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83FB96F7-55BC-457F-B113-3445CCBFE7F4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N125" i="16" s="1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N120" i="16" s="1"/>
  <c r="D120" i="16"/>
  <c r="C120" i="16"/>
  <c r="B120" i="16"/>
  <c r="F119" i="16"/>
  <c r="E119" i="16"/>
  <c r="D119" i="16"/>
  <c r="C119" i="16"/>
  <c r="B119" i="16"/>
  <c r="F118" i="16"/>
  <c r="E118" i="16"/>
  <c r="N118" i="16" s="1"/>
  <c r="D118" i="16"/>
  <c r="C118" i="16"/>
  <c r="B118" i="16"/>
  <c r="F117" i="16"/>
  <c r="E117" i="16"/>
  <c r="N117" i="16" s="1"/>
  <c r="D117" i="16"/>
  <c r="C117" i="16"/>
  <c r="B117" i="16"/>
  <c r="F116" i="16"/>
  <c r="E116" i="16"/>
  <c r="D116" i="16"/>
  <c r="C116" i="16"/>
  <c r="B116" i="16"/>
  <c r="F115" i="16"/>
  <c r="E115" i="16"/>
  <c r="M115" i="16" s="1"/>
  <c r="D115" i="16"/>
  <c r="C115" i="16"/>
  <c r="B115" i="16"/>
  <c r="F114" i="16"/>
  <c r="E114" i="16"/>
  <c r="D114" i="16"/>
  <c r="C114" i="16"/>
  <c r="B114" i="16"/>
  <c r="F113" i="16"/>
  <c r="E113" i="16"/>
  <c r="M113" i="16" s="1"/>
  <c r="D113" i="16"/>
  <c r="C113" i="16"/>
  <c r="B113" i="16"/>
  <c r="F112" i="16"/>
  <c r="E112" i="16"/>
  <c r="M112" i="16" s="1"/>
  <c r="D112" i="16"/>
  <c r="C112" i="16"/>
  <c r="B112" i="16"/>
  <c r="F111" i="16"/>
  <c r="E111" i="16"/>
  <c r="M111" i="16" s="1"/>
  <c r="D111" i="16"/>
  <c r="C111" i="16"/>
  <c r="B111" i="16"/>
  <c r="F110" i="16"/>
  <c r="E110" i="16"/>
  <c r="N110" i="16" s="1"/>
  <c r="D110" i="16"/>
  <c r="C110" i="16"/>
  <c r="B110" i="16"/>
  <c r="F109" i="16"/>
  <c r="E109" i="16"/>
  <c r="O109" i="16" s="1"/>
  <c r="D109" i="16"/>
  <c r="C109" i="16"/>
  <c r="B109" i="16"/>
  <c r="F108" i="16"/>
  <c r="E108" i="16"/>
  <c r="M108" i="16" s="1"/>
  <c r="D108" i="16"/>
  <c r="C108" i="16"/>
  <c r="B108" i="16"/>
  <c r="F107" i="16"/>
  <c r="E107" i="16"/>
  <c r="M107" i="16" s="1"/>
  <c r="D107" i="16"/>
  <c r="C107" i="16"/>
  <c r="B107" i="16"/>
  <c r="F106" i="16"/>
  <c r="E106" i="16"/>
  <c r="D106" i="16"/>
  <c r="C106" i="16"/>
  <c r="B106" i="16"/>
  <c r="F105" i="16"/>
  <c r="E105" i="16"/>
  <c r="M105" i="16" s="1"/>
  <c r="D105" i="16"/>
  <c r="C105" i="16"/>
  <c r="B105" i="16"/>
  <c r="F104" i="16"/>
  <c r="E104" i="16"/>
  <c r="M104" i="16" s="1"/>
  <c r="D104" i="16"/>
  <c r="C104" i="16"/>
  <c r="B104" i="16"/>
  <c r="F103" i="16"/>
  <c r="E103" i="16"/>
  <c r="M103" i="16" s="1"/>
  <c r="D103" i="16"/>
  <c r="C103" i="16"/>
  <c r="B103" i="16"/>
  <c r="F102" i="16"/>
  <c r="E102" i="16"/>
  <c r="N102" i="16" s="1"/>
  <c r="D102" i="16"/>
  <c r="C102" i="16"/>
  <c r="B102" i="16"/>
  <c r="F101" i="16"/>
  <c r="E101" i="16"/>
  <c r="O101" i="16" s="1"/>
  <c r="D101" i="16"/>
  <c r="C101" i="16"/>
  <c r="B101" i="16"/>
  <c r="F100" i="16"/>
  <c r="E100" i="16"/>
  <c r="M100" i="16" s="1"/>
  <c r="D100" i="16"/>
  <c r="C100" i="16"/>
  <c r="B100" i="16"/>
  <c r="F99" i="16"/>
  <c r="E99" i="16"/>
  <c r="M99" i="16" s="1"/>
  <c r="D99" i="16"/>
  <c r="C99" i="16"/>
  <c r="B99" i="16"/>
  <c r="F98" i="16"/>
  <c r="E98" i="16"/>
  <c r="D98" i="16"/>
  <c r="C98" i="16"/>
  <c r="B98" i="16"/>
  <c r="F97" i="16"/>
  <c r="E97" i="16"/>
  <c r="M97" i="16" s="1"/>
  <c r="D97" i="16"/>
  <c r="C97" i="16"/>
  <c r="B97" i="16"/>
  <c r="F96" i="16"/>
  <c r="E96" i="16"/>
  <c r="M96" i="16" s="1"/>
  <c r="D96" i="16"/>
  <c r="C96" i="16"/>
  <c r="B96" i="16"/>
  <c r="F95" i="16"/>
  <c r="E95" i="16"/>
  <c r="M95" i="16" s="1"/>
  <c r="D95" i="16"/>
  <c r="C95" i="16"/>
  <c r="B95" i="16"/>
  <c r="F94" i="16"/>
  <c r="E94" i="16"/>
  <c r="N94" i="16" s="1"/>
  <c r="D94" i="16"/>
  <c r="C94" i="16"/>
  <c r="B94" i="16"/>
  <c r="F93" i="16"/>
  <c r="E93" i="16"/>
  <c r="O93" i="16" s="1"/>
  <c r="D93" i="16"/>
  <c r="C93" i="16"/>
  <c r="B93" i="16"/>
  <c r="F92" i="16"/>
  <c r="E92" i="16"/>
  <c r="M92" i="16" s="1"/>
  <c r="D92" i="16"/>
  <c r="C92" i="16"/>
  <c r="B92" i="16"/>
  <c r="F91" i="16"/>
  <c r="E91" i="16"/>
  <c r="M91" i="16" s="1"/>
  <c r="D91" i="16"/>
  <c r="C91" i="16"/>
  <c r="B91" i="16"/>
  <c r="F90" i="16"/>
  <c r="E90" i="16"/>
  <c r="D90" i="16"/>
  <c r="C90" i="16"/>
  <c r="B90" i="16"/>
  <c r="F89" i="16"/>
  <c r="E89" i="16"/>
  <c r="M89" i="16" s="1"/>
  <c r="D89" i="16"/>
  <c r="C89" i="16"/>
  <c r="B89" i="16"/>
  <c r="F88" i="16"/>
  <c r="E88" i="16"/>
  <c r="M88" i="16" s="1"/>
  <c r="D88" i="16"/>
  <c r="C88" i="16"/>
  <c r="B88" i="16"/>
  <c r="F87" i="16"/>
  <c r="E87" i="16"/>
  <c r="M87" i="16" s="1"/>
  <c r="D87" i="16"/>
  <c r="C87" i="16"/>
  <c r="B87" i="16"/>
  <c r="F86" i="16"/>
  <c r="E86" i="16"/>
  <c r="N86" i="16" s="1"/>
  <c r="D86" i="16"/>
  <c r="C86" i="16"/>
  <c r="B86" i="16"/>
  <c r="F85" i="16"/>
  <c r="E85" i="16"/>
  <c r="O85" i="16" s="1"/>
  <c r="D85" i="16"/>
  <c r="C85" i="16"/>
  <c r="B85" i="16"/>
  <c r="F84" i="16"/>
  <c r="E84" i="16"/>
  <c r="M84" i="16" s="1"/>
  <c r="D84" i="16"/>
  <c r="C84" i="16"/>
  <c r="B84" i="16"/>
  <c r="F83" i="16"/>
  <c r="E83" i="16"/>
  <c r="M83" i="16" s="1"/>
  <c r="D83" i="16"/>
  <c r="C83" i="16"/>
  <c r="B83" i="16"/>
  <c r="F82" i="16"/>
  <c r="E82" i="16"/>
  <c r="D82" i="16"/>
  <c r="C82" i="16"/>
  <c r="B82" i="16"/>
  <c r="F81" i="16"/>
  <c r="E81" i="16"/>
  <c r="M81" i="16" s="1"/>
  <c r="D81" i="16"/>
  <c r="C81" i="16"/>
  <c r="B81" i="16"/>
  <c r="F80" i="16"/>
  <c r="E80" i="16"/>
  <c r="M80" i="16" s="1"/>
  <c r="D80" i="16"/>
  <c r="C80" i="16"/>
  <c r="B80" i="16"/>
  <c r="F79" i="16"/>
  <c r="E79" i="16"/>
  <c r="M79" i="16" s="1"/>
  <c r="D79" i="16"/>
  <c r="C79" i="16"/>
  <c r="B79" i="16"/>
  <c r="F78" i="16"/>
  <c r="E78" i="16"/>
  <c r="N78" i="16" s="1"/>
  <c r="D78" i="16"/>
  <c r="C78" i="16"/>
  <c r="B78" i="16"/>
  <c r="F77" i="16"/>
  <c r="E77" i="16"/>
  <c r="O77" i="16" s="1"/>
  <c r="D77" i="16"/>
  <c r="C77" i="16"/>
  <c r="B77" i="16"/>
  <c r="F76" i="16"/>
  <c r="E76" i="16"/>
  <c r="M76" i="16" s="1"/>
  <c r="D76" i="16"/>
  <c r="C76" i="16"/>
  <c r="B76" i="16"/>
  <c r="F75" i="16"/>
  <c r="E75" i="16"/>
  <c r="M75" i="16" s="1"/>
  <c r="D75" i="16"/>
  <c r="C75" i="16"/>
  <c r="B75" i="16"/>
  <c r="F74" i="16"/>
  <c r="E74" i="16"/>
  <c r="D74" i="16"/>
  <c r="C74" i="16"/>
  <c r="B74" i="16"/>
  <c r="F73" i="16"/>
  <c r="E73" i="16"/>
  <c r="M73" i="16" s="1"/>
  <c r="D73" i="16"/>
  <c r="C73" i="16"/>
  <c r="B73" i="16"/>
  <c r="F72" i="16"/>
  <c r="E72" i="16"/>
  <c r="M72" i="16" s="1"/>
  <c r="D72" i="16"/>
  <c r="C72" i="16"/>
  <c r="B72" i="16"/>
  <c r="F71" i="16"/>
  <c r="E71" i="16"/>
  <c r="M71" i="16" s="1"/>
  <c r="D71" i="16"/>
  <c r="C71" i="16"/>
  <c r="B71" i="16"/>
  <c r="F70" i="16"/>
  <c r="E70" i="16"/>
  <c r="N70" i="16" s="1"/>
  <c r="D70" i="16"/>
  <c r="C70" i="16"/>
  <c r="B70" i="16"/>
  <c r="F69" i="16"/>
  <c r="E69" i="16"/>
  <c r="O69" i="16" s="1"/>
  <c r="D69" i="16"/>
  <c r="C69" i="16"/>
  <c r="B69" i="16"/>
  <c r="F68" i="16"/>
  <c r="E68" i="16"/>
  <c r="M68" i="16" s="1"/>
  <c r="D68" i="16"/>
  <c r="C68" i="16"/>
  <c r="B68" i="16"/>
  <c r="F67" i="16"/>
  <c r="E67" i="16"/>
  <c r="M67" i="16" s="1"/>
  <c r="D67" i="16"/>
  <c r="C67" i="16"/>
  <c r="B67" i="16"/>
  <c r="F66" i="16"/>
  <c r="E66" i="16"/>
  <c r="D66" i="16"/>
  <c r="C66" i="16"/>
  <c r="B66" i="16"/>
  <c r="F65" i="16"/>
  <c r="E65" i="16"/>
  <c r="M65" i="16" s="1"/>
  <c r="D65" i="16"/>
  <c r="C65" i="16"/>
  <c r="B65" i="16"/>
  <c r="F64" i="16"/>
  <c r="E64" i="16"/>
  <c r="M64" i="16" s="1"/>
  <c r="D64" i="16"/>
  <c r="C64" i="16"/>
  <c r="B64" i="16"/>
  <c r="F63" i="16"/>
  <c r="E63" i="16"/>
  <c r="M63" i="16" s="1"/>
  <c r="D63" i="16"/>
  <c r="C63" i="16"/>
  <c r="B63" i="16"/>
  <c r="F62" i="16"/>
  <c r="E62" i="16"/>
  <c r="N62" i="16" s="1"/>
  <c r="D62" i="16"/>
  <c r="C62" i="16"/>
  <c r="B62" i="16"/>
  <c r="F61" i="16"/>
  <c r="E61" i="16"/>
  <c r="O61" i="16" s="1"/>
  <c r="D61" i="16"/>
  <c r="C61" i="16"/>
  <c r="B61" i="16"/>
  <c r="F60" i="16"/>
  <c r="E60" i="16"/>
  <c r="M60" i="16" s="1"/>
  <c r="D60" i="16"/>
  <c r="C60" i="16"/>
  <c r="B60" i="16"/>
  <c r="F59" i="16"/>
  <c r="E59" i="16"/>
  <c r="M59" i="16" s="1"/>
  <c r="D59" i="16"/>
  <c r="C59" i="16"/>
  <c r="B59" i="16"/>
  <c r="F58" i="16"/>
  <c r="E58" i="16"/>
  <c r="D58" i="16"/>
  <c r="C58" i="16"/>
  <c r="B58" i="16"/>
  <c r="F57" i="16"/>
  <c r="E57" i="16"/>
  <c r="M57" i="16" s="1"/>
  <c r="D57" i="16"/>
  <c r="C57" i="16"/>
  <c r="B57" i="16"/>
  <c r="F56" i="16"/>
  <c r="E56" i="16"/>
  <c r="M56" i="16" s="1"/>
  <c r="D56" i="16"/>
  <c r="C56" i="16"/>
  <c r="B56" i="16"/>
  <c r="F55" i="16"/>
  <c r="E55" i="16"/>
  <c r="M55" i="16" s="1"/>
  <c r="D55" i="16"/>
  <c r="C55" i="16"/>
  <c r="B55" i="16"/>
  <c r="F54" i="16"/>
  <c r="E54" i="16"/>
  <c r="N54" i="16" s="1"/>
  <c r="D54" i="16"/>
  <c r="C54" i="16"/>
  <c r="B54" i="16"/>
  <c r="F53" i="16"/>
  <c r="E53" i="16"/>
  <c r="O53" i="16" s="1"/>
  <c r="D53" i="16"/>
  <c r="C53" i="16"/>
  <c r="B53" i="16"/>
  <c r="F52" i="16"/>
  <c r="E52" i="16"/>
  <c r="M52" i="16" s="1"/>
  <c r="D52" i="16"/>
  <c r="C52" i="16"/>
  <c r="B52" i="16"/>
  <c r="F51" i="16"/>
  <c r="E51" i="16"/>
  <c r="M51" i="16" s="1"/>
  <c r="D51" i="16"/>
  <c r="C51" i="16"/>
  <c r="B51" i="16"/>
  <c r="F50" i="16"/>
  <c r="E50" i="16"/>
  <c r="D50" i="16"/>
  <c r="C50" i="16"/>
  <c r="B50" i="16"/>
  <c r="F49" i="16"/>
  <c r="E49" i="16"/>
  <c r="O49" i="16" s="1"/>
  <c r="D49" i="16"/>
  <c r="C49" i="16"/>
  <c r="B49" i="16"/>
  <c r="F48" i="16"/>
  <c r="E48" i="16"/>
  <c r="O48" i="16" s="1"/>
  <c r="D48" i="16"/>
  <c r="C48" i="16"/>
  <c r="B48" i="16"/>
  <c r="F47" i="16"/>
  <c r="E47" i="16"/>
  <c r="O47" i="16" s="1"/>
  <c r="D47" i="16"/>
  <c r="C47" i="16"/>
  <c r="B47" i="16"/>
  <c r="F46" i="16"/>
  <c r="E46" i="16"/>
  <c r="O46" i="16" s="1"/>
  <c r="D46" i="16"/>
  <c r="C46" i="16"/>
  <c r="B46" i="16"/>
  <c r="F45" i="16"/>
  <c r="E45" i="16"/>
  <c r="O45" i="16" s="1"/>
  <c r="D45" i="16"/>
  <c r="C45" i="16"/>
  <c r="B45" i="16"/>
  <c r="F44" i="16"/>
  <c r="E44" i="16"/>
  <c r="O44" i="16" s="1"/>
  <c r="D44" i="16"/>
  <c r="C44" i="16"/>
  <c r="B44" i="16"/>
  <c r="F43" i="16"/>
  <c r="E43" i="16"/>
  <c r="O43" i="16" s="1"/>
  <c r="D43" i="16"/>
  <c r="C43" i="16"/>
  <c r="B43" i="16"/>
  <c r="F42" i="16"/>
  <c r="E42" i="16"/>
  <c r="O42" i="16" s="1"/>
  <c r="D42" i="16"/>
  <c r="C42" i="16"/>
  <c r="B42" i="16"/>
  <c r="F41" i="16"/>
  <c r="E41" i="16"/>
  <c r="O41" i="16" s="1"/>
  <c r="D41" i="16"/>
  <c r="C41" i="16"/>
  <c r="B41" i="16"/>
  <c r="F40" i="16"/>
  <c r="E40" i="16"/>
  <c r="O40" i="16" s="1"/>
  <c r="D40" i="16"/>
  <c r="C40" i="16"/>
  <c r="B40" i="16"/>
  <c r="F39" i="16"/>
  <c r="E39" i="16"/>
  <c r="O39" i="16" s="1"/>
  <c r="D39" i="16"/>
  <c r="C39" i="16"/>
  <c r="B39" i="16"/>
  <c r="F38" i="16"/>
  <c r="E38" i="16"/>
  <c r="O38" i="16" s="1"/>
  <c r="D38" i="16"/>
  <c r="C38" i="16"/>
  <c r="B38" i="16"/>
  <c r="F37" i="16"/>
  <c r="E37" i="16"/>
  <c r="O37" i="16" s="1"/>
  <c r="D37" i="16"/>
  <c r="C37" i="16"/>
  <c r="B37" i="16"/>
  <c r="F36" i="16"/>
  <c r="E36" i="16"/>
  <c r="O36" i="16" s="1"/>
  <c r="D36" i="16"/>
  <c r="C36" i="16"/>
  <c r="B36" i="16"/>
  <c r="F35" i="16"/>
  <c r="E35" i="16"/>
  <c r="O35" i="16" s="1"/>
  <c r="D35" i="16"/>
  <c r="C35" i="16"/>
  <c r="B35" i="16"/>
  <c r="F34" i="16"/>
  <c r="E34" i="16"/>
  <c r="O34" i="16" s="1"/>
  <c r="D34" i="16"/>
  <c r="C34" i="16"/>
  <c r="B34" i="16"/>
  <c r="F33" i="16"/>
  <c r="E33" i="16"/>
  <c r="O33" i="16" s="1"/>
  <c r="D33" i="16"/>
  <c r="C33" i="16"/>
  <c r="B33" i="16"/>
  <c r="F32" i="16"/>
  <c r="E32" i="16"/>
  <c r="O32" i="16" s="1"/>
  <c r="D32" i="16"/>
  <c r="C32" i="16"/>
  <c r="B32" i="16"/>
  <c r="F31" i="16"/>
  <c r="E31" i="16"/>
  <c r="O31" i="16" s="1"/>
  <c r="D31" i="16"/>
  <c r="C31" i="16"/>
  <c r="B31" i="16"/>
  <c r="F30" i="16"/>
  <c r="E30" i="16"/>
  <c r="O30" i="16" s="1"/>
  <c r="D30" i="16"/>
  <c r="C30" i="16"/>
  <c r="B30" i="16"/>
  <c r="F29" i="16"/>
  <c r="E29" i="16"/>
  <c r="O29" i="16" s="1"/>
  <c r="D29" i="16"/>
  <c r="C29" i="16"/>
  <c r="B29" i="16"/>
  <c r="F28" i="16"/>
  <c r="E28" i="16"/>
  <c r="O28" i="16" s="1"/>
  <c r="D28" i="16"/>
  <c r="C28" i="16"/>
  <c r="B28" i="16"/>
  <c r="F27" i="16"/>
  <c r="E27" i="16"/>
  <c r="O27" i="16" s="1"/>
  <c r="D27" i="16"/>
  <c r="C27" i="16"/>
  <c r="B27" i="16"/>
  <c r="F26" i="16"/>
  <c r="E26" i="16"/>
  <c r="O26" i="16" s="1"/>
  <c r="D26" i="16"/>
  <c r="C26" i="16"/>
  <c r="B26" i="16"/>
  <c r="F25" i="16"/>
  <c r="E25" i="16"/>
  <c r="O25" i="16" s="1"/>
  <c r="D25" i="16"/>
  <c r="C25" i="16"/>
  <c r="B25" i="16"/>
  <c r="F24" i="16"/>
  <c r="E24" i="16"/>
  <c r="O24" i="16" s="1"/>
  <c r="D24" i="16"/>
  <c r="C24" i="16"/>
  <c r="B24" i="16"/>
  <c r="F23" i="16"/>
  <c r="E23" i="16"/>
  <c r="O23" i="16" s="1"/>
  <c r="D23" i="16"/>
  <c r="C23" i="16"/>
  <c r="B23" i="16"/>
  <c r="F22" i="16"/>
  <c r="E22" i="16"/>
  <c r="O22" i="16" s="1"/>
  <c r="D22" i="16"/>
  <c r="C22" i="16"/>
  <c r="B22" i="16"/>
  <c r="F21" i="16"/>
  <c r="E21" i="16"/>
  <c r="O21" i="16" s="1"/>
  <c r="D21" i="16"/>
  <c r="C21" i="16"/>
  <c r="B21" i="16"/>
  <c r="F20" i="16"/>
  <c r="E20" i="16"/>
  <c r="O20" i="16" s="1"/>
  <c r="D20" i="16"/>
  <c r="C20" i="16"/>
  <c r="B20" i="16"/>
  <c r="F19" i="16"/>
  <c r="E19" i="16"/>
  <c r="O19" i="16" s="1"/>
  <c r="D19" i="16"/>
  <c r="C19" i="16"/>
  <c r="B19" i="16"/>
  <c r="F18" i="16"/>
  <c r="E18" i="16"/>
  <c r="O18" i="16" s="1"/>
  <c r="D18" i="16"/>
  <c r="C18" i="16"/>
  <c r="B18" i="16"/>
  <c r="F17" i="16"/>
  <c r="E17" i="16"/>
  <c r="O17" i="16" s="1"/>
  <c r="D17" i="16"/>
  <c r="C17" i="16"/>
  <c r="B17" i="16"/>
  <c r="F16" i="16"/>
  <c r="E16" i="16"/>
  <c r="O16" i="16" s="1"/>
  <c r="D16" i="16"/>
  <c r="C16" i="16"/>
  <c r="B16" i="16"/>
  <c r="F15" i="16"/>
  <c r="E15" i="16"/>
  <c r="O15" i="16" s="1"/>
  <c r="D15" i="16"/>
  <c r="C15" i="16"/>
  <c r="B15" i="16"/>
  <c r="F14" i="16"/>
  <c r="E14" i="16"/>
  <c r="O14" i="16" s="1"/>
  <c r="D14" i="16"/>
  <c r="C14" i="16"/>
  <c r="B14" i="16"/>
  <c r="F13" i="16"/>
  <c r="E13" i="16"/>
  <c r="O13" i="16" s="1"/>
  <c r="D13" i="16"/>
  <c r="C13" i="16"/>
  <c r="B13" i="16"/>
  <c r="F12" i="16"/>
  <c r="E12" i="16"/>
  <c r="O12" i="16" s="1"/>
  <c r="D12" i="16"/>
  <c r="C12" i="16"/>
  <c r="B12" i="16"/>
  <c r="F11" i="16"/>
  <c r="E11" i="16"/>
  <c r="O11" i="16" s="1"/>
  <c r="D11" i="16"/>
  <c r="C11" i="16"/>
  <c r="B11" i="16"/>
  <c r="F10" i="16"/>
  <c r="E10" i="16"/>
  <c r="O10" i="16" s="1"/>
  <c r="D10" i="16"/>
  <c r="C10" i="16"/>
  <c r="B10" i="16"/>
  <c r="F9" i="16"/>
  <c r="E9" i="16"/>
  <c r="O9" i="16" s="1"/>
  <c r="D9" i="16"/>
  <c r="C9" i="16"/>
  <c r="B9" i="16"/>
  <c r="F8" i="16"/>
  <c r="E8" i="16"/>
  <c r="O8" i="16" s="1"/>
  <c r="D8" i="16"/>
  <c r="C8" i="16"/>
  <c r="B8" i="16"/>
  <c r="F7" i="16"/>
  <c r="E7" i="16"/>
  <c r="O7" i="16" s="1"/>
  <c r="D7" i="16"/>
  <c r="C7" i="16"/>
  <c r="B7" i="16"/>
  <c r="F6" i="16"/>
  <c r="E6" i="16"/>
  <c r="O6" i="16" s="1"/>
  <c r="D6" i="16"/>
  <c r="C6" i="16"/>
  <c r="B6" i="16"/>
  <c r="F5" i="16"/>
  <c r="E5" i="16"/>
  <c r="O5" i="16" s="1"/>
  <c r="D5" i="16"/>
  <c r="C5" i="16"/>
  <c r="B5" i="16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3" i="17"/>
  <c r="L641" i="17" s="1"/>
  <c r="L649" i="17" s="1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G625" i="17"/>
  <c r="K617" i="17"/>
  <c r="E613" i="17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11" i="17"/>
  <c r="E612" i="17" s="1"/>
  <c r="E610" i="17"/>
  <c r="K609" i="17"/>
  <c r="G608" i="17"/>
  <c r="G607" i="17"/>
  <c r="G606" i="17"/>
  <c r="G605" i="17"/>
  <c r="G604" i="17"/>
  <c r="E604" i="17"/>
  <c r="E605" i="17" s="1"/>
  <c r="E606" i="17" s="1"/>
  <c r="E607" i="17" s="1"/>
  <c r="E608" i="17" s="1"/>
  <c r="G603" i="17"/>
  <c r="E603" i="17"/>
  <c r="G602" i="17"/>
  <c r="E602" i="17"/>
  <c r="G601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E589" i="17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8" i="17"/>
  <c r="L596" i="17" s="1"/>
  <c r="L604" i="17" s="1"/>
  <c r="L612" i="17" s="1"/>
  <c r="K588" i="17"/>
  <c r="K596" i="17" s="1"/>
  <c r="G588" i="17"/>
  <c r="E588" i="17"/>
  <c r="L587" i="17"/>
  <c r="L595" i="17" s="1"/>
  <c r="L603" i="17" s="1"/>
  <c r="L611" i="17" s="1"/>
  <c r="K587" i="17"/>
  <c r="K595" i="17" s="1"/>
  <c r="G587" i="17"/>
  <c r="E587" i="17"/>
  <c r="L586" i="17"/>
  <c r="K586" i="17"/>
  <c r="K594" i="17" s="1"/>
  <c r="K602" i="17" s="1"/>
  <c r="G586" i="17"/>
  <c r="E586" i="17"/>
  <c r="L585" i="17"/>
  <c r="L593" i="17" s="1"/>
  <c r="L601" i="17" s="1"/>
  <c r="L609" i="17" s="1"/>
  <c r="K585" i="17"/>
  <c r="K593" i="17" s="1"/>
  <c r="K601" i="17" s="1"/>
  <c r="G585" i="17"/>
  <c r="E557" i="17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56" i="17"/>
  <c r="E536" i="17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5" i="17"/>
  <c r="E534" i="17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9" i="17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68" i="17"/>
  <c r="E447" i="17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6" i="17"/>
  <c r="E426" i="17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4" i="17"/>
  <c r="E402" i="17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E359" i="17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8" i="17"/>
  <c r="E358" i="17"/>
  <c r="G357" i="17"/>
  <c r="G356" i="17"/>
  <c r="G355" i="17"/>
  <c r="G354" i="17"/>
  <c r="G353" i="17"/>
  <c r="G352" i="17"/>
  <c r="G351" i="17"/>
  <c r="G350" i="17"/>
  <c r="G349" i="17"/>
  <c r="G348" i="17"/>
  <c r="E348" i="17"/>
  <c r="E349" i="17" s="1"/>
  <c r="E350" i="17" s="1"/>
  <c r="E351" i="17" s="1"/>
  <c r="E352" i="17" s="1"/>
  <c r="E353" i="17" s="1"/>
  <c r="E354" i="17" s="1"/>
  <c r="E355" i="17" s="1"/>
  <c r="E356" i="17" s="1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E336" i="17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E317" i="17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6" i="17"/>
  <c r="G315" i="17"/>
  <c r="E315" i="17"/>
  <c r="E316" i="17" s="1"/>
  <c r="G314" i="17"/>
  <c r="E314" i="17"/>
  <c r="G313" i="17"/>
  <c r="E306" i="17"/>
  <c r="E307" i="17" s="1"/>
  <c r="E308" i="17" s="1"/>
  <c r="E309" i="17" s="1"/>
  <c r="E310" i="17" s="1"/>
  <c r="E311" i="17" s="1"/>
  <c r="E312" i="17" s="1"/>
  <c r="E292" i="17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275" i="17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1" i="17"/>
  <c r="E272" i="17" s="1"/>
  <c r="E273" i="17" s="1"/>
  <c r="E274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E233" i="17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E210" i="17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9" i="17"/>
  <c r="G208" i="17"/>
  <c r="G207" i="17"/>
  <c r="G206" i="17"/>
  <c r="E206" i="17"/>
  <c r="E207" i="17" s="1"/>
  <c r="E208" i="17" s="1"/>
  <c r="E209" i="17" s="1"/>
  <c r="G205" i="17"/>
  <c r="E205" i="17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E184" i="17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3" i="17"/>
  <c r="E183" i="17"/>
  <c r="G182" i="17"/>
  <c r="E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E161" i="17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E138" i="17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E125" i="17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24" i="17"/>
  <c r="G123" i="17"/>
  <c r="G122" i="17"/>
  <c r="G121" i="17"/>
  <c r="G120" i="17"/>
  <c r="G119" i="17"/>
  <c r="G118" i="17"/>
  <c r="G117" i="17"/>
  <c r="G116" i="17"/>
  <c r="E116" i="17"/>
  <c r="E117" i="17" s="1"/>
  <c r="E118" i="17" s="1"/>
  <c r="E119" i="17" s="1"/>
  <c r="E120" i="17" s="1"/>
  <c r="E121" i="17" s="1"/>
  <c r="E122" i="17" s="1"/>
  <c r="E123" i="17" s="1"/>
  <c r="E124" i="17" s="1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E97" i="17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6" i="17"/>
  <c r="E96" i="17"/>
  <c r="G95" i="17"/>
  <c r="E95" i="17"/>
  <c r="G94" i="17"/>
  <c r="E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E74" i="17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3" i="17"/>
  <c r="G72" i="17"/>
  <c r="E72" i="17"/>
  <c r="E73" i="17" s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E53" i="17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2" i="17"/>
  <c r="E52" i="17"/>
  <c r="G51" i="17"/>
  <c r="E51" i="17"/>
  <c r="G50" i="17"/>
  <c r="E50" i="17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E15" i="17"/>
  <c r="AC15" i="17"/>
  <c r="Y15" i="17"/>
  <c r="X15" i="17"/>
  <c r="W15" i="17"/>
  <c r="V15" i="17"/>
  <c r="U15" i="17"/>
  <c r="AP259" i="16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AF4" i="17"/>
  <c r="AD4" i="17"/>
  <c r="AB4" i="17"/>
  <c r="Y4" i="17"/>
  <c r="W4" i="17"/>
  <c r="U4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34" i="15"/>
  <c r="AG33" i="15"/>
  <c r="I33" i="15"/>
  <c r="AG32" i="15"/>
  <c r="AG31" i="15"/>
  <c r="AG30" i="15"/>
  <c r="AG29" i="15"/>
  <c r="I29" i="15"/>
  <c r="AG28" i="15"/>
  <c r="I28" i="15"/>
  <c r="AG27" i="15"/>
  <c r="I27" i="15"/>
  <c r="AG26" i="15"/>
  <c r="L26" i="15"/>
  <c r="I26" i="15"/>
  <c r="AG25" i="15"/>
  <c r="I25" i="15"/>
  <c r="AG24" i="15"/>
  <c r="AE24" i="15"/>
  <c r="AE25" i="15" s="1"/>
  <c r="X24" i="15"/>
  <c r="X25" i="15" s="1"/>
  <c r="I24" i="15"/>
  <c r="H24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I20" i="15"/>
  <c r="I36" i="15" s="1"/>
  <c r="I19" i="15"/>
  <c r="I23" i="15" s="1"/>
  <c r="AG18" i="15"/>
  <c r="AG34" i="15" s="1"/>
  <c r="I17" i="15"/>
  <c r="I21" i="15" s="1"/>
  <c r="I16" i="15"/>
  <c r="I15" i="15"/>
  <c r="I31" i="15" s="1"/>
  <c r="I14" i="15"/>
  <c r="L10" i="15"/>
  <c r="L11" i="15" s="1"/>
  <c r="AT9" i="15"/>
  <c r="AT10" i="15" s="1"/>
  <c r="AA9" i="15"/>
  <c r="AQ8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AU8" i="15"/>
  <c r="AT8" i="15"/>
  <c r="AG8" i="15"/>
  <c r="AE8" i="15"/>
  <c r="AE9" i="15" s="1"/>
  <c r="AA8" i="15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X8" i="15"/>
  <c r="X9" i="15" s="1"/>
  <c r="H9" i="15" s="1"/>
  <c r="Q8" i="15"/>
  <c r="L8" i="15"/>
  <c r="L24" i="15" s="1"/>
  <c r="J8" i="15"/>
  <c r="J9" i="15" s="1"/>
  <c r="H8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M50" i="16" l="1"/>
  <c r="M58" i="16"/>
  <c r="M66" i="16"/>
  <c r="M74" i="16"/>
  <c r="M82" i="16"/>
  <c r="M90" i="16"/>
  <c r="M98" i="16"/>
  <c r="M106" i="16"/>
  <c r="M114" i="16"/>
  <c r="O122" i="16"/>
  <c r="M122" i="16"/>
  <c r="O130" i="16"/>
  <c r="N130" i="16"/>
  <c r="M130" i="16"/>
  <c r="M138" i="16"/>
  <c r="O138" i="16"/>
  <c r="N138" i="16"/>
  <c r="M146" i="16"/>
  <c r="O146" i="16"/>
  <c r="N146" i="16"/>
  <c r="M154" i="16"/>
  <c r="O154" i="16"/>
  <c r="N154" i="16"/>
  <c r="M162" i="16"/>
  <c r="O162" i="16"/>
  <c r="N162" i="16"/>
  <c r="M170" i="16"/>
  <c r="O170" i="16"/>
  <c r="N170" i="16"/>
  <c r="M178" i="16"/>
  <c r="O178" i="16"/>
  <c r="N178" i="16"/>
  <c r="M186" i="16"/>
  <c r="O186" i="16"/>
  <c r="N186" i="16"/>
  <c r="M194" i="16"/>
  <c r="O194" i="16"/>
  <c r="N194" i="16"/>
  <c r="M202" i="16"/>
  <c r="O202" i="16"/>
  <c r="N202" i="16"/>
  <c r="M210" i="16"/>
  <c r="O210" i="16"/>
  <c r="N210" i="16"/>
  <c r="M218" i="16"/>
  <c r="O218" i="16"/>
  <c r="N218" i="16"/>
  <c r="M226" i="16"/>
  <c r="O226" i="16"/>
  <c r="N226" i="16"/>
  <c r="M234" i="16"/>
  <c r="O234" i="16"/>
  <c r="N234" i="16"/>
  <c r="O242" i="16"/>
  <c r="N242" i="16"/>
  <c r="M242" i="16"/>
  <c r="O250" i="16"/>
  <c r="N250" i="16"/>
  <c r="M250" i="16"/>
  <c r="O258" i="16"/>
  <c r="N258" i="16"/>
  <c r="M258" i="16"/>
  <c r="O52" i="16"/>
  <c r="O56" i="16"/>
  <c r="O60" i="16"/>
  <c r="O64" i="16"/>
  <c r="O68" i="16"/>
  <c r="O72" i="16"/>
  <c r="O76" i="16"/>
  <c r="O80" i="16"/>
  <c r="O84" i="16"/>
  <c r="O88" i="16"/>
  <c r="O92" i="16"/>
  <c r="O96" i="16"/>
  <c r="O100" i="16"/>
  <c r="O104" i="16"/>
  <c r="O108" i="16"/>
  <c r="O112" i="16"/>
  <c r="O119" i="16"/>
  <c r="M119" i="16"/>
  <c r="O127" i="16"/>
  <c r="N127" i="16"/>
  <c r="M127" i="16"/>
  <c r="O135" i="16"/>
  <c r="N135" i="16"/>
  <c r="M135" i="16"/>
  <c r="O143" i="16"/>
  <c r="M143" i="16"/>
  <c r="N143" i="16"/>
  <c r="O151" i="16"/>
  <c r="M151" i="16"/>
  <c r="N151" i="16"/>
  <c r="O159" i="16"/>
  <c r="M159" i="16"/>
  <c r="N159" i="16"/>
  <c r="O167" i="16"/>
  <c r="M167" i="16"/>
  <c r="N167" i="16"/>
  <c r="O175" i="16"/>
  <c r="M175" i="16"/>
  <c r="N175" i="16"/>
  <c r="O183" i="16"/>
  <c r="M183" i="16"/>
  <c r="N183" i="16"/>
  <c r="O191" i="16"/>
  <c r="M191" i="16"/>
  <c r="N191" i="16"/>
  <c r="O199" i="16"/>
  <c r="M199" i="16"/>
  <c r="N199" i="16"/>
  <c r="O207" i="16"/>
  <c r="M207" i="16"/>
  <c r="N207" i="16"/>
  <c r="O215" i="16"/>
  <c r="M215" i="16"/>
  <c r="N215" i="16"/>
  <c r="O223" i="16"/>
  <c r="M223" i="16"/>
  <c r="N223" i="16"/>
  <c r="O231" i="16"/>
  <c r="M231" i="16"/>
  <c r="N231" i="16"/>
  <c r="O239" i="16"/>
  <c r="N239" i="16"/>
  <c r="M239" i="16"/>
  <c r="O247" i="16"/>
  <c r="N247" i="16"/>
  <c r="M247" i="16"/>
  <c r="O255" i="16"/>
  <c r="N255" i="16"/>
  <c r="M255" i="16"/>
  <c r="M6" i="16"/>
  <c r="M8" i="16"/>
  <c r="M10" i="16"/>
  <c r="M12" i="16"/>
  <c r="M14" i="16"/>
  <c r="M16" i="16"/>
  <c r="M18" i="16"/>
  <c r="M20" i="16"/>
  <c r="M22" i="16"/>
  <c r="M24" i="16"/>
  <c r="M26" i="16"/>
  <c r="M28" i="16"/>
  <c r="M30" i="16"/>
  <c r="M32" i="16"/>
  <c r="M34" i="16"/>
  <c r="M36" i="16"/>
  <c r="M38" i="16"/>
  <c r="M40" i="16"/>
  <c r="M42" i="16"/>
  <c r="M44" i="16"/>
  <c r="M46" i="16"/>
  <c r="M48" i="16"/>
  <c r="N50" i="16"/>
  <c r="N53" i="16"/>
  <c r="N57" i="16"/>
  <c r="N61" i="16"/>
  <c r="N65" i="16"/>
  <c r="N69" i="16"/>
  <c r="N73" i="16"/>
  <c r="N77" i="16"/>
  <c r="N81" i="16"/>
  <c r="N85" i="16"/>
  <c r="N89" i="16"/>
  <c r="N93" i="16"/>
  <c r="N97" i="16"/>
  <c r="N101" i="16"/>
  <c r="N105" i="16"/>
  <c r="N109" i="16"/>
  <c r="N113" i="16"/>
  <c r="O116" i="16"/>
  <c r="M116" i="16"/>
  <c r="O124" i="16"/>
  <c r="M124" i="16"/>
  <c r="O132" i="16"/>
  <c r="N132" i="16"/>
  <c r="M132" i="16"/>
  <c r="M140" i="16"/>
  <c r="O140" i="16"/>
  <c r="N140" i="16"/>
  <c r="M148" i="16"/>
  <c r="O148" i="16"/>
  <c r="N148" i="16"/>
  <c r="M156" i="16"/>
  <c r="O156" i="16"/>
  <c r="N156" i="16"/>
  <c r="M164" i="16"/>
  <c r="O164" i="16"/>
  <c r="N164" i="16"/>
  <c r="M172" i="16"/>
  <c r="O172" i="16"/>
  <c r="N172" i="16"/>
  <c r="M180" i="16"/>
  <c r="O180" i="16"/>
  <c r="N180" i="16"/>
  <c r="M188" i="16"/>
  <c r="O188" i="16"/>
  <c r="N188" i="16"/>
  <c r="M196" i="16"/>
  <c r="O196" i="16"/>
  <c r="N196" i="16"/>
  <c r="M204" i="16"/>
  <c r="O204" i="16"/>
  <c r="N204" i="16"/>
  <c r="M212" i="16"/>
  <c r="O212" i="16"/>
  <c r="N212" i="16"/>
  <c r="M220" i="16"/>
  <c r="O220" i="16"/>
  <c r="N220" i="16"/>
  <c r="M228" i="16"/>
  <c r="O228" i="16"/>
  <c r="N228" i="16"/>
  <c r="M236" i="16"/>
  <c r="O236" i="16"/>
  <c r="N236" i="16"/>
  <c r="O244" i="16"/>
  <c r="N244" i="16"/>
  <c r="M244" i="16"/>
  <c r="O252" i="16"/>
  <c r="N252" i="16"/>
  <c r="M252" i="16"/>
  <c r="O260" i="16"/>
  <c r="N260" i="16"/>
  <c r="M260" i="16"/>
  <c r="N6" i="16"/>
  <c r="N8" i="16"/>
  <c r="N10" i="16"/>
  <c r="N12" i="16"/>
  <c r="N14" i="16"/>
  <c r="N16" i="16"/>
  <c r="N18" i="16"/>
  <c r="N20" i="16"/>
  <c r="N22" i="16"/>
  <c r="N24" i="16"/>
  <c r="N26" i="16"/>
  <c r="N28" i="16"/>
  <c r="N30" i="16"/>
  <c r="N32" i="16"/>
  <c r="N34" i="16"/>
  <c r="N36" i="16"/>
  <c r="N38" i="16"/>
  <c r="N40" i="16"/>
  <c r="N42" i="16"/>
  <c r="N44" i="16"/>
  <c r="N46" i="16"/>
  <c r="N48" i="16"/>
  <c r="O50" i="16"/>
  <c r="O57" i="16"/>
  <c r="O65" i="16"/>
  <c r="O73" i="16"/>
  <c r="O81" i="16"/>
  <c r="O89" i="16"/>
  <c r="O97" i="16"/>
  <c r="O105" i="16"/>
  <c r="O113" i="16"/>
  <c r="N119" i="16"/>
  <c r="O121" i="16"/>
  <c r="M121" i="16"/>
  <c r="O129" i="16"/>
  <c r="N129" i="16"/>
  <c r="M129" i="16"/>
  <c r="O137" i="16"/>
  <c r="N137" i="16"/>
  <c r="M137" i="16"/>
  <c r="O145" i="16"/>
  <c r="M145" i="16"/>
  <c r="N145" i="16"/>
  <c r="O153" i="16"/>
  <c r="M153" i="16"/>
  <c r="N153" i="16"/>
  <c r="O161" i="16"/>
  <c r="M161" i="16"/>
  <c r="N161" i="16"/>
  <c r="O169" i="16"/>
  <c r="M169" i="16"/>
  <c r="N169" i="16"/>
  <c r="O177" i="16"/>
  <c r="M177" i="16"/>
  <c r="N177" i="16"/>
  <c r="O185" i="16"/>
  <c r="M185" i="16"/>
  <c r="N185" i="16"/>
  <c r="O193" i="16"/>
  <c r="M193" i="16"/>
  <c r="N193" i="16"/>
  <c r="O201" i="16"/>
  <c r="M201" i="16"/>
  <c r="N201" i="16"/>
  <c r="O209" i="16"/>
  <c r="M209" i="16"/>
  <c r="N209" i="16"/>
  <c r="O217" i="16"/>
  <c r="M217" i="16"/>
  <c r="N217" i="16"/>
  <c r="O225" i="16"/>
  <c r="M225" i="16"/>
  <c r="N225" i="16"/>
  <c r="O233" i="16"/>
  <c r="M233" i="16"/>
  <c r="N233" i="16"/>
  <c r="O241" i="16"/>
  <c r="N241" i="16"/>
  <c r="M241" i="16"/>
  <c r="O249" i="16"/>
  <c r="N249" i="16"/>
  <c r="M249" i="16"/>
  <c r="O257" i="16"/>
  <c r="N257" i="16"/>
  <c r="M257" i="16"/>
  <c r="N58" i="16"/>
  <c r="N66" i="16"/>
  <c r="N74" i="16"/>
  <c r="N82" i="16"/>
  <c r="N90" i="16"/>
  <c r="N98" i="16"/>
  <c r="N106" i="16"/>
  <c r="N114" i="16"/>
  <c r="M54" i="16"/>
  <c r="M62" i="16"/>
  <c r="M70" i="16"/>
  <c r="M78" i="16"/>
  <c r="M86" i="16"/>
  <c r="M94" i="16"/>
  <c r="M102" i="16"/>
  <c r="M110" i="16"/>
  <c r="O118" i="16"/>
  <c r="M118" i="16"/>
  <c r="O126" i="16"/>
  <c r="N126" i="16"/>
  <c r="M126" i="16"/>
  <c r="O134" i="16"/>
  <c r="N134" i="16"/>
  <c r="M134" i="16"/>
  <c r="M142" i="16"/>
  <c r="O142" i="16"/>
  <c r="N142" i="16"/>
  <c r="M150" i="16"/>
  <c r="O150" i="16"/>
  <c r="N150" i="16"/>
  <c r="M158" i="16"/>
  <c r="O158" i="16"/>
  <c r="N158" i="16"/>
  <c r="M166" i="16"/>
  <c r="O166" i="16"/>
  <c r="N166" i="16"/>
  <c r="M174" i="16"/>
  <c r="O174" i="16"/>
  <c r="N174" i="16"/>
  <c r="M182" i="16"/>
  <c r="O182" i="16"/>
  <c r="N182" i="16"/>
  <c r="M190" i="16"/>
  <c r="O190" i="16"/>
  <c r="N190" i="16"/>
  <c r="M198" i="16"/>
  <c r="O198" i="16"/>
  <c r="N198" i="16"/>
  <c r="M206" i="16"/>
  <c r="O206" i="16"/>
  <c r="N206" i="16"/>
  <c r="M214" i="16"/>
  <c r="O214" i="16"/>
  <c r="N214" i="16"/>
  <c r="M222" i="16"/>
  <c r="O222" i="16"/>
  <c r="N222" i="16"/>
  <c r="M230" i="16"/>
  <c r="O230" i="16"/>
  <c r="N230" i="16"/>
  <c r="O238" i="16"/>
  <c r="N238" i="16"/>
  <c r="M238" i="16"/>
  <c r="O246" i="16"/>
  <c r="N246" i="16"/>
  <c r="M246" i="16"/>
  <c r="O254" i="16"/>
  <c r="N254" i="16"/>
  <c r="M254" i="16"/>
  <c r="N51" i="16"/>
  <c r="O54" i="16"/>
  <c r="O58" i="16"/>
  <c r="O62" i="16"/>
  <c r="O66" i="16"/>
  <c r="O70" i="16"/>
  <c r="O74" i="16"/>
  <c r="O78" i="16"/>
  <c r="O82" i="16"/>
  <c r="O86" i="16"/>
  <c r="O90" i="16"/>
  <c r="O94" i="16"/>
  <c r="O98" i="16"/>
  <c r="O102" i="16"/>
  <c r="O106" i="16"/>
  <c r="O110" i="16"/>
  <c r="O114" i="16"/>
  <c r="N121" i="16"/>
  <c r="O123" i="16"/>
  <c r="M123" i="16"/>
  <c r="O131" i="16"/>
  <c r="N131" i="16"/>
  <c r="M131" i="16"/>
  <c r="O139" i="16"/>
  <c r="M139" i="16"/>
  <c r="N139" i="16"/>
  <c r="O147" i="16"/>
  <c r="M147" i="16"/>
  <c r="N147" i="16"/>
  <c r="O155" i="16"/>
  <c r="M155" i="16"/>
  <c r="N155" i="16"/>
  <c r="O163" i="16"/>
  <c r="M163" i="16"/>
  <c r="N163" i="16"/>
  <c r="O171" i="16"/>
  <c r="M171" i="16"/>
  <c r="N171" i="16"/>
  <c r="O179" i="16"/>
  <c r="M179" i="16"/>
  <c r="N179" i="16"/>
  <c r="O187" i="16"/>
  <c r="M187" i="16"/>
  <c r="N187" i="16"/>
  <c r="O195" i="16"/>
  <c r="M195" i="16"/>
  <c r="N195" i="16"/>
  <c r="O203" i="16"/>
  <c r="M203" i="16"/>
  <c r="N203" i="16"/>
  <c r="O211" i="16"/>
  <c r="M211" i="16"/>
  <c r="N211" i="16"/>
  <c r="O219" i="16"/>
  <c r="M219" i="16"/>
  <c r="N219" i="16"/>
  <c r="O227" i="16"/>
  <c r="M227" i="16"/>
  <c r="N227" i="16"/>
  <c r="O235" i="16"/>
  <c r="M235" i="16"/>
  <c r="N235" i="16"/>
  <c r="O243" i="16"/>
  <c r="N243" i="16"/>
  <c r="M243" i="16"/>
  <c r="O251" i="16"/>
  <c r="N251" i="16"/>
  <c r="M251" i="16"/>
  <c r="O259" i="16"/>
  <c r="N259" i="16"/>
  <c r="M259" i="16"/>
  <c r="M5" i="16"/>
  <c r="M7" i="16"/>
  <c r="M9" i="16"/>
  <c r="M11" i="16"/>
  <c r="M13" i="16"/>
  <c r="M15" i="16"/>
  <c r="M17" i="16"/>
  <c r="M19" i="16"/>
  <c r="M21" i="16"/>
  <c r="M23" i="16"/>
  <c r="M25" i="16"/>
  <c r="M27" i="16"/>
  <c r="M29" i="16"/>
  <c r="M31" i="16"/>
  <c r="M33" i="16"/>
  <c r="M35" i="16"/>
  <c r="M37" i="16"/>
  <c r="M39" i="16"/>
  <c r="M41" i="16"/>
  <c r="M43" i="16"/>
  <c r="M45" i="16"/>
  <c r="M47" i="16"/>
  <c r="M49" i="16"/>
  <c r="O51" i="16"/>
  <c r="N55" i="16"/>
  <c r="N59" i="16"/>
  <c r="N63" i="16"/>
  <c r="N67" i="16"/>
  <c r="N71" i="16"/>
  <c r="N75" i="16"/>
  <c r="N79" i="16"/>
  <c r="N83" i="16"/>
  <c r="N87" i="16"/>
  <c r="N91" i="16"/>
  <c r="N95" i="16"/>
  <c r="N99" i="16"/>
  <c r="N103" i="16"/>
  <c r="N107" i="16"/>
  <c r="N111" i="16"/>
  <c r="N115" i="16"/>
  <c r="N122" i="16"/>
  <c r="K575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574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573" i="17"/>
  <c r="K565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572" i="17"/>
  <c r="K564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44" i="17"/>
  <c r="K36" i="17"/>
  <c r="K28" i="17"/>
  <c r="K20" i="17"/>
  <c r="K12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569" i="17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576" i="17"/>
  <c r="K568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88" i="17"/>
  <c r="K80" i="17"/>
  <c r="K72" i="17"/>
  <c r="K64" i="17"/>
  <c r="K56" i="17"/>
  <c r="K48" i="17"/>
  <c r="K40" i="17"/>
  <c r="K32" i="17"/>
  <c r="K24" i="17"/>
  <c r="K16" i="17"/>
  <c r="K8" i="17"/>
  <c r="K102" i="17"/>
  <c r="K86" i="17"/>
  <c r="K75" i="17"/>
  <c r="K65" i="17"/>
  <c r="K54" i="17"/>
  <c r="K43" i="17"/>
  <c r="K33" i="17"/>
  <c r="K22" i="17"/>
  <c r="K11" i="17"/>
  <c r="K101" i="17"/>
  <c r="K85" i="17"/>
  <c r="K74" i="17"/>
  <c r="K63" i="17"/>
  <c r="K53" i="17"/>
  <c r="K42" i="17"/>
  <c r="K31" i="17"/>
  <c r="K98" i="17"/>
  <c r="K83" i="17"/>
  <c r="K73" i="17"/>
  <c r="K62" i="17"/>
  <c r="K51" i="17"/>
  <c r="K41" i="17"/>
  <c r="K30" i="17"/>
  <c r="K19" i="17"/>
  <c r="K9" i="17"/>
  <c r="K97" i="17"/>
  <c r="K82" i="17"/>
  <c r="K71" i="17"/>
  <c r="K61" i="17"/>
  <c r="K50" i="17"/>
  <c r="K39" i="17"/>
  <c r="K29" i="17"/>
  <c r="K18" i="17"/>
  <c r="K7" i="17"/>
  <c r="K94" i="17"/>
  <c r="K81" i="17"/>
  <c r="K70" i="17"/>
  <c r="K59" i="17"/>
  <c r="K49" i="17"/>
  <c r="K38" i="17"/>
  <c r="K27" i="17"/>
  <c r="K17" i="17"/>
  <c r="K6" i="17"/>
  <c r="K93" i="17"/>
  <c r="K79" i="17"/>
  <c r="K69" i="17"/>
  <c r="K58" i="17"/>
  <c r="K47" i="17"/>
  <c r="K37" i="17"/>
  <c r="K26" i="17"/>
  <c r="K90" i="17"/>
  <c r="K78" i="17"/>
  <c r="K67" i="17"/>
  <c r="K57" i="17"/>
  <c r="K46" i="17"/>
  <c r="K35" i="17"/>
  <c r="K25" i="17"/>
  <c r="K14" i="17"/>
  <c r="K105" i="17"/>
  <c r="K89" i="17"/>
  <c r="K77" i="17"/>
  <c r="K66" i="17"/>
  <c r="K55" i="17"/>
  <c r="K45" i="17"/>
  <c r="K34" i="17"/>
  <c r="K23" i="17"/>
  <c r="K13" i="17"/>
  <c r="K10" i="17"/>
  <c r="K21" i="17"/>
  <c r="K5" i="17"/>
  <c r="K15" i="17"/>
  <c r="O120" i="16"/>
  <c r="M120" i="16"/>
  <c r="O128" i="16"/>
  <c r="N128" i="16"/>
  <c r="M128" i="16"/>
  <c r="O136" i="16"/>
  <c r="N136" i="16"/>
  <c r="M136" i="16"/>
  <c r="M144" i="16"/>
  <c r="O144" i="16"/>
  <c r="N144" i="16"/>
  <c r="M152" i="16"/>
  <c r="O152" i="16"/>
  <c r="N152" i="16"/>
  <c r="M160" i="16"/>
  <c r="O160" i="16"/>
  <c r="N160" i="16"/>
  <c r="M168" i="16"/>
  <c r="O168" i="16"/>
  <c r="N168" i="16"/>
  <c r="M176" i="16"/>
  <c r="O176" i="16"/>
  <c r="N176" i="16"/>
  <c r="M184" i="16"/>
  <c r="O184" i="16"/>
  <c r="N184" i="16"/>
  <c r="M192" i="16"/>
  <c r="O192" i="16"/>
  <c r="N192" i="16"/>
  <c r="M200" i="16"/>
  <c r="O200" i="16"/>
  <c r="N200" i="16"/>
  <c r="M208" i="16"/>
  <c r="O208" i="16"/>
  <c r="N208" i="16"/>
  <c r="M216" i="16"/>
  <c r="O216" i="16"/>
  <c r="N216" i="16"/>
  <c r="M224" i="16"/>
  <c r="O224" i="16"/>
  <c r="N224" i="16"/>
  <c r="M232" i="16"/>
  <c r="O232" i="16"/>
  <c r="N232" i="16"/>
  <c r="O240" i="16"/>
  <c r="N240" i="16"/>
  <c r="M240" i="16"/>
  <c r="O248" i="16"/>
  <c r="N248" i="16"/>
  <c r="M248" i="16"/>
  <c r="O256" i="16"/>
  <c r="N256" i="16"/>
  <c r="M256" i="16"/>
  <c r="N5" i="16"/>
  <c r="N7" i="16"/>
  <c r="N9" i="16"/>
  <c r="N11" i="16"/>
  <c r="N13" i="16"/>
  <c r="N15" i="16"/>
  <c r="N17" i="16"/>
  <c r="N19" i="16"/>
  <c r="N21" i="16"/>
  <c r="N23" i="16"/>
  <c r="N25" i="16"/>
  <c r="N27" i="16"/>
  <c r="N29" i="16"/>
  <c r="N31" i="16"/>
  <c r="N33" i="16"/>
  <c r="N35" i="16"/>
  <c r="N37" i="16"/>
  <c r="N39" i="16"/>
  <c r="N41" i="16"/>
  <c r="N43" i="16"/>
  <c r="N45" i="16"/>
  <c r="N47" i="16"/>
  <c r="N49" i="16"/>
  <c r="O55" i="16"/>
  <c r="O59" i="16"/>
  <c r="O63" i="16"/>
  <c r="O67" i="16"/>
  <c r="O71" i="16"/>
  <c r="O75" i="16"/>
  <c r="O79" i="16"/>
  <c r="O83" i="16"/>
  <c r="O87" i="16"/>
  <c r="O91" i="16"/>
  <c r="O95" i="16"/>
  <c r="O99" i="16"/>
  <c r="O103" i="16"/>
  <c r="O107" i="16"/>
  <c r="O111" i="16"/>
  <c r="O115" i="16"/>
  <c r="N123" i="16"/>
  <c r="M53" i="16"/>
  <c r="M61" i="16"/>
  <c r="M69" i="16"/>
  <c r="M77" i="16"/>
  <c r="M85" i="16"/>
  <c r="M93" i="16"/>
  <c r="M101" i="16"/>
  <c r="M109" i="16"/>
  <c r="O117" i="16"/>
  <c r="M117" i="16"/>
  <c r="O125" i="16"/>
  <c r="M125" i="16"/>
  <c r="O133" i="16"/>
  <c r="N133" i="16"/>
  <c r="M133" i="16"/>
  <c r="O141" i="16"/>
  <c r="M141" i="16"/>
  <c r="N141" i="16"/>
  <c r="O149" i="16"/>
  <c r="M149" i="16"/>
  <c r="N149" i="16"/>
  <c r="O157" i="16"/>
  <c r="M157" i="16"/>
  <c r="N157" i="16"/>
  <c r="O165" i="16"/>
  <c r="M165" i="16"/>
  <c r="N165" i="16"/>
  <c r="O173" i="16"/>
  <c r="M173" i="16"/>
  <c r="N173" i="16"/>
  <c r="O181" i="16"/>
  <c r="M181" i="16"/>
  <c r="N181" i="16"/>
  <c r="O189" i="16"/>
  <c r="M189" i="16"/>
  <c r="N189" i="16"/>
  <c r="O197" i="16"/>
  <c r="M197" i="16"/>
  <c r="N197" i="16"/>
  <c r="O205" i="16"/>
  <c r="M205" i="16"/>
  <c r="N205" i="16"/>
  <c r="O213" i="16"/>
  <c r="M213" i="16"/>
  <c r="N213" i="16"/>
  <c r="O221" i="16"/>
  <c r="M221" i="16"/>
  <c r="N221" i="16"/>
  <c r="O229" i="16"/>
  <c r="M229" i="16"/>
  <c r="N229" i="16"/>
  <c r="O237" i="16"/>
  <c r="N237" i="16"/>
  <c r="M237" i="16"/>
  <c r="O245" i="16"/>
  <c r="N245" i="16"/>
  <c r="M245" i="16"/>
  <c r="O253" i="16"/>
  <c r="N253" i="16"/>
  <c r="M253" i="16"/>
  <c r="N52" i="16"/>
  <c r="N56" i="16"/>
  <c r="N60" i="16"/>
  <c r="N64" i="16"/>
  <c r="N68" i="16"/>
  <c r="N72" i="16"/>
  <c r="N76" i="16"/>
  <c r="N80" i="16"/>
  <c r="N84" i="16"/>
  <c r="N88" i="16"/>
  <c r="N92" i="16"/>
  <c r="N96" i="16"/>
  <c r="N100" i="16"/>
  <c r="N104" i="16"/>
  <c r="N108" i="16"/>
  <c r="N112" i="16"/>
  <c r="N116" i="16"/>
  <c r="N124" i="16"/>
  <c r="L47" i="17"/>
  <c r="L43" i="17"/>
  <c r="L39" i="17"/>
  <c r="L35" i="17"/>
  <c r="L34" i="17"/>
  <c r="L48" i="17"/>
  <c r="L44" i="17"/>
  <c r="L40" i="17"/>
  <c r="L36" i="17"/>
  <c r="L32" i="17"/>
  <c r="L30" i="17"/>
  <c r="L24" i="17"/>
  <c r="L18" i="17"/>
  <c r="L8" i="17"/>
  <c r="L45" i="17"/>
  <c r="L38" i="17"/>
  <c r="L31" i="17"/>
  <c r="L25" i="17"/>
  <c r="L21" i="17"/>
  <c r="Q16" i="17"/>
  <c r="L13" i="17"/>
  <c r="L7" i="17"/>
  <c r="L6" i="17"/>
  <c r="L26" i="17"/>
  <c r="L16" i="17"/>
  <c r="L14" i="17"/>
  <c r="L12" i="17"/>
  <c r="L41" i="17"/>
  <c r="L19" i="17"/>
  <c r="L15" i="17"/>
  <c r="L22" i="17"/>
  <c r="L11" i="17"/>
  <c r="L5" i="17"/>
  <c r="L46" i="17"/>
  <c r="L37" i="17"/>
  <c r="L17" i="17"/>
  <c r="L27" i="17"/>
  <c r="L20" i="17"/>
  <c r="L10" i="17"/>
  <c r="L9" i="17"/>
  <c r="L42" i="17"/>
  <c r="L33" i="17"/>
  <c r="L29" i="17"/>
  <c r="L28" i="17"/>
  <c r="L23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83" i="17"/>
  <c r="L85" i="17"/>
  <c r="L92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55" i="17"/>
  <c r="L69" i="17"/>
  <c r="L78" i="17"/>
  <c r="L76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AB15" i="17"/>
  <c r="L61" i="17"/>
  <c r="L63" i="17"/>
  <c r="L91" i="17"/>
  <c r="L54" i="17"/>
  <c r="L68" i="17"/>
  <c r="L70" i="17"/>
  <c r="L86" i="17"/>
  <c r="AD15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60" i="17"/>
  <c r="L75" i="17"/>
  <c r="L77" i="17"/>
  <c r="L84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53" i="17"/>
  <c r="L62" i="17"/>
  <c r="K610" i="17"/>
  <c r="K625" i="17"/>
  <c r="K603" i="17"/>
  <c r="K605" i="17"/>
  <c r="K607" i="17"/>
  <c r="K608" i="17"/>
  <c r="K604" i="17"/>
  <c r="K606" i="17"/>
  <c r="L594" i="17"/>
  <c r="L602" i="17" s="1"/>
  <c r="L610" i="17" s="1"/>
  <c r="L27" i="15"/>
  <c r="L12" i="15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X10" i="15"/>
  <c r="H25" i="15"/>
  <c r="X26" i="15"/>
  <c r="AH9" i="15"/>
  <c r="AE10" i="15"/>
  <c r="G24" i="15"/>
  <c r="AQ9" i="15"/>
  <c r="I37" i="15"/>
  <c r="I39" i="15"/>
  <c r="AT11" i="15"/>
  <c r="AH25" i="15"/>
  <c r="AE26" i="15"/>
  <c r="J25" i="15"/>
  <c r="J10" i="15"/>
  <c r="AP8" i="15"/>
  <c r="G8" i="15" s="1"/>
  <c r="AP6" i="15"/>
  <c r="AU9" i="15"/>
  <c r="AP4" i="15"/>
  <c r="AH24" i="15"/>
  <c r="I30" i="15"/>
  <c r="AH8" i="15"/>
  <c r="AG19" i="15"/>
  <c r="I32" i="15"/>
  <c r="I35" i="15"/>
  <c r="J24" i="15"/>
  <c r="I18" i="15"/>
  <c r="B259" i="9"/>
  <c r="D259" i="9"/>
  <c r="E259" i="9"/>
  <c r="K259" i="9"/>
  <c r="L259" i="9"/>
  <c r="B260" i="9"/>
  <c r="D260" i="9"/>
  <c r="E260" i="9"/>
  <c r="L260" i="9" s="1"/>
  <c r="K260" i="9"/>
  <c r="K612" i="17" l="1"/>
  <c r="L88" i="17"/>
  <c r="L80" i="17"/>
  <c r="L72" i="17"/>
  <c r="L65" i="17"/>
  <c r="L90" i="17"/>
  <c r="L82" i="17"/>
  <c r="L74" i="17"/>
  <c r="L73" i="17"/>
  <c r="L50" i="17"/>
  <c r="L57" i="17"/>
  <c r="L89" i="17"/>
  <c r="L66" i="17"/>
  <c r="L51" i="17"/>
  <c r="L71" i="17"/>
  <c r="L58" i="17"/>
  <c r="L87" i="17"/>
  <c r="L64" i="17"/>
  <c r="Q17" i="17"/>
  <c r="L81" i="17"/>
  <c r="L67" i="17"/>
  <c r="L59" i="17"/>
  <c r="L79" i="17"/>
  <c r="L49" i="17"/>
  <c r="K611" i="17"/>
  <c r="K618" i="17"/>
  <c r="L56" i="17"/>
  <c r="K616" i="17"/>
  <c r="K615" i="17"/>
  <c r="L52" i="17"/>
  <c r="K614" i="17"/>
  <c r="K613" i="17"/>
  <c r="K633" i="17"/>
  <c r="D8" i="15"/>
  <c r="AI8" i="15"/>
  <c r="E8" i="15" s="1"/>
  <c r="J26" i="15"/>
  <c r="J11" i="15"/>
  <c r="H10" i="15"/>
  <c r="X11" i="15"/>
  <c r="I34" i="15"/>
  <c r="I22" i="15"/>
  <c r="G25" i="15"/>
  <c r="AQ10" i="15"/>
  <c r="AI25" i="15"/>
  <c r="E25" i="15" s="1"/>
  <c r="D25" i="15"/>
  <c r="AE11" i="15"/>
  <c r="AH10" i="15"/>
  <c r="AG35" i="15"/>
  <c r="AG20" i="15"/>
  <c r="D24" i="15"/>
  <c r="AI24" i="15"/>
  <c r="E24" i="15" s="1"/>
  <c r="D9" i="15"/>
  <c r="AI9" i="15"/>
  <c r="E9" i="15" s="1"/>
  <c r="AE27" i="15"/>
  <c r="AH26" i="15"/>
  <c r="AU10" i="15"/>
  <c r="AP9" i="15"/>
  <c r="G9" i="15" s="1"/>
  <c r="L13" i="15"/>
  <c r="L28" i="15"/>
  <c r="AT12" i="15"/>
  <c r="X27" i="15"/>
  <c r="H26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21" i="17" l="1"/>
  <c r="K624" i="17"/>
  <c r="K622" i="17"/>
  <c r="K626" i="17"/>
  <c r="K619" i="17"/>
  <c r="L127" i="17"/>
  <c r="L118" i="17"/>
  <c r="L111" i="17"/>
  <c r="L103" i="17"/>
  <c r="L95" i="17"/>
  <c r="L136" i="17"/>
  <c r="L119" i="17"/>
  <c r="L112" i="17"/>
  <c r="L104" i="17"/>
  <c r="L96" i="17"/>
  <c r="L128" i="17"/>
  <c r="L129" i="17"/>
  <c r="L121" i="17"/>
  <c r="L117" i="17"/>
  <c r="L123" i="17"/>
  <c r="L102" i="17"/>
  <c r="L94" i="17"/>
  <c r="L135" i="17"/>
  <c r="L110" i="17"/>
  <c r="Q18" i="17"/>
  <c r="Q19" i="17" s="1"/>
  <c r="L100" i="17"/>
  <c r="L122" i="17"/>
  <c r="L131" i="17"/>
  <c r="L132" i="17"/>
  <c r="L106" i="17"/>
  <c r="L115" i="17"/>
  <c r="L93" i="17"/>
  <c r="L108" i="17"/>
  <c r="L114" i="17"/>
  <c r="L116" i="17"/>
  <c r="L125" i="17"/>
  <c r="L133" i="17"/>
  <c r="L97" i="17"/>
  <c r="L107" i="17"/>
  <c r="L120" i="17"/>
  <c r="L124" i="17"/>
  <c r="L113" i="17"/>
  <c r="L130" i="17"/>
  <c r="L101" i="17"/>
  <c r="L98" i="17"/>
  <c r="L134" i="17"/>
  <c r="L126" i="17"/>
  <c r="L105" i="17"/>
  <c r="L109" i="17"/>
  <c r="L99" i="17"/>
  <c r="K641" i="17"/>
  <c r="K623" i="17"/>
  <c r="K620" i="17"/>
  <c r="AI26" i="15"/>
  <c r="E26" i="15" s="1"/>
  <c r="D26" i="15"/>
  <c r="D10" i="15"/>
  <c r="AI10" i="15"/>
  <c r="E10" i="15" s="1"/>
  <c r="AU11" i="15"/>
  <c r="AP10" i="15"/>
  <c r="G10" i="15" s="1"/>
  <c r="X28" i="15"/>
  <c r="H27" i="15"/>
  <c r="AH27" i="15"/>
  <c r="AE28" i="15"/>
  <c r="AE12" i="15"/>
  <c r="AH11" i="15"/>
  <c r="X12" i="15"/>
  <c r="H11" i="15"/>
  <c r="J27" i="15"/>
  <c r="J12" i="15"/>
  <c r="G26" i="15"/>
  <c r="AQ11" i="15"/>
  <c r="L29" i="15"/>
  <c r="L14" i="15"/>
  <c r="AT13" i="15"/>
  <c r="AG36" i="15"/>
  <c r="AG21" i="15"/>
  <c r="I38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34" i="17" l="1"/>
  <c r="L444" i="17"/>
  <c r="L440" i="17"/>
  <c r="L436" i="17"/>
  <c r="L432" i="17"/>
  <c r="L428" i="17"/>
  <c r="L424" i="17"/>
  <c r="L441" i="17"/>
  <c r="L437" i="17"/>
  <c r="L433" i="17"/>
  <c r="L429" i="17"/>
  <c r="L425" i="17"/>
  <c r="L442" i="17"/>
  <c r="L438" i="17"/>
  <c r="L434" i="17"/>
  <c r="L430" i="17"/>
  <c r="L426" i="17"/>
  <c r="L419" i="17"/>
  <c r="L415" i="17"/>
  <c r="L411" i="17"/>
  <c r="L407" i="17"/>
  <c r="L403" i="17"/>
  <c r="L443" i="17"/>
  <c r="L439" i="17"/>
  <c r="L435" i="17"/>
  <c r="L431" i="17"/>
  <c r="L427" i="17"/>
  <c r="L423" i="17"/>
  <c r="L420" i="17"/>
  <c r="L413" i="17"/>
  <c r="L404" i="17"/>
  <c r="L418" i="17"/>
  <c r="L402" i="17"/>
  <c r="L416" i="17"/>
  <c r="L409" i="17"/>
  <c r="L414" i="17"/>
  <c r="L421" i="17"/>
  <c r="L412" i="17"/>
  <c r="L405" i="17"/>
  <c r="L410" i="17"/>
  <c r="L417" i="17"/>
  <c r="L408" i="17"/>
  <c r="L401" i="17"/>
  <c r="L422" i="17"/>
  <c r="L406" i="17"/>
  <c r="Q20" i="17"/>
  <c r="K628" i="17"/>
  <c r="K630" i="17"/>
  <c r="K632" i="17"/>
  <c r="K649" i="17"/>
  <c r="K631" i="17"/>
  <c r="K629" i="17"/>
  <c r="K627" i="17"/>
  <c r="H28" i="15"/>
  <c r="X29" i="15"/>
  <c r="AG37" i="15"/>
  <c r="AG22" i="15"/>
  <c r="J28" i="15"/>
  <c r="J13" i="15"/>
  <c r="H12" i="15"/>
  <c r="X13" i="15"/>
  <c r="L30" i="15"/>
  <c r="L15" i="15"/>
  <c r="AI11" i="15"/>
  <c r="E11" i="15" s="1"/>
  <c r="D11" i="15"/>
  <c r="AU12" i="15"/>
  <c r="AP11" i="15"/>
  <c r="G11" i="15" s="1"/>
  <c r="AE13" i="15"/>
  <c r="AH12" i="15"/>
  <c r="AT14" i="15"/>
  <c r="G27" i="15"/>
  <c r="AQ12" i="15"/>
  <c r="AH28" i="15"/>
  <c r="AE29" i="15"/>
  <c r="D27" i="15"/>
  <c r="AI27" i="15"/>
  <c r="E27" i="15" s="1"/>
  <c r="N35" i="14"/>
  <c r="L35" i="14"/>
  <c r="F35" i="14"/>
  <c r="E35" i="14"/>
  <c r="L487" i="17" l="1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L447" i="17"/>
  <c r="L463" i="17"/>
  <c r="L451" i="17"/>
  <c r="L455" i="17"/>
  <c r="L459" i="17"/>
  <c r="Q21" i="17"/>
  <c r="Q22" i="17" s="1"/>
  <c r="Q23" i="17" s="1"/>
  <c r="K636" i="17"/>
  <c r="K640" i="17"/>
  <c r="K635" i="17"/>
  <c r="K637" i="17"/>
  <c r="K638" i="17"/>
  <c r="K639" i="17"/>
  <c r="K642" i="17"/>
  <c r="D12" i="15"/>
  <c r="AI12" i="15"/>
  <c r="E12" i="15" s="1"/>
  <c r="AE14" i="15"/>
  <c r="AH13" i="15"/>
  <c r="AU13" i="15"/>
  <c r="AP12" i="15"/>
  <c r="G12" i="15" s="1"/>
  <c r="X14" i="15"/>
  <c r="H13" i="15"/>
  <c r="AE30" i="15"/>
  <c r="AH29" i="15"/>
  <c r="J29" i="15"/>
  <c r="J14" i="15"/>
  <c r="AI28" i="15"/>
  <c r="E28" i="15" s="1"/>
  <c r="D28" i="15"/>
  <c r="AG23" i="15"/>
  <c r="AG39" i="15" s="1"/>
  <c r="AG38" i="15"/>
  <c r="G28" i="15"/>
  <c r="AQ13" i="15"/>
  <c r="AT15" i="15"/>
  <c r="L31" i="15"/>
  <c r="L16" i="15"/>
  <c r="X30" i="15"/>
  <c r="H29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2" i="16" l="1"/>
  <c r="AB12" i="16" s="1"/>
  <c r="AC12" i="16" s="1"/>
  <c r="AD12" i="16" s="1"/>
  <c r="H20" i="16"/>
  <c r="AB20" i="16" s="1"/>
  <c r="AC20" i="16" s="1"/>
  <c r="AD20" i="16" s="1"/>
  <c r="H140" i="16"/>
  <c r="AB140" i="16" s="1"/>
  <c r="AC140" i="16" s="1"/>
  <c r="AD140" i="16" s="1"/>
  <c r="H148" i="16"/>
  <c r="AB148" i="16" s="1"/>
  <c r="AC148" i="16" s="1"/>
  <c r="AD148" i="16" s="1"/>
  <c r="K646" i="17"/>
  <c r="K644" i="17"/>
  <c r="L174" i="17"/>
  <c r="L166" i="17"/>
  <c r="L175" i="17"/>
  <c r="L167" i="17"/>
  <c r="L159" i="17"/>
  <c r="L152" i="17"/>
  <c r="L169" i="17"/>
  <c r="L143" i="17"/>
  <c r="L144" i="17"/>
  <c r="L176" i="17"/>
  <c r="L161" i="17"/>
  <c r="L153" i="17"/>
  <c r="L168" i="17"/>
  <c r="L177" i="17"/>
  <c r="L151" i="17"/>
  <c r="L160" i="17"/>
  <c r="Q24" i="17"/>
  <c r="L149" i="17"/>
  <c r="L141" i="17"/>
  <c r="L137" i="17"/>
  <c r="L148" i="17"/>
  <c r="L155" i="17"/>
  <c r="L139" i="17"/>
  <c r="L179" i="17"/>
  <c r="L178" i="17"/>
  <c r="L162" i="17"/>
  <c r="L142" i="17"/>
  <c r="L154" i="17"/>
  <c r="L150" i="17"/>
  <c r="L163" i="17"/>
  <c r="L180" i="17"/>
  <c r="L147" i="17"/>
  <c r="L165" i="17"/>
  <c r="L171" i="17"/>
  <c r="L146" i="17"/>
  <c r="L164" i="17"/>
  <c r="L170" i="17"/>
  <c r="L156" i="17"/>
  <c r="L140" i="17"/>
  <c r="L173" i="17"/>
  <c r="L145" i="17"/>
  <c r="L138" i="17"/>
  <c r="L172" i="17"/>
  <c r="L158" i="17"/>
  <c r="L157" i="17"/>
  <c r="K650" i="17"/>
  <c r="K645" i="17"/>
  <c r="K643" i="17"/>
  <c r="K647" i="17"/>
  <c r="K648" i="17"/>
  <c r="H30" i="15"/>
  <c r="X31" i="15"/>
  <c r="H14" i="15"/>
  <c r="X15" i="15"/>
  <c r="L32" i="15"/>
  <c r="L17" i="15"/>
  <c r="AT16" i="15"/>
  <c r="AH14" i="15"/>
  <c r="AE15" i="15"/>
  <c r="AU14" i="15"/>
  <c r="AP13" i="15"/>
  <c r="G13" i="15" s="1"/>
  <c r="J30" i="15"/>
  <c r="J15" i="15"/>
  <c r="G29" i="15"/>
  <c r="AQ14" i="15"/>
  <c r="D29" i="15"/>
  <c r="AI29" i="15"/>
  <c r="E29" i="15" s="1"/>
  <c r="D13" i="15"/>
  <c r="AI13" i="15"/>
  <c r="E13" i="15" s="1"/>
  <c r="AH30" i="15"/>
  <c r="AE31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60" i="16" s="1"/>
  <c r="AB60" i="16" s="1"/>
  <c r="AC60" i="16" s="1"/>
  <c r="AD60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72" i="16" l="1"/>
  <c r="AB172" i="16" s="1"/>
  <c r="AC172" i="16" s="1"/>
  <c r="AD172" i="16" s="1"/>
  <c r="H164" i="16"/>
  <c r="AB164" i="16" s="1"/>
  <c r="AC164" i="16" s="1"/>
  <c r="AD164" i="16" s="1"/>
  <c r="H92" i="16"/>
  <c r="AB92" i="16" s="1"/>
  <c r="AC92" i="16" s="1"/>
  <c r="AD92" i="16" s="1"/>
  <c r="H153" i="16"/>
  <c r="AB153" i="16" s="1"/>
  <c r="AC153" i="16" s="1"/>
  <c r="AD153" i="16" s="1"/>
  <c r="H137" i="16"/>
  <c r="AB137" i="16" s="1"/>
  <c r="AC137" i="16" s="1"/>
  <c r="AD137" i="16" s="1"/>
  <c r="H185" i="16"/>
  <c r="AB185" i="16" s="1"/>
  <c r="AC185" i="16" s="1"/>
  <c r="AD185" i="16" s="1"/>
  <c r="H201" i="16"/>
  <c r="AB201" i="16" s="1"/>
  <c r="AC201" i="16" s="1"/>
  <c r="AD201" i="16" s="1"/>
  <c r="H145" i="16"/>
  <c r="AB145" i="16" s="1"/>
  <c r="AC145" i="16" s="1"/>
  <c r="AD145" i="16" s="1"/>
  <c r="H169" i="16"/>
  <c r="AB169" i="16" s="1"/>
  <c r="AC169" i="16" s="1"/>
  <c r="AD169" i="16" s="1"/>
  <c r="H161" i="16"/>
  <c r="AB161" i="16" s="1"/>
  <c r="AC161" i="16" s="1"/>
  <c r="AD161" i="16" s="1"/>
  <c r="H177" i="16"/>
  <c r="AB177" i="16" s="1"/>
  <c r="AC177" i="16" s="1"/>
  <c r="AD177" i="16" s="1"/>
  <c r="H193" i="16"/>
  <c r="AB193" i="16" s="1"/>
  <c r="AC193" i="16" s="1"/>
  <c r="AD193" i="16" s="1"/>
  <c r="H196" i="16"/>
  <c r="AB196" i="16" s="1"/>
  <c r="AC196" i="16" s="1"/>
  <c r="AD196" i="16" s="1"/>
  <c r="H188" i="16"/>
  <c r="AB188" i="16" s="1"/>
  <c r="AC188" i="16" s="1"/>
  <c r="AD188" i="16" s="1"/>
  <c r="H100" i="16"/>
  <c r="AB100" i="16" s="1"/>
  <c r="AC100" i="16" s="1"/>
  <c r="AD100" i="16" s="1"/>
  <c r="H44" i="16"/>
  <c r="AB44" i="16" s="1"/>
  <c r="AC44" i="16" s="1"/>
  <c r="AD44" i="16" s="1"/>
  <c r="H121" i="16"/>
  <c r="AB121" i="16" s="1"/>
  <c r="AC121" i="16" s="1"/>
  <c r="AD121" i="16" s="1"/>
  <c r="H41" i="16"/>
  <c r="AB41" i="16" s="1"/>
  <c r="AC41" i="16" s="1"/>
  <c r="AD41" i="16" s="1"/>
  <c r="H105" i="16"/>
  <c r="AB105" i="16" s="1"/>
  <c r="AC105" i="16" s="1"/>
  <c r="AD105" i="16" s="1"/>
  <c r="H97" i="16"/>
  <c r="AB97" i="16" s="1"/>
  <c r="AC97" i="16" s="1"/>
  <c r="AD97" i="16" s="1"/>
  <c r="H17" i="16"/>
  <c r="AB17" i="16" s="1"/>
  <c r="AC17" i="16" s="1"/>
  <c r="AD17" i="16" s="1"/>
  <c r="H81" i="16"/>
  <c r="AB81" i="16" s="1"/>
  <c r="AC81" i="16" s="1"/>
  <c r="AD81" i="16" s="1"/>
  <c r="H65" i="16"/>
  <c r="AB65" i="16" s="1"/>
  <c r="AC65" i="16" s="1"/>
  <c r="AD65" i="16" s="1"/>
  <c r="H49" i="16"/>
  <c r="AB49" i="16" s="1"/>
  <c r="AC49" i="16" s="1"/>
  <c r="AD49" i="16" s="1"/>
  <c r="H129" i="16"/>
  <c r="AB129" i="16" s="1"/>
  <c r="AC129" i="16" s="1"/>
  <c r="AD129" i="16" s="1"/>
  <c r="H25" i="16"/>
  <c r="AB25" i="16" s="1"/>
  <c r="AC25" i="16" s="1"/>
  <c r="AD25" i="16" s="1"/>
  <c r="H89" i="16"/>
  <c r="AB89" i="16" s="1"/>
  <c r="AC89" i="16" s="1"/>
  <c r="AD89" i="16" s="1"/>
  <c r="H33" i="16"/>
  <c r="AB33" i="16" s="1"/>
  <c r="AC33" i="16" s="1"/>
  <c r="AD33" i="16" s="1"/>
  <c r="H57" i="16"/>
  <c r="AB57" i="16" s="1"/>
  <c r="AC57" i="16" s="1"/>
  <c r="AD57" i="16" s="1"/>
  <c r="H113" i="16"/>
  <c r="AB113" i="16" s="1"/>
  <c r="AC113" i="16" s="1"/>
  <c r="AD113" i="16" s="1"/>
  <c r="H73" i="16"/>
  <c r="AB73" i="16" s="1"/>
  <c r="AC73" i="16" s="1"/>
  <c r="AD73" i="16" s="1"/>
  <c r="H9" i="16"/>
  <c r="AB9" i="16" s="1"/>
  <c r="AC9" i="16" s="1"/>
  <c r="AD9" i="16" s="1"/>
  <c r="H32" i="16"/>
  <c r="AB32" i="16" s="1"/>
  <c r="AC32" i="16" s="1"/>
  <c r="AD32" i="16" s="1"/>
  <c r="H120" i="16"/>
  <c r="AB120" i="16" s="1"/>
  <c r="AC120" i="16" s="1"/>
  <c r="AD120" i="16" s="1"/>
  <c r="H88" i="16"/>
  <c r="AB88" i="16" s="1"/>
  <c r="AC88" i="16" s="1"/>
  <c r="AD88" i="16" s="1"/>
  <c r="H24" i="16"/>
  <c r="AB24" i="16" s="1"/>
  <c r="AC24" i="16" s="1"/>
  <c r="AD24" i="16" s="1"/>
  <c r="H16" i="16"/>
  <c r="AB16" i="16" s="1"/>
  <c r="AC16" i="16" s="1"/>
  <c r="AD16" i="16" s="1"/>
  <c r="H64" i="16"/>
  <c r="AB64" i="16" s="1"/>
  <c r="AC64" i="16" s="1"/>
  <c r="AD64" i="16" s="1"/>
  <c r="H56" i="16"/>
  <c r="AB56" i="16" s="1"/>
  <c r="AC56" i="16" s="1"/>
  <c r="AD56" i="16" s="1"/>
  <c r="H48" i="16"/>
  <c r="AB48" i="16" s="1"/>
  <c r="AC48" i="16" s="1"/>
  <c r="AD48" i="16" s="1"/>
  <c r="H40" i="16"/>
  <c r="AB40" i="16" s="1"/>
  <c r="AC40" i="16" s="1"/>
  <c r="AD40" i="16" s="1"/>
  <c r="H8" i="16"/>
  <c r="AB8" i="16" s="1"/>
  <c r="AC8" i="16" s="1"/>
  <c r="AD8" i="16" s="1"/>
  <c r="H128" i="16"/>
  <c r="AB128" i="16" s="1"/>
  <c r="AC128" i="16" s="1"/>
  <c r="AD128" i="16" s="1"/>
  <c r="H72" i="16"/>
  <c r="AB72" i="16" s="1"/>
  <c r="AC72" i="16" s="1"/>
  <c r="AD72" i="16" s="1"/>
  <c r="H80" i="16"/>
  <c r="AB80" i="16" s="1"/>
  <c r="AC80" i="16" s="1"/>
  <c r="AD80" i="16" s="1"/>
  <c r="H96" i="16"/>
  <c r="AB96" i="16" s="1"/>
  <c r="AC96" i="16" s="1"/>
  <c r="AD96" i="16" s="1"/>
  <c r="H104" i="16"/>
  <c r="AB104" i="16" s="1"/>
  <c r="AC104" i="16" s="1"/>
  <c r="AD104" i="16" s="1"/>
  <c r="H112" i="16"/>
  <c r="AB112" i="16" s="1"/>
  <c r="AC112" i="16" s="1"/>
  <c r="AD112" i="16" s="1"/>
  <c r="H108" i="16"/>
  <c r="AB108" i="16" s="1"/>
  <c r="AC108" i="16" s="1"/>
  <c r="AD108" i="16" s="1"/>
  <c r="H204" i="16"/>
  <c r="AB204" i="16" s="1"/>
  <c r="AC204" i="16" s="1"/>
  <c r="AD204" i="16" s="1"/>
  <c r="H84" i="16"/>
  <c r="AB84" i="16" s="1"/>
  <c r="AC84" i="16" s="1"/>
  <c r="AD84" i="16" s="1"/>
  <c r="H132" i="16"/>
  <c r="AB132" i="16" s="1"/>
  <c r="AC132" i="16" s="1"/>
  <c r="AD132" i="16" s="1"/>
  <c r="H136" i="16"/>
  <c r="AB136" i="16" s="1"/>
  <c r="AC136" i="16" s="1"/>
  <c r="AD136" i="16" s="1"/>
  <c r="H152" i="16"/>
  <c r="AB152" i="16" s="1"/>
  <c r="AC152" i="16" s="1"/>
  <c r="AD152" i="16" s="1"/>
  <c r="H144" i="16"/>
  <c r="AB144" i="16" s="1"/>
  <c r="AC144" i="16" s="1"/>
  <c r="AD144" i="16" s="1"/>
  <c r="H160" i="16"/>
  <c r="AB160" i="16" s="1"/>
  <c r="AC160" i="16" s="1"/>
  <c r="AD160" i="16" s="1"/>
  <c r="H168" i="16"/>
  <c r="AB168" i="16" s="1"/>
  <c r="AC168" i="16" s="1"/>
  <c r="AD168" i="16" s="1"/>
  <c r="H176" i="16"/>
  <c r="AB176" i="16" s="1"/>
  <c r="AC176" i="16" s="1"/>
  <c r="AD176" i="16" s="1"/>
  <c r="H200" i="16"/>
  <c r="AB200" i="16" s="1"/>
  <c r="AC200" i="16" s="1"/>
  <c r="AD200" i="16" s="1"/>
  <c r="H192" i="16"/>
  <c r="AB192" i="16" s="1"/>
  <c r="AC192" i="16" s="1"/>
  <c r="AD192" i="16" s="1"/>
  <c r="H184" i="16"/>
  <c r="AB184" i="16" s="1"/>
  <c r="AC184" i="16" s="1"/>
  <c r="AD184" i="16" s="1"/>
  <c r="H179" i="16"/>
  <c r="AB179" i="16" s="1"/>
  <c r="AC179" i="16" s="1"/>
  <c r="AD179" i="16" s="1"/>
  <c r="H195" i="16"/>
  <c r="AB195" i="16" s="1"/>
  <c r="AC195" i="16" s="1"/>
  <c r="AD195" i="16" s="1"/>
  <c r="H203" i="16"/>
  <c r="AB203" i="16" s="1"/>
  <c r="AC203" i="16" s="1"/>
  <c r="AD203" i="16" s="1"/>
  <c r="H171" i="16"/>
  <c r="AB171" i="16" s="1"/>
  <c r="AC171" i="16" s="1"/>
  <c r="AD171" i="16" s="1"/>
  <c r="H139" i="16"/>
  <c r="AB139" i="16" s="1"/>
  <c r="AC139" i="16" s="1"/>
  <c r="AD139" i="16" s="1"/>
  <c r="H147" i="16"/>
  <c r="AB147" i="16" s="1"/>
  <c r="AC147" i="16" s="1"/>
  <c r="AD147" i="16" s="1"/>
  <c r="H187" i="16"/>
  <c r="AB187" i="16" s="1"/>
  <c r="AC187" i="16" s="1"/>
  <c r="AD187" i="16" s="1"/>
  <c r="H163" i="16"/>
  <c r="AB163" i="16" s="1"/>
  <c r="AC163" i="16" s="1"/>
  <c r="AD163" i="16" s="1"/>
  <c r="H155" i="16"/>
  <c r="AB155" i="16" s="1"/>
  <c r="AC155" i="16" s="1"/>
  <c r="AD155" i="16" s="1"/>
  <c r="H133" i="16"/>
  <c r="AB133" i="16" s="1"/>
  <c r="AC133" i="16" s="1"/>
  <c r="AD133" i="16" s="1"/>
  <c r="H149" i="16"/>
  <c r="AB149" i="16" s="1"/>
  <c r="AC149" i="16" s="1"/>
  <c r="AD149" i="16" s="1"/>
  <c r="H141" i="16"/>
  <c r="AB141" i="16" s="1"/>
  <c r="AC141" i="16" s="1"/>
  <c r="AD141" i="16" s="1"/>
  <c r="H157" i="16"/>
  <c r="AB157" i="16" s="1"/>
  <c r="AC157" i="16" s="1"/>
  <c r="AD157" i="16" s="1"/>
  <c r="H173" i="16"/>
  <c r="AB173" i="16" s="1"/>
  <c r="AC173" i="16" s="1"/>
  <c r="AD173" i="16" s="1"/>
  <c r="H189" i="16"/>
  <c r="AB189" i="16" s="1"/>
  <c r="AC189" i="16" s="1"/>
  <c r="AD189" i="16" s="1"/>
  <c r="H181" i="16"/>
  <c r="AB181" i="16" s="1"/>
  <c r="AC181" i="16" s="1"/>
  <c r="AD181" i="16" s="1"/>
  <c r="H165" i="16"/>
  <c r="AB165" i="16" s="1"/>
  <c r="AC165" i="16" s="1"/>
  <c r="AD165" i="16" s="1"/>
  <c r="H197" i="16"/>
  <c r="AB197" i="16" s="1"/>
  <c r="AC197" i="16" s="1"/>
  <c r="AD197" i="16" s="1"/>
  <c r="H156" i="16"/>
  <c r="AB156" i="16" s="1"/>
  <c r="AC156" i="16" s="1"/>
  <c r="AD156" i="16" s="1"/>
  <c r="H68" i="16"/>
  <c r="AB68" i="16" s="1"/>
  <c r="AC68" i="16" s="1"/>
  <c r="AD68" i="16" s="1"/>
  <c r="H116" i="16"/>
  <c r="AB116" i="16" s="1"/>
  <c r="AC116" i="16" s="1"/>
  <c r="AD116" i="16" s="1"/>
  <c r="H27" i="16"/>
  <c r="AB27" i="16" s="1"/>
  <c r="AC27" i="16" s="1"/>
  <c r="AD27" i="16" s="1"/>
  <c r="H43" i="16"/>
  <c r="AB43" i="16" s="1"/>
  <c r="AC43" i="16" s="1"/>
  <c r="AD43" i="16" s="1"/>
  <c r="H67" i="16"/>
  <c r="AB67" i="16" s="1"/>
  <c r="AC67" i="16" s="1"/>
  <c r="AD67" i="16" s="1"/>
  <c r="H75" i="16"/>
  <c r="AB75" i="16" s="1"/>
  <c r="AC75" i="16" s="1"/>
  <c r="AD75" i="16" s="1"/>
  <c r="H115" i="16"/>
  <c r="AB115" i="16" s="1"/>
  <c r="AC115" i="16" s="1"/>
  <c r="AD115" i="16" s="1"/>
  <c r="H19" i="16"/>
  <c r="AB19" i="16" s="1"/>
  <c r="AC19" i="16" s="1"/>
  <c r="AD19" i="16" s="1"/>
  <c r="H51" i="16"/>
  <c r="AB51" i="16" s="1"/>
  <c r="AC51" i="16" s="1"/>
  <c r="AD51" i="16" s="1"/>
  <c r="H83" i="16"/>
  <c r="AB83" i="16" s="1"/>
  <c r="AC83" i="16" s="1"/>
  <c r="AD83" i="16" s="1"/>
  <c r="H131" i="16"/>
  <c r="AB131" i="16" s="1"/>
  <c r="AC131" i="16" s="1"/>
  <c r="AD131" i="16" s="1"/>
  <c r="H35" i="16"/>
  <c r="AB35" i="16" s="1"/>
  <c r="AC35" i="16" s="1"/>
  <c r="AD35" i="16" s="1"/>
  <c r="H59" i="16"/>
  <c r="AB59" i="16" s="1"/>
  <c r="AC59" i="16" s="1"/>
  <c r="AD59" i="16" s="1"/>
  <c r="H123" i="16"/>
  <c r="AB123" i="16" s="1"/>
  <c r="AC123" i="16" s="1"/>
  <c r="AD123" i="16" s="1"/>
  <c r="H11" i="16"/>
  <c r="AB11" i="16" s="1"/>
  <c r="AC11" i="16" s="1"/>
  <c r="AD11" i="16" s="1"/>
  <c r="H99" i="16"/>
  <c r="AB99" i="16" s="1"/>
  <c r="AC99" i="16" s="1"/>
  <c r="AD99" i="16" s="1"/>
  <c r="H91" i="16"/>
  <c r="AB91" i="16" s="1"/>
  <c r="AC91" i="16" s="1"/>
  <c r="AD91" i="16" s="1"/>
  <c r="H107" i="16"/>
  <c r="AB107" i="16" s="1"/>
  <c r="AC107" i="16" s="1"/>
  <c r="AD107" i="16" s="1"/>
  <c r="H13" i="16"/>
  <c r="AB13" i="16" s="1"/>
  <c r="AC13" i="16" s="1"/>
  <c r="AD13" i="16" s="1"/>
  <c r="H53" i="16"/>
  <c r="AB53" i="16" s="1"/>
  <c r="AC53" i="16" s="1"/>
  <c r="AD53" i="16" s="1"/>
  <c r="H45" i="16"/>
  <c r="AB45" i="16" s="1"/>
  <c r="AC45" i="16" s="1"/>
  <c r="AD45" i="16" s="1"/>
  <c r="H85" i="16"/>
  <c r="AB85" i="16" s="1"/>
  <c r="AC85" i="16" s="1"/>
  <c r="AD85" i="16" s="1"/>
  <c r="H77" i="16"/>
  <c r="AB77" i="16" s="1"/>
  <c r="AC77" i="16" s="1"/>
  <c r="AD77" i="16" s="1"/>
  <c r="H37" i="16"/>
  <c r="AB37" i="16" s="1"/>
  <c r="AC37" i="16" s="1"/>
  <c r="AD37" i="16" s="1"/>
  <c r="H5" i="16"/>
  <c r="AB5" i="16" s="1"/>
  <c r="AC5" i="16" s="1"/>
  <c r="AD5" i="16" s="1"/>
  <c r="H101" i="16"/>
  <c r="AB101" i="16" s="1"/>
  <c r="AC101" i="16" s="1"/>
  <c r="AD101" i="16" s="1"/>
  <c r="H29" i="16"/>
  <c r="AB29" i="16" s="1"/>
  <c r="AC29" i="16" s="1"/>
  <c r="AD29" i="16" s="1"/>
  <c r="H21" i="16"/>
  <c r="AB21" i="16" s="1"/>
  <c r="AC21" i="16" s="1"/>
  <c r="AD21" i="16" s="1"/>
  <c r="H69" i="16"/>
  <c r="AB69" i="16" s="1"/>
  <c r="AC69" i="16" s="1"/>
  <c r="AD69" i="16" s="1"/>
  <c r="H93" i="16"/>
  <c r="AB93" i="16" s="1"/>
  <c r="AC93" i="16" s="1"/>
  <c r="AD93" i="16" s="1"/>
  <c r="H61" i="16"/>
  <c r="AB61" i="16" s="1"/>
  <c r="AC61" i="16" s="1"/>
  <c r="AD61" i="16" s="1"/>
  <c r="H117" i="16"/>
  <c r="AB117" i="16" s="1"/>
  <c r="AC117" i="16" s="1"/>
  <c r="AD117" i="16" s="1"/>
  <c r="H109" i="16"/>
  <c r="AB109" i="16" s="1"/>
  <c r="AC109" i="16" s="1"/>
  <c r="AD109" i="16" s="1"/>
  <c r="H125" i="16"/>
  <c r="AB125" i="16" s="1"/>
  <c r="AC125" i="16" s="1"/>
  <c r="AD125" i="16" s="1"/>
  <c r="H52" i="16"/>
  <c r="AB52" i="16" s="1"/>
  <c r="AC52" i="16" s="1"/>
  <c r="AD52" i="16" s="1"/>
  <c r="H124" i="16"/>
  <c r="AB124" i="16" s="1"/>
  <c r="AC124" i="16" s="1"/>
  <c r="AD124" i="16" s="1"/>
  <c r="H190" i="16"/>
  <c r="AB190" i="16" s="1"/>
  <c r="AC190" i="16" s="1"/>
  <c r="AD190" i="16" s="1"/>
  <c r="H134" i="16"/>
  <c r="AB134" i="16" s="1"/>
  <c r="AC134" i="16" s="1"/>
  <c r="AD134" i="16" s="1"/>
  <c r="H166" i="16"/>
  <c r="AB166" i="16" s="1"/>
  <c r="AC166" i="16" s="1"/>
  <c r="AD166" i="16" s="1"/>
  <c r="H142" i="16"/>
  <c r="AB142" i="16" s="1"/>
  <c r="AC142" i="16" s="1"/>
  <c r="AD142" i="16" s="1"/>
  <c r="H174" i="16"/>
  <c r="AB174" i="16" s="1"/>
  <c r="AC174" i="16" s="1"/>
  <c r="AD174" i="16" s="1"/>
  <c r="H158" i="16"/>
  <c r="AB158" i="16" s="1"/>
  <c r="AC158" i="16" s="1"/>
  <c r="AD158" i="16" s="1"/>
  <c r="H182" i="16"/>
  <c r="AB182" i="16" s="1"/>
  <c r="AC182" i="16" s="1"/>
  <c r="AD182" i="16" s="1"/>
  <c r="H150" i="16"/>
  <c r="AB150" i="16" s="1"/>
  <c r="AC150" i="16" s="1"/>
  <c r="AD150" i="16" s="1"/>
  <c r="H198" i="16"/>
  <c r="AB198" i="16" s="1"/>
  <c r="AC198" i="16" s="1"/>
  <c r="AD198" i="16" s="1"/>
  <c r="H191" i="16"/>
  <c r="AB191" i="16" s="1"/>
  <c r="AC191" i="16" s="1"/>
  <c r="AD191" i="16" s="1"/>
  <c r="H151" i="16"/>
  <c r="AB151" i="16" s="1"/>
  <c r="AC151" i="16" s="1"/>
  <c r="AD151" i="16" s="1"/>
  <c r="H175" i="16"/>
  <c r="AB175" i="16" s="1"/>
  <c r="AC175" i="16" s="1"/>
  <c r="AD175" i="16" s="1"/>
  <c r="H167" i="16"/>
  <c r="AB167" i="16" s="1"/>
  <c r="AC167" i="16" s="1"/>
  <c r="AD167" i="16" s="1"/>
  <c r="H143" i="16"/>
  <c r="AB143" i="16" s="1"/>
  <c r="AC143" i="16" s="1"/>
  <c r="AD143" i="16" s="1"/>
  <c r="H135" i="16"/>
  <c r="AB135" i="16" s="1"/>
  <c r="AC135" i="16" s="1"/>
  <c r="AD135" i="16" s="1"/>
  <c r="H183" i="16"/>
  <c r="AB183" i="16" s="1"/>
  <c r="AC183" i="16" s="1"/>
  <c r="AD183" i="16" s="1"/>
  <c r="H199" i="16"/>
  <c r="AB199" i="16" s="1"/>
  <c r="AC199" i="16" s="1"/>
  <c r="AD199" i="16" s="1"/>
  <c r="H159" i="16"/>
  <c r="AB159" i="16" s="1"/>
  <c r="AC159" i="16" s="1"/>
  <c r="AD159" i="16" s="1"/>
  <c r="H180" i="16"/>
  <c r="AB180" i="16" s="1"/>
  <c r="AC180" i="16" s="1"/>
  <c r="AD180" i="16" s="1"/>
  <c r="H76" i="16"/>
  <c r="AB76" i="16" s="1"/>
  <c r="AC76" i="16" s="1"/>
  <c r="AD76" i="16" s="1"/>
  <c r="H36" i="16"/>
  <c r="AB36" i="16" s="1"/>
  <c r="AC36" i="16" s="1"/>
  <c r="AD36" i="16" s="1"/>
  <c r="H138" i="16"/>
  <c r="AB138" i="16" s="1"/>
  <c r="AC138" i="16" s="1"/>
  <c r="AD138" i="16" s="1"/>
  <c r="H154" i="16"/>
  <c r="AB154" i="16" s="1"/>
  <c r="AC154" i="16" s="1"/>
  <c r="AD154" i="16" s="1"/>
  <c r="H178" i="16"/>
  <c r="AB178" i="16" s="1"/>
  <c r="AC178" i="16" s="1"/>
  <c r="AD178" i="16" s="1"/>
  <c r="H146" i="16"/>
  <c r="AB146" i="16" s="1"/>
  <c r="AC146" i="16" s="1"/>
  <c r="AD146" i="16" s="1"/>
  <c r="H162" i="16"/>
  <c r="AB162" i="16" s="1"/>
  <c r="AC162" i="16" s="1"/>
  <c r="AD162" i="16" s="1"/>
  <c r="H186" i="16"/>
  <c r="AB186" i="16" s="1"/>
  <c r="AC186" i="16" s="1"/>
  <c r="AD186" i="16" s="1"/>
  <c r="H194" i="16"/>
  <c r="AB194" i="16" s="1"/>
  <c r="AC194" i="16" s="1"/>
  <c r="AD194" i="16" s="1"/>
  <c r="H170" i="16"/>
  <c r="AB170" i="16" s="1"/>
  <c r="AC170" i="16" s="1"/>
  <c r="AD170" i="16" s="1"/>
  <c r="H202" i="16"/>
  <c r="AB202" i="16" s="1"/>
  <c r="AC202" i="16" s="1"/>
  <c r="H42" i="16"/>
  <c r="AB42" i="16" s="1"/>
  <c r="AC42" i="16" s="1"/>
  <c r="AD42" i="16" s="1"/>
  <c r="H98" i="16"/>
  <c r="AB98" i="16" s="1"/>
  <c r="AC98" i="16" s="1"/>
  <c r="AD98" i="16" s="1"/>
  <c r="H58" i="16"/>
  <c r="AB58" i="16" s="1"/>
  <c r="AC58" i="16" s="1"/>
  <c r="AD58" i="16" s="1"/>
  <c r="H34" i="16"/>
  <c r="AB34" i="16" s="1"/>
  <c r="AC34" i="16" s="1"/>
  <c r="AD34" i="16" s="1"/>
  <c r="H10" i="16"/>
  <c r="AB10" i="16" s="1"/>
  <c r="AC10" i="16" s="1"/>
  <c r="AD10" i="16" s="1"/>
  <c r="H26" i="16"/>
  <c r="AB26" i="16" s="1"/>
  <c r="AC26" i="16" s="1"/>
  <c r="AD26" i="16" s="1"/>
  <c r="H18" i="16"/>
  <c r="AB18" i="16" s="1"/>
  <c r="AC18" i="16" s="1"/>
  <c r="AD18" i="16" s="1"/>
  <c r="H74" i="16"/>
  <c r="AB74" i="16" s="1"/>
  <c r="AC74" i="16" s="1"/>
  <c r="AD74" i="16" s="1"/>
  <c r="H90" i="16"/>
  <c r="AB90" i="16" s="1"/>
  <c r="AC90" i="16" s="1"/>
  <c r="AD90" i="16" s="1"/>
  <c r="H66" i="16"/>
  <c r="AB66" i="16" s="1"/>
  <c r="AC66" i="16" s="1"/>
  <c r="AD66" i="16" s="1"/>
  <c r="H114" i="16"/>
  <c r="AB114" i="16" s="1"/>
  <c r="AC114" i="16" s="1"/>
  <c r="AD114" i="16" s="1"/>
  <c r="H106" i="16"/>
  <c r="AB106" i="16" s="1"/>
  <c r="AC106" i="16" s="1"/>
  <c r="AD106" i="16" s="1"/>
  <c r="H50" i="16"/>
  <c r="AB50" i="16" s="1"/>
  <c r="AC50" i="16" s="1"/>
  <c r="AD50" i="16" s="1"/>
  <c r="H122" i="16"/>
  <c r="AB122" i="16" s="1"/>
  <c r="AC122" i="16" s="1"/>
  <c r="AD122" i="16" s="1"/>
  <c r="H130" i="16"/>
  <c r="AB130" i="16" s="1"/>
  <c r="AC130" i="16" s="1"/>
  <c r="AD130" i="16" s="1"/>
  <c r="H82" i="16"/>
  <c r="AB82" i="16" s="1"/>
  <c r="AC82" i="16" s="1"/>
  <c r="AD82" i="16" s="1"/>
  <c r="H62" i="16"/>
  <c r="AB62" i="16" s="1"/>
  <c r="AC62" i="16" s="1"/>
  <c r="AD62" i="16" s="1"/>
  <c r="H38" i="16"/>
  <c r="AB38" i="16" s="1"/>
  <c r="AC38" i="16" s="1"/>
  <c r="AD38" i="16" s="1"/>
  <c r="H14" i="16"/>
  <c r="AB14" i="16" s="1"/>
  <c r="AC14" i="16" s="1"/>
  <c r="AD14" i="16" s="1"/>
  <c r="H54" i="16"/>
  <c r="AB54" i="16" s="1"/>
  <c r="AC54" i="16" s="1"/>
  <c r="AD54" i="16" s="1"/>
  <c r="H46" i="16"/>
  <c r="AB46" i="16" s="1"/>
  <c r="AC46" i="16" s="1"/>
  <c r="AD46" i="16" s="1"/>
  <c r="H94" i="16"/>
  <c r="AB94" i="16" s="1"/>
  <c r="AC94" i="16" s="1"/>
  <c r="AD94" i="16" s="1"/>
  <c r="H126" i="16"/>
  <c r="AB126" i="16" s="1"/>
  <c r="AC126" i="16" s="1"/>
  <c r="AD126" i="16" s="1"/>
  <c r="H22" i="16"/>
  <c r="AB22" i="16" s="1"/>
  <c r="AC22" i="16" s="1"/>
  <c r="AD22" i="16" s="1"/>
  <c r="H6" i="16"/>
  <c r="AB6" i="16" s="1"/>
  <c r="AC6" i="16" s="1"/>
  <c r="AD6" i="16" s="1"/>
  <c r="H102" i="16"/>
  <c r="AB102" i="16" s="1"/>
  <c r="AC102" i="16" s="1"/>
  <c r="AD102" i="16" s="1"/>
  <c r="H78" i="16"/>
  <c r="AB78" i="16" s="1"/>
  <c r="AC78" i="16" s="1"/>
  <c r="AD78" i="16" s="1"/>
  <c r="H110" i="16"/>
  <c r="AB110" i="16" s="1"/>
  <c r="AC110" i="16" s="1"/>
  <c r="AD110" i="16" s="1"/>
  <c r="H70" i="16"/>
  <c r="AB70" i="16" s="1"/>
  <c r="AC70" i="16" s="1"/>
  <c r="AD70" i="16" s="1"/>
  <c r="H30" i="16"/>
  <c r="AB30" i="16" s="1"/>
  <c r="AC30" i="16" s="1"/>
  <c r="AD30" i="16" s="1"/>
  <c r="H86" i="16"/>
  <c r="AB86" i="16" s="1"/>
  <c r="AC86" i="16" s="1"/>
  <c r="AD86" i="16" s="1"/>
  <c r="H118" i="16"/>
  <c r="AB118" i="16" s="1"/>
  <c r="AC118" i="16" s="1"/>
  <c r="AD118" i="16" s="1"/>
  <c r="H47" i="16"/>
  <c r="AB47" i="16" s="1"/>
  <c r="AC47" i="16" s="1"/>
  <c r="AD47" i="16" s="1"/>
  <c r="H71" i="16"/>
  <c r="AB71" i="16" s="1"/>
  <c r="AC71" i="16" s="1"/>
  <c r="AD71" i="16" s="1"/>
  <c r="H31" i="16"/>
  <c r="AB31" i="16" s="1"/>
  <c r="AC31" i="16" s="1"/>
  <c r="AD31" i="16" s="1"/>
  <c r="H55" i="16"/>
  <c r="AB55" i="16" s="1"/>
  <c r="AC55" i="16" s="1"/>
  <c r="AD55" i="16" s="1"/>
  <c r="H119" i="16"/>
  <c r="AB119" i="16" s="1"/>
  <c r="AC119" i="16" s="1"/>
  <c r="AD119" i="16" s="1"/>
  <c r="H39" i="16"/>
  <c r="AB39" i="16" s="1"/>
  <c r="AC39" i="16" s="1"/>
  <c r="AD39" i="16" s="1"/>
  <c r="H15" i="16"/>
  <c r="AB15" i="16" s="1"/>
  <c r="AC15" i="16" s="1"/>
  <c r="AD15" i="16" s="1"/>
  <c r="H103" i="16"/>
  <c r="AB103" i="16" s="1"/>
  <c r="AC103" i="16" s="1"/>
  <c r="AD103" i="16" s="1"/>
  <c r="H7" i="16"/>
  <c r="AB7" i="16" s="1"/>
  <c r="AC7" i="16" s="1"/>
  <c r="AD7" i="16" s="1"/>
  <c r="H95" i="16"/>
  <c r="AB95" i="16" s="1"/>
  <c r="AC95" i="16" s="1"/>
  <c r="AD95" i="16" s="1"/>
  <c r="H87" i="16"/>
  <c r="AB87" i="16" s="1"/>
  <c r="AC87" i="16" s="1"/>
  <c r="AD87" i="16" s="1"/>
  <c r="H127" i="16"/>
  <c r="AB127" i="16" s="1"/>
  <c r="AC127" i="16" s="1"/>
  <c r="AD127" i="16" s="1"/>
  <c r="H79" i="16"/>
  <c r="AB79" i="16" s="1"/>
  <c r="AC79" i="16" s="1"/>
  <c r="AD79" i="16" s="1"/>
  <c r="H63" i="16"/>
  <c r="AB63" i="16" s="1"/>
  <c r="AC63" i="16" s="1"/>
  <c r="AD63" i="16" s="1"/>
  <c r="H111" i="16"/>
  <c r="AB111" i="16" s="1"/>
  <c r="AC111" i="16" s="1"/>
  <c r="AD111" i="16" s="1"/>
  <c r="H23" i="16"/>
  <c r="AB23" i="16" s="1"/>
  <c r="AC23" i="16" s="1"/>
  <c r="AD23" i="16" s="1"/>
  <c r="H28" i="16"/>
  <c r="AB28" i="16" s="1"/>
  <c r="AC28" i="16" s="1"/>
  <c r="AD28" i="16" s="1"/>
  <c r="L220" i="17"/>
  <c r="L212" i="17"/>
  <c r="L204" i="17"/>
  <c r="L197" i="17"/>
  <c r="L189" i="17"/>
  <c r="L181" i="17"/>
  <c r="L221" i="17"/>
  <c r="L213" i="17"/>
  <c r="L205" i="17"/>
  <c r="L198" i="17"/>
  <c r="L190" i="17"/>
  <c r="L182" i="17"/>
  <c r="L222" i="17"/>
  <c r="L214" i="17"/>
  <c r="L206" i="17"/>
  <c r="L199" i="17"/>
  <c r="L191" i="17"/>
  <c r="L183" i="17"/>
  <c r="L207" i="17"/>
  <c r="L215" i="17"/>
  <c r="L223" i="17"/>
  <c r="L184" i="17"/>
  <c r="L192" i="17"/>
  <c r="L200" i="17"/>
  <c r="Q25" i="17"/>
  <c r="L217" i="17"/>
  <c r="L209" i="17"/>
  <c r="L195" i="17"/>
  <c r="L218" i="17"/>
  <c r="L196" i="17"/>
  <c r="L219" i="17"/>
  <c r="L211" i="17"/>
  <c r="L210" i="17"/>
  <c r="L202" i="17"/>
  <c r="L203" i="17"/>
  <c r="L224" i="17"/>
  <c r="L186" i="17"/>
  <c r="L193" i="17"/>
  <c r="L188" i="17"/>
  <c r="L185" i="17"/>
  <c r="L216" i="17"/>
  <c r="L201" i="17"/>
  <c r="L187" i="17"/>
  <c r="L194" i="17"/>
  <c r="L208" i="17"/>
  <c r="K654" i="17"/>
  <c r="K656" i="17"/>
  <c r="K655" i="17"/>
  <c r="K651" i="17"/>
  <c r="K653" i="17"/>
  <c r="K652" i="17"/>
  <c r="X16" i="15"/>
  <c r="H15" i="15"/>
  <c r="AT17" i="15"/>
  <c r="AQ15" i="15"/>
  <c r="G30" i="15"/>
  <c r="AE32" i="15"/>
  <c r="AH31" i="15"/>
  <c r="J31" i="15"/>
  <c r="J16" i="15"/>
  <c r="L18" i="15"/>
  <c r="L33" i="15"/>
  <c r="D30" i="15"/>
  <c r="AI30" i="15"/>
  <c r="E30" i="15" s="1"/>
  <c r="AU15" i="15"/>
  <c r="AP14" i="15"/>
  <c r="G14" i="15" s="1"/>
  <c r="AE16" i="15"/>
  <c r="AH15" i="15"/>
  <c r="X32" i="15"/>
  <c r="H31" i="15"/>
  <c r="D14" i="15"/>
  <c r="AI14" i="15"/>
  <c r="E14" i="15" s="1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202" i="16" l="1"/>
  <c r="L254" i="17"/>
  <c r="L264" i="17"/>
  <c r="L265" i="17"/>
  <c r="L250" i="17"/>
  <c r="L243" i="17"/>
  <c r="L235" i="17"/>
  <c r="L227" i="17"/>
  <c r="L261" i="17"/>
  <c r="L257" i="17"/>
  <c r="L251" i="17"/>
  <c r="L244" i="17"/>
  <c r="L236" i="17"/>
  <c r="L228" i="17"/>
  <c r="L252" i="17"/>
  <c r="L245" i="17"/>
  <c r="L237" i="17"/>
  <c r="L229" i="17"/>
  <c r="L230" i="17"/>
  <c r="L238" i="17"/>
  <c r="L246" i="17"/>
  <c r="L262" i="17"/>
  <c r="Q26" i="17"/>
  <c r="Q27" i="17" s="1"/>
  <c r="L248" i="17"/>
  <c r="L267" i="17"/>
  <c r="L240" i="17"/>
  <c r="L241" i="17"/>
  <c r="L258" i="17"/>
  <c r="L242" i="17"/>
  <c r="L255" i="17"/>
  <c r="L256" i="17"/>
  <c r="L253" i="17"/>
  <c r="L247" i="17"/>
  <c r="L266" i="17"/>
  <c r="L232" i="17"/>
  <c r="L231" i="17"/>
  <c r="L234" i="17"/>
  <c r="L259" i="17"/>
  <c r="L233" i="17"/>
  <c r="L239" i="17"/>
  <c r="L268" i="17"/>
  <c r="L263" i="17"/>
  <c r="L249" i="17"/>
  <c r="L225" i="17"/>
  <c r="L226" i="17"/>
  <c r="L260" i="17"/>
  <c r="AI31" i="15"/>
  <c r="E31" i="15" s="1"/>
  <c r="D31" i="15"/>
  <c r="AU16" i="15"/>
  <c r="AP15" i="15"/>
  <c r="G15" i="15" s="1"/>
  <c r="AE33" i="15"/>
  <c r="AH32" i="15"/>
  <c r="G31" i="15"/>
  <c r="AQ16" i="15"/>
  <c r="X33" i="15"/>
  <c r="H32" i="15"/>
  <c r="L19" i="15"/>
  <c r="L34" i="15"/>
  <c r="AT18" i="15"/>
  <c r="D15" i="15"/>
  <c r="AI15" i="15"/>
  <c r="E15" i="15" s="1"/>
  <c r="J32" i="15"/>
  <c r="J17" i="15"/>
  <c r="AH16" i="15"/>
  <c r="AE17" i="15"/>
  <c r="X17" i="15"/>
  <c r="H16" i="15"/>
  <c r="S24" i="13"/>
  <c r="K24" i="13"/>
  <c r="R24" i="13"/>
  <c r="J24" i="13"/>
  <c r="I24" i="13"/>
  <c r="P24" i="13"/>
  <c r="H24" i="13"/>
  <c r="O24" i="13"/>
  <c r="G24" i="13"/>
  <c r="Q24" i="13"/>
  <c r="N24" i="13"/>
  <c r="F24" i="13"/>
  <c r="E24" i="13"/>
  <c r="M24" i="13"/>
  <c r="T24" i="13"/>
  <c r="L24" i="13"/>
  <c r="C29" i="13"/>
  <c r="V19" i="13"/>
  <c r="W20" i="13"/>
  <c r="C33" i="13"/>
  <c r="V23" i="13"/>
  <c r="W24" i="13"/>
  <c r="C28" i="13"/>
  <c r="V18" i="13"/>
  <c r="W19" i="13"/>
  <c r="C32" i="13"/>
  <c r="V22" i="13"/>
  <c r="L532" i="17" l="1"/>
  <c r="L529" i="17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27" i="17"/>
  <c r="L523" i="17"/>
  <c r="L519" i="17"/>
  <c r="L515" i="17"/>
  <c r="L511" i="17"/>
  <c r="L530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5" i="17"/>
  <c r="L521" i="17"/>
  <c r="L517" i="17"/>
  <c r="L513" i="17"/>
  <c r="L531" i="17"/>
  <c r="L502" i="17"/>
  <c r="H502" i="17" s="1" a="1"/>
  <c r="H502" i="17" s="1"/>
  <c r="L490" i="17"/>
  <c r="H490" i="17" s="1" a="1"/>
  <c r="H490" i="17" s="1"/>
  <c r="L506" i="17"/>
  <c r="H506" i="17" s="1" a="1"/>
  <c r="H506" i="17" s="1"/>
  <c r="L510" i="17"/>
  <c r="H510" i="17" s="1" a="1"/>
  <c r="H510" i="17" s="1"/>
  <c r="L494" i="17"/>
  <c r="H494" i="17" s="1" a="1"/>
  <c r="H494" i="17" s="1"/>
  <c r="L498" i="17"/>
  <c r="H498" i="17" s="1" a="1"/>
  <c r="H498" i="17" s="1"/>
  <c r="Q28" i="17"/>
  <c r="AQ17" i="15"/>
  <c r="G32" i="15"/>
  <c r="AT19" i="15"/>
  <c r="H17" i="15"/>
  <c r="X18" i="15"/>
  <c r="AH33" i="15"/>
  <c r="AE34" i="15"/>
  <c r="AE18" i="15"/>
  <c r="AH17" i="15"/>
  <c r="D16" i="15"/>
  <c r="AI16" i="15"/>
  <c r="E16" i="15" s="1"/>
  <c r="L35" i="15"/>
  <c r="L20" i="15"/>
  <c r="AU17" i="15"/>
  <c r="AP16" i="15"/>
  <c r="G16" i="15" s="1"/>
  <c r="J33" i="15"/>
  <c r="J18" i="15"/>
  <c r="D32" i="15"/>
  <c r="AI32" i="15"/>
  <c r="E32" i="15" s="1"/>
  <c r="X34" i="15"/>
  <c r="H33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74" i="17"/>
  <c r="L570" i="17"/>
  <c r="L566" i="17"/>
  <c r="L562" i="17"/>
  <c r="L558" i="17"/>
  <c r="L547" i="17"/>
  <c r="H547" i="17" s="1" a="1"/>
  <c r="H547" i="17" s="1"/>
  <c r="L539" i="17"/>
  <c r="H539" i="17" s="1" a="1"/>
  <c r="H539" i="17" s="1"/>
  <c r="L550" i="17"/>
  <c r="H550" i="17" s="1" a="1"/>
  <c r="H550" i="17" s="1"/>
  <c r="L542" i="17"/>
  <c r="H542" i="17" s="1" a="1"/>
  <c r="H542" i="17" s="1"/>
  <c r="L534" i="17"/>
  <c r="H534" i="17" s="1" a="1"/>
  <c r="H534" i="17" s="1"/>
  <c r="L553" i="17"/>
  <c r="H553" i="17" s="1" a="1"/>
  <c r="H553" i="17" s="1"/>
  <c r="X11" i="17" s="1"/>
  <c r="X33" i="17" s="1"/>
  <c r="H607" i="17" s="1" a="1"/>
  <c r="H607" i="17" s="1"/>
  <c r="L545" i="17"/>
  <c r="H545" i="17" s="1" a="1"/>
  <c r="H545" i="17" s="1"/>
  <c r="L537" i="17"/>
  <c r="H537" i="17" s="1" a="1"/>
  <c r="H537" i="17" s="1"/>
  <c r="L548" i="17"/>
  <c r="H548" i="17" s="1" a="1"/>
  <c r="H548" i="17" s="1"/>
  <c r="L540" i="17"/>
  <c r="H540" i="17" s="1" a="1"/>
  <c r="H540" i="17" s="1"/>
  <c r="L551" i="17"/>
  <c r="H551" i="17" s="1" a="1"/>
  <c r="H551" i="17" s="1"/>
  <c r="L543" i="17"/>
  <c r="H543" i="17" s="1" a="1"/>
  <c r="H543" i="17" s="1"/>
  <c r="L535" i="17"/>
  <c r="H535" i="17" s="1" a="1"/>
  <c r="H535" i="17" s="1"/>
  <c r="L554" i="17"/>
  <c r="H554" i="17" s="1" a="1"/>
  <c r="H554" i="17" s="1"/>
  <c r="X12" i="17" s="1"/>
  <c r="X34" i="17" s="1"/>
  <c r="H608" i="17" s="1" a="1"/>
  <c r="H608" i="17" s="1"/>
  <c r="L546" i="17"/>
  <c r="H546" i="17" s="1" a="1"/>
  <c r="H546" i="17" s="1"/>
  <c r="L538" i="17"/>
  <c r="H538" i="17" s="1" a="1"/>
  <c r="H538" i="17" s="1"/>
  <c r="L549" i="17"/>
  <c r="H549" i="17" s="1" a="1"/>
  <c r="H549" i="17" s="1"/>
  <c r="L541" i="17"/>
  <c r="H541" i="17" s="1" a="1"/>
  <c r="H541" i="17" s="1"/>
  <c r="X8" i="17" s="1"/>
  <c r="X30" i="17" s="1"/>
  <c r="H604" i="17" s="1" a="1"/>
  <c r="H604" i="17" s="1"/>
  <c r="L533" i="17"/>
  <c r="H533" i="17" s="1" a="1"/>
  <c r="H533" i="17" s="1"/>
  <c r="X5" i="17" s="1"/>
  <c r="X27" i="17" s="1"/>
  <c r="H601" i="17" s="1" a="1"/>
  <c r="H601" i="17" s="1"/>
  <c r="L552" i="17"/>
  <c r="H552" i="17" s="1" a="1"/>
  <c r="H552" i="17" s="1"/>
  <c r="L544" i="17"/>
  <c r="H544" i="17" s="1" a="1"/>
  <c r="H544" i="17" s="1"/>
  <c r="L536" i="17"/>
  <c r="H536" i="17" s="1" a="1"/>
  <c r="H536" i="17" s="1"/>
  <c r="Q29" i="17"/>
  <c r="Q30" i="17" s="1"/>
  <c r="Q31" i="17" s="1"/>
  <c r="AH34" i="15"/>
  <c r="AE35" i="15"/>
  <c r="AU18" i="15"/>
  <c r="AP17" i="15"/>
  <c r="G17" i="15" s="1"/>
  <c r="AI33" i="15"/>
  <c r="E33" i="15" s="1"/>
  <c r="D33" i="15"/>
  <c r="L21" i="15"/>
  <c r="L36" i="15"/>
  <c r="H18" i="15"/>
  <c r="X19" i="15"/>
  <c r="X35" i="15"/>
  <c r="H34" i="15"/>
  <c r="AT20" i="15"/>
  <c r="J34" i="15"/>
  <c r="J19" i="15"/>
  <c r="D17" i="15"/>
  <c r="AI17" i="15"/>
  <c r="E17" i="15" s="1"/>
  <c r="AH18" i="15"/>
  <c r="AE19" i="15"/>
  <c r="G33" i="15"/>
  <c r="AQ18" i="15"/>
  <c r="L13" i="10"/>
  <c r="L28" i="10"/>
  <c r="L35" i="10" s="1"/>
  <c r="H13" i="10"/>
  <c r="H28" i="10"/>
  <c r="H35" i="10" s="1"/>
  <c r="D13" i="10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X7" i="17" l="1"/>
  <c r="X29" i="17" s="1"/>
  <c r="H603" i="17" s="1" a="1"/>
  <c r="H603" i="17" s="1"/>
  <c r="X9" i="17"/>
  <c r="X31" i="17" s="1"/>
  <c r="H605" i="17" s="1" a="1"/>
  <c r="H605" i="17" s="1"/>
  <c r="X10" i="17"/>
  <c r="X32" i="17" s="1"/>
  <c r="H606" i="17" s="1" a="1"/>
  <c r="H606" i="17" s="1"/>
  <c r="X6" i="17"/>
  <c r="X28" i="17" s="1"/>
  <c r="H602" i="17" s="1" a="1"/>
  <c r="H602" i="17" s="1"/>
  <c r="L308" i="17"/>
  <c r="L300" i="17"/>
  <c r="L292" i="17"/>
  <c r="L310" i="17"/>
  <c r="L302" i="17"/>
  <c r="L294" i="17"/>
  <c r="L287" i="17"/>
  <c r="L279" i="17"/>
  <c r="L305" i="17"/>
  <c r="L297" i="17"/>
  <c r="L290" i="17"/>
  <c r="L271" i="17"/>
  <c r="L295" i="17"/>
  <c r="L284" i="17"/>
  <c r="L269" i="17"/>
  <c r="L276" i="17"/>
  <c r="L285" i="17"/>
  <c r="L277" i="17"/>
  <c r="L274" i="17"/>
  <c r="L307" i="17"/>
  <c r="L282" i="17"/>
  <c r="Q32" i="17"/>
  <c r="L272" i="17"/>
  <c r="L281" i="17"/>
  <c r="L275" i="17"/>
  <c r="L301" i="17"/>
  <c r="L273" i="17"/>
  <c r="L311" i="17"/>
  <c r="L278" i="17"/>
  <c r="L296" i="17"/>
  <c r="L286" i="17"/>
  <c r="L289" i="17"/>
  <c r="L299" i="17"/>
  <c r="L306" i="17"/>
  <c r="L291" i="17"/>
  <c r="L283" i="17"/>
  <c r="L270" i="17"/>
  <c r="L288" i="17"/>
  <c r="L304" i="17"/>
  <c r="L293" i="17"/>
  <c r="L312" i="17"/>
  <c r="L309" i="17"/>
  <c r="L298" i="17"/>
  <c r="L280" i="17"/>
  <c r="L303" i="17"/>
  <c r="J35" i="15"/>
  <c r="J20" i="15"/>
  <c r="L22" i="15"/>
  <c r="L37" i="15"/>
  <c r="G34" i="15"/>
  <c r="AQ19" i="15"/>
  <c r="AT21" i="15"/>
  <c r="AH19" i="15"/>
  <c r="AE20" i="15"/>
  <c r="AI18" i="15"/>
  <c r="E18" i="15" s="1"/>
  <c r="D18" i="15"/>
  <c r="X36" i="15"/>
  <c r="H35" i="15"/>
  <c r="AU19" i="15"/>
  <c r="AP18" i="15"/>
  <c r="G18" i="15" s="1"/>
  <c r="X20" i="15"/>
  <c r="H19" i="15"/>
  <c r="AE36" i="15"/>
  <c r="AH35" i="15"/>
  <c r="AI34" i="15"/>
  <c r="E34" i="15" s="1"/>
  <c r="D34" i="15"/>
  <c r="F35" i="10"/>
  <c r="L354" i="17" l="1"/>
  <c r="L346" i="17"/>
  <c r="L338" i="17"/>
  <c r="L331" i="17"/>
  <c r="L323" i="17"/>
  <c r="L315" i="17"/>
  <c r="L356" i="17"/>
  <c r="L348" i="17"/>
  <c r="L340" i="17"/>
  <c r="L333" i="17"/>
  <c r="L325" i="17"/>
  <c r="L317" i="17"/>
  <c r="L351" i="17"/>
  <c r="L343" i="17"/>
  <c r="L335" i="17"/>
  <c r="L328" i="17"/>
  <c r="L320" i="17"/>
  <c r="L353" i="17"/>
  <c r="L345" i="17"/>
  <c r="L337" i="17"/>
  <c r="Q33" i="17"/>
  <c r="L318" i="17"/>
  <c r="L326" i="17"/>
  <c r="L355" i="17"/>
  <c r="L349" i="17"/>
  <c r="L350" i="17"/>
  <c r="L322" i="17"/>
  <c r="L314" i="17"/>
  <c r="L327" i="17"/>
  <c r="L313" i="17"/>
  <c r="L342" i="17"/>
  <c r="L334" i="17"/>
  <c r="L330" i="17"/>
  <c r="L324" i="17"/>
  <c r="L321" i="17"/>
  <c r="L339" i="17"/>
  <c r="L344" i="17"/>
  <c r="L347" i="17"/>
  <c r="L332" i="17"/>
  <c r="L352" i="17"/>
  <c r="L319" i="17"/>
  <c r="L316" i="17"/>
  <c r="L341" i="17"/>
  <c r="L336" i="17"/>
  <c r="L329" i="17"/>
  <c r="AQ20" i="15"/>
  <c r="G35" i="15"/>
  <c r="AT22" i="15"/>
  <c r="D35" i="15"/>
  <c r="AI35" i="15"/>
  <c r="E35" i="15" s="1"/>
  <c r="AU20" i="15"/>
  <c r="AP19" i="15"/>
  <c r="G19" i="15" s="1"/>
  <c r="X37" i="15"/>
  <c r="H36" i="15"/>
  <c r="AH36" i="15"/>
  <c r="AE37" i="15"/>
  <c r="L38" i="15"/>
  <c r="L23" i="15"/>
  <c r="L39" i="15" s="1"/>
  <c r="AE21" i="15"/>
  <c r="AH20" i="15"/>
  <c r="J36" i="15"/>
  <c r="J21" i="15"/>
  <c r="H20" i="15"/>
  <c r="X21" i="15"/>
  <c r="AI19" i="15"/>
  <c r="E19" i="15" s="1"/>
  <c r="D19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41" i="16" l="1"/>
  <c r="AB241" i="16" s="1"/>
  <c r="AC241" i="16" s="1"/>
  <c r="AD241" i="16" s="1"/>
  <c r="H249" i="16"/>
  <c r="AB249" i="16" s="1"/>
  <c r="AC249" i="16" s="1"/>
  <c r="AD249" i="16" s="1"/>
  <c r="H225" i="16"/>
  <c r="AB225" i="16" s="1"/>
  <c r="AC225" i="16" s="1"/>
  <c r="AD225" i="16" s="1"/>
  <c r="H217" i="16"/>
  <c r="AB217" i="16" s="1"/>
  <c r="AC217" i="16" s="1"/>
  <c r="AD217" i="16" s="1"/>
  <c r="H233" i="16"/>
  <c r="AB233" i="16" s="1"/>
  <c r="AC233" i="16" s="1"/>
  <c r="AD233" i="16" s="1"/>
  <c r="H209" i="16"/>
  <c r="AB209" i="16" s="1"/>
  <c r="AC209" i="16" s="1"/>
  <c r="AD209" i="16" s="1"/>
  <c r="H257" i="16"/>
  <c r="AB257" i="16" s="1"/>
  <c r="AC257" i="16" s="1"/>
  <c r="H237" i="16"/>
  <c r="AB237" i="16" s="1"/>
  <c r="AC237" i="16" s="1"/>
  <c r="AD237" i="16" s="1"/>
  <c r="H229" i="16"/>
  <c r="AB229" i="16" s="1"/>
  <c r="AC229" i="16" s="1"/>
  <c r="AD229" i="16" s="1"/>
  <c r="H245" i="16"/>
  <c r="AB245" i="16" s="1"/>
  <c r="AC245" i="16" s="1"/>
  <c r="AD245" i="16" s="1"/>
  <c r="H213" i="16"/>
  <c r="AB213" i="16" s="1"/>
  <c r="AC213" i="16" s="1"/>
  <c r="AD213" i="16" s="1"/>
  <c r="H221" i="16"/>
  <c r="AB221" i="16" s="1"/>
  <c r="AC221" i="16" s="1"/>
  <c r="AD221" i="16" s="1"/>
  <c r="H253" i="16"/>
  <c r="AB253" i="16" s="1"/>
  <c r="AC253" i="16" s="1"/>
  <c r="H205" i="16"/>
  <c r="AB205" i="16" s="1"/>
  <c r="AC205" i="16" s="1"/>
  <c r="AD205" i="16" s="1"/>
  <c r="H255" i="16"/>
  <c r="AB255" i="16" s="1"/>
  <c r="AC255" i="16" s="1"/>
  <c r="H223" i="16"/>
  <c r="AB223" i="16" s="1"/>
  <c r="AC223" i="16" s="1"/>
  <c r="AD223" i="16" s="1"/>
  <c r="H231" i="16"/>
  <c r="AB231" i="16" s="1"/>
  <c r="AC231" i="16" s="1"/>
  <c r="AD231" i="16" s="1"/>
  <c r="H215" i="16"/>
  <c r="AB215" i="16" s="1"/>
  <c r="AC215" i="16" s="1"/>
  <c r="AD215" i="16" s="1"/>
  <c r="H247" i="16"/>
  <c r="AB247" i="16" s="1"/>
  <c r="AC247" i="16" s="1"/>
  <c r="AD247" i="16" s="1"/>
  <c r="H239" i="16"/>
  <c r="AB239" i="16" s="1"/>
  <c r="AC239" i="16" s="1"/>
  <c r="AD239" i="16" s="1"/>
  <c r="H207" i="16"/>
  <c r="AB207" i="16" s="1"/>
  <c r="AC207" i="16" s="1"/>
  <c r="AD207" i="16" s="1"/>
  <c r="H251" i="16"/>
  <c r="AB251" i="16" s="1"/>
  <c r="AC251" i="16" s="1"/>
  <c r="AD251" i="16" s="1"/>
  <c r="H243" i="16"/>
  <c r="AB243" i="16" s="1"/>
  <c r="AC243" i="16" s="1"/>
  <c r="AD243" i="16" s="1"/>
  <c r="H219" i="16"/>
  <c r="AB219" i="16" s="1"/>
  <c r="AC219" i="16" s="1"/>
  <c r="AD219" i="16" s="1"/>
  <c r="H211" i="16"/>
  <c r="AB211" i="16" s="1"/>
  <c r="AC211" i="16" s="1"/>
  <c r="AD211" i="16" s="1"/>
  <c r="H235" i="16"/>
  <c r="AB235" i="16" s="1"/>
  <c r="AC235" i="16" s="1"/>
  <c r="AD235" i="16" s="1"/>
  <c r="H227" i="16"/>
  <c r="AB227" i="16" s="1"/>
  <c r="AC227" i="16" s="1"/>
  <c r="AD227" i="16" s="1"/>
  <c r="H259" i="16"/>
  <c r="AB259" i="16" s="1"/>
  <c r="AC259" i="16" s="1"/>
  <c r="H206" i="16"/>
  <c r="AB206" i="16" s="1"/>
  <c r="AC206" i="16" s="1"/>
  <c r="AD206" i="16" s="1"/>
  <c r="H238" i="16"/>
  <c r="AB238" i="16" s="1"/>
  <c r="AC238" i="16" s="1"/>
  <c r="AD238" i="16" s="1"/>
  <c r="H222" i="16"/>
  <c r="AB222" i="16" s="1"/>
  <c r="AC222" i="16" s="1"/>
  <c r="AD222" i="16" s="1"/>
  <c r="H214" i="16"/>
  <c r="AB214" i="16" s="1"/>
  <c r="AC214" i="16" s="1"/>
  <c r="AD214" i="16" s="1"/>
  <c r="H246" i="16"/>
  <c r="AB246" i="16" s="1"/>
  <c r="AC246" i="16" s="1"/>
  <c r="AD246" i="16" s="1"/>
  <c r="H254" i="16"/>
  <c r="AB254" i="16" s="1"/>
  <c r="AC254" i="16" s="1"/>
  <c r="H230" i="16"/>
  <c r="AB230" i="16" s="1"/>
  <c r="AC230" i="16" s="1"/>
  <c r="AD230" i="16" s="1"/>
  <c r="H258" i="16"/>
  <c r="AB258" i="16" s="1"/>
  <c r="AC258" i="16" s="1"/>
  <c r="H242" i="16"/>
  <c r="AB242" i="16" s="1"/>
  <c r="AC242" i="16" s="1"/>
  <c r="AD242" i="16" s="1"/>
  <c r="H210" i="16"/>
  <c r="AB210" i="16" s="1"/>
  <c r="AC210" i="16" s="1"/>
  <c r="AD210" i="16" s="1"/>
  <c r="H234" i="16"/>
  <c r="AB234" i="16" s="1"/>
  <c r="AC234" i="16" s="1"/>
  <c r="AD234" i="16" s="1"/>
  <c r="H250" i="16"/>
  <c r="AB250" i="16" s="1"/>
  <c r="AC250" i="16" s="1"/>
  <c r="AD250" i="16" s="1"/>
  <c r="H226" i="16"/>
  <c r="AB226" i="16" s="1"/>
  <c r="AC226" i="16" s="1"/>
  <c r="AD226" i="16" s="1"/>
  <c r="H218" i="16"/>
  <c r="AB218" i="16" s="1"/>
  <c r="AC218" i="16" s="1"/>
  <c r="AD218" i="16" s="1"/>
  <c r="H224" i="16"/>
  <c r="AB224" i="16" s="1"/>
  <c r="AC224" i="16" s="1"/>
  <c r="AD224" i="16" s="1"/>
  <c r="H208" i="16"/>
  <c r="AB208" i="16" s="1"/>
  <c r="AC208" i="16" s="1"/>
  <c r="AD208" i="16" s="1"/>
  <c r="H256" i="16"/>
  <c r="AB256" i="16" s="1"/>
  <c r="AC256" i="16" s="1"/>
  <c r="H232" i="16"/>
  <c r="AB232" i="16" s="1"/>
  <c r="AC232" i="16" s="1"/>
  <c r="AD232" i="16" s="1"/>
  <c r="H216" i="16"/>
  <c r="AB216" i="16" s="1"/>
  <c r="AC216" i="16" s="1"/>
  <c r="AD216" i="16" s="1"/>
  <c r="H248" i="16"/>
  <c r="AB248" i="16" s="1"/>
  <c r="AC248" i="16" s="1"/>
  <c r="AD248" i="16" s="1"/>
  <c r="H240" i="16"/>
  <c r="AB240" i="16" s="1"/>
  <c r="AC240" i="16" s="1"/>
  <c r="AD240" i="16" s="1"/>
  <c r="H220" i="16"/>
  <c r="AB220" i="16" s="1"/>
  <c r="AC220" i="16" s="1"/>
  <c r="AD220" i="16" s="1"/>
  <c r="H236" i="16"/>
  <c r="AB236" i="16" s="1"/>
  <c r="AC236" i="16" s="1"/>
  <c r="AD236" i="16" s="1"/>
  <c r="H260" i="16"/>
  <c r="AB260" i="16" s="1"/>
  <c r="AC260" i="16" s="1"/>
  <c r="H244" i="16"/>
  <c r="AB244" i="16" s="1"/>
  <c r="AC244" i="16" s="1"/>
  <c r="AD244" i="16" s="1"/>
  <c r="H252" i="16"/>
  <c r="AB252" i="16" s="1"/>
  <c r="AC252" i="16" s="1"/>
  <c r="AD252" i="16" s="1"/>
  <c r="H228" i="16"/>
  <c r="AB228" i="16" s="1"/>
  <c r="AC228" i="16" s="1"/>
  <c r="AD228" i="16" s="1"/>
  <c r="H212" i="16"/>
  <c r="AB212" i="16" s="1"/>
  <c r="AC212" i="16" s="1"/>
  <c r="AD212" i="16" s="1"/>
  <c r="L400" i="17"/>
  <c r="L392" i="17"/>
  <c r="L369" i="17"/>
  <c r="L361" i="17"/>
  <c r="L374" i="17"/>
  <c r="L394" i="17"/>
  <c r="L389" i="17"/>
  <c r="L385" i="17"/>
  <c r="L370" i="17"/>
  <c r="L363" i="17"/>
  <c r="L379" i="17"/>
  <c r="L395" i="17"/>
  <c r="L386" i="17"/>
  <c r="L372" i="17"/>
  <c r="L366" i="17"/>
  <c r="L358" i="17"/>
  <c r="L387" i="17"/>
  <c r="L384" i="17"/>
  <c r="L381" i="17"/>
  <c r="L377" i="17"/>
  <c r="L368" i="17"/>
  <c r="L360" i="17"/>
  <c r="L399" i="17"/>
  <c r="L359" i="17"/>
  <c r="L376" i="17"/>
  <c r="L362" i="17"/>
  <c r="L396" i="17"/>
  <c r="L388" i="17"/>
  <c r="L393" i="17"/>
  <c r="L365" i="17"/>
  <c r="L383" i="17"/>
  <c r="L357" i="17"/>
  <c r="L382" i="17"/>
  <c r="L375" i="17"/>
  <c r="L378" i="17"/>
  <c r="L380" i="17"/>
  <c r="L391" i="17"/>
  <c r="L373" i="17"/>
  <c r="L364" i="17"/>
  <c r="L390" i="17"/>
  <c r="L371" i="17"/>
  <c r="L367" i="17"/>
  <c r="L397" i="17"/>
  <c r="L398" i="17"/>
  <c r="AH21" i="15"/>
  <c r="AE22" i="15"/>
  <c r="AU21" i="15"/>
  <c r="AP20" i="15"/>
  <c r="G20" i="15" s="1"/>
  <c r="AI20" i="15"/>
  <c r="E20" i="15" s="1"/>
  <c r="D20" i="15"/>
  <c r="H21" i="15"/>
  <c r="X22" i="15"/>
  <c r="AE38" i="15"/>
  <c r="AH37" i="15"/>
  <c r="AT23" i="15"/>
  <c r="D36" i="15"/>
  <c r="AI36" i="15"/>
  <c r="E36" i="15" s="1"/>
  <c r="J37" i="15"/>
  <c r="J22" i="15"/>
  <c r="X38" i="15"/>
  <c r="H37" i="15"/>
  <c r="G36" i="15"/>
  <c r="AQ21" i="15"/>
  <c r="N56" i="5"/>
  <c r="J56" i="5"/>
  <c r="M56" i="5"/>
  <c r="K56" i="5"/>
  <c r="L56" i="5"/>
  <c r="K199" i="9"/>
  <c r="K195" i="9"/>
  <c r="K128" i="9"/>
  <c r="E17" i="9"/>
  <c r="L16" i="9"/>
  <c r="N40" i="5"/>
  <c r="M40" i="5"/>
  <c r="AD259" i="16" l="1"/>
  <c r="H575" i="17" s="1" a="1"/>
  <c r="H575" i="17" s="1"/>
  <c r="AE11" i="17" s="1"/>
  <c r="AE33" i="17" s="1"/>
  <c r="H647" i="17" s="1" a="1"/>
  <c r="H647" i="17" s="1"/>
  <c r="H531" i="17" a="1"/>
  <c r="H531" i="17" s="1"/>
  <c r="AD256" i="16"/>
  <c r="H523" i="17" a="1"/>
  <c r="H523" i="17" s="1"/>
  <c r="H519" i="17" a="1"/>
  <c r="H519" i="17" s="1"/>
  <c r="H522" i="17" a="1"/>
  <c r="H522" i="17" s="1"/>
  <c r="H521" i="17" a="1"/>
  <c r="H521" i="17" s="1"/>
  <c r="H520" i="17" a="1"/>
  <c r="H520" i="17" s="1"/>
  <c r="AD257" i="16"/>
  <c r="H526" i="17" a="1"/>
  <c r="H526" i="17" s="1"/>
  <c r="H525" i="17" a="1"/>
  <c r="H525" i="17" s="1"/>
  <c r="H524" i="17" a="1"/>
  <c r="H524" i="17" s="1"/>
  <c r="H527" i="17" a="1"/>
  <c r="H527" i="17" s="1"/>
  <c r="AD255" i="16"/>
  <c r="H518" i="17" a="1"/>
  <c r="H518" i="17" s="1"/>
  <c r="H515" i="17" a="1"/>
  <c r="H515" i="17" s="1"/>
  <c r="H517" i="17" a="1"/>
  <c r="H517" i="17" s="1"/>
  <c r="H516" i="17" a="1"/>
  <c r="H516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4" i="16"/>
  <c r="H513" i="17" a="1"/>
  <c r="H513" i="17" s="1"/>
  <c r="H512" i="17" a="1"/>
  <c r="H512" i="17" s="1"/>
  <c r="H514" i="17" a="1"/>
  <c r="H514" i="17" s="1"/>
  <c r="AD258" i="16"/>
  <c r="H529" i="17" a="1"/>
  <c r="H529" i="17" s="1"/>
  <c r="H530" i="17" a="1"/>
  <c r="H530" i="17" s="1"/>
  <c r="H528" i="17" a="1"/>
  <c r="H528" i="17" s="1"/>
  <c r="J38" i="15"/>
  <c r="J23" i="15"/>
  <c r="J39" i="15" s="1"/>
  <c r="AU22" i="15"/>
  <c r="AP21" i="15"/>
  <c r="G21" i="15" s="1"/>
  <c r="AI37" i="15"/>
  <c r="E37" i="15" s="1"/>
  <c r="D37" i="15"/>
  <c r="AE23" i="15"/>
  <c r="AH23" i="15" s="1"/>
  <c r="AH22" i="15"/>
  <c r="X23" i="15"/>
  <c r="H23" i="15" s="1"/>
  <c r="H22" i="15"/>
  <c r="AQ22" i="15"/>
  <c r="G37" i="15"/>
  <c r="X39" i="15"/>
  <c r="H39" i="15" s="1"/>
  <c r="H38" i="15"/>
  <c r="AH38" i="15"/>
  <c r="AE39" i="15"/>
  <c r="AH39" i="15" s="1"/>
  <c r="AI21" i="15"/>
  <c r="E21" i="15" s="1"/>
  <c r="D21" i="15"/>
  <c r="K203" i="9"/>
  <c r="K207" i="9"/>
  <c r="L69" i="9"/>
  <c r="E70" i="9"/>
  <c r="L17" i="9"/>
  <c r="E18" i="9"/>
  <c r="O40" i="5"/>
  <c r="H558" i="17" l="1" a="1"/>
  <c r="H558" i="17" s="1"/>
  <c r="H556" i="17" a="1"/>
  <c r="H556" i="17" s="1"/>
  <c r="AE6" i="17" s="1"/>
  <c r="AE28" i="17" s="1"/>
  <c r="H642" i="17" s="1" a="1"/>
  <c r="H642" i="17" s="1"/>
  <c r="H557" i="17" a="1"/>
  <c r="H557" i="17" s="1"/>
  <c r="H574" i="17" a="1"/>
  <c r="H574" i="17" s="1"/>
  <c r="H572" i="17" a="1"/>
  <c r="H572" i="17" s="1"/>
  <c r="AE10" i="17" s="1"/>
  <c r="AE32" i="17" s="1"/>
  <c r="H646" i="17" s="1" a="1"/>
  <c r="H646" i="17" s="1"/>
  <c r="H573" i="17" a="1"/>
  <c r="H573" i="17" s="1"/>
  <c r="H560" i="17" a="1"/>
  <c r="H560" i="17" s="1"/>
  <c r="H559" i="17" a="1"/>
  <c r="H559" i="17" s="1"/>
  <c r="AE7" i="17" s="1"/>
  <c r="AE29" i="17" s="1"/>
  <c r="H643" i="17" s="1" a="1"/>
  <c r="H643" i="17" s="1"/>
  <c r="H562" i="17" a="1"/>
  <c r="H562" i="17" s="1"/>
  <c r="H561" i="17" a="1"/>
  <c r="H561" i="17" s="1"/>
  <c r="H563" i="17" a="1"/>
  <c r="H563" i="17" s="1"/>
  <c r="AE8" i="17" s="1"/>
  <c r="AE30" i="17" s="1"/>
  <c r="H644" i="17" s="1" a="1"/>
  <c r="H644" i="17" s="1"/>
  <c r="H567" i="17" a="1"/>
  <c r="H567" i="17" s="1"/>
  <c r="H564" i="17" a="1"/>
  <c r="H564" i="17" s="1"/>
  <c r="H565" i="17" a="1"/>
  <c r="H565" i="17" s="1"/>
  <c r="H566" i="17" a="1"/>
  <c r="H566" i="17" s="1"/>
  <c r="H571" i="17" a="1"/>
  <c r="H571" i="17" s="1"/>
  <c r="H569" i="17" a="1"/>
  <c r="H569" i="17" s="1"/>
  <c r="H570" i="17" a="1"/>
  <c r="H570" i="17" s="1"/>
  <c r="H568" i="17" a="1"/>
  <c r="H568" i="17" s="1"/>
  <c r="AE9" i="17" s="1"/>
  <c r="AE31" i="17" s="1"/>
  <c r="H645" i="17" s="1" a="1"/>
  <c r="H645" i="17" s="1"/>
  <c r="AQ23" i="15"/>
  <c r="G38" i="15"/>
  <c r="AU23" i="15"/>
  <c r="AP23" i="15" s="1"/>
  <c r="AP22" i="15"/>
  <c r="G22" i="15" s="1"/>
  <c r="D38" i="15"/>
  <c r="AI38" i="15"/>
  <c r="E38" i="15" s="1"/>
  <c r="AI23" i="15"/>
  <c r="E23" i="15" s="1"/>
  <c r="D23" i="15"/>
  <c r="D39" i="15"/>
  <c r="AI22" i="15"/>
  <c r="E22" i="15" s="1"/>
  <c r="D22" i="15"/>
  <c r="K215" i="9"/>
  <c r="K211" i="9"/>
  <c r="E71" i="9"/>
  <c r="L70" i="9"/>
  <c r="L18" i="9"/>
  <c r="E19" i="9"/>
  <c r="P40" i="5"/>
  <c r="G23" i="15" l="1"/>
  <c r="AP5" i="15"/>
  <c r="AI39" i="15"/>
  <c r="E39" i="15" s="1"/>
  <c r="G39" i="15"/>
  <c r="AQ5" i="15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F30" i="4" s="1"/>
  <c r="I15" i="9" s="1" a="1"/>
  <c r="I15" i="9" s="1"/>
  <c r="AN15" i="16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L28" i="6"/>
  <c r="F30" i="6"/>
  <c r="E81" i="9"/>
  <c r="L80" i="9"/>
  <c r="L28" i="9"/>
  <c r="B26" i="7"/>
  <c r="L24" i="6"/>
  <c r="B26" i="6"/>
  <c r="I24" i="6"/>
  <c r="B26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5" i="16" l="1"/>
  <c r="J5" i="16" s="1"/>
  <c r="P5" i="16" s="1"/>
  <c r="I21" i="16"/>
  <c r="J21" i="16" s="1"/>
  <c r="P21" i="16" s="1"/>
  <c r="I13" i="16"/>
  <c r="J13" i="16" s="1"/>
  <c r="P13" i="16" s="1"/>
  <c r="I133" i="16"/>
  <c r="J133" i="16" s="1"/>
  <c r="P133" i="16" s="1"/>
  <c r="I141" i="16"/>
  <c r="J141" i="16" s="1"/>
  <c r="P141" i="16" s="1"/>
  <c r="I157" i="16"/>
  <c r="J157" i="16" s="1"/>
  <c r="P157" i="16" s="1"/>
  <c r="I149" i="16"/>
  <c r="J149" i="16" s="1"/>
  <c r="P149" i="16" s="1"/>
  <c r="G35" i="12"/>
  <c r="J35" i="12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10" i="16" l="1"/>
  <c r="J10" i="16" s="1"/>
  <c r="P10" i="16" s="1"/>
  <c r="I26" i="16"/>
  <c r="J26" i="16" s="1"/>
  <c r="P26" i="16" s="1"/>
  <c r="I18" i="16"/>
  <c r="J18" i="16" s="1"/>
  <c r="P18" i="16" s="1"/>
  <c r="G10" i="16"/>
  <c r="G42" i="16"/>
  <c r="G18" i="16"/>
  <c r="G66" i="16"/>
  <c r="G34" i="16"/>
  <c r="G50" i="16"/>
  <c r="G74" i="16"/>
  <c r="G58" i="16"/>
  <c r="G90" i="16"/>
  <c r="G82" i="16"/>
  <c r="G26" i="16"/>
  <c r="G191" i="16"/>
  <c r="G151" i="16"/>
  <c r="G135" i="16"/>
  <c r="G167" i="16"/>
  <c r="G159" i="16"/>
  <c r="G143" i="16"/>
  <c r="G183" i="16"/>
  <c r="G199" i="16"/>
  <c r="G207" i="16"/>
  <c r="G175" i="16"/>
  <c r="Q149" i="16"/>
  <c r="R149" i="16"/>
  <c r="Q141" i="16"/>
  <c r="R141" i="16"/>
  <c r="I28" i="16"/>
  <c r="J28" i="16" s="1"/>
  <c r="P28" i="16" s="1"/>
  <c r="I12" i="16"/>
  <c r="J12" i="16" s="1"/>
  <c r="P12" i="16" s="1"/>
  <c r="I20" i="16"/>
  <c r="J20" i="16" s="1"/>
  <c r="P20" i="16" s="1"/>
  <c r="I178" i="16"/>
  <c r="J178" i="16" s="1"/>
  <c r="P178" i="16" s="1"/>
  <c r="I170" i="16"/>
  <c r="J170" i="16" s="1"/>
  <c r="P170" i="16" s="1"/>
  <c r="I194" i="16"/>
  <c r="J194" i="16" s="1"/>
  <c r="P194" i="16" s="1"/>
  <c r="I186" i="16"/>
  <c r="J186" i="16" s="1"/>
  <c r="P186" i="16" s="1"/>
  <c r="I218" i="16"/>
  <c r="J218" i="16" s="1"/>
  <c r="P218" i="16" s="1"/>
  <c r="I138" i="16"/>
  <c r="J138" i="16" s="1"/>
  <c r="P138" i="16" s="1"/>
  <c r="I154" i="16"/>
  <c r="J154" i="16" s="1"/>
  <c r="P154" i="16" s="1"/>
  <c r="I202" i="16"/>
  <c r="J202" i="16" s="1"/>
  <c r="P202" i="16" s="1"/>
  <c r="I210" i="16"/>
  <c r="J210" i="16" s="1"/>
  <c r="P210" i="16" s="1"/>
  <c r="I162" i="16"/>
  <c r="J162" i="16" s="1"/>
  <c r="P162" i="16" s="1"/>
  <c r="I146" i="16"/>
  <c r="J146" i="16" s="1"/>
  <c r="P146" i="16" s="1"/>
  <c r="I187" i="16"/>
  <c r="J187" i="16" s="1"/>
  <c r="P187" i="16" s="1"/>
  <c r="I155" i="16"/>
  <c r="J155" i="16" s="1"/>
  <c r="P155" i="16" s="1"/>
  <c r="I179" i="16"/>
  <c r="J179" i="16" s="1"/>
  <c r="P179" i="16" s="1"/>
  <c r="I195" i="16"/>
  <c r="J195" i="16" s="1"/>
  <c r="P195" i="16" s="1"/>
  <c r="I203" i="16"/>
  <c r="J203" i="16" s="1"/>
  <c r="P203" i="16" s="1"/>
  <c r="I219" i="16"/>
  <c r="J219" i="16" s="1"/>
  <c r="P219" i="16" s="1"/>
  <c r="I171" i="16"/>
  <c r="J171" i="16" s="1"/>
  <c r="P171" i="16" s="1"/>
  <c r="I139" i="16"/>
  <c r="J139" i="16" s="1"/>
  <c r="P139" i="16" s="1"/>
  <c r="I211" i="16"/>
  <c r="J211" i="16" s="1"/>
  <c r="P211" i="16" s="1"/>
  <c r="I147" i="16"/>
  <c r="J147" i="16" s="1"/>
  <c r="P147" i="16" s="1"/>
  <c r="I163" i="16"/>
  <c r="J163" i="16" s="1"/>
  <c r="P163" i="16" s="1"/>
  <c r="G23" i="16"/>
  <c r="G15" i="16"/>
  <c r="G39" i="16"/>
  <c r="G79" i="16"/>
  <c r="G63" i="16"/>
  <c r="G31" i="16"/>
  <c r="G71" i="16"/>
  <c r="G7" i="16"/>
  <c r="G47" i="16"/>
  <c r="G55" i="16"/>
  <c r="Q157" i="16"/>
  <c r="R157" i="16"/>
  <c r="I212" i="16"/>
  <c r="J212" i="16" s="1"/>
  <c r="P212" i="16" s="1"/>
  <c r="I172" i="16"/>
  <c r="J172" i="16" s="1"/>
  <c r="P172" i="16" s="1"/>
  <c r="I164" i="16"/>
  <c r="J164" i="16" s="1"/>
  <c r="P164" i="16" s="1"/>
  <c r="I148" i="16"/>
  <c r="J148" i="16" s="1"/>
  <c r="P148" i="16" s="1"/>
  <c r="I188" i="16"/>
  <c r="J188" i="16" s="1"/>
  <c r="P188" i="16" s="1"/>
  <c r="I204" i="16"/>
  <c r="J204" i="16" s="1"/>
  <c r="P204" i="16" s="1"/>
  <c r="I180" i="16"/>
  <c r="J180" i="16" s="1"/>
  <c r="P180" i="16" s="1"/>
  <c r="I156" i="16"/>
  <c r="J156" i="16" s="1"/>
  <c r="P156" i="16" s="1"/>
  <c r="I220" i="16"/>
  <c r="J220" i="16" s="1"/>
  <c r="P220" i="16" s="1"/>
  <c r="I140" i="16"/>
  <c r="J140" i="16" s="1"/>
  <c r="P140" i="16" s="1"/>
  <c r="I196" i="16"/>
  <c r="J196" i="16" s="1"/>
  <c r="P196" i="16" s="1"/>
  <c r="I14" i="16"/>
  <c r="J14" i="16" s="1"/>
  <c r="P14" i="16" s="1"/>
  <c r="I22" i="16"/>
  <c r="J22" i="16" s="1"/>
  <c r="P22" i="16" s="1"/>
  <c r="I6" i="16"/>
  <c r="J6" i="16" s="1"/>
  <c r="P6" i="16" s="1"/>
  <c r="I19" i="16"/>
  <c r="J19" i="16" s="1"/>
  <c r="P19" i="16" s="1"/>
  <c r="I11" i="16"/>
  <c r="J11" i="16" s="1"/>
  <c r="P11" i="16" s="1"/>
  <c r="I27" i="16"/>
  <c r="J27" i="16" s="1"/>
  <c r="P27" i="16" s="1"/>
  <c r="G9" i="16"/>
  <c r="G17" i="16"/>
  <c r="G33" i="16"/>
  <c r="G73" i="16"/>
  <c r="G81" i="16"/>
  <c r="G41" i="16"/>
  <c r="G89" i="16"/>
  <c r="G65" i="16"/>
  <c r="G25" i="16"/>
  <c r="G57" i="16"/>
  <c r="G49" i="16"/>
  <c r="G43" i="16"/>
  <c r="G11" i="16"/>
  <c r="G67" i="16"/>
  <c r="G35" i="16"/>
  <c r="G83" i="16"/>
  <c r="G19" i="16"/>
  <c r="G91" i="16"/>
  <c r="G75" i="16"/>
  <c r="G51" i="16"/>
  <c r="G59" i="16"/>
  <c r="G27" i="16"/>
  <c r="I213" i="16"/>
  <c r="J213" i="16" s="1"/>
  <c r="P213" i="16" s="1"/>
  <c r="I181" i="16"/>
  <c r="J181" i="16" s="1"/>
  <c r="P181" i="16" s="1"/>
  <c r="Q21" i="16"/>
  <c r="R21" i="16"/>
  <c r="S21" i="16" s="1"/>
  <c r="I16" i="16"/>
  <c r="J16" i="16" s="1"/>
  <c r="P16" i="16" s="1"/>
  <c r="I8" i="16"/>
  <c r="J8" i="16" s="1"/>
  <c r="P8" i="16" s="1"/>
  <c r="I24" i="16"/>
  <c r="J24" i="16" s="1"/>
  <c r="P24" i="16" s="1"/>
  <c r="I199" i="16"/>
  <c r="J199" i="16" s="1"/>
  <c r="P199" i="16" s="1"/>
  <c r="I143" i="16"/>
  <c r="J143" i="16" s="1"/>
  <c r="P143" i="16" s="1"/>
  <c r="I167" i="16"/>
  <c r="J167" i="16" s="1"/>
  <c r="P167" i="16" s="1"/>
  <c r="I215" i="16"/>
  <c r="J215" i="16" s="1"/>
  <c r="P215" i="16" s="1"/>
  <c r="I151" i="16"/>
  <c r="J151" i="16" s="1"/>
  <c r="P151" i="16" s="1"/>
  <c r="I207" i="16"/>
  <c r="J207" i="16" s="1"/>
  <c r="P207" i="16" s="1"/>
  <c r="I135" i="16"/>
  <c r="J135" i="16" s="1"/>
  <c r="P135" i="16" s="1"/>
  <c r="I191" i="16"/>
  <c r="J191" i="16" s="1"/>
  <c r="P191" i="16" s="1"/>
  <c r="I159" i="16"/>
  <c r="J159" i="16" s="1"/>
  <c r="P159" i="16" s="1"/>
  <c r="I183" i="16"/>
  <c r="J183" i="16" s="1"/>
  <c r="P183" i="16" s="1"/>
  <c r="I175" i="16"/>
  <c r="J175" i="16" s="1"/>
  <c r="P175" i="16" s="1"/>
  <c r="G193" i="16"/>
  <c r="G137" i="16"/>
  <c r="G201" i="16"/>
  <c r="G169" i="16"/>
  <c r="G161" i="16"/>
  <c r="G153" i="16"/>
  <c r="G217" i="16"/>
  <c r="G177" i="16"/>
  <c r="G209" i="16"/>
  <c r="G145" i="16"/>
  <c r="G185" i="16"/>
  <c r="G155" i="16"/>
  <c r="G211" i="16"/>
  <c r="G195" i="16"/>
  <c r="G203" i="16"/>
  <c r="G171" i="16"/>
  <c r="G179" i="16"/>
  <c r="G219" i="16"/>
  <c r="G187" i="16"/>
  <c r="G139" i="16"/>
  <c r="G147" i="16"/>
  <c r="G163" i="16"/>
  <c r="Q133" i="16"/>
  <c r="R133" i="16"/>
  <c r="S133" i="16" s="1"/>
  <c r="I29" i="16"/>
  <c r="J29" i="16" s="1"/>
  <c r="P29" i="16" s="1"/>
  <c r="I198" i="16"/>
  <c r="J198" i="16" s="1"/>
  <c r="P198" i="16" s="1"/>
  <c r="I174" i="16"/>
  <c r="J174" i="16" s="1"/>
  <c r="P174" i="16" s="1"/>
  <c r="I206" i="16"/>
  <c r="J206" i="16" s="1"/>
  <c r="P206" i="16" s="1"/>
  <c r="I190" i="16"/>
  <c r="J190" i="16" s="1"/>
  <c r="P190" i="16" s="1"/>
  <c r="I158" i="16"/>
  <c r="J158" i="16" s="1"/>
  <c r="P158" i="16" s="1"/>
  <c r="I134" i="16"/>
  <c r="J134" i="16" s="1"/>
  <c r="P134" i="16" s="1"/>
  <c r="I142" i="16"/>
  <c r="J142" i="16" s="1"/>
  <c r="P142" i="16" s="1"/>
  <c r="I150" i="16"/>
  <c r="J150" i="16" s="1"/>
  <c r="P150" i="16" s="1"/>
  <c r="I166" i="16"/>
  <c r="J166" i="16" s="1"/>
  <c r="P166" i="16" s="1"/>
  <c r="I182" i="16"/>
  <c r="J182" i="16" s="1"/>
  <c r="P182" i="16" s="1"/>
  <c r="I214" i="16"/>
  <c r="J214" i="16" s="1"/>
  <c r="P214" i="16" s="1"/>
  <c r="I7" i="16"/>
  <c r="J7" i="16" s="1"/>
  <c r="P7" i="16" s="1"/>
  <c r="I23" i="16"/>
  <c r="J23" i="16" s="1"/>
  <c r="P23" i="16" s="1"/>
  <c r="I15" i="16"/>
  <c r="J15" i="16" s="1"/>
  <c r="P15" i="16" s="1"/>
  <c r="G40" i="16"/>
  <c r="G64" i="16"/>
  <c r="G56" i="16"/>
  <c r="G24" i="16"/>
  <c r="G80" i="16"/>
  <c r="G88" i="16"/>
  <c r="G48" i="16"/>
  <c r="G8" i="16"/>
  <c r="G72" i="16"/>
  <c r="G16" i="16"/>
  <c r="G32" i="16"/>
  <c r="I197" i="16"/>
  <c r="J197" i="16" s="1"/>
  <c r="P197" i="16" s="1"/>
  <c r="I165" i="16"/>
  <c r="J165" i="16" s="1"/>
  <c r="P165" i="16" s="1"/>
  <c r="I216" i="16"/>
  <c r="J216" i="16" s="1"/>
  <c r="P216" i="16" s="1"/>
  <c r="I144" i="16"/>
  <c r="J144" i="16" s="1"/>
  <c r="P144" i="16" s="1"/>
  <c r="I160" i="16"/>
  <c r="J160" i="16" s="1"/>
  <c r="P160" i="16" s="1"/>
  <c r="I152" i="16"/>
  <c r="J152" i="16" s="1"/>
  <c r="P152" i="16" s="1"/>
  <c r="I200" i="16"/>
  <c r="J200" i="16" s="1"/>
  <c r="P200" i="16" s="1"/>
  <c r="I176" i="16"/>
  <c r="J176" i="16" s="1"/>
  <c r="P176" i="16" s="1"/>
  <c r="I208" i="16"/>
  <c r="J208" i="16" s="1"/>
  <c r="P208" i="16" s="1"/>
  <c r="I192" i="16"/>
  <c r="J192" i="16" s="1"/>
  <c r="P192" i="16" s="1"/>
  <c r="I184" i="16"/>
  <c r="J184" i="16" s="1"/>
  <c r="P184" i="16" s="1"/>
  <c r="I136" i="16"/>
  <c r="J136" i="16" s="1"/>
  <c r="P136" i="16" s="1"/>
  <c r="I168" i="16"/>
  <c r="J168" i="16" s="1"/>
  <c r="P168" i="16" s="1"/>
  <c r="I193" i="16"/>
  <c r="J193" i="16" s="1"/>
  <c r="P193" i="16" s="1"/>
  <c r="I209" i="16"/>
  <c r="J209" i="16" s="1"/>
  <c r="P209" i="16" s="1"/>
  <c r="I145" i="16"/>
  <c r="J145" i="16" s="1"/>
  <c r="P145" i="16" s="1"/>
  <c r="I161" i="16"/>
  <c r="J161" i="16" s="1"/>
  <c r="P161" i="16" s="1"/>
  <c r="I169" i="16"/>
  <c r="J169" i="16" s="1"/>
  <c r="P169" i="16" s="1"/>
  <c r="I201" i="16"/>
  <c r="J201" i="16" s="1"/>
  <c r="P201" i="16" s="1"/>
  <c r="I177" i="16"/>
  <c r="J177" i="16" s="1"/>
  <c r="P177" i="16" s="1"/>
  <c r="I137" i="16"/>
  <c r="J137" i="16" s="1"/>
  <c r="P137" i="16" s="1"/>
  <c r="I153" i="16"/>
  <c r="J153" i="16" s="1"/>
  <c r="P153" i="16" s="1"/>
  <c r="I217" i="16"/>
  <c r="J217" i="16" s="1"/>
  <c r="P217" i="16" s="1"/>
  <c r="I185" i="16"/>
  <c r="J185" i="16" s="1"/>
  <c r="P185" i="16" s="1"/>
  <c r="G184" i="16"/>
  <c r="G136" i="16"/>
  <c r="G168" i="16"/>
  <c r="G200" i="16"/>
  <c r="G208" i="16"/>
  <c r="G144" i="16"/>
  <c r="G176" i="16"/>
  <c r="G192" i="16"/>
  <c r="G216" i="16"/>
  <c r="G152" i="16"/>
  <c r="G160" i="16"/>
  <c r="G214" i="16"/>
  <c r="G174" i="16"/>
  <c r="G206" i="16"/>
  <c r="G166" i="16"/>
  <c r="G190" i="16"/>
  <c r="G198" i="16"/>
  <c r="G158" i="16"/>
  <c r="G134" i="16"/>
  <c r="G142" i="16"/>
  <c r="G182" i="16"/>
  <c r="G150" i="16"/>
  <c r="I173" i="16"/>
  <c r="J173" i="16" s="1"/>
  <c r="P173" i="16" s="1"/>
  <c r="I189" i="16"/>
  <c r="J189" i="16" s="1"/>
  <c r="P189" i="16" s="1"/>
  <c r="I25" i="16"/>
  <c r="J25" i="16" s="1"/>
  <c r="P25" i="16" s="1"/>
  <c r="I9" i="16"/>
  <c r="J9" i="16" s="1"/>
  <c r="P9" i="16" s="1"/>
  <c r="I17" i="16"/>
  <c r="J17" i="16" s="1"/>
  <c r="P17" i="16" s="1"/>
  <c r="G46" i="16"/>
  <c r="G70" i="16"/>
  <c r="G6" i="16"/>
  <c r="G38" i="16"/>
  <c r="G62" i="16"/>
  <c r="G22" i="16"/>
  <c r="G78" i="16"/>
  <c r="G86" i="16"/>
  <c r="G54" i="16"/>
  <c r="G14" i="16"/>
  <c r="G30" i="16"/>
  <c r="Q13" i="16"/>
  <c r="R13" i="16"/>
  <c r="G162" i="16"/>
  <c r="G210" i="16"/>
  <c r="G194" i="16"/>
  <c r="G170" i="16"/>
  <c r="G154" i="16"/>
  <c r="G138" i="16"/>
  <c r="G218" i="16"/>
  <c r="G178" i="16"/>
  <c r="G186" i="16"/>
  <c r="G146" i="16"/>
  <c r="G202" i="16"/>
  <c r="I205" i="16"/>
  <c r="J205" i="16" s="1"/>
  <c r="P205" i="16" s="1"/>
  <c r="Q5" i="16"/>
  <c r="R5" i="16"/>
  <c r="S5" i="16" s="1"/>
  <c r="Q19" i="6"/>
  <c r="Q17" i="12"/>
  <c r="Q28" i="12" s="1"/>
  <c r="P35" i="12"/>
  <c r="G96" i="9" a="1"/>
  <c r="G96" i="9" s="1"/>
  <c r="AL96" i="16" s="1"/>
  <c r="G224" i="9" a="1"/>
  <c r="G224" i="9" s="1"/>
  <c r="AL224" i="16" s="1"/>
  <c r="G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I225" i="16" s="1"/>
  <c r="J225" i="16" s="1"/>
  <c r="P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I222" i="16" s="1"/>
  <c r="J222" i="16" s="1"/>
  <c r="P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L215" i="16" l="1"/>
  <c r="K215" i="16"/>
  <c r="X215" i="16" s="1"/>
  <c r="T215" i="16"/>
  <c r="U215" i="16" s="1"/>
  <c r="V215" i="16" s="1"/>
  <c r="Q228" i="16"/>
  <c r="R228" i="16"/>
  <c r="T97" i="16"/>
  <c r="U97" i="16" s="1"/>
  <c r="Q222" i="16"/>
  <c r="R222" i="16"/>
  <c r="Q225" i="16"/>
  <c r="R225" i="16"/>
  <c r="T224" i="16"/>
  <c r="U224" i="16" s="1"/>
  <c r="V224" i="16" s="1"/>
  <c r="T186" i="16"/>
  <c r="U186" i="16" s="1"/>
  <c r="K186" i="16"/>
  <c r="X186" i="16" s="1"/>
  <c r="L186" i="16"/>
  <c r="T202" i="16"/>
  <c r="U202" i="16" s="1"/>
  <c r="K202" i="16"/>
  <c r="X202" i="16" s="1"/>
  <c r="L202" i="16"/>
  <c r="T146" i="16"/>
  <c r="U146" i="16" s="1"/>
  <c r="V146" i="16" s="1"/>
  <c r="L146" i="16"/>
  <c r="K146" i="16"/>
  <c r="X146" i="16" s="1"/>
  <c r="K210" i="16"/>
  <c r="X210" i="16" s="1"/>
  <c r="T210" i="16"/>
  <c r="U210" i="16" s="1"/>
  <c r="V210" i="16" s="1"/>
  <c r="L210" i="16"/>
  <c r="T78" i="16"/>
  <c r="U78" i="16" s="1"/>
  <c r="T46" i="16"/>
  <c r="U46" i="16" s="1"/>
  <c r="Q25" i="16"/>
  <c r="R25" i="16"/>
  <c r="S25" i="16" s="1"/>
  <c r="L142" i="16"/>
  <c r="K142" i="16"/>
  <c r="X142" i="16" s="1"/>
  <c r="T142" i="16"/>
  <c r="U142" i="16" s="1"/>
  <c r="V142" i="16" s="1"/>
  <c r="T166" i="16"/>
  <c r="U166" i="16" s="1"/>
  <c r="L166" i="16"/>
  <c r="K166" i="16"/>
  <c r="X166" i="16" s="1"/>
  <c r="T200" i="16"/>
  <c r="U200" i="16" s="1"/>
  <c r="K200" i="16"/>
  <c r="X200" i="16" s="1"/>
  <c r="L200" i="16"/>
  <c r="Q161" i="16"/>
  <c r="R161" i="16"/>
  <c r="S161" i="16" s="1"/>
  <c r="I224" i="16"/>
  <c r="J224" i="16" s="1"/>
  <c r="P224" i="16" s="1"/>
  <c r="Q160" i="16"/>
  <c r="R160" i="16"/>
  <c r="S160" i="16" s="1"/>
  <c r="Q197" i="16"/>
  <c r="R197" i="16"/>
  <c r="K8" i="16"/>
  <c r="X8" i="16" s="1"/>
  <c r="T8" i="16"/>
  <c r="U8" i="16" s="1"/>
  <c r="V8" i="16" s="1"/>
  <c r="L8" i="16"/>
  <c r="T40" i="16"/>
  <c r="U40" i="16" s="1"/>
  <c r="V40" i="16" s="1"/>
  <c r="Q7" i="16"/>
  <c r="R7" i="16"/>
  <c r="S7" i="16" s="1"/>
  <c r="Q198" i="16"/>
  <c r="R198" i="16"/>
  <c r="S198" i="16" s="1"/>
  <c r="K171" i="16"/>
  <c r="X171" i="16" s="1"/>
  <c r="T171" i="16"/>
  <c r="U171" i="16" s="1"/>
  <c r="L171" i="16"/>
  <c r="K161" i="16"/>
  <c r="X161" i="16" s="1"/>
  <c r="T161" i="16"/>
  <c r="U161" i="16" s="1"/>
  <c r="L161" i="16"/>
  <c r="Q183" i="16"/>
  <c r="R183" i="16"/>
  <c r="S183" i="16" s="1"/>
  <c r="Q143" i="16"/>
  <c r="R143" i="16"/>
  <c r="S143" i="16" s="1"/>
  <c r="T51" i="16"/>
  <c r="U51" i="16" s="1"/>
  <c r="V51" i="16" s="1"/>
  <c r="T67" i="16"/>
  <c r="U67" i="16" s="1"/>
  <c r="L17" i="16"/>
  <c r="K17" i="16"/>
  <c r="X17" i="16" s="1"/>
  <c r="T17" i="16"/>
  <c r="U17" i="16" s="1"/>
  <c r="I30" i="16"/>
  <c r="J30" i="16" s="1"/>
  <c r="P30" i="16" s="1"/>
  <c r="Q156" i="16"/>
  <c r="R156" i="16"/>
  <c r="S156" i="16" s="1"/>
  <c r="Q164" i="16"/>
  <c r="R164" i="16"/>
  <c r="S164" i="16" s="1"/>
  <c r="G95" i="16"/>
  <c r="T31" i="16"/>
  <c r="U31" i="16" s="1"/>
  <c r="Q195" i="16"/>
  <c r="R195" i="16"/>
  <c r="S195" i="16" s="1"/>
  <c r="Q146" i="16"/>
  <c r="R146" i="16"/>
  <c r="S146" i="16" s="1"/>
  <c r="Q138" i="16"/>
  <c r="R138" i="16"/>
  <c r="S138" i="16" s="1"/>
  <c r="K199" i="16"/>
  <c r="X199" i="16" s="1"/>
  <c r="L199" i="16"/>
  <c r="T199" i="16"/>
  <c r="U199" i="16" s="1"/>
  <c r="V199" i="16" s="1"/>
  <c r="Z199" i="16" s="1"/>
  <c r="K135" i="16"/>
  <c r="X135" i="16" s="1"/>
  <c r="T135" i="16"/>
  <c r="U135" i="16" s="1"/>
  <c r="V135" i="16" s="1"/>
  <c r="L135" i="16"/>
  <c r="T50" i="16"/>
  <c r="U50" i="16" s="1"/>
  <c r="Q145" i="16"/>
  <c r="R145" i="16"/>
  <c r="S145" i="16" s="1"/>
  <c r="Q158" i="16"/>
  <c r="R158" i="16"/>
  <c r="S158" i="16" s="1"/>
  <c r="K209" i="16"/>
  <c r="X209" i="16" s="1"/>
  <c r="L209" i="16"/>
  <c r="T209" i="16"/>
  <c r="U209" i="16" s="1"/>
  <c r="V209" i="16" s="1"/>
  <c r="L169" i="16"/>
  <c r="T169" i="16"/>
  <c r="U169" i="16" s="1"/>
  <c r="K169" i="16"/>
  <c r="X169" i="16" s="1"/>
  <c r="Q159" i="16"/>
  <c r="R159" i="16"/>
  <c r="S159" i="16" s="1"/>
  <c r="Q199" i="16"/>
  <c r="R199" i="16"/>
  <c r="S199" i="16" s="1"/>
  <c r="Q181" i="16"/>
  <c r="R181" i="16"/>
  <c r="T75" i="16"/>
  <c r="U75" i="16" s="1"/>
  <c r="T11" i="16"/>
  <c r="U11" i="16" s="1"/>
  <c r="V11" i="16" s="1"/>
  <c r="K11" i="16"/>
  <c r="X11" i="16" s="1"/>
  <c r="L11" i="16"/>
  <c r="T89" i="16"/>
  <c r="U89" i="16" s="1"/>
  <c r="V89" i="16" s="1"/>
  <c r="Q11" i="16"/>
  <c r="R11" i="16"/>
  <c r="Q14" i="16"/>
  <c r="R14" i="16"/>
  <c r="Q172" i="16"/>
  <c r="R172" i="16"/>
  <c r="T55" i="16"/>
  <c r="U55" i="16" s="1"/>
  <c r="Q163" i="16"/>
  <c r="R163" i="16"/>
  <c r="S163" i="16" s="1"/>
  <c r="Q179" i="16"/>
  <c r="R179" i="16"/>
  <c r="S179" i="16" s="1"/>
  <c r="K183" i="16"/>
  <c r="X183" i="16" s="1"/>
  <c r="T183" i="16"/>
  <c r="U183" i="16" s="1"/>
  <c r="L183" i="16"/>
  <c r="L151" i="16"/>
  <c r="K151" i="16"/>
  <c r="X151" i="16" s="1"/>
  <c r="T151" i="16"/>
  <c r="U151" i="16" s="1"/>
  <c r="L26" i="16"/>
  <c r="T26" i="16"/>
  <c r="U26" i="16" s="1"/>
  <c r="K26" i="16"/>
  <c r="X26" i="16" s="1"/>
  <c r="T34" i="16"/>
  <c r="U34" i="16" s="1"/>
  <c r="T22" i="16"/>
  <c r="U22" i="16" s="1"/>
  <c r="V22" i="16" s="1"/>
  <c r="K22" i="16"/>
  <c r="X22" i="16" s="1"/>
  <c r="L22" i="16"/>
  <c r="Q137" i="16"/>
  <c r="R137" i="16"/>
  <c r="S137" i="16" s="1"/>
  <c r="K178" i="16"/>
  <c r="X178" i="16" s="1"/>
  <c r="T178" i="16"/>
  <c r="U178" i="16" s="1"/>
  <c r="V178" i="16" s="1"/>
  <c r="L178" i="16"/>
  <c r="T158" i="16"/>
  <c r="U158" i="16" s="1"/>
  <c r="K158" i="16"/>
  <c r="X158" i="16" s="1"/>
  <c r="L158" i="16"/>
  <c r="T136" i="16"/>
  <c r="U136" i="16" s="1"/>
  <c r="V136" i="16" s="1"/>
  <c r="L136" i="16"/>
  <c r="K136" i="16"/>
  <c r="X136" i="16" s="1"/>
  <c r="Q209" i="16"/>
  <c r="R209" i="16"/>
  <c r="S209" i="16" s="1"/>
  <c r="Q208" i="16"/>
  <c r="R208" i="16"/>
  <c r="G96" i="16"/>
  <c r="T88" i="16"/>
  <c r="U88" i="16" s="1"/>
  <c r="Q15" i="16"/>
  <c r="R15" i="16"/>
  <c r="Q182" i="16"/>
  <c r="R182" i="16"/>
  <c r="S182" i="16" s="1"/>
  <c r="L203" i="16"/>
  <c r="K203" i="16"/>
  <c r="X203" i="16" s="1"/>
  <c r="T203" i="16"/>
  <c r="U203" i="16" s="1"/>
  <c r="K177" i="16"/>
  <c r="X177" i="16" s="1"/>
  <c r="T177" i="16"/>
  <c r="U177" i="16" s="1"/>
  <c r="L177" i="16"/>
  <c r="L201" i="16"/>
  <c r="K201" i="16"/>
  <c r="X201" i="16" s="1"/>
  <c r="T201" i="16"/>
  <c r="U201" i="16" s="1"/>
  <c r="Q191" i="16"/>
  <c r="R191" i="16"/>
  <c r="S191" i="16" s="1"/>
  <c r="Q24" i="16"/>
  <c r="R24" i="16"/>
  <c r="S24" i="16" s="1"/>
  <c r="Q213" i="16"/>
  <c r="R213" i="16"/>
  <c r="S213" i="16" s="1"/>
  <c r="T91" i="16"/>
  <c r="U91" i="16" s="1"/>
  <c r="V91" i="16" s="1"/>
  <c r="T43" i="16"/>
  <c r="U43" i="16" s="1"/>
  <c r="V43" i="16" s="1"/>
  <c r="T41" i="16"/>
  <c r="U41" i="16" s="1"/>
  <c r="V41" i="16" s="1"/>
  <c r="L9" i="16"/>
  <c r="T9" i="16"/>
  <c r="U9" i="16" s="1"/>
  <c r="K9" i="16"/>
  <c r="X9" i="16" s="1"/>
  <c r="Q180" i="16"/>
  <c r="R180" i="16"/>
  <c r="Q212" i="16"/>
  <c r="R212" i="16"/>
  <c r="S212" i="16" s="1"/>
  <c r="T63" i="16"/>
  <c r="U63" i="16" s="1"/>
  <c r="V63" i="16" s="1"/>
  <c r="Q147" i="16"/>
  <c r="R147" i="16"/>
  <c r="S147" i="16" s="1"/>
  <c r="I227" i="16"/>
  <c r="J227" i="16" s="1"/>
  <c r="P227" i="16" s="1"/>
  <c r="I226" i="16"/>
  <c r="J226" i="16" s="1"/>
  <c r="P226" i="16" s="1"/>
  <c r="Q218" i="16"/>
  <c r="R218" i="16"/>
  <c r="S218" i="16" s="1"/>
  <c r="S141" i="16"/>
  <c r="L143" i="16"/>
  <c r="K143" i="16"/>
  <c r="X143" i="16" s="1"/>
  <c r="T143" i="16"/>
  <c r="U143" i="16" s="1"/>
  <c r="K191" i="16"/>
  <c r="X191" i="16" s="1"/>
  <c r="T191" i="16"/>
  <c r="U191" i="16" s="1"/>
  <c r="V191" i="16" s="1"/>
  <c r="Z191" i="16" s="1"/>
  <c r="L191" i="16"/>
  <c r="T66" i="16"/>
  <c r="U66" i="16" s="1"/>
  <c r="T168" i="16"/>
  <c r="U168" i="16" s="1"/>
  <c r="V168" i="16" s="1"/>
  <c r="L168" i="16"/>
  <c r="K168" i="16"/>
  <c r="X168" i="16" s="1"/>
  <c r="T227" i="16"/>
  <c r="U227" i="16" s="1"/>
  <c r="Q205" i="16"/>
  <c r="R205" i="16"/>
  <c r="L218" i="16"/>
  <c r="K218" i="16"/>
  <c r="X218" i="16" s="1"/>
  <c r="T218" i="16"/>
  <c r="U218" i="16" s="1"/>
  <c r="V218" i="16" s="1"/>
  <c r="L162" i="16"/>
  <c r="K162" i="16"/>
  <c r="X162" i="16" s="1"/>
  <c r="T162" i="16"/>
  <c r="U162" i="16" s="1"/>
  <c r="T14" i="16"/>
  <c r="U14" i="16" s="1"/>
  <c r="V14" i="16" s="1"/>
  <c r="K14" i="16"/>
  <c r="X14" i="16" s="1"/>
  <c r="L14" i="16"/>
  <c r="Q17" i="16"/>
  <c r="R17" i="16"/>
  <c r="Q189" i="16"/>
  <c r="R189" i="16"/>
  <c r="T198" i="16"/>
  <c r="U198" i="16" s="1"/>
  <c r="V198" i="16" s="1"/>
  <c r="Z198" i="16" s="1"/>
  <c r="K198" i="16"/>
  <c r="X198" i="16" s="1"/>
  <c r="L198" i="16"/>
  <c r="T174" i="16"/>
  <c r="U174" i="16" s="1"/>
  <c r="K174" i="16"/>
  <c r="X174" i="16" s="1"/>
  <c r="L174" i="16"/>
  <c r="T176" i="16"/>
  <c r="U176" i="16" s="1"/>
  <c r="K176" i="16"/>
  <c r="X176" i="16" s="1"/>
  <c r="L176" i="16"/>
  <c r="T184" i="16"/>
  <c r="U184" i="16" s="1"/>
  <c r="V184" i="16" s="1"/>
  <c r="K184" i="16"/>
  <c r="X184" i="16" s="1"/>
  <c r="L184" i="16"/>
  <c r="Q193" i="16"/>
  <c r="R193" i="16"/>
  <c r="T32" i="16"/>
  <c r="U32" i="16" s="1"/>
  <c r="V32" i="16" s="1"/>
  <c r="T80" i="16"/>
  <c r="U80" i="16" s="1"/>
  <c r="V80" i="16" s="1"/>
  <c r="Q166" i="16"/>
  <c r="R166" i="16"/>
  <c r="S166" i="16" s="1"/>
  <c r="L139" i="16"/>
  <c r="T139" i="16"/>
  <c r="U139" i="16" s="1"/>
  <c r="K139" i="16"/>
  <c r="X139" i="16" s="1"/>
  <c r="K195" i="16"/>
  <c r="X195" i="16" s="1"/>
  <c r="T195" i="16"/>
  <c r="U195" i="16" s="1"/>
  <c r="L195" i="16"/>
  <c r="K217" i="16"/>
  <c r="X217" i="16" s="1"/>
  <c r="L217" i="16"/>
  <c r="T217" i="16"/>
  <c r="U217" i="16" s="1"/>
  <c r="V217" i="16" s="1"/>
  <c r="K137" i="16"/>
  <c r="X137" i="16" s="1"/>
  <c r="L137" i="16"/>
  <c r="T137" i="16"/>
  <c r="U137" i="16" s="1"/>
  <c r="Q135" i="16"/>
  <c r="R135" i="16"/>
  <c r="S135" i="16" s="1"/>
  <c r="T27" i="16"/>
  <c r="U27" i="16" s="1"/>
  <c r="V27" i="16" s="1"/>
  <c r="L27" i="16"/>
  <c r="K27" i="16"/>
  <c r="X27" i="16" s="1"/>
  <c r="T81" i="16"/>
  <c r="U81" i="16" s="1"/>
  <c r="V81" i="16" s="1"/>
  <c r="Q196" i="16"/>
  <c r="R196" i="16"/>
  <c r="S196" i="16" s="1"/>
  <c r="Q204" i="16"/>
  <c r="R204" i="16"/>
  <c r="T47" i="16"/>
  <c r="U47" i="16" s="1"/>
  <c r="T79" i="16"/>
  <c r="U79" i="16" s="1"/>
  <c r="Q211" i="16"/>
  <c r="R211" i="16"/>
  <c r="S211" i="16" s="1"/>
  <c r="Q155" i="16"/>
  <c r="R155" i="16"/>
  <c r="Q162" i="16"/>
  <c r="R162" i="16"/>
  <c r="Q186" i="16"/>
  <c r="R186" i="16"/>
  <c r="S186" i="16" s="1"/>
  <c r="Q20" i="16"/>
  <c r="R20" i="16"/>
  <c r="S20" i="16" s="1"/>
  <c r="T82" i="16"/>
  <c r="U82" i="16" s="1"/>
  <c r="V82" i="16" s="1"/>
  <c r="L18" i="16"/>
  <c r="K18" i="16"/>
  <c r="X18" i="16" s="1"/>
  <c r="T18" i="16"/>
  <c r="U18" i="16" s="1"/>
  <c r="Q18" i="16"/>
  <c r="R18" i="16"/>
  <c r="Q26" i="16"/>
  <c r="R26" i="16"/>
  <c r="S26" i="16" s="1"/>
  <c r="G13" i="16"/>
  <c r="G37" i="16"/>
  <c r="G45" i="16"/>
  <c r="G93" i="16"/>
  <c r="G77" i="16"/>
  <c r="G29" i="16"/>
  <c r="G21" i="16"/>
  <c r="G53" i="16"/>
  <c r="G69" i="16"/>
  <c r="G85" i="16"/>
  <c r="G5" i="16"/>
  <c r="G61" i="16"/>
  <c r="T30" i="16"/>
  <c r="U30" i="16" s="1"/>
  <c r="L30" i="16"/>
  <c r="K30" i="16"/>
  <c r="X30" i="16" s="1"/>
  <c r="Q192" i="16"/>
  <c r="R192" i="16"/>
  <c r="S192" i="16" s="1"/>
  <c r="T147" i="16"/>
  <c r="U147" i="16" s="1"/>
  <c r="V147" i="16" s="1"/>
  <c r="Z147" i="16" s="1"/>
  <c r="L147" i="16"/>
  <c r="K147" i="16"/>
  <c r="X147" i="16" s="1"/>
  <c r="G226" i="16"/>
  <c r="K138" i="16"/>
  <c r="X138" i="16" s="1"/>
  <c r="T138" i="16"/>
  <c r="U138" i="16" s="1"/>
  <c r="L138" i="16"/>
  <c r="T54" i="16"/>
  <c r="U54" i="16" s="1"/>
  <c r="V54" i="16" s="1"/>
  <c r="T62" i="16"/>
  <c r="U62" i="16" s="1"/>
  <c r="Q173" i="16"/>
  <c r="R173" i="16"/>
  <c r="S173" i="16" s="1"/>
  <c r="L214" i="16"/>
  <c r="T214" i="16"/>
  <c r="U214" i="16" s="1"/>
  <c r="K214" i="16"/>
  <c r="X214" i="16" s="1"/>
  <c r="Q177" i="16"/>
  <c r="R177" i="16"/>
  <c r="Q216" i="16"/>
  <c r="R216" i="16"/>
  <c r="K16" i="16"/>
  <c r="X16" i="16" s="1"/>
  <c r="T16" i="16"/>
  <c r="U16" i="16" s="1"/>
  <c r="V16" i="16" s="1"/>
  <c r="L16" i="16"/>
  <c r="L24" i="16"/>
  <c r="K24" i="16"/>
  <c r="X24" i="16" s="1"/>
  <c r="T24" i="16"/>
  <c r="U24" i="16" s="1"/>
  <c r="Q150" i="16"/>
  <c r="R150" i="16"/>
  <c r="Q190" i="16"/>
  <c r="R190" i="16"/>
  <c r="S190" i="16" s="1"/>
  <c r="K211" i="16"/>
  <c r="X211" i="16" s="1"/>
  <c r="L211" i="16"/>
  <c r="T211" i="16"/>
  <c r="U211" i="16" s="1"/>
  <c r="T193" i="16"/>
  <c r="U193" i="16" s="1"/>
  <c r="V193" i="16" s="1"/>
  <c r="K193" i="16"/>
  <c r="X193" i="16" s="1"/>
  <c r="L193" i="16"/>
  <c r="Q207" i="16"/>
  <c r="R207" i="16"/>
  <c r="S207" i="16" s="1"/>
  <c r="Q8" i="16"/>
  <c r="Y8" i="16" s="1"/>
  <c r="AG8" i="16" s="1"/>
  <c r="R8" i="16"/>
  <c r="S8" i="16" s="1"/>
  <c r="T59" i="16"/>
  <c r="U59" i="16" s="1"/>
  <c r="V59" i="16" s="1"/>
  <c r="T49" i="16"/>
  <c r="U49" i="16" s="1"/>
  <c r="V49" i="16" s="1"/>
  <c r="Q6" i="16"/>
  <c r="R6" i="16"/>
  <c r="S6" i="16" s="1"/>
  <c r="Q140" i="16"/>
  <c r="R140" i="16"/>
  <c r="T7" i="16"/>
  <c r="U7" i="16" s="1"/>
  <c r="L7" i="16"/>
  <c r="K7" i="16"/>
  <c r="X7" i="16" s="1"/>
  <c r="T39" i="16"/>
  <c r="U39" i="16" s="1"/>
  <c r="Q139" i="16"/>
  <c r="R139" i="16"/>
  <c r="Q194" i="16"/>
  <c r="R194" i="16"/>
  <c r="S194" i="16" s="1"/>
  <c r="S149" i="16"/>
  <c r="K159" i="16"/>
  <c r="X159" i="16" s="1"/>
  <c r="L159" i="16"/>
  <c r="T159" i="16"/>
  <c r="U159" i="16" s="1"/>
  <c r="T90" i="16"/>
  <c r="U90" i="16" s="1"/>
  <c r="T42" i="16"/>
  <c r="U42" i="16" s="1"/>
  <c r="K134" i="16"/>
  <c r="X134" i="16" s="1"/>
  <c r="L134" i="16"/>
  <c r="T134" i="16"/>
  <c r="U134" i="16" s="1"/>
  <c r="V134" i="16" s="1"/>
  <c r="Q144" i="16"/>
  <c r="R144" i="16"/>
  <c r="S144" i="16" s="1"/>
  <c r="T48" i="16"/>
  <c r="U48" i="16" s="1"/>
  <c r="Q29" i="16"/>
  <c r="R29" i="16"/>
  <c r="L154" i="16"/>
  <c r="T154" i="16"/>
  <c r="U154" i="16" s="1"/>
  <c r="K154" i="16"/>
  <c r="X154" i="16" s="1"/>
  <c r="S13" i="16"/>
  <c r="T38" i="16"/>
  <c r="U38" i="16" s="1"/>
  <c r="V38" i="16" s="1"/>
  <c r="Q9" i="16"/>
  <c r="R9" i="16"/>
  <c r="S9" i="16" s="1"/>
  <c r="T150" i="16"/>
  <c r="U150" i="16" s="1"/>
  <c r="K150" i="16"/>
  <c r="X150" i="16" s="1"/>
  <c r="L150" i="16"/>
  <c r="K160" i="16"/>
  <c r="X160" i="16" s="1"/>
  <c r="T160" i="16"/>
  <c r="U160" i="16" s="1"/>
  <c r="L160" i="16"/>
  <c r="K144" i="16"/>
  <c r="X144" i="16" s="1"/>
  <c r="L144" i="16"/>
  <c r="T144" i="16"/>
  <c r="U144" i="16" s="1"/>
  <c r="V144" i="16" s="1"/>
  <c r="Q185" i="16"/>
  <c r="R185" i="16"/>
  <c r="S185" i="16" s="1"/>
  <c r="Q168" i="16"/>
  <c r="Y168" i="16" s="1"/>
  <c r="AG168" i="16" s="1"/>
  <c r="R168" i="16"/>
  <c r="S168" i="16" s="1"/>
  <c r="Q176" i="16"/>
  <c r="R176" i="16"/>
  <c r="Q23" i="16"/>
  <c r="R23" i="16"/>
  <c r="S23" i="16" s="1"/>
  <c r="Q142" i="16"/>
  <c r="R142" i="16"/>
  <c r="S142" i="16" s="1"/>
  <c r="Q206" i="16"/>
  <c r="R206" i="16"/>
  <c r="S206" i="16" s="1"/>
  <c r="I221" i="16"/>
  <c r="J221" i="16" s="1"/>
  <c r="P221" i="16" s="1"/>
  <c r="K187" i="16"/>
  <c r="X187" i="16" s="1"/>
  <c r="T187" i="16"/>
  <c r="U187" i="16" s="1"/>
  <c r="V187" i="16" s="1"/>
  <c r="L187" i="16"/>
  <c r="L155" i="16"/>
  <c r="T155" i="16"/>
  <c r="U155" i="16" s="1"/>
  <c r="V155" i="16" s="1"/>
  <c r="K155" i="16"/>
  <c r="X155" i="16" s="1"/>
  <c r="G225" i="16"/>
  <c r="Q151" i="16"/>
  <c r="R151" i="16"/>
  <c r="S151" i="16" s="1"/>
  <c r="I223" i="16"/>
  <c r="J223" i="16" s="1"/>
  <c r="P223" i="16" s="1"/>
  <c r="Q16" i="16"/>
  <c r="R16" i="16"/>
  <c r="S16" i="16" s="1"/>
  <c r="G99" i="16"/>
  <c r="T19" i="16"/>
  <c r="U19" i="16" s="1"/>
  <c r="V19" i="16" s="1"/>
  <c r="L19" i="16"/>
  <c r="K19" i="16"/>
  <c r="X19" i="16" s="1"/>
  <c r="T57" i="16"/>
  <c r="U57" i="16" s="1"/>
  <c r="V57" i="16" s="1"/>
  <c r="T73" i="16"/>
  <c r="U73" i="16" s="1"/>
  <c r="V73" i="16" s="1"/>
  <c r="Q27" i="16"/>
  <c r="R27" i="16"/>
  <c r="Q188" i="16"/>
  <c r="R188" i="16"/>
  <c r="S188" i="16" s="1"/>
  <c r="T71" i="16"/>
  <c r="U71" i="16" s="1"/>
  <c r="K15" i="16"/>
  <c r="X15" i="16" s="1"/>
  <c r="L15" i="16"/>
  <c r="T15" i="16"/>
  <c r="U15" i="16" s="1"/>
  <c r="V15" i="16" s="1"/>
  <c r="Q171" i="16"/>
  <c r="R171" i="16"/>
  <c r="S171" i="16" s="1"/>
  <c r="Q210" i="16"/>
  <c r="R210" i="16"/>
  <c r="S210" i="16" s="1"/>
  <c r="G223" i="16"/>
  <c r="T58" i="16"/>
  <c r="U58" i="16" s="1"/>
  <c r="T10" i="16"/>
  <c r="U10" i="16" s="1"/>
  <c r="V10" i="16" s="1"/>
  <c r="L10" i="16"/>
  <c r="K10" i="16"/>
  <c r="X10" i="16" s="1"/>
  <c r="Q10" i="16"/>
  <c r="R10" i="16"/>
  <c r="S10" i="16" s="1"/>
  <c r="T206" i="16"/>
  <c r="U206" i="16" s="1"/>
  <c r="V206" i="16" s="1"/>
  <c r="K206" i="16"/>
  <c r="X206" i="16" s="1"/>
  <c r="L206" i="16"/>
  <c r="Q214" i="16"/>
  <c r="R214" i="16"/>
  <c r="S214" i="16" s="1"/>
  <c r="T170" i="16"/>
  <c r="U170" i="16" s="1"/>
  <c r="V170" i="16" s="1"/>
  <c r="K170" i="16"/>
  <c r="X170" i="16" s="1"/>
  <c r="L170" i="16"/>
  <c r="T86" i="16"/>
  <c r="U86" i="16" s="1"/>
  <c r="V86" i="16" s="1"/>
  <c r="K6" i="16"/>
  <c r="X6" i="16" s="1"/>
  <c r="T6" i="16"/>
  <c r="U6" i="16" s="1"/>
  <c r="V6" i="16" s="1"/>
  <c r="Z6" i="16" s="1"/>
  <c r="L6" i="16"/>
  <c r="T182" i="16"/>
  <c r="U182" i="16" s="1"/>
  <c r="V182" i="16" s="1"/>
  <c r="K182" i="16"/>
  <c r="X182" i="16" s="1"/>
  <c r="L182" i="16"/>
  <c r="G222" i="16"/>
  <c r="T152" i="16"/>
  <c r="U152" i="16" s="1"/>
  <c r="V152" i="16" s="1"/>
  <c r="L152" i="16"/>
  <c r="K152" i="16"/>
  <c r="X152" i="16" s="1"/>
  <c r="L208" i="16"/>
  <c r="K208" i="16"/>
  <c r="X208" i="16" s="1"/>
  <c r="T208" i="16"/>
  <c r="U208" i="16" s="1"/>
  <c r="Q217" i="16"/>
  <c r="R217" i="16"/>
  <c r="Q201" i="16"/>
  <c r="R201" i="16"/>
  <c r="S201" i="16" s="1"/>
  <c r="Q136" i="16"/>
  <c r="Y136" i="16" s="1"/>
  <c r="AG136" i="16" s="1"/>
  <c r="R136" i="16"/>
  <c r="Q200" i="16"/>
  <c r="R200" i="16"/>
  <c r="S200" i="16" s="1"/>
  <c r="T56" i="16"/>
  <c r="U56" i="16" s="1"/>
  <c r="V56" i="16" s="1"/>
  <c r="K219" i="16"/>
  <c r="X219" i="16" s="1"/>
  <c r="L219" i="16"/>
  <c r="T219" i="16"/>
  <c r="U219" i="16" s="1"/>
  <c r="K185" i="16"/>
  <c r="X185" i="16" s="1"/>
  <c r="T185" i="16"/>
  <c r="U185" i="16" s="1"/>
  <c r="V185" i="16" s="1"/>
  <c r="L185" i="16"/>
  <c r="L153" i="16"/>
  <c r="T153" i="16"/>
  <c r="U153" i="16" s="1"/>
  <c r="V153" i="16" s="1"/>
  <c r="K153" i="16"/>
  <c r="X153" i="16" s="1"/>
  <c r="Q215" i="16"/>
  <c r="Y215" i="16" s="1"/>
  <c r="AG215" i="16" s="1"/>
  <c r="R215" i="16"/>
  <c r="S215" i="16" s="1"/>
  <c r="T83" i="16"/>
  <c r="U83" i="16" s="1"/>
  <c r="K25" i="16"/>
  <c r="X25" i="16" s="1"/>
  <c r="T25" i="16"/>
  <c r="U25" i="16" s="1"/>
  <c r="L25" i="16"/>
  <c r="T33" i="16"/>
  <c r="U33" i="16" s="1"/>
  <c r="V33" i="16" s="1"/>
  <c r="Q19" i="16"/>
  <c r="R19" i="16"/>
  <c r="Q148" i="16"/>
  <c r="R148" i="16"/>
  <c r="S148" i="16" s="1"/>
  <c r="S157" i="16"/>
  <c r="G87" i="16"/>
  <c r="T23" i="16"/>
  <c r="U23" i="16" s="1"/>
  <c r="K23" i="16"/>
  <c r="X23" i="16" s="1"/>
  <c r="L23" i="16"/>
  <c r="Q219" i="16"/>
  <c r="R219" i="16"/>
  <c r="S219" i="16" s="1"/>
  <c r="Q187" i="16"/>
  <c r="R187" i="16"/>
  <c r="S187" i="16" s="1"/>
  <c r="Q202" i="16"/>
  <c r="R202" i="16"/>
  <c r="Q170" i="16"/>
  <c r="Y170" i="16" s="1"/>
  <c r="AG170" i="16" s="1"/>
  <c r="R170" i="16"/>
  <c r="S170" i="16" s="1"/>
  <c r="Q12" i="16"/>
  <c r="R12" i="16"/>
  <c r="L175" i="16"/>
  <c r="K175" i="16"/>
  <c r="X175" i="16" s="1"/>
  <c r="T175" i="16"/>
  <c r="U175" i="16" s="1"/>
  <c r="V175" i="16" s="1"/>
  <c r="G98" i="16"/>
  <c r="T74" i="16"/>
  <c r="U74" i="16" s="1"/>
  <c r="V74" i="16" s="1"/>
  <c r="T192" i="16"/>
  <c r="U192" i="16" s="1"/>
  <c r="V192" i="16" s="1"/>
  <c r="K192" i="16"/>
  <c r="X192" i="16" s="1"/>
  <c r="L192" i="16"/>
  <c r="G141" i="16"/>
  <c r="G165" i="16"/>
  <c r="G173" i="16"/>
  <c r="G221" i="16"/>
  <c r="G133" i="16"/>
  <c r="G197" i="16"/>
  <c r="G205" i="16"/>
  <c r="G157" i="16"/>
  <c r="G181" i="16"/>
  <c r="G213" i="16"/>
  <c r="G189" i="16"/>
  <c r="G149" i="16"/>
  <c r="K194" i="16"/>
  <c r="X194" i="16" s="1"/>
  <c r="T194" i="16"/>
  <c r="U194" i="16" s="1"/>
  <c r="L194" i="16"/>
  <c r="T94" i="16"/>
  <c r="U94" i="16" s="1"/>
  <c r="T70" i="16"/>
  <c r="U70" i="16" s="1"/>
  <c r="V70" i="16" s="1"/>
  <c r="K190" i="16"/>
  <c r="X190" i="16" s="1"/>
  <c r="L190" i="16"/>
  <c r="T190" i="16"/>
  <c r="U190" i="16" s="1"/>
  <c r="V190" i="16" s="1"/>
  <c r="Z190" i="16" s="1"/>
  <c r="T216" i="16"/>
  <c r="U216" i="16" s="1"/>
  <c r="V216" i="16" s="1"/>
  <c r="K216" i="16"/>
  <c r="X216" i="16" s="1"/>
  <c r="L216" i="16"/>
  <c r="Q153" i="16"/>
  <c r="R153" i="16"/>
  <c r="S153" i="16" s="1"/>
  <c r="Q169" i="16"/>
  <c r="R169" i="16"/>
  <c r="Q184" i="16"/>
  <c r="R184" i="16"/>
  <c r="S184" i="16" s="1"/>
  <c r="Q152" i="16"/>
  <c r="R152" i="16"/>
  <c r="S152" i="16" s="1"/>
  <c r="Q165" i="16"/>
  <c r="R165" i="16"/>
  <c r="T72" i="16"/>
  <c r="U72" i="16" s="1"/>
  <c r="V72" i="16" s="1"/>
  <c r="T64" i="16"/>
  <c r="U64" i="16" s="1"/>
  <c r="Q134" i="16"/>
  <c r="R134" i="16"/>
  <c r="S134" i="16" s="1"/>
  <c r="Q174" i="16"/>
  <c r="R174" i="16"/>
  <c r="L163" i="16"/>
  <c r="K163" i="16"/>
  <c r="X163" i="16" s="1"/>
  <c r="T163" i="16"/>
  <c r="U163" i="16" s="1"/>
  <c r="V163" i="16" s="1"/>
  <c r="Z163" i="16" s="1"/>
  <c r="L179" i="16"/>
  <c r="K179" i="16"/>
  <c r="X179" i="16" s="1"/>
  <c r="T179" i="16"/>
  <c r="U179" i="16" s="1"/>
  <c r="L145" i="16"/>
  <c r="K145" i="16"/>
  <c r="X145" i="16" s="1"/>
  <c r="T145" i="16"/>
  <c r="U145" i="16" s="1"/>
  <c r="Q175" i="16"/>
  <c r="Y175" i="16" s="1"/>
  <c r="AG175" i="16" s="1"/>
  <c r="R175" i="16"/>
  <c r="S175" i="16" s="1"/>
  <c r="Q167" i="16"/>
  <c r="R167" i="16"/>
  <c r="S167" i="16" s="1"/>
  <c r="T35" i="16"/>
  <c r="U35" i="16" s="1"/>
  <c r="T65" i="16"/>
  <c r="U65" i="16" s="1"/>
  <c r="Q22" i="16"/>
  <c r="Y22" i="16" s="1"/>
  <c r="AG22" i="16" s="1"/>
  <c r="R22" i="16"/>
  <c r="S22" i="16" s="1"/>
  <c r="Q220" i="16"/>
  <c r="R220" i="16"/>
  <c r="Q203" i="16"/>
  <c r="R203" i="16"/>
  <c r="Q154" i="16"/>
  <c r="R154" i="16"/>
  <c r="S154" i="16" s="1"/>
  <c r="Q178" i="16"/>
  <c r="R178" i="16"/>
  <c r="S178" i="16" s="1"/>
  <c r="Q28" i="16"/>
  <c r="R28" i="16"/>
  <c r="S28" i="16" s="1"/>
  <c r="L207" i="16"/>
  <c r="T207" i="16"/>
  <c r="U207" i="16" s="1"/>
  <c r="K207" i="16"/>
  <c r="X207" i="16" s="1"/>
  <c r="K167" i="16"/>
  <c r="X167" i="16" s="1"/>
  <c r="T167" i="16"/>
  <c r="U167" i="16" s="1"/>
  <c r="V167" i="16" s="1"/>
  <c r="L167" i="16"/>
  <c r="Q35" i="12"/>
  <c r="G233" i="9" a="1"/>
  <c r="G233" i="9" s="1"/>
  <c r="AL233" i="16" s="1"/>
  <c r="G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J236" i="16" s="1"/>
  <c r="P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I231" i="16" s="1"/>
  <c r="J231" i="16" s="1"/>
  <c r="P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Z167" i="16" l="1"/>
  <c r="Z206" i="16"/>
  <c r="Y10" i="16"/>
  <c r="AG10" i="16" s="1"/>
  <c r="Z152" i="16"/>
  <c r="Z192" i="16"/>
  <c r="Z175" i="16"/>
  <c r="Z182" i="16"/>
  <c r="AH182" i="16" s="1"/>
  <c r="AI182" i="16" s="1"/>
  <c r="Z187" i="16"/>
  <c r="Y27" i="16"/>
  <c r="AG27" i="16" s="1"/>
  <c r="Y135" i="16"/>
  <c r="AG135" i="16" s="1"/>
  <c r="Y192" i="16"/>
  <c r="AG192" i="16" s="1"/>
  <c r="Y209" i="16"/>
  <c r="AG209" i="16" s="1"/>
  <c r="Y134" i="16"/>
  <c r="AG134" i="16" s="1"/>
  <c r="Y184" i="16"/>
  <c r="AG184" i="16" s="1"/>
  <c r="Y19" i="16"/>
  <c r="AG19" i="16" s="1"/>
  <c r="Y144" i="16"/>
  <c r="AG144" i="16" s="1"/>
  <c r="G237" i="16"/>
  <c r="T237" i="16" s="1"/>
  <c r="U237" i="16" s="1"/>
  <c r="V237" i="16" s="1"/>
  <c r="Y146" i="16"/>
  <c r="AG146" i="16" s="1"/>
  <c r="Y178" i="16"/>
  <c r="AG178" i="16" s="1"/>
  <c r="Y210" i="16"/>
  <c r="AG210" i="16" s="1"/>
  <c r="G229" i="16"/>
  <c r="T229" i="16" s="1"/>
  <c r="U229" i="16" s="1"/>
  <c r="Y217" i="16"/>
  <c r="AG217" i="16" s="1"/>
  <c r="Y142" i="16"/>
  <c r="AG142" i="16" s="1"/>
  <c r="Y185" i="16"/>
  <c r="AG185" i="16" s="1"/>
  <c r="Y199" i="16"/>
  <c r="AG199" i="16" s="1"/>
  <c r="Y16" i="16"/>
  <c r="AG16" i="16" s="1"/>
  <c r="Y191" i="16"/>
  <c r="AG191" i="16" s="1"/>
  <c r="G109" i="16"/>
  <c r="T109" i="16" s="1"/>
  <c r="U109" i="16" s="1"/>
  <c r="Y153" i="16"/>
  <c r="AG153" i="16" s="1"/>
  <c r="T107" i="16"/>
  <c r="U107" i="16" s="1"/>
  <c r="V107" i="16" s="1"/>
  <c r="L231" i="16"/>
  <c r="T231" i="16"/>
  <c r="U231" i="16" s="1"/>
  <c r="V231" i="16" s="1"/>
  <c r="K231" i="16"/>
  <c r="X231" i="16" s="1"/>
  <c r="Q231" i="16"/>
  <c r="R231" i="16"/>
  <c r="S231" i="16" s="1"/>
  <c r="Q234" i="16"/>
  <c r="R234" i="16"/>
  <c r="T232" i="16"/>
  <c r="U232" i="16" s="1"/>
  <c r="T233" i="16"/>
  <c r="U233" i="16" s="1"/>
  <c r="Y25" i="16"/>
  <c r="AG25" i="16" s="1"/>
  <c r="V25" i="16"/>
  <c r="Z25" i="16" s="1"/>
  <c r="AA6" i="16"/>
  <c r="AH6" i="16"/>
  <c r="AI6" i="16" s="1"/>
  <c r="AA187" i="16"/>
  <c r="AH187" i="16"/>
  <c r="AI187" i="16" s="1"/>
  <c r="S139" i="16"/>
  <c r="S220" i="16"/>
  <c r="Y194" i="16"/>
  <c r="AG194" i="16" s="1"/>
  <c r="V194" i="16"/>
  <c r="Z194" i="16" s="1"/>
  <c r="K197" i="16"/>
  <c r="X197" i="16" s="1"/>
  <c r="T197" i="16"/>
  <c r="U197" i="16" s="1"/>
  <c r="L197" i="16"/>
  <c r="T98" i="16"/>
  <c r="U98" i="16" s="1"/>
  <c r="V98" i="16" s="1"/>
  <c r="S202" i="16"/>
  <c r="Y23" i="16"/>
  <c r="AG23" i="16" s="1"/>
  <c r="V23" i="16"/>
  <c r="Z23" i="16" s="1"/>
  <c r="Z153" i="16"/>
  <c r="I230" i="16"/>
  <c r="J230" i="16" s="1"/>
  <c r="P230" i="16" s="1"/>
  <c r="V71" i="16"/>
  <c r="S27" i="16"/>
  <c r="Z27" i="16"/>
  <c r="Z144" i="16"/>
  <c r="V48" i="16"/>
  <c r="S140" i="16"/>
  <c r="Y138" i="16"/>
  <c r="AG138" i="16" s="1"/>
  <c r="V138" i="16"/>
  <c r="Z138" i="16" s="1"/>
  <c r="T53" i="16"/>
  <c r="U53" i="16" s="1"/>
  <c r="V53" i="16" s="1"/>
  <c r="T37" i="16"/>
  <c r="U37" i="16" s="1"/>
  <c r="Y137" i="16"/>
  <c r="AG137" i="16" s="1"/>
  <c r="V137" i="16"/>
  <c r="Z137" i="16" s="1"/>
  <c r="Y193" i="16"/>
  <c r="AG193" i="16" s="1"/>
  <c r="S17" i="16"/>
  <c r="K227" i="16"/>
  <c r="X227" i="16" s="1"/>
  <c r="S15" i="16"/>
  <c r="Z15" i="16"/>
  <c r="Z178" i="16"/>
  <c r="Y163" i="16"/>
  <c r="AG163" i="16" s="1"/>
  <c r="S14" i="16"/>
  <c r="Z14" i="16"/>
  <c r="Z209" i="16"/>
  <c r="V50" i="16"/>
  <c r="Q30" i="16"/>
  <c r="Y30" i="16" s="1"/>
  <c r="AG30" i="16" s="1"/>
  <c r="R30" i="16"/>
  <c r="S30" i="16" s="1"/>
  <c r="V46" i="16"/>
  <c r="G230" i="16"/>
  <c r="AA182" i="16"/>
  <c r="S169" i="16"/>
  <c r="T141" i="16"/>
  <c r="U141" i="16" s="1"/>
  <c r="L141" i="16"/>
  <c r="K141" i="16"/>
  <c r="X141" i="16" s="1"/>
  <c r="AA175" i="16"/>
  <c r="AH175" i="16"/>
  <c r="AI175" i="16" s="1"/>
  <c r="T87" i="16"/>
  <c r="U87" i="16" s="1"/>
  <c r="Z19" i="16"/>
  <c r="S19" i="16"/>
  <c r="AH152" i="16"/>
  <c r="AI152" i="16" s="1"/>
  <c r="AA152" i="16"/>
  <c r="Z10" i="16"/>
  <c r="Q221" i="16"/>
  <c r="R221" i="16"/>
  <c r="S221" i="16" s="1"/>
  <c r="Y150" i="16"/>
  <c r="AG150" i="16" s="1"/>
  <c r="V150" i="16"/>
  <c r="Z150" i="16" s="1"/>
  <c r="V42" i="16"/>
  <c r="T21" i="16"/>
  <c r="U21" i="16" s="1"/>
  <c r="L21" i="16"/>
  <c r="K21" i="16"/>
  <c r="X21" i="16" s="1"/>
  <c r="Z218" i="16"/>
  <c r="AH191" i="16"/>
  <c r="AI191" i="16" s="1"/>
  <c r="AA191" i="16"/>
  <c r="Y218" i="16"/>
  <c r="AG218" i="16" s="1"/>
  <c r="Y9" i="16"/>
  <c r="AG9" i="16" s="1"/>
  <c r="V9" i="16"/>
  <c r="Z9" i="16" s="1"/>
  <c r="Y203" i="16"/>
  <c r="AG203" i="16" s="1"/>
  <c r="V203" i="16"/>
  <c r="Z203" i="16" s="1"/>
  <c r="Y15" i="16"/>
  <c r="AG15" i="16" s="1"/>
  <c r="Y183" i="16"/>
  <c r="AG183" i="16" s="1"/>
  <c r="V183" i="16"/>
  <c r="Z183" i="16" s="1"/>
  <c r="G103" i="16"/>
  <c r="Y14" i="16"/>
  <c r="AG14" i="16" s="1"/>
  <c r="Y161" i="16"/>
  <c r="AG161" i="16" s="1"/>
  <c r="V161" i="16"/>
  <c r="Z161" i="16" s="1"/>
  <c r="Y198" i="16"/>
  <c r="AG198" i="16" s="1"/>
  <c r="Z8" i="16"/>
  <c r="Y166" i="16"/>
  <c r="AG166" i="16" s="1"/>
  <c r="V166" i="16"/>
  <c r="Z166" i="16" s="1"/>
  <c r="Y186" i="16"/>
  <c r="AG186" i="16" s="1"/>
  <c r="V186" i="16"/>
  <c r="Z186" i="16" s="1"/>
  <c r="S222" i="16"/>
  <c r="Z215" i="16"/>
  <c r="T181" i="16"/>
  <c r="U181" i="16" s="1"/>
  <c r="V181" i="16" s="1"/>
  <c r="Z181" i="16" s="1"/>
  <c r="K181" i="16"/>
  <c r="X181" i="16" s="1"/>
  <c r="L181" i="16"/>
  <c r="K157" i="16"/>
  <c r="X157" i="16" s="1"/>
  <c r="L157" i="16"/>
  <c r="T157" i="16"/>
  <c r="U157" i="16" s="1"/>
  <c r="S174" i="16"/>
  <c r="I31" i="16"/>
  <c r="G28" i="16"/>
  <c r="G60" i="16"/>
  <c r="G12" i="16"/>
  <c r="G44" i="16"/>
  <c r="G20" i="16"/>
  <c r="G100" i="16"/>
  <c r="G92" i="16"/>
  <c r="G36" i="16"/>
  <c r="G84" i="16"/>
  <c r="G52" i="16"/>
  <c r="G76" i="16"/>
  <c r="G68" i="16"/>
  <c r="V35" i="16"/>
  <c r="Y179" i="16"/>
  <c r="AG179" i="16" s="1"/>
  <c r="V179" i="16"/>
  <c r="Z179" i="16" s="1"/>
  <c r="S165" i="16"/>
  <c r="AA167" i="16"/>
  <c r="AH167" i="16"/>
  <c r="AI167" i="16" s="1"/>
  <c r="L133" i="16"/>
  <c r="K133" i="16"/>
  <c r="X133" i="16" s="1"/>
  <c r="T133" i="16"/>
  <c r="U133" i="16" s="1"/>
  <c r="Z217" i="16"/>
  <c r="S217" i="16"/>
  <c r="T222" i="16"/>
  <c r="U222" i="16" s="1"/>
  <c r="V222" i="16" s="1"/>
  <c r="Z222" i="16" s="1"/>
  <c r="K222" i="16"/>
  <c r="X222" i="16" s="1"/>
  <c r="L222" i="16"/>
  <c r="T225" i="16"/>
  <c r="U225" i="16" s="1"/>
  <c r="K225" i="16"/>
  <c r="X225" i="16" s="1"/>
  <c r="L225" i="16"/>
  <c r="S176" i="16"/>
  <c r="Y154" i="16"/>
  <c r="AG154" i="16" s="1"/>
  <c r="V154" i="16"/>
  <c r="Z154" i="16" s="1"/>
  <c r="Z16" i="16"/>
  <c r="T226" i="16"/>
  <c r="U226" i="16" s="1"/>
  <c r="K226" i="16"/>
  <c r="X226" i="16" s="1"/>
  <c r="L226" i="16"/>
  <c r="V30" i="16"/>
  <c r="T13" i="16"/>
  <c r="U13" i="16" s="1"/>
  <c r="L13" i="16"/>
  <c r="K13" i="16"/>
  <c r="X13" i="16" s="1"/>
  <c r="Y139" i="16"/>
  <c r="AG139" i="16" s="1"/>
  <c r="V139" i="16"/>
  <c r="Z139" i="16" s="1"/>
  <c r="Y174" i="16"/>
  <c r="AG174" i="16" s="1"/>
  <c r="V174" i="16"/>
  <c r="Z174" i="16" s="1"/>
  <c r="Q226" i="16"/>
  <c r="R226" i="16"/>
  <c r="V88" i="16"/>
  <c r="G106" i="16"/>
  <c r="V31" i="16"/>
  <c r="Y17" i="16"/>
  <c r="AG17" i="16" s="1"/>
  <c r="V17" i="16"/>
  <c r="Z17" i="16" s="1"/>
  <c r="I233" i="16"/>
  <c r="J233" i="16" s="1"/>
  <c r="P233" i="16" s="1"/>
  <c r="Z142" i="16"/>
  <c r="V78" i="16"/>
  <c r="L224" i="16"/>
  <c r="S203" i="16"/>
  <c r="S136" i="16"/>
  <c r="Z136" i="16"/>
  <c r="G228" i="16"/>
  <c r="G220" i="16"/>
  <c r="G196" i="16"/>
  <c r="G180" i="16"/>
  <c r="G188" i="16"/>
  <c r="G140" i="16"/>
  <c r="G164" i="16"/>
  <c r="G148" i="16"/>
  <c r="G172" i="16"/>
  <c r="G212" i="16"/>
  <c r="G204" i="16"/>
  <c r="G156" i="16"/>
  <c r="T104" i="16"/>
  <c r="U104" i="16" s="1"/>
  <c r="V104" i="16" s="1"/>
  <c r="Y167" i="16"/>
  <c r="AG167" i="16" s="1"/>
  <c r="T189" i="16"/>
  <c r="U189" i="16" s="1"/>
  <c r="K189" i="16"/>
  <c r="X189" i="16" s="1"/>
  <c r="L189" i="16"/>
  <c r="T221" i="16"/>
  <c r="U221" i="16" s="1"/>
  <c r="V221" i="16" s="1"/>
  <c r="Z221" i="16" s="1"/>
  <c r="L221" i="16"/>
  <c r="K221" i="16"/>
  <c r="X221" i="16" s="1"/>
  <c r="Y187" i="16"/>
  <c r="AG187" i="16" s="1"/>
  <c r="V83" i="16"/>
  <c r="Z185" i="16"/>
  <c r="T99" i="16"/>
  <c r="U99" i="16" s="1"/>
  <c r="Y206" i="16"/>
  <c r="AG206" i="16" s="1"/>
  <c r="V90" i="16"/>
  <c r="V39" i="16"/>
  <c r="Y190" i="16"/>
  <c r="AG190" i="16" s="1"/>
  <c r="V62" i="16"/>
  <c r="G101" i="16"/>
  <c r="L29" i="16"/>
  <c r="T29" i="16"/>
  <c r="U29" i="16" s="1"/>
  <c r="V29" i="16" s="1"/>
  <c r="Z29" i="16" s="1"/>
  <c r="K29" i="16"/>
  <c r="X29" i="16" s="1"/>
  <c r="S162" i="16"/>
  <c r="V79" i="16"/>
  <c r="Z168" i="16"/>
  <c r="Y143" i="16"/>
  <c r="AG143" i="16" s="1"/>
  <c r="V143" i="16"/>
  <c r="Z143" i="16" s="1"/>
  <c r="Q227" i="16"/>
  <c r="R227" i="16"/>
  <c r="S227" i="16" s="1"/>
  <c r="Y201" i="16"/>
  <c r="AG201" i="16" s="1"/>
  <c r="V201" i="16"/>
  <c r="Z201" i="16" s="1"/>
  <c r="Y158" i="16"/>
  <c r="AG158" i="16" s="1"/>
  <c r="V158" i="16"/>
  <c r="Z158" i="16" s="1"/>
  <c r="Y26" i="16"/>
  <c r="AG26" i="16" s="1"/>
  <c r="V26" i="16"/>
  <c r="Z26" i="16" s="1"/>
  <c r="V55" i="16"/>
  <c r="Z11" i="16"/>
  <c r="S11" i="16"/>
  <c r="T95" i="16"/>
  <c r="U95" i="16" s="1"/>
  <c r="S197" i="16"/>
  <c r="Z146" i="16"/>
  <c r="K224" i="16"/>
  <c r="X224" i="16" s="1"/>
  <c r="Y207" i="16"/>
  <c r="AG207" i="16" s="1"/>
  <c r="V207" i="16"/>
  <c r="Z207" i="16" s="1"/>
  <c r="V64" i="16"/>
  <c r="Y145" i="16"/>
  <c r="AG145" i="16" s="1"/>
  <c r="V145" i="16"/>
  <c r="Z145" i="16" s="1"/>
  <c r="T149" i="16"/>
  <c r="U149" i="16" s="1"/>
  <c r="L149" i="16"/>
  <c r="K149" i="16"/>
  <c r="X149" i="16" s="1"/>
  <c r="AA163" i="16"/>
  <c r="AH163" i="16"/>
  <c r="AI163" i="16" s="1"/>
  <c r="Y152" i="16"/>
  <c r="AG152" i="16" s="1"/>
  <c r="K213" i="16"/>
  <c r="X213" i="16" s="1"/>
  <c r="T213" i="16"/>
  <c r="U213" i="16" s="1"/>
  <c r="L213" i="16"/>
  <c r="T173" i="16"/>
  <c r="U173" i="16" s="1"/>
  <c r="L173" i="16"/>
  <c r="K173" i="16"/>
  <c r="X173" i="16" s="1"/>
  <c r="AH192" i="16"/>
  <c r="AI192" i="16" s="1"/>
  <c r="AA192" i="16"/>
  <c r="S12" i="16"/>
  <c r="Y208" i="16"/>
  <c r="AG208" i="16" s="1"/>
  <c r="V208" i="16"/>
  <c r="Z208" i="16" s="1"/>
  <c r="AH206" i="16"/>
  <c r="AI206" i="16" s="1"/>
  <c r="AA206" i="16"/>
  <c r="V58" i="16"/>
  <c r="Y160" i="16"/>
  <c r="AG160" i="16" s="1"/>
  <c r="V160" i="16"/>
  <c r="Z160" i="16" s="1"/>
  <c r="Z134" i="16"/>
  <c r="Y6" i="16"/>
  <c r="AG6" i="16" s="1"/>
  <c r="S150" i="16"/>
  <c r="S216" i="16"/>
  <c r="Z216" i="16"/>
  <c r="Y214" i="16"/>
  <c r="AG214" i="16" s="1"/>
  <c r="V214" i="16"/>
  <c r="Z214" i="16" s="1"/>
  <c r="T61" i="16"/>
  <c r="U61" i="16" s="1"/>
  <c r="T77" i="16"/>
  <c r="U77" i="16" s="1"/>
  <c r="Z184" i="16"/>
  <c r="S205" i="16"/>
  <c r="V66" i="16"/>
  <c r="S180" i="16"/>
  <c r="G235" i="16"/>
  <c r="G102" i="16"/>
  <c r="Y11" i="16"/>
  <c r="AG11" i="16" s="1"/>
  <c r="V75" i="16"/>
  <c r="Z135" i="16"/>
  <c r="S228" i="16"/>
  <c r="K223" i="16"/>
  <c r="X223" i="16" s="1"/>
  <c r="T223" i="16"/>
  <c r="U223" i="16" s="1"/>
  <c r="V223" i="16" s="1"/>
  <c r="L223" i="16"/>
  <c r="Q236" i="16"/>
  <c r="R236" i="16"/>
  <c r="S236" i="16" s="1"/>
  <c r="S29" i="16"/>
  <c r="Y216" i="16"/>
  <c r="AG216" i="16" s="1"/>
  <c r="AA147" i="16"/>
  <c r="AH147" i="16"/>
  <c r="AI147" i="16" s="1"/>
  <c r="L5" i="16"/>
  <c r="T5" i="16"/>
  <c r="U5" i="16" s="1"/>
  <c r="K5" i="16"/>
  <c r="X5" i="16" s="1"/>
  <c r="T93" i="16"/>
  <c r="U93" i="16" s="1"/>
  <c r="S18" i="16"/>
  <c r="S155" i="16"/>
  <c r="Z155" i="16"/>
  <c r="I232" i="16"/>
  <c r="J232" i="16" s="1"/>
  <c r="P232" i="16" s="1"/>
  <c r="AA198" i="16"/>
  <c r="AH198" i="16"/>
  <c r="AI198" i="16" s="1"/>
  <c r="Y147" i="16"/>
  <c r="AG147" i="16" s="1"/>
  <c r="T96" i="16"/>
  <c r="U96" i="16" s="1"/>
  <c r="Y151" i="16"/>
  <c r="AG151" i="16" s="1"/>
  <c r="V151" i="16"/>
  <c r="Z151" i="16" s="1"/>
  <c r="S172" i="16"/>
  <c r="G105" i="16"/>
  <c r="Y171" i="16"/>
  <c r="AG171" i="16" s="1"/>
  <c r="V171" i="16"/>
  <c r="Z171" i="16" s="1"/>
  <c r="Y200" i="16"/>
  <c r="AG200" i="16" s="1"/>
  <c r="V200" i="16"/>
  <c r="Z200" i="16" s="1"/>
  <c r="I229" i="16"/>
  <c r="J229" i="16" s="1"/>
  <c r="P229" i="16" s="1"/>
  <c r="K165" i="16"/>
  <c r="X165" i="16" s="1"/>
  <c r="T165" i="16"/>
  <c r="U165" i="16" s="1"/>
  <c r="V165" i="16" s="1"/>
  <c r="Z165" i="16" s="1"/>
  <c r="L165" i="16"/>
  <c r="Q223" i="16"/>
  <c r="R223" i="16"/>
  <c r="S223" i="16" s="1"/>
  <c r="Y159" i="16"/>
  <c r="AG159" i="16" s="1"/>
  <c r="V159" i="16"/>
  <c r="Z159" i="16" s="1"/>
  <c r="Y7" i="16"/>
  <c r="AG7" i="16" s="1"/>
  <c r="V7" i="16"/>
  <c r="Z7" i="16" s="1"/>
  <c r="Y211" i="16"/>
  <c r="AG211" i="16" s="1"/>
  <c r="V211" i="16"/>
  <c r="Z211" i="16" s="1"/>
  <c r="Y24" i="16"/>
  <c r="AG24" i="16" s="1"/>
  <c r="V24" i="16"/>
  <c r="Z24" i="16" s="1"/>
  <c r="T85" i="16"/>
  <c r="U85" i="16" s="1"/>
  <c r="T45" i="16"/>
  <c r="U45" i="16" s="1"/>
  <c r="Y155" i="16"/>
  <c r="AG155" i="16" s="1"/>
  <c r="V47" i="16"/>
  <c r="S189" i="16"/>
  <c r="Y162" i="16"/>
  <c r="AG162" i="16" s="1"/>
  <c r="V162" i="16"/>
  <c r="Z162" i="16" s="1"/>
  <c r="L227" i="16"/>
  <c r="G234" i="16"/>
  <c r="Z22" i="16"/>
  <c r="Y169" i="16"/>
  <c r="AG169" i="16" s="1"/>
  <c r="V169" i="16"/>
  <c r="Z169" i="16" s="1"/>
  <c r="AH199" i="16"/>
  <c r="AI199" i="16" s="1"/>
  <c r="AA199" i="16"/>
  <c r="V67" i="16"/>
  <c r="Y202" i="16"/>
  <c r="AG202" i="16" s="1"/>
  <c r="V202" i="16"/>
  <c r="Z202" i="16" s="1"/>
  <c r="V97" i="16"/>
  <c r="V94" i="16"/>
  <c r="Y219" i="16"/>
  <c r="AG219" i="16" s="1"/>
  <c r="V219" i="16"/>
  <c r="Z219" i="16" s="1"/>
  <c r="V65" i="16"/>
  <c r="AA190" i="16"/>
  <c r="AH190" i="16"/>
  <c r="AI190" i="16" s="1"/>
  <c r="L205" i="16"/>
  <c r="K205" i="16"/>
  <c r="X205" i="16" s="1"/>
  <c r="T205" i="16"/>
  <c r="U205" i="16" s="1"/>
  <c r="Z170" i="16"/>
  <c r="S177" i="16"/>
  <c r="T69" i="16"/>
  <c r="U69" i="16" s="1"/>
  <c r="V69" i="16" s="1"/>
  <c r="Y18" i="16"/>
  <c r="AG18" i="16" s="1"/>
  <c r="V18" i="16"/>
  <c r="Z18" i="16" s="1"/>
  <c r="S204" i="16"/>
  <c r="Y195" i="16"/>
  <c r="AG195" i="16" s="1"/>
  <c r="V195" i="16"/>
  <c r="Z195" i="16" s="1"/>
  <c r="Z193" i="16"/>
  <c r="S193" i="16"/>
  <c r="Y176" i="16"/>
  <c r="AG176" i="16" s="1"/>
  <c r="V176" i="16"/>
  <c r="Z176" i="16" s="1"/>
  <c r="Y227" i="16"/>
  <c r="AG227" i="16" s="1"/>
  <c r="V227" i="16"/>
  <c r="Z227" i="16" s="1"/>
  <c r="Y177" i="16"/>
  <c r="AG177" i="16" s="1"/>
  <c r="V177" i="16"/>
  <c r="Z177" i="16" s="1"/>
  <c r="Y182" i="16"/>
  <c r="AG182" i="16" s="1"/>
  <c r="S208" i="16"/>
  <c r="V34" i="16"/>
  <c r="S181" i="16"/>
  <c r="I235" i="16"/>
  <c r="J235" i="16" s="1"/>
  <c r="P235" i="16" s="1"/>
  <c r="Q224" i="16"/>
  <c r="Y224" i="16" s="1"/>
  <c r="AG224" i="16" s="1"/>
  <c r="R224" i="16"/>
  <c r="S224" i="16" s="1"/>
  <c r="Z210" i="16"/>
  <c r="S225" i="16"/>
  <c r="S24" i="2"/>
  <c r="S22" i="2"/>
  <c r="G114" i="9" a="1"/>
  <c r="G114" i="9" s="1"/>
  <c r="AL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G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G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243" i="9" a="1"/>
  <c r="G243" i="9" s="1"/>
  <c r="AL243" i="16" s="1"/>
  <c r="G243" i="16" s="1"/>
  <c r="G108" i="9" a="1"/>
  <c r="G108" i="9" s="1"/>
  <c r="AL108" i="16" s="1"/>
  <c r="G236" i="9" a="1"/>
  <c r="G236" i="9" s="1"/>
  <c r="AL236" i="16" s="1"/>
  <c r="G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I243" i="16" s="1"/>
  <c r="J243" i="16" s="1"/>
  <c r="P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I240" i="16" s="1"/>
  <c r="J240" i="16" s="1"/>
  <c r="P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I242" i="16" s="1"/>
  <c r="J242" i="16" s="1"/>
  <c r="P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R28" i="5"/>
  <c r="I237" i="9" s="1" a="1"/>
  <c r="I237" i="9" s="1"/>
  <c r="AN237" i="16" s="1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Z223" i="16" l="1"/>
  <c r="Z30" i="16"/>
  <c r="Y222" i="16"/>
  <c r="AG222" i="16" s="1"/>
  <c r="Y29" i="16"/>
  <c r="AG29" i="16" s="1"/>
  <c r="L229" i="16"/>
  <c r="Y181" i="16"/>
  <c r="AG181" i="16" s="1"/>
  <c r="G244" i="16"/>
  <c r="T244" i="16" s="1"/>
  <c r="U244" i="16" s="1"/>
  <c r="V244" i="16" s="1"/>
  <c r="T242" i="16"/>
  <c r="U242" i="16" s="1"/>
  <c r="K242" i="16"/>
  <c r="X242" i="16" s="1"/>
  <c r="L242" i="16"/>
  <c r="AH169" i="16"/>
  <c r="AI169" i="16" s="1"/>
  <c r="AA169" i="16"/>
  <c r="AH165" i="16"/>
  <c r="AI165" i="16" s="1"/>
  <c r="AA165" i="16"/>
  <c r="L236" i="16"/>
  <c r="T236" i="16"/>
  <c r="U236" i="16" s="1"/>
  <c r="K236" i="16"/>
  <c r="X236" i="16" s="1"/>
  <c r="AH18" i="16"/>
  <c r="AI18" i="16" s="1"/>
  <c r="AA18" i="16"/>
  <c r="AA202" i="16"/>
  <c r="AH202" i="16"/>
  <c r="AI202" i="16" s="1"/>
  <c r="AH174" i="16"/>
  <c r="AI174" i="16" s="1"/>
  <c r="AA174" i="16"/>
  <c r="Q243" i="16"/>
  <c r="R243" i="16"/>
  <c r="S243" i="16" s="1"/>
  <c r="T243" i="16"/>
  <c r="U243" i="16" s="1"/>
  <c r="V243" i="16" s="1"/>
  <c r="Z243" i="16" s="1"/>
  <c r="L243" i="16"/>
  <c r="K243" i="16"/>
  <c r="X243" i="16" s="1"/>
  <c r="AA176" i="16"/>
  <c r="AH176" i="16"/>
  <c r="AI176" i="16" s="1"/>
  <c r="T241" i="16"/>
  <c r="U241" i="16" s="1"/>
  <c r="V241" i="16" s="1"/>
  <c r="AA139" i="16"/>
  <c r="AH139" i="16"/>
  <c r="AI139" i="16" s="1"/>
  <c r="Q242" i="16"/>
  <c r="R242" i="16"/>
  <c r="S242" i="16" s="1"/>
  <c r="T245" i="16"/>
  <c r="U245" i="16" s="1"/>
  <c r="T111" i="16"/>
  <c r="U111" i="16" s="1"/>
  <c r="AA162" i="16"/>
  <c r="AH162" i="16"/>
  <c r="AI162" i="16" s="1"/>
  <c r="AA203" i="16"/>
  <c r="AH203" i="16"/>
  <c r="AI203" i="16" s="1"/>
  <c r="V93" i="16"/>
  <c r="AA150" i="16"/>
  <c r="AH150" i="16"/>
  <c r="AI150" i="16" s="1"/>
  <c r="V229" i="16"/>
  <c r="AA26" i="16"/>
  <c r="AH26" i="16"/>
  <c r="AI26" i="16" s="1"/>
  <c r="AH185" i="16"/>
  <c r="AI185" i="16" s="1"/>
  <c r="AA185" i="16"/>
  <c r="T156" i="16"/>
  <c r="U156" i="16" s="1"/>
  <c r="K156" i="16"/>
  <c r="X156" i="16" s="1"/>
  <c r="L156" i="16"/>
  <c r="K140" i="16"/>
  <c r="X140" i="16" s="1"/>
  <c r="T140" i="16"/>
  <c r="U140" i="16" s="1"/>
  <c r="L140" i="16"/>
  <c r="AH136" i="16"/>
  <c r="AI136" i="16" s="1"/>
  <c r="AA136" i="16"/>
  <c r="T106" i="16"/>
  <c r="U106" i="16" s="1"/>
  <c r="V106" i="16" s="1"/>
  <c r="AA30" i="16"/>
  <c r="AH30" i="16"/>
  <c r="AI30" i="16" s="1"/>
  <c r="T84" i="16"/>
  <c r="U84" i="16" s="1"/>
  <c r="T60" i="16"/>
  <c r="U60" i="16" s="1"/>
  <c r="AA222" i="16"/>
  <c r="AH222" i="16"/>
  <c r="AI222" i="16" s="1"/>
  <c r="AA161" i="16"/>
  <c r="AH161" i="16"/>
  <c r="AI161" i="16" s="1"/>
  <c r="I241" i="16"/>
  <c r="J241" i="16" s="1"/>
  <c r="P241" i="16" s="1"/>
  <c r="G115" i="16"/>
  <c r="AH137" i="16"/>
  <c r="AI137" i="16" s="1"/>
  <c r="AA137" i="16"/>
  <c r="G112" i="16"/>
  <c r="L232" i="16"/>
  <c r="Y231" i="16"/>
  <c r="AG231" i="16" s="1"/>
  <c r="V99" i="16"/>
  <c r="T240" i="16"/>
  <c r="U240" i="16" s="1"/>
  <c r="V240" i="16" s="1"/>
  <c r="K240" i="16"/>
  <c r="X240" i="16" s="1"/>
  <c r="L240" i="16"/>
  <c r="T234" i="16"/>
  <c r="U234" i="16" s="1"/>
  <c r="V234" i="16" s="1"/>
  <c r="Z234" i="16" s="1"/>
  <c r="K234" i="16"/>
  <c r="X234" i="16" s="1"/>
  <c r="L234" i="16"/>
  <c r="V85" i="16"/>
  <c r="AA159" i="16"/>
  <c r="AH159" i="16"/>
  <c r="AI159" i="16" s="1"/>
  <c r="AH155" i="16"/>
  <c r="AI155" i="16" s="1"/>
  <c r="AA155" i="16"/>
  <c r="AH29" i="16"/>
  <c r="AI29" i="16" s="1"/>
  <c r="AA29" i="16"/>
  <c r="I239" i="16"/>
  <c r="J239" i="16" s="1"/>
  <c r="P239" i="16" s="1"/>
  <c r="V61" i="16"/>
  <c r="K229" i="16"/>
  <c r="X229" i="16" s="1"/>
  <c r="T204" i="16"/>
  <c r="U204" i="16" s="1"/>
  <c r="K204" i="16"/>
  <c r="X204" i="16" s="1"/>
  <c r="L204" i="16"/>
  <c r="K188" i="16"/>
  <c r="X188" i="16" s="1"/>
  <c r="T188" i="16"/>
  <c r="U188" i="16" s="1"/>
  <c r="L188" i="16"/>
  <c r="AA142" i="16"/>
  <c r="AH142" i="16"/>
  <c r="AI142" i="16" s="1"/>
  <c r="Y165" i="16"/>
  <c r="AG165" i="16" s="1"/>
  <c r="T36" i="16"/>
  <c r="U36" i="16" s="1"/>
  <c r="L28" i="16"/>
  <c r="T28" i="16"/>
  <c r="U28" i="16" s="1"/>
  <c r="K28" i="16"/>
  <c r="X28" i="16" s="1"/>
  <c r="Y157" i="16"/>
  <c r="AG157" i="16" s="1"/>
  <c r="V157" i="16"/>
  <c r="Z157" i="16" s="1"/>
  <c r="AH9" i="16"/>
  <c r="AI9" i="16" s="1"/>
  <c r="AA9" i="16"/>
  <c r="V87" i="16"/>
  <c r="AH15" i="16"/>
  <c r="AI15" i="16" s="1"/>
  <c r="AA15" i="16"/>
  <c r="AH138" i="16"/>
  <c r="AI138" i="16" s="1"/>
  <c r="AA138" i="16"/>
  <c r="AH27" i="16"/>
  <c r="AI27" i="16" s="1"/>
  <c r="AA27" i="16"/>
  <c r="AA194" i="16"/>
  <c r="AH194" i="16"/>
  <c r="AI194" i="16" s="1"/>
  <c r="V232" i="16"/>
  <c r="I32" i="16"/>
  <c r="G239" i="16"/>
  <c r="AH200" i="16"/>
  <c r="AI200" i="16" s="1"/>
  <c r="AA200" i="16"/>
  <c r="AA151" i="16"/>
  <c r="AH151" i="16"/>
  <c r="AI151" i="16" s="1"/>
  <c r="AA223" i="16"/>
  <c r="AH223" i="16"/>
  <c r="AI223" i="16" s="1"/>
  <c r="T164" i="16"/>
  <c r="U164" i="16" s="1"/>
  <c r="K164" i="16"/>
  <c r="X164" i="16" s="1"/>
  <c r="L164" i="16"/>
  <c r="T52" i="16"/>
  <c r="U52" i="16" s="1"/>
  <c r="V52" i="16" s="1"/>
  <c r="L12" i="16"/>
  <c r="T12" i="16"/>
  <c r="U12" i="16" s="1"/>
  <c r="K12" i="16"/>
  <c r="X12" i="16" s="1"/>
  <c r="Y221" i="16"/>
  <c r="AG221" i="16" s="1"/>
  <c r="AA23" i="16"/>
  <c r="AH23" i="16"/>
  <c r="AI23" i="16" s="1"/>
  <c r="AH208" i="16"/>
  <c r="AI208" i="16" s="1"/>
  <c r="AA208" i="16"/>
  <c r="Q240" i="16"/>
  <c r="R240" i="16"/>
  <c r="AA24" i="16"/>
  <c r="AH24" i="16"/>
  <c r="AI24" i="16" s="1"/>
  <c r="AA171" i="16"/>
  <c r="AH171" i="16"/>
  <c r="AI171" i="16" s="1"/>
  <c r="Y5" i="16"/>
  <c r="AG5" i="16" s="1"/>
  <c r="V5" i="16"/>
  <c r="Z5" i="16" s="1"/>
  <c r="T102" i="16"/>
  <c r="U102" i="16" s="1"/>
  <c r="AH184" i="16"/>
  <c r="AI184" i="16" s="1"/>
  <c r="AA184" i="16"/>
  <c r="AH134" i="16"/>
  <c r="AI134" i="16" s="1"/>
  <c r="AA134" i="16"/>
  <c r="AA145" i="16"/>
  <c r="AH145" i="16"/>
  <c r="AI145" i="16" s="1"/>
  <c r="V95" i="16"/>
  <c r="AH158" i="16"/>
  <c r="AI158" i="16" s="1"/>
  <c r="AA158" i="16"/>
  <c r="AH143" i="16"/>
  <c r="AI143" i="16" s="1"/>
  <c r="AA143" i="16"/>
  <c r="Y189" i="16"/>
  <c r="AG189" i="16" s="1"/>
  <c r="V189" i="16"/>
  <c r="Z189" i="16" s="1"/>
  <c r="K180" i="16"/>
  <c r="X180" i="16" s="1"/>
  <c r="T180" i="16"/>
  <c r="U180" i="16" s="1"/>
  <c r="L180" i="16"/>
  <c r="Q233" i="16"/>
  <c r="Y233" i="16" s="1"/>
  <c r="AG233" i="16" s="1"/>
  <c r="R233" i="16"/>
  <c r="S233" i="16" s="1"/>
  <c r="T92" i="16"/>
  <c r="U92" i="16" s="1"/>
  <c r="V92" i="16" s="1"/>
  <c r="J31" i="16"/>
  <c r="P31" i="16" s="1"/>
  <c r="L31" i="16"/>
  <c r="K31" i="16"/>
  <c r="X31" i="16" s="1"/>
  <c r="AA186" i="16"/>
  <c r="AH186" i="16"/>
  <c r="AI186" i="16" s="1"/>
  <c r="AH10" i="16"/>
  <c r="AI10" i="16" s="1"/>
  <c r="AA10" i="16"/>
  <c r="AH209" i="16"/>
  <c r="AI209" i="16" s="1"/>
  <c r="AA209" i="16"/>
  <c r="V109" i="16"/>
  <c r="T113" i="16"/>
  <c r="U113" i="16" s="1"/>
  <c r="Y197" i="16"/>
  <c r="AG197" i="16" s="1"/>
  <c r="V197" i="16"/>
  <c r="Z197" i="16" s="1"/>
  <c r="Y205" i="16"/>
  <c r="AG205" i="16" s="1"/>
  <c r="V205" i="16"/>
  <c r="Z205" i="16" s="1"/>
  <c r="T235" i="16"/>
  <c r="U235" i="16" s="1"/>
  <c r="V235" i="16" s="1"/>
  <c r="K235" i="16"/>
  <c r="X235" i="16" s="1"/>
  <c r="L235" i="16"/>
  <c r="L196" i="16"/>
  <c r="T196" i="16"/>
  <c r="U196" i="16" s="1"/>
  <c r="K196" i="16"/>
  <c r="X196" i="16" s="1"/>
  <c r="I238" i="16"/>
  <c r="J238" i="16" s="1"/>
  <c r="P238" i="16" s="1"/>
  <c r="AA217" i="16"/>
  <c r="AH217" i="16"/>
  <c r="AI217" i="16" s="1"/>
  <c r="T68" i="16"/>
  <c r="U68" i="16" s="1"/>
  <c r="T100" i="16"/>
  <c r="U100" i="16" s="1"/>
  <c r="V100" i="16" s="1"/>
  <c r="T103" i="16"/>
  <c r="U103" i="16" s="1"/>
  <c r="T230" i="16"/>
  <c r="U230" i="16" s="1"/>
  <c r="L230" i="16"/>
  <c r="K230" i="16"/>
  <c r="X230" i="16" s="1"/>
  <c r="Z231" i="16"/>
  <c r="Q232" i="16"/>
  <c r="Y232" i="16" s="1"/>
  <c r="AG232" i="16" s="1"/>
  <c r="R232" i="16"/>
  <c r="S232" i="16" s="1"/>
  <c r="V77" i="16"/>
  <c r="Y213" i="16"/>
  <c r="AG213" i="16" s="1"/>
  <c r="V213" i="16"/>
  <c r="Z213" i="16" s="1"/>
  <c r="AA207" i="16"/>
  <c r="AH207" i="16"/>
  <c r="AI207" i="16" s="1"/>
  <c r="T117" i="16"/>
  <c r="U117" i="16" s="1"/>
  <c r="AH154" i="16"/>
  <c r="AI154" i="16" s="1"/>
  <c r="AA154" i="16"/>
  <c r="AH193" i="16"/>
  <c r="AI193" i="16" s="1"/>
  <c r="AA193" i="16"/>
  <c r="V96" i="16"/>
  <c r="AA214" i="16"/>
  <c r="AH214" i="16"/>
  <c r="AI214" i="16" s="1"/>
  <c r="Q235" i="16"/>
  <c r="R235" i="16"/>
  <c r="AH211" i="16"/>
  <c r="AI211" i="16" s="1"/>
  <c r="AA211" i="16"/>
  <c r="T105" i="16"/>
  <c r="U105" i="16" s="1"/>
  <c r="Z224" i="16"/>
  <c r="AA160" i="16"/>
  <c r="AH160" i="16"/>
  <c r="AI160" i="16" s="1"/>
  <c r="AA146" i="16"/>
  <c r="AH146" i="16"/>
  <c r="AI146" i="16" s="1"/>
  <c r="AH11" i="16"/>
  <c r="AI11" i="16" s="1"/>
  <c r="AA11" i="16"/>
  <c r="AA168" i="16"/>
  <c r="AH168" i="16"/>
  <c r="AI168" i="16" s="1"/>
  <c r="T101" i="16"/>
  <c r="U101" i="16" s="1"/>
  <c r="K212" i="16"/>
  <c r="X212" i="16" s="1"/>
  <c r="T212" i="16"/>
  <c r="U212" i="16" s="1"/>
  <c r="L212" i="16"/>
  <c r="S226" i="16"/>
  <c r="Y226" i="16"/>
  <c r="AG226" i="16" s="1"/>
  <c r="V226" i="16"/>
  <c r="Z226" i="16" s="1"/>
  <c r="T76" i="16"/>
  <c r="U76" i="16" s="1"/>
  <c r="V76" i="16" s="1"/>
  <c r="L20" i="16"/>
  <c r="K20" i="16"/>
  <c r="X20" i="16" s="1"/>
  <c r="T20" i="16"/>
  <c r="U20" i="16" s="1"/>
  <c r="AH166" i="16"/>
  <c r="AI166" i="16" s="1"/>
  <c r="AA166" i="16"/>
  <c r="AA183" i="16"/>
  <c r="AH183" i="16"/>
  <c r="AI183" i="16" s="1"/>
  <c r="AA14" i="16"/>
  <c r="AH14" i="16"/>
  <c r="AI14" i="16" s="1"/>
  <c r="AA25" i="16"/>
  <c r="AH25" i="16"/>
  <c r="AI25" i="16" s="1"/>
  <c r="L233" i="16"/>
  <c r="G114" i="16"/>
  <c r="AH221" i="16"/>
  <c r="AI221" i="16" s="1"/>
  <c r="AA221" i="16"/>
  <c r="AA210" i="16"/>
  <c r="AH210" i="16"/>
  <c r="AI210" i="16" s="1"/>
  <c r="AA219" i="16"/>
  <c r="AH219" i="16"/>
  <c r="AI219" i="16" s="1"/>
  <c r="I244" i="16"/>
  <c r="J244" i="16" s="1"/>
  <c r="P244" i="16" s="1"/>
  <c r="AA195" i="16"/>
  <c r="AH195" i="16"/>
  <c r="AI195" i="16" s="1"/>
  <c r="V45" i="16"/>
  <c r="AA135" i="16"/>
  <c r="AH135" i="16"/>
  <c r="AI135" i="16" s="1"/>
  <c r="AH216" i="16"/>
  <c r="AI216" i="16" s="1"/>
  <c r="AA216" i="16"/>
  <c r="Y173" i="16"/>
  <c r="AG173" i="16" s="1"/>
  <c r="V173" i="16"/>
  <c r="Z173" i="16" s="1"/>
  <c r="AA201" i="16"/>
  <c r="AH201" i="16"/>
  <c r="AI201" i="16" s="1"/>
  <c r="K172" i="16"/>
  <c r="X172" i="16" s="1"/>
  <c r="T172" i="16"/>
  <c r="U172" i="16" s="1"/>
  <c r="L172" i="16"/>
  <c r="T220" i="16"/>
  <c r="U220" i="16" s="1"/>
  <c r="L220" i="16"/>
  <c r="K220" i="16"/>
  <c r="X220" i="16" s="1"/>
  <c r="Y225" i="16"/>
  <c r="AG225" i="16" s="1"/>
  <c r="V225" i="16"/>
  <c r="Z225" i="16" s="1"/>
  <c r="Y133" i="16"/>
  <c r="AG133" i="16" s="1"/>
  <c r="V133" i="16"/>
  <c r="Z133" i="16" s="1"/>
  <c r="G108" i="16"/>
  <c r="Y21" i="16"/>
  <c r="AG21" i="16" s="1"/>
  <c r="V21" i="16"/>
  <c r="Z21" i="16" s="1"/>
  <c r="AH17" i="16"/>
  <c r="AI17" i="16" s="1"/>
  <c r="AA17" i="16"/>
  <c r="V37" i="16"/>
  <c r="Q230" i="16"/>
  <c r="R230" i="16"/>
  <c r="K233" i="16"/>
  <c r="X233" i="16" s="1"/>
  <c r="S234" i="16"/>
  <c r="AH215" i="16"/>
  <c r="AI215" i="16" s="1"/>
  <c r="AA215" i="16"/>
  <c r="AH218" i="16"/>
  <c r="AI218" i="16" s="1"/>
  <c r="AA218" i="16"/>
  <c r="AA178" i="16"/>
  <c r="AH178" i="16"/>
  <c r="AI178" i="16" s="1"/>
  <c r="AH144" i="16"/>
  <c r="AI144" i="16" s="1"/>
  <c r="AA144" i="16"/>
  <c r="K232" i="16"/>
  <c r="X232" i="16" s="1"/>
  <c r="AA170" i="16"/>
  <c r="AH170" i="16"/>
  <c r="AI170" i="16" s="1"/>
  <c r="AA22" i="16"/>
  <c r="AH22" i="16"/>
  <c r="AI22" i="16" s="1"/>
  <c r="AA181" i="16"/>
  <c r="AH181" i="16"/>
  <c r="AI181" i="16" s="1"/>
  <c r="AH227" i="16"/>
  <c r="AI227" i="16" s="1"/>
  <c r="AA227" i="16"/>
  <c r="AH177" i="16"/>
  <c r="AI177" i="16" s="1"/>
  <c r="AA177" i="16"/>
  <c r="AA7" i="16"/>
  <c r="AH7" i="16"/>
  <c r="AI7" i="16" s="1"/>
  <c r="Y223" i="16"/>
  <c r="AG223" i="16" s="1"/>
  <c r="Q229" i="16"/>
  <c r="Y229" i="16" s="1"/>
  <c r="AG229" i="16" s="1"/>
  <c r="R229" i="16"/>
  <c r="Y149" i="16"/>
  <c r="AG149" i="16" s="1"/>
  <c r="V149" i="16"/>
  <c r="Z149" i="16" s="1"/>
  <c r="T148" i="16"/>
  <c r="U148" i="16" s="1"/>
  <c r="L148" i="16"/>
  <c r="K148" i="16"/>
  <c r="X148" i="16" s="1"/>
  <c r="K228" i="16"/>
  <c r="X228" i="16" s="1"/>
  <c r="T228" i="16"/>
  <c r="U228" i="16" s="1"/>
  <c r="L228" i="16"/>
  <c r="V13" i="16"/>
  <c r="Z13" i="16" s="1"/>
  <c r="Y13" i="16"/>
  <c r="AG13" i="16" s="1"/>
  <c r="AH16" i="16"/>
  <c r="AI16" i="16" s="1"/>
  <c r="AA16" i="16"/>
  <c r="I237" i="16"/>
  <c r="AH179" i="16"/>
  <c r="AI179" i="16" s="1"/>
  <c r="AA179" i="16"/>
  <c r="T44" i="16"/>
  <c r="U44" i="16" s="1"/>
  <c r="AH8" i="16"/>
  <c r="AI8" i="16" s="1"/>
  <c r="AA8" i="16"/>
  <c r="AA19" i="16"/>
  <c r="AH19" i="16"/>
  <c r="AI19" i="16" s="1"/>
  <c r="Y141" i="16"/>
  <c r="AG141" i="16" s="1"/>
  <c r="V141" i="16"/>
  <c r="Z141" i="16" s="1"/>
  <c r="AA153" i="16"/>
  <c r="AH153" i="16"/>
  <c r="AI153" i="16" s="1"/>
  <c r="V233" i="16"/>
  <c r="Z233" i="16" s="1"/>
  <c r="G116" i="9" a="1"/>
  <c r="G116" i="9" s="1"/>
  <c r="AL116" i="16" s="1"/>
  <c r="T35" i="12"/>
  <c r="G123" i="9" a="1"/>
  <c r="G123" i="9" s="1"/>
  <c r="AL123" i="16" s="1"/>
  <c r="G123" i="16" s="1"/>
  <c r="G251" i="9" a="1"/>
  <c r="G251" i="9" s="1"/>
  <c r="AL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G129" i="16" l="1"/>
  <c r="G130" i="16"/>
  <c r="G128" i="16"/>
  <c r="Y234" i="16"/>
  <c r="AG234" i="16" s="1"/>
  <c r="G131" i="16"/>
  <c r="T131" i="16" s="1"/>
  <c r="U131" i="16" s="1"/>
  <c r="T256" i="16"/>
  <c r="U256" i="16" s="1"/>
  <c r="T130" i="16"/>
  <c r="U130" i="16" s="1"/>
  <c r="T123" i="16"/>
  <c r="U123" i="16" s="1"/>
  <c r="V123" i="16" s="1"/>
  <c r="T125" i="16"/>
  <c r="U125" i="16" s="1"/>
  <c r="T120" i="16"/>
  <c r="U120" i="16" s="1"/>
  <c r="Q252" i="16"/>
  <c r="R252" i="16"/>
  <c r="S252" i="16" s="1"/>
  <c r="Q249" i="16"/>
  <c r="R249" i="16"/>
  <c r="S249" i="16" s="1"/>
  <c r="K250" i="16"/>
  <c r="X250" i="16" s="1"/>
  <c r="T250" i="16"/>
  <c r="U250" i="16" s="1"/>
  <c r="L250" i="16"/>
  <c r="AA226" i="16"/>
  <c r="AH226" i="16"/>
  <c r="AI226" i="16" s="1"/>
  <c r="Q247" i="16"/>
  <c r="R247" i="16"/>
  <c r="T121" i="16"/>
  <c r="U121" i="16" s="1"/>
  <c r="V121" i="16" s="1"/>
  <c r="Q250" i="16"/>
  <c r="R250" i="16"/>
  <c r="T129" i="16"/>
  <c r="U129" i="16" s="1"/>
  <c r="T128" i="16"/>
  <c r="U128" i="16" s="1"/>
  <c r="T248" i="16"/>
  <c r="U248" i="16" s="1"/>
  <c r="V248" i="16" s="1"/>
  <c r="Q246" i="16"/>
  <c r="R246" i="16"/>
  <c r="V68" i="16"/>
  <c r="V36" i="16"/>
  <c r="V188" i="16"/>
  <c r="Z188" i="16" s="1"/>
  <c r="Y188" i="16"/>
  <c r="AG188" i="16" s="1"/>
  <c r="Q239" i="16"/>
  <c r="R239" i="16"/>
  <c r="G257" i="16"/>
  <c r="K245" i="16"/>
  <c r="X245" i="16" s="1"/>
  <c r="K241" i="16"/>
  <c r="X241" i="16" s="1"/>
  <c r="G116" i="16"/>
  <c r="Q244" i="16"/>
  <c r="Y244" i="16" s="1"/>
  <c r="AG244" i="16" s="1"/>
  <c r="R244" i="16"/>
  <c r="S244" i="16" s="1"/>
  <c r="V105" i="16"/>
  <c r="AL259" i="16"/>
  <c r="G259" i="16" s="1"/>
  <c r="AL258" i="16"/>
  <c r="AA141" i="16"/>
  <c r="AH141" i="16"/>
  <c r="AI141" i="16" s="1"/>
  <c r="S230" i="16"/>
  <c r="AH189" i="16"/>
  <c r="AI189" i="16" s="1"/>
  <c r="AA189" i="16"/>
  <c r="V102" i="16"/>
  <c r="T115" i="16"/>
  <c r="U115" i="16" s="1"/>
  <c r="V60" i="16"/>
  <c r="L244" i="16"/>
  <c r="L245" i="16"/>
  <c r="L241" i="16"/>
  <c r="Y243" i="16"/>
  <c r="AG243" i="16" s="1"/>
  <c r="T253" i="16"/>
  <c r="U253" i="16" s="1"/>
  <c r="S240" i="16"/>
  <c r="Z240" i="16"/>
  <c r="Q241" i="16"/>
  <c r="Y241" i="16" s="1"/>
  <c r="AG241" i="16" s="1"/>
  <c r="R241" i="16"/>
  <c r="S241" i="16" s="1"/>
  <c r="Y156" i="16"/>
  <c r="AG156" i="16" s="1"/>
  <c r="V156" i="16"/>
  <c r="Z156" i="16" s="1"/>
  <c r="V245" i="16"/>
  <c r="Y236" i="16"/>
  <c r="AG236" i="16" s="1"/>
  <c r="V236" i="16"/>
  <c r="Z236" i="16" s="1"/>
  <c r="T122" i="16"/>
  <c r="U122" i="16" s="1"/>
  <c r="V122" i="16" s="1"/>
  <c r="G238" i="16"/>
  <c r="G246" i="16"/>
  <c r="G254" i="16"/>
  <c r="T114" i="16"/>
  <c r="U114" i="16" s="1"/>
  <c r="V114" i="16" s="1"/>
  <c r="V117" i="16"/>
  <c r="V103" i="16"/>
  <c r="G110" i="16"/>
  <c r="G126" i="16"/>
  <c r="G118" i="16"/>
  <c r="Y228" i="16"/>
  <c r="AG228" i="16" s="1"/>
  <c r="V228" i="16"/>
  <c r="Z228" i="16" s="1"/>
  <c r="Y220" i="16"/>
  <c r="AG220" i="16" s="1"/>
  <c r="V220" i="16"/>
  <c r="Z220" i="16" s="1"/>
  <c r="V101" i="16"/>
  <c r="Q238" i="16"/>
  <c r="R238" i="16"/>
  <c r="AA205" i="16"/>
  <c r="AH205" i="16"/>
  <c r="AI205" i="16" s="1"/>
  <c r="Y240" i="16"/>
  <c r="AG240" i="16" s="1"/>
  <c r="Z232" i="16"/>
  <c r="AH157" i="16"/>
  <c r="AI157" i="16" s="1"/>
  <c r="AA157" i="16"/>
  <c r="V84" i="16"/>
  <c r="K244" i="16"/>
  <c r="X244" i="16" s="1"/>
  <c r="I248" i="16"/>
  <c r="J248" i="16" s="1"/>
  <c r="P248" i="16" s="1"/>
  <c r="I256" i="16"/>
  <c r="J256" i="16" s="1"/>
  <c r="P256" i="16" s="1"/>
  <c r="K249" i="16"/>
  <c r="X249" i="16" s="1"/>
  <c r="T249" i="16"/>
  <c r="U249" i="16" s="1"/>
  <c r="L249" i="16"/>
  <c r="J237" i="16"/>
  <c r="P237" i="16" s="1"/>
  <c r="K237" i="16"/>
  <c r="X237" i="16" s="1"/>
  <c r="L237" i="16"/>
  <c r="S229" i="16"/>
  <c r="Z229" i="16"/>
  <c r="AA133" i="16"/>
  <c r="AH133" i="16"/>
  <c r="AI133" i="16" s="1"/>
  <c r="Y20" i="16"/>
  <c r="AG20" i="16" s="1"/>
  <c r="V20" i="16"/>
  <c r="Z20" i="16" s="1"/>
  <c r="S235" i="16"/>
  <c r="Z235" i="16"/>
  <c r="AA231" i="16"/>
  <c r="AH231" i="16"/>
  <c r="AI231" i="16" s="1"/>
  <c r="AH5" i="16"/>
  <c r="AI5" i="16" s="1"/>
  <c r="AA5" i="16"/>
  <c r="V12" i="16"/>
  <c r="Z12" i="16" s="1"/>
  <c r="Y12" i="16"/>
  <c r="AG12" i="16" s="1"/>
  <c r="Y164" i="16"/>
  <c r="AG164" i="16" s="1"/>
  <c r="V164" i="16"/>
  <c r="Z164" i="16" s="1"/>
  <c r="L239" i="16"/>
  <c r="T239" i="16"/>
  <c r="U239" i="16" s="1"/>
  <c r="K239" i="16"/>
  <c r="X239" i="16" s="1"/>
  <c r="Y204" i="16"/>
  <c r="AG204" i="16" s="1"/>
  <c r="V204" i="16"/>
  <c r="Z204" i="16" s="1"/>
  <c r="T112" i="16"/>
  <c r="U112" i="16" s="1"/>
  <c r="AA13" i="16"/>
  <c r="AH13" i="16"/>
  <c r="AI13" i="16" s="1"/>
  <c r="G258" i="16"/>
  <c r="Q245" i="16"/>
  <c r="Y245" i="16" s="1"/>
  <c r="AG245" i="16" s="1"/>
  <c r="R245" i="16"/>
  <c r="S245" i="16" s="1"/>
  <c r="AH233" i="16"/>
  <c r="AI233" i="16" s="1"/>
  <c r="AA233" i="16"/>
  <c r="Y172" i="16"/>
  <c r="AG172" i="16" s="1"/>
  <c r="V172" i="16"/>
  <c r="Z172" i="16" s="1"/>
  <c r="AH173" i="16"/>
  <c r="AI173" i="16" s="1"/>
  <c r="AA173" i="16"/>
  <c r="AA224" i="16"/>
  <c r="AH224" i="16"/>
  <c r="AI224" i="16" s="1"/>
  <c r="Y235" i="16"/>
  <c r="AG235" i="16" s="1"/>
  <c r="AH213" i="16"/>
  <c r="AI213" i="16" s="1"/>
  <c r="AA213" i="16"/>
  <c r="V196" i="16"/>
  <c r="Z196" i="16" s="1"/>
  <c r="Y196" i="16"/>
  <c r="AG196" i="16" s="1"/>
  <c r="AA197" i="16"/>
  <c r="AH197" i="16"/>
  <c r="AI197" i="16" s="1"/>
  <c r="V111" i="16"/>
  <c r="AH149" i="16"/>
  <c r="AI149" i="16" s="1"/>
  <c r="AA149" i="16"/>
  <c r="AA21" i="16"/>
  <c r="AH21" i="16"/>
  <c r="AI21" i="16" s="1"/>
  <c r="T108" i="16"/>
  <c r="U108" i="16" s="1"/>
  <c r="V108" i="16" s="1"/>
  <c r="I33" i="16"/>
  <c r="Q251" i="16"/>
  <c r="R251" i="16"/>
  <c r="S251" i="16" s="1"/>
  <c r="AH234" i="16"/>
  <c r="AI234" i="16" s="1"/>
  <c r="AA234" i="16"/>
  <c r="AH225" i="16"/>
  <c r="AI225" i="16" s="1"/>
  <c r="AA225" i="16"/>
  <c r="Q31" i="16"/>
  <c r="Y31" i="16" s="1"/>
  <c r="AG31" i="16" s="1"/>
  <c r="R31" i="16"/>
  <c r="Y180" i="16"/>
  <c r="AG180" i="16" s="1"/>
  <c r="V180" i="16"/>
  <c r="Z180" i="16" s="1"/>
  <c r="J32" i="16"/>
  <c r="P32" i="16" s="1"/>
  <c r="K32" i="16"/>
  <c r="X32" i="16" s="1"/>
  <c r="L32" i="16"/>
  <c r="Y28" i="16"/>
  <c r="AG28" i="16" s="1"/>
  <c r="V28" i="16"/>
  <c r="Z28" i="16" s="1"/>
  <c r="Y140" i="16"/>
  <c r="AG140" i="16" s="1"/>
  <c r="V140" i="16"/>
  <c r="Z140" i="16" s="1"/>
  <c r="Y242" i="16"/>
  <c r="AG242" i="16" s="1"/>
  <c r="V242" i="16"/>
  <c r="Z242" i="16" s="1"/>
  <c r="G251" i="16"/>
  <c r="V44" i="16"/>
  <c r="Y148" i="16"/>
  <c r="AG148" i="16" s="1"/>
  <c r="V148" i="16"/>
  <c r="Z148" i="16" s="1"/>
  <c r="Y212" i="16"/>
  <c r="AG212" i="16" s="1"/>
  <c r="V212" i="16"/>
  <c r="Z212" i="16" s="1"/>
  <c r="Y230" i="16"/>
  <c r="AG230" i="16" s="1"/>
  <c r="V230" i="16"/>
  <c r="Z230" i="16" s="1"/>
  <c r="V113" i="16"/>
  <c r="AA243" i="16"/>
  <c r="AH243" i="16"/>
  <c r="AI243" i="16" s="1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G247" i="9" a="1"/>
  <c r="G247" i="9" s="1"/>
  <c r="AL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Z244" i="16" l="1"/>
  <c r="Z241" i="16"/>
  <c r="G132" i="16"/>
  <c r="T132" i="16" s="1"/>
  <c r="U132" i="16" s="1"/>
  <c r="AA230" i="16"/>
  <c r="AH230" i="16"/>
  <c r="AI230" i="16" s="1"/>
  <c r="T118" i="16"/>
  <c r="U118" i="16" s="1"/>
  <c r="V118" i="16" s="1"/>
  <c r="AH236" i="16"/>
  <c r="AI236" i="16" s="1"/>
  <c r="AA236" i="16"/>
  <c r="S239" i="16"/>
  <c r="S250" i="16"/>
  <c r="V120" i="16"/>
  <c r="Q257" i="16"/>
  <c r="R257" i="16"/>
  <c r="G252" i="16"/>
  <c r="G260" i="16"/>
  <c r="S31" i="16"/>
  <c r="Z31" i="16"/>
  <c r="T126" i="16"/>
  <c r="U126" i="16" s="1"/>
  <c r="AH240" i="16"/>
  <c r="AI240" i="16" s="1"/>
  <c r="AA240" i="16"/>
  <c r="V131" i="16"/>
  <c r="H421" i="17" a="1"/>
  <c r="H421" i="17" s="1"/>
  <c r="T258" i="16"/>
  <c r="U258" i="16" s="1"/>
  <c r="T110" i="16"/>
  <c r="U110" i="16" s="1"/>
  <c r="V110" i="16" s="1"/>
  <c r="T254" i="16"/>
  <c r="U254" i="16" s="1"/>
  <c r="L254" i="16"/>
  <c r="K254" i="16"/>
  <c r="X254" i="16" s="1"/>
  <c r="Z245" i="16"/>
  <c r="G127" i="16"/>
  <c r="S246" i="16"/>
  <c r="V128" i="16"/>
  <c r="H411" i="17" a="1"/>
  <c r="H411" i="17" s="1"/>
  <c r="H410" i="17" a="1"/>
  <c r="H410" i="17" s="1"/>
  <c r="H412" i="17" a="1"/>
  <c r="H412" i="17" s="1"/>
  <c r="H413" i="17" a="1"/>
  <c r="H413" i="17" s="1"/>
  <c r="H409" i="17" a="1"/>
  <c r="H409" i="17" s="1"/>
  <c r="Y250" i="16"/>
  <c r="AG250" i="16" s="1"/>
  <c r="V250" i="16"/>
  <c r="Z250" i="16" s="1"/>
  <c r="I34" i="16"/>
  <c r="AH204" i="16"/>
  <c r="AI204" i="16" s="1"/>
  <c r="AA204" i="16"/>
  <c r="AH12" i="16"/>
  <c r="AI12" i="16" s="1"/>
  <c r="AA12" i="16"/>
  <c r="Q237" i="16"/>
  <c r="Y237" i="16" s="1"/>
  <c r="AG237" i="16" s="1"/>
  <c r="R237" i="16"/>
  <c r="S238" i="16"/>
  <c r="Y249" i="16"/>
  <c r="AG249" i="16" s="1"/>
  <c r="V249" i="16"/>
  <c r="Z249" i="16" s="1"/>
  <c r="Y239" i="16"/>
  <c r="AG239" i="16" s="1"/>
  <c r="V239" i="16"/>
  <c r="Z239" i="16" s="1"/>
  <c r="AH232" i="16"/>
  <c r="AI232" i="16" s="1"/>
  <c r="AA232" i="16"/>
  <c r="T246" i="16"/>
  <c r="U246" i="16" s="1"/>
  <c r="V246" i="16" s="1"/>
  <c r="Z246" i="16" s="1"/>
  <c r="K246" i="16"/>
  <c r="X246" i="16" s="1"/>
  <c r="L246" i="16"/>
  <c r="G124" i="16"/>
  <c r="T116" i="16"/>
  <c r="U116" i="16" s="1"/>
  <c r="AA188" i="16"/>
  <c r="AH188" i="16"/>
  <c r="AI188" i="16" s="1"/>
  <c r="V130" i="16"/>
  <c r="H420" i="17" a="1"/>
  <c r="H420" i="17" s="1"/>
  <c r="H419" i="17" a="1"/>
  <c r="H419" i="17" s="1"/>
  <c r="H418" i="17" a="1"/>
  <c r="H418" i="17" s="1"/>
  <c r="Q255" i="16"/>
  <c r="R255" i="16"/>
  <c r="AH196" i="16"/>
  <c r="AI196" i="16" s="1"/>
  <c r="AA196" i="16"/>
  <c r="AA172" i="16"/>
  <c r="AH172" i="16"/>
  <c r="AI172" i="16" s="1"/>
  <c r="AA229" i="16"/>
  <c r="AH229" i="16"/>
  <c r="AI229" i="16" s="1"/>
  <c r="Q256" i="16"/>
  <c r="Y256" i="16" s="1"/>
  <c r="R256" i="16"/>
  <c r="AH220" i="16"/>
  <c r="AI220" i="16" s="1"/>
  <c r="AA220" i="16"/>
  <c r="T238" i="16"/>
  <c r="U238" i="16" s="1"/>
  <c r="K238" i="16"/>
  <c r="X238" i="16" s="1"/>
  <c r="L238" i="16"/>
  <c r="AH244" i="16"/>
  <c r="AI244" i="16" s="1"/>
  <c r="AA244" i="16"/>
  <c r="K253" i="16"/>
  <c r="X253" i="16" s="1"/>
  <c r="Q254" i="16"/>
  <c r="R254" i="16"/>
  <c r="AA28" i="16"/>
  <c r="AH28" i="16"/>
  <c r="AI28" i="16" s="1"/>
  <c r="T119" i="16"/>
  <c r="U119" i="16" s="1"/>
  <c r="V119" i="16" s="1"/>
  <c r="T259" i="16"/>
  <c r="U259" i="16" s="1"/>
  <c r="AH164" i="16"/>
  <c r="AI164" i="16" s="1"/>
  <c r="AA164" i="16"/>
  <c r="AH235" i="16"/>
  <c r="AI235" i="16" s="1"/>
  <c r="AA235" i="16"/>
  <c r="Q248" i="16"/>
  <c r="Y248" i="16" s="1"/>
  <c r="AG248" i="16" s="1"/>
  <c r="R248" i="16"/>
  <c r="S248" i="16" s="1"/>
  <c r="AA156" i="16"/>
  <c r="AH156" i="16"/>
  <c r="AI156" i="16" s="1"/>
  <c r="L253" i="16"/>
  <c r="K248" i="16"/>
  <c r="X248" i="16" s="1"/>
  <c r="S247" i="16"/>
  <c r="L256" i="16"/>
  <c r="T251" i="16"/>
  <c r="U251" i="16" s="1"/>
  <c r="V251" i="16" s="1"/>
  <c r="Z251" i="16" s="1"/>
  <c r="L251" i="16"/>
  <c r="K251" i="16"/>
  <c r="X251" i="16" s="1"/>
  <c r="G247" i="16"/>
  <c r="G255" i="16"/>
  <c r="AA212" i="16"/>
  <c r="AH212" i="16"/>
  <c r="AI212" i="16" s="1"/>
  <c r="AH242" i="16"/>
  <c r="AI242" i="16" s="1"/>
  <c r="AA242" i="16"/>
  <c r="Q32" i="16"/>
  <c r="Y32" i="16" s="1"/>
  <c r="AG32" i="16" s="1"/>
  <c r="R32" i="16"/>
  <c r="J33" i="16"/>
  <c r="P33" i="16" s="1"/>
  <c r="K33" i="16"/>
  <c r="X33" i="16" s="1"/>
  <c r="L33" i="16"/>
  <c r="AH228" i="16"/>
  <c r="AI228" i="16" s="1"/>
  <c r="AA228" i="16"/>
  <c r="V253" i="16"/>
  <c r="H467" i="17" s="1" a="1"/>
  <c r="H467" i="17" s="1"/>
  <c r="AC5" i="17" s="1"/>
  <c r="AC27" i="17" s="1"/>
  <c r="H625" i="17" s="1" a="1"/>
  <c r="H625" i="17" s="1"/>
  <c r="H423" i="17" a="1"/>
  <c r="H423" i="17" s="1"/>
  <c r="V115" i="16"/>
  <c r="K257" i="16"/>
  <c r="X257" i="16" s="1"/>
  <c r="T257" i="16"/>
  <c r="U257" i="16" s="1"/>
  <c r="L257" i="16"/>
  <c r="L248" i="16"/>
  <c r="V125" i="16"/>
  <c r="H401" i="17" a="1"/>
  <c r="H401" i="17" s="1"/>
  <c r="K256" i="16"/>
  <c r="X256" i="16" s="1"/>
  <c r="Q253" i="16"/>
  <c r="H27" i="17" s="1" a="1"/>
  <c r="H27" i="17" s="1"/>
  <c r="R253" i="16"/>
  <c r="AH148" i="16"/>
  <c r="AI148" i="16" s="1"/>
  <c r="AA148" i="16"/>
  <c r="AH140" i="16"/>
  <c r="AI140" i="16" s="1"/>
  <c r="AA140" i="16"/>
  <c r="AN259" i="16"/>
  <c r="I259" i="16" s="1"/>
  <c r="J259" i="16" s="1"/>
  <c r="P259" i="16" s="1"/>
  <c r="AN258" i="16"/>
  <c r="I258" i="16" s="1"/>
  <c r="J258" i="16" s="1"/>
  <c r="P258" i="16" s="1"/>
  <c r="Q260" i="16"/>
  <c r="H48" i="17" s="1" a="1"/>
  <c r="H48" i="17" s="1"/>
  <c r="R260" i="16"/>
  <c r="AA241" i="16"/>
  <c r="AH241" i="16"/>
  <c r="AI241" i="16" s="1"/>
  <c r="AA180" i="16"/>
  <c r="AH180" i="16"/>
  <c r="AI180" i="16" s="1"/>
  <c r="V112" i="16"/>
  <c r="AA20" i="16"/>
  <c r="AH20" i="16"/>
  <c r="AI20" i="16" s="1"/>
  <c r="V129" i="16"/>
  <c r="H414" i="17" a="1"/>
  <c r="H414" i="17" s="1"/>
  <c r="H415" i="17" a="1"/>
  <c r="H415" i="17" s="1"/>
  <c r="H417" i="17" a="1"/>
  <c r="H417" i="17" s="1"/>
  <c r="H416" i="17" a="1"/>
  <c r="H416" i="17" s="1"/>
  <c r="V256" i="16"/>
  <c r="H431" i="17" a="1"/>
  <c r="H431" i="17" s="1"/>
  <c r="H435" i="17" a="1"/>
  <c r="H435" i="17" s="1"/>
  <c r="H433" i="17" a="1"/>
  <c r="H433" i="17" s="1"/>
  <c r="H434" i="17" a="1"/>
  <c r="H434" i="17" s="1"/>
  <c r="H432" i="17" a="1"/>
  <c r="H432" i="17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Y253" i="16" l="1"/>
  <c r="AA239" i="16"/>
  <c r="AH239" i="16"/>
  <c r="AI239" i="16" s="1"/>
  <c r="AG256" i="16"/>
  <c r="H171" i="17" a="1"/>
  <c r="H171" i="17" s="1"/>
  <c r="H170" i="17" a="1"/>
  <c r="H170" i="17" s="1"/>
  <c r="H169" i="17" a="1"/>
  <c r="H169" i="17" s="1"/>
  <c r="H168" i="17" a="1"/>
  <c r="H168" i="17" s="1"/>
  <c r="H167" i="17" a="1"/>
  <c r="H167" i="17" s="1"/>
  <c r="AA250" i="16"/>
  <c r="AH250" i="16"/>
  <c r="AI250" i="16" s="1"/>
  <c r="AH246" i="16"/>
  <c r="AI246" i="16" s="1"/>
  <c r="AA246" i="16"/>
  <c r="H458" i="17" a="1"/>
  <c r="H458" i="17" s="1"/>
  <c r="H461" i="17" a="1"/>
  <c r="H461" i="17" s="1"/>
  <c r="H460" i="17" a="1"/>
  <c r="H460" i="17" s="1"/>
  <c r="H459" i="17" a="1"/>
  <c r="H459" i="17" s="1"/>
  <c r="H475" i="17" a="1"/>
  <c r="H475" i="17" s="1"/>
  <c r="H476" i="17" a="1"/>
  <c r="H476" i="17" s="1"/>
  <c r="H478" i="17" a="1"/>
  <c r="H478" i="17" s="1"/>
  <c r="H479" i="17" a="1"/>
  <c r="H479" i="17" s="1"/>
  <c r="H477" i="17" a="1"/>
  <c r="H477" i="17" s="1"/>
  <c r="AG253" i="16"/>
  <c r="H291" i="17" s="1" a="1"/>
  <c r="H291" i="17" s="1"/>
  <c r="H159" i="17" a="1"/>
  <c r="H159" i="17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Z253" i="16"/>
  <c r="V257" i="16"/>
  <c r="H437" i="17" a="1"/>
  <c r="H437" i="17" s="1"/>
  <c r="H436" i="17" a="1"/>
  <c r="H436" i="17" s="1"/>
  <c r="H439" i="17" a="1"/>
  <c r="H439" i="17" s="1"/>
  <c r="H438" i="17" a="1"/>
  <c r="H438" i="17" s="1"/>
  <c r="AA251" i="16"/>
  <c r="AH251" i="16"/>
  <c r="AI251" i="16" s="1"/>
  <c r="K259" i="16"/>
  <c r="X259" i="16" s="1"/>
  <c r="H73" i="17" a="1"/>
  <c r="H73" i="17" s="1"/>
  <c r="H72" i="17" a="1"/>
  <c r="H72" i="17" s="1"/>
  <c r="H74" i="17" a="1"/>
  <c r="H74" i="17" s="1"/>
  <c r="S254" i="16"/>
  <c r="V254" i="16"/>
  <c r="H425" i="17" a="1"/>
  <c r="H425" i="17" s="1"/>
  <c r="H424" i="17" a="1"/>
  <c r="H424" i="17" s="1"/>
  <c r="H426" i="17" a="1"/>
  <c r="H426" i="17" s="1"/>
  <c r="Y251" i="16"/>
  <c r="AG251" i="16" s="1"/>
  <c r="H35" i="17" a="1"/>
  <c r="H35" i="17" s="1"/>
  <c r="H36" i="17" a="1"/>
  <c r="H36" i="17" s="1"/>
  <c r="H38" i="17" a="1"/>
  <c r="H38" i="17" s="1"/>
  <c r="H39" i="17" a="1"/>
  <c r="H39" i="17" s="1"/>
  <c r="H37" i="17" a="1"/>
  <c r="H37" i="17" s="1"/>
  <c r="V259" i="16"/>
  <c r="H443" i="17" a="1"/>
  <c r="H443" i="17" s="1"/>
  <c r="H29" i="17" a="1"/>
  <c r="H29" i="17" s="1"/>
  <c r="H30" i="17" a="1"/>
  <c r="H30" i="17" s="1"/>
  <c r="H28" i="17" a="1"/>
  <c r="H28" i="17" s="1"/>
  <c r="Y254" i="16"/>
  <c r="Y238" i="16"/>
  <c r="AG238" i="16" s="1"/>
  <c r="V238" i="16"/>
  <c r="Z238" i="16" s="1"/>
  <c r="H462" i="17" a="1"/>
  <c r="H462" i="17" s="1"/>
  <c r="V10" i="17" s="1"/>
  <c r="V32" i="17" s="1"/>
  <c r="H590" i="17" s="1" a="1"/>
  <c r="H590" i="17" s="1"/>
  <c r="H464" i="17" a="1"/>
  <c r="H464" i="17" s="1"/>
  <c r="H463" i="17" a="1"/>
  <c r="H463" i="17" s="1"/>
  <c r="T124" i="16"/>
  <c r="U124" i="16" s="1"/>
  <c r="V124" i="16" s="1"/>
  <c r="J34" i="16"/>
  <c r="P34" i="16" s="1"/>
  <c r="K34" i="16"/>
  <c r="X34" i="16" s="1"/>
  <c r="L34" i="16"/>
  <c r="H457" i="17" a="1"/>
  <c r="H457" i="17" s="1"/>
  <c r="H454" i="17" a="1"/>
  <c r="H454" i="17" s="1"/>
  <c r="H456" i="17" a="1"/>
  <c r="H456" i="17" s="1"/>
  <c r="H453" i="17" a="1"/>
  <c r="H453" i="17" s="1"/>
  <c r="H455" i="17" a="1"/>
  <c r="H455" i="17" s="1"/>
  <c r="H465" i="17" a="1"/>
  <c r="H465" i="17" s="1"/>
  <c r="V11" i="17" s="1"/>
  <c r="V33" i="17" s="1"/>
  <c r="H591" i="17" s="1" a="1"/>
  <c r="H591" i="17" s="1"/>
  <c r="AA31" i="16"/>
  <c r="AH31" i="16"/>
  <c r="AI31" i="16" s="1"/>
  <c r="T255" i="16"/>
  <c r="U255" i="16" s="1"/>
  <c r="Y255" i="16" s="1"/>
  <c r="L255" i="16"/>
  <c r="K255" i="16"/>
  <c r="X255" i="16" s="1"/>
  <c r="Q258" i="16"/>
  <c r="R258" i="16"/>
  <c r="Z248" i="16"/>
  <c r="Q259" i="16"/>
  <c r="R259" i="16"/>
  <c r="Y246" i="16"/>
  <c r="AG246" i="16" s="1"/>
  <c r="AH249" i="16"/>
  <c r="AI249" i="16" s="1"/>
  <c r="AA249" i="16"/>
  <c r="T127" i="16"/>
  <c r="U127" i="16" s="1"/>
  <c r="L258" i="16"/>
  <c r="T260" i="16"/>
  <c r="U260" i="16" s="1"/>
  <c r="L260" i="16"/>
  <c r="K260" i="16"/>
  <c r="X260" i="16" s="1"/>
  <c r="H445" i="17" a="1"/>
  <c r="H445" i="17" s="1"/>
  <c r="V5" i="17" s="1"/>
  <c r="V27" i="17" s="1"/>
  <c r="H585" i="17" s="1" a="1"/>
  <c r="H585" i="17" s="1"/>
  <c r="H83" i="17" a="1"/>
  <c r="H83" i="17" s="1"/>
  <c r="H82" i="17" a="1"/>
  <c r="H82" i="17" s="1"/>
  <c r="H81" i="17" a="1"/>
  <c r="H81" i="17" s="1"/>
  <c r="H79" i="17" a="1"/>
  <c r="H79" i="17" s="1"/>
  <c r="H80" i="17" a="1"/>
  <c r="H80" i="17" s="1"/>
  <c r="Z256" i="16"/>
  <c r="S256" i="16"/>
  <c r="H78" i="17" a="1"/>
  <c r="H78" i="17" s="1"/>
  <c r="H75" i="17" a="1"/>
  <c r="H75" i="17" s="1"/>
  <c r="AB7" i="17" s="1"/>
  <c r="AB29" i="17" s="1"/>
  <c r="H619" i="17" s="1" a="1"/>
  <c r="H619" i="17" s="1"/>
  <c r="H76" i="17" a="1"/>
  <c r="H76" i="17" s="1"/>
  <c r="H77" i="17" a="1"/>
  <c r="H77" i="17" s="1"/>
  <c r="S255" i="16"/>
  <c r="I35" i="16"/>
  <c r="Q33" i="16"/>
  <c r="Y33" i="16" s="1"/>
  <c r="AG33" i="16" s="1"/>
  <c r="R33" i="16"/>
  <c r="H32" i="17" a="1"/>
  <c r="H32" i="17" s="1"/>
  <c r="H34" i="17" a="1"/>
  <c r="H34" i="17" s="1"/>
  <c r="H31" i="17" a="1"/>
  <c r="H31" i="17" s="1"/>
  <c r="H33" i="17" a="1"/>
  <c r="H33" i="17" s="1"/>
  <c r="AH245" i="16"/>
  <c r="AI245" i="16" s="1"/>
  <c r="AA245" i="16"/>
  <c r="Y258" i="16"/>
  <c r="V258" i="16"/>
  <c r="H440" i="17" a="1"/>
  <c r="H440" i="17" s="1"/>
  <c r="H441" i="17" a="1"/>
  <c r="H441" i="17" s="1"/>
  <c r="H442" i="17" a="1"/>
  <c r="H442" i="17" s="1"/>
  <c r="T252" i="16"/>
  <c r="U252" i="16" s="1"/>
  <c r="K252" i="16"/>
  <c r="X252" i="16" s="1"/>
  <c r="L252" i="16"/>
  <c r="V132" i="16"/>
  <c r="H422" i="17" a="1"/>
  <c r="H422" i="17" s="1"/>
  <c r="S32" i="16"/>
  <c r="Z32" i="16"/>
  <c r="K258" i="16"/>
  <c r="X258" i="16" s="1"/>
  <c r="H85" i="17" a="1"/>
  <c r="H85" i="17" s="1"/>
  <c r="H87" i="17" a="1"/>
  <c r="H87" i="17" s="1"/>
  <c r="H86" i="17" a="1"/>
  <c r="H86" i="17" s="1"/>
  <c r="H84" i="17" a="1"/>
  <c r="H84" i="17" s="1"/>
  <c r="S257" i="16"/>
  <c r="L247" i="16"/>
  <c r="T247" i="16"/>
  <c r="U247" i="16" s="1"/>
  <c r="K247" i="16"/>
  <c r="X247" i="16" s="1"/>
  <c r="L259" i="16"/>
  <c r="V116" i="16"/>
  <c r="S237" i="16"/>
  <c r="Z237" i="16"/>
  <c r="V126" i="16"/>
  <c r="H404" i="17" a="1"/>
  <c r="H404" i="17" s="1"/>
  <c r="H402" i="17" a="1"/>
  <c r="H402" i="17" s="1"/>
  <c r="H403" i="17" a="1"/>
  <c r="H403" i="17" s="1"/>
  <c r="H41" i="17" a="1"/>
  <c r="H41" i="17" s="1"/>
  <c r="H43" i="17" a="1"/>
  <c r="H43" i="17" s="1"/>
  <c r="H40" i="17" a="1"/>
  <c r="H40" i="17" s="1"/>
  <c r="H42" i="17" a="1"/>
  <c r="H42" i="17" s="1"/>
  <c r="Y257" i="16"/>
  <c r="E89" i="9"/>
  <c r="L88" i="9"/>
  <c r="I88" i="9" s="1" a="1"/>
  <c r="I88" i="9" s="1"/>
  <c r="AN88" i="16" s="1"/>
  <c r="L36" i="9"/>
  <c r="I36" i="9" s="1" a="1"/>
  <c r="I36" i="9" s="1"/>
  <c r="AN36" i="16" s="1"/>
  <c r="V8" i="17" l="1"/>
  <c r="V30" i="17" s="1"/>
  <c r="H588" i="17" s="1" a="1"/>
  <c r="H588" i="17" s="1"/>
  <c r="V9" i="17"/>
  <c r="V31" i="17" s="1"/>
  <c r="H589" i="17" s="1" a="1"/>
  <c r="H589" i="17" s="1"/>
  <c r="AB8" i="17"/>
  <c r="AB30" i="17" s="1"/>
  <c r="H620" i="17" s="1" a="1"/>
  <c r="H620" i="17" s="1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AB9" i="17"/>
  <c r="AB31" i="17" s="1"/>
  <c r="H621" i="17" s="1" a="1"/>
  <c r="H621" i="17" s="1"/>
  <c r="H466" i="17" a="1"/>
  <c r="H466" i="17" s="1"/>
  <c r="V12" i="17" s="1"/>
  <c r="V34" i="17" s="1"/>
  <c r="H592" i="17" s="1" a="1"/>
  <c r="H592" i="17" s="1"/>
  <c r="AG258" i="16"/>
  <c r="H177" i="17" a="1"/>
  <c r="H177" i="17" s="1"/>
  <c r="H178" i="17" a="1"/>
  <c r="H178" i="17" s="1"/>
  <c r="H176" i="17" a="1"/>
  <c r="H176" i="17" s="1"/>
  <c r="S33" i="16"/>
  <c r="Z33" i="16"/>
  <c r="H47" i="17" a="1"/>
  <c r="H47" i="17" s="1"/>
  <c r="Y259" i="16"/>
  <c r="V255" i="16"/>
  <c r="H427" i="17" a="1"/>
  <c r="H427" i="17" s="1"/>
  <c r="H428" i="17" a="1"/>
  <c r="H428" i="17" s="1"/>
  <c r="H430" i="17" a="1"/>
  <c r="H430" i="17" s="1"/>
  <c r="H429" i="17" a="1"/>
  <c r="H429" i="17" s="1"/>
  <c r="AB6" i="17"/>
  <c r="AB28" i="17" s="1"/>
  <c r="H618" i="17" s="1" a="1"/>
  <c r="H618" i="17" s="1"/>
  <c r="Y252" i="16"/>
  <c r="AG252" i="16" s="1"/>
  <c r="V252" i="16"/>
  <c r="Z252" i="16" s="1"/>
  <c r="AG255" i="16"/>
  <c r="H165" i="17" a="1"/>
  <c r="H165" i="17" s="1"/>
  <c r="H164" i="17" a="1"/>
  <c r="H164" i="17" s="1"/>
  <c r="H166" i="17" a="1"/>
  <c r="H166" i="17" s="1"/>
  <c r="H163" i="17" a="1"/>
  <c r="H163" i="17" s="1"/>
  <c r="AA237" i="16"/>
  <c r="AH237" i="16"/>
  <c r="AI237" i="16" s="1"/>
  <c r="H121" i="17" a="1"/>
  <c r="H121" i="17" s="1"/>
  <c r="H122" i="17" a="1"/>
  <c r="H122" i="17" s="1"/>
  <c r="H119" i="17" a="1"/>
  <c r="H119" i="17" s="1"/>
  <c r="H120" i="17" a="1"/>
  <c r="H120" i="17" s="1"/>
  <c r="Z257" i="16"/>
  <c r="H483" i="17" a="1"/>
  <c r="H483" i="17" s="1"/>
  <c r="H481" i="17" a="1"/>
  <c r="H481" i="17" s="1"/>
  <c r="H480" i="17" a="1"/>
  <c r="H480" i="17" s="1"/>
  <c r="H482" i="17" a="1"/>
  <c r="H482" i="17" s="1"/>
  <c r="AH238" i="16"/>
  <c r="AI238" i="16" s="1"/>
  <c r="AA238" i="16"/>
  <c r="J35" i="16"/>
  <c r="P35" i="16" s="1"/>
  <c r="K35" i="16"/>
  <c r="X35" i="16" s="1"/>
  <c r="L35" i="16"/>
  <c r="AH248" i="16"/>
  <c r="AI248" i="16" s="1"/>
  <c r="AA248" i="16"/>
  <c r="V127" i="16"/>
  <c r="H405" i="17" a="1"/>
  <c r="H405" i="17" s="1"/>
  <c r="H407" i="17" a="1"/>
  <c r="H407" i="17" s="1"/>
  <c r="H408" i="17" a="1"/>
  <c r="H408" i="17" s="1"/>
  <c r="H406" i="17" a="1"/>
  <c r="H406" i="17" s="1"/>
  <c r="H124" i="17" a="1"/>
  <c r="H124" i="17" s="1"/>
  <c r="H125" i="17" a="1"/>
  <c r="H125" i="17" s="1"/>
  <c r="H127" i="17" a="1"/>
  <c r="H127" i="17" s="1"/>
  <c r="H123" i="17" a="1"/>
  <c r="H123" i="17" s="1"/>
  <c r="H126" i="17" a="1"/>
  <c r="H126" i="17" s="1"/>
  <c r="H90" i="17" a="1"/>
  <c r="H90" i="17" s="1"/>
  <c r="H89" i="17" a="1"/>
  <c r="H89" i="17" s="1"/>
  <c r="H88" i="17" a="1"/>
  <c r="H88" i="17" s="1"/>
  <c r="Z258" i="16"/>
  <c r="S258" i="16"/>
  <c r="Q34" i="16"/>
  <c r="Y34" i="16" s="1"/>
  <c r="AG34" i="16" s="1"/>
  <c r="R34" i="16"/>
  <c r="H470" i="17" a="1"/>
  <c r="H470" i="17" s="1"/>
  <c r="H468" i="17" a="1"/>
  <c r="H468" i="17" s="1"/>
  <c r="H469" i="17" a="1"/>
  <c r="H469" i="17" s="1"/>
  <c r="AG257" i="16"/>
  <c r="H172" i="17" a="1"/>
  <c r="H172" i="17" s="1"/>
  <c r="H173" i="17" a="1"/>
  <c r="H173" i="17" s="1"/>
  <c r="H175" i="17" a="1"/>
  <c r="H175" i="17" s="1"/>
  <c r="H174" i="17" a="1"/>
  <c r="H174" i="17" s="1"/>
  <c r="H447" i="17" a="1"/>
  <c r="H447" i="17" s="1"/>
  <c r="H448" i="17" a="1"/>
  <c r="H448" i="17" s="1"/>
  <c r="H446" i="17" a="1"/>
  <c r="H446" i="17" s="1"/>
  <c r="V247" i="16"/>
  <c r="Z247" i="16" s="1"/>
  <c r="Y247" i="16"/>
  <c r="AG247" i="16" s="1"/>
  <c r="AH32" i="16"/>
  <c r="AI32" i="16" s="1"/>
  <c r="AA32" i="16"/>
  <c r="AH256" i="16"/>
  <c r="AA256" i="16"/>
  <c r="H213" i="17" a="1"/>
  <c r="H213" i="17" s="1"/>
  <c r="H215" i="17" a="1"/>
  <c r="H215" i="17" s="1"/>
  <c r="H212" i="17" a="1"/>
  <c r="H212" i="17" s="1"/>
  <c r="H214" i="17" a="1"/>
  <c r="H214" i="17" s="1"/>
  <c r="H211" i="17" a="1"/>
  <c r="H211" i="17" s="1"/>
  <c r="H46" i="17" a="1"/>
  <c r="H46" i="17" s="1"/>
  <c r="H44" i="17" a="1"/>
  <c r="H44" i="17" s="1"/>
  <c r="H45" i="17" a="1"/>
  <c r="H45" i="17" s="1"/>
  <c r="AG254" i="16"/>
  <c r="H162" i="17" a="1"/>
  <c r="H162" i="17" s="1"/>
  <c r="H161" i="17" a="1"/>
  <c r="H161" i="17" s="1"/>
  <c r="H160" i="17" a="1"/>
  <c r="H160" i="17" s="1"/>
  <c r="Z254" i="16"/>
  <c r="H301" i="17" a="1"/>
  <c r="H301" i="17" s="1"/>
  <c r="H299" i="17" a="1"/>
  <c r="H299" i="17" s="1"/>
  <c r="H302" i="17" a="1"/>
  <c r="H302" i="17" s="1"/>
  <c r="H300" i="17" a="1"/>
  <c r="H300" i="17" s="1"/>
  <c r="H303" i="17" a="1"/>
  <c r="H303" i="17" s="1"/>
  <c r="Z259" i="16"/>
  <c r="H487" i="17" a="1"/>
  <c r="H487" i="17" s="1"/>
  <c r="AC11" i="17" s="1"/>
  <c r="AC33" i="17" s="1"/>
  <c r="H631" i="17" s="1" a="1"/>
  <c r="H631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AC8" i="17"/>
  <c r="AC30" i="17" s="1"/>
  <c r="H628" i="17" s="1" a="1"/>
  <c r="H628" i="17" s="1"/>
  <c r="I36" i="16"/>
  <c r="H118" i="17" a="1"/>
  <c r="H118" i="17" s="1"/>
  <c r="H117" i="17" a="1"/>
  <c r="H117" i="17" s="1"/>
  <c r="H116" i="17" a="1"/>
  <c r="H116" i="17" s="1"/>
  <c r="AB17" i="17" s="1"/>
  <c r="H129" i="17" a="1"/>
  <c r="H129" i="17" s="1"/>
  <c r="H128" i="17" a="1"/>
  <c r="H128" i="17" s="1"/>
  <c r="H130" i="17" a="1"/>
  <c r="H130" i="17" s="1"/>
  <c r="H131" i="17" a="1"/>
  <c r="H131" i="17" s="1"/>
  <c r="H485" i="17" a="1"/>
  <c r="H485" i="17" s="1"/>
  <c r="H486" i="17" a="1"/>
  <c r="H486" i="17" s="1"/>
  <c r="H484" i="17" a="1"/>
  <c r="H484" i="17" s="1"/>
  <c r="Y260" i="16"/>
  <c r="V260" i="16"/>
  <c r="H444" i="17" a="1"/>
  <c r="H444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AC10" i="17" l="1"/>
  <c r="AC32" i="17" s="1"/>
  <c r="H630" i="17" s="1" a="1"/>
  <c r="H630" i="17" s="1"/>
  <c r="AB10" i="17"/>
  <c r="AB32" i="17" s="1"/>
  <c r="H622" i="17" s="1" a="1"/>
  <c r="H622" i="17" s="1"/>
  <c r="V6" i="17"/>
  <c r="V28" i="17" s="1"/>
  <c r="H586" i="17" s="1" a="1"/>
  <c r="H586" i="17" s="1"/>
  <c r="J36" i="16"/>
  <c r="P36" i="16" s="1"/>
  <c r="K36" i="16"/>
  <c r="X36" i="16" s="1"/>
  <c r="L36" i="16"/>
  <c r="S34" i="16"/>
  <c r="Z34" i="16"/>
  <c r="AB19" i="17"/>
  <c r="H452" i="17" a="1"/>
  <c r="H452" i="17" s="1"/>
  <c r="H450" i="17" a="1"/>
  <c r="H450" i="17" s="1"/>
  <c r="H451" i="17" a="1"/>
  <c r="H451" i="17" s="1"/>
  <c r="H449" i="17" a="1"/>
  <c r="H449" i="17" s="1"/>
  <c r="AB18" i="17"/>
  <c r="I37" i="16"/>
  <c r="AI253" i="16"/>
  <c r="H379" i="17" s="1" a="1"/>
  <c r="H379" i="17" s="1"/>
  <c r="AF16" i="17" s="1"/>
  <c r="H335" i="17" a="1"/>
  <c r="H335" i="17" s="1"/>
  <c r="AF5" i="17" s="1"/>
  <c r="AA254" i="16"/>
  <c r="AH254" i="16"/>
  <c r="H206" i="17" a="1"/>
  <c r="H206" i="17" s="1"/>
  <c r="H204" i="17" a="1"/>
  <c r="H204" i="17" s="1"/>
  <c r="H205" i="17" a="1"/>
  <c r="H205" i="17" s="1"/>
  <c r="AD8" i="17"/>
  <c r="AD30" i="17" s="1"/>
  <c r="H636" i="17" s="1" a="1"/>
  <c r="H636" i="17" s="1"/>
  <c r="H295" i="17" a="1"/>
  <c r="H295" i="17" s="1"/>
  <c r="H296" i="17" a="1"/>
  <c r="H296" i="17" s="1"/>
  <c r="H297" i="17" a="1"/>
  <c r="H297" i="17" s="1"/>
  <c r="H298" i="17" a="1"/>
  <c r="H298" i="17" s="1"/>
  <c r="Z255" i="16"/>
  <c r="H473" i="17" a="1"/>
  <c r="H473" i="17" s="1"/>
  <c r="H472" i="17" a="1"/>
  <c r="H472" i="17" s="1"/>
  <c r="H471" i="17" a="1"/>
  <c r="H471" i="17" s="1"/>
  <c r="H474" i="17" a="1"/>
  <c r="H474" i="17" s="1"/>
  <c r="H309" i="17" a="1"/>
  <c r="H309" i="17" s="1"/>
  <c r="H310" i="17" a="1"/>
  <c r="H310" i="17" s="1"/>
  <c r="H308" i="17" a="1"/>
  <c r="H308" i="17" s="1"/>
  <c r="AC9" i="17"/>
  <c r="AC31" i="17" s="1"/>
  <c r="H629" i="17" s="1" a="1"/>
  <c r="H629" i="17" s="1"/>
  <c r="AA252" i="16"/>
  <c r="AH252" i="16"/>
  <c r="AI252" i="16" s="1"/>
  <c r="AG259" i="16"/>
  <c r="H311" i="17" s="1" a="1"/>
  <c r="H311" i="17" s="1"/>
  <c r="H179" i="17" a="1"/>
  <c r="H179" i="17" s="1"/>
  <c r="AB20" i="17"/>
  <c r="H133" i="17" a="1"/>
  <c r="H133" i="17" s="1"/>
  <c r="H132" i="17" a="1"/>
  <c r="H132" i="17" s="1"/>
  <c r="AB21" i="17" s="1"/>
  <c r="H134" i="17" a="1"/>
  <c r="H134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AA247" i="16"/>
  <c r="AH247" i="16"/>
  <c r="AI247" i="16" s="1"/>
  <c r="AA258" i="16"/>
  <c r="AH258" i="16"/>
  <c r="H222" i="17" a="1"/>
  <c r="H222" i="17" s="1"/>
  <c r="H221" i="17" a="1"/>
  <c r="H221" i="17" s="1"/>
  <c r="H220" i="17" a="1"/>
  <c r="H220" i="17" s="1"/>
  <c r="AD10" i="17" s="1"/>
  <c r="AD32" i="17" s="1"/>
  <c r="H638" i="17" s="1" a="1"/>
  <c r="H638" i="17" s="1"/>
  <c r="AA33" i="16"/>
  <c r="AH33" i="16"/>
  <c r="AI33" i="16" s="1"/>
  <c r="H488" i="17" a="1"/>
  <c r="H488" i="17" s="1"/>
  <c r="AC12" i="17" s="1"/>
  <c r="AC34" i="17" s="1"/>
  <c r="H632" i="17" s="1" a="1"/>
  <c r="H632" i="17" s="1"/>
  <c r="Z260" i="16"/>
  <c r="H294" i="17" a="1"/>
  <c r="H294" i="17" s="1"/>
  <c r="H292" i="17" a="1"/>
  <c r="H292" i="17" s="1"/>
  <c r="H293" i="17" a="1"/>
  <c r="H293" i="17" s="1"/>
  <c r="AA257" i="16"/>
  <c r="AH257" i="16"/>
  <c r="H217" i="17" a="1"/>
  <c r="H217" i="17" s="1"/>
  <c r="H219" i="17" a="1"/>
  <c r="H219" i="17" s="1"/>
  <c r="H216" i="17" a="1"/>
  <c r="H216" i="17" s="1"/>
  <c r="H218" i="17" a="1"/>
  <c r="H218" i="17" s="1"/>
  <c r="H259" i="17" a="1"/>
  <c r="H259" i="17" s="1"/>
  <c r="H255" i="17" a="1"/>
  <c r="H255" i="17" s="1"/>
  <c r="H258" i="17" a="1"/>
  <c r="H258" i="17" s="1"/>
  <c r="H256" i="17" a="1"/>
  <c r="H256" i="17" s="1"/>
  <c r="H257" i="17" a="1"/>
  <c r="H257" i="17" s="1"/>
  <c r="AC6" i="17"/>
  <c r="AC28" i="17" s="1"/>
  <c r="H626" i="17" s="1" a="1"/>
  <c r="H626" i="17" s="1"/>
  <c r="Q35" i="16"/>
  <c r="Y35" i="16" s="1"/>
  <c r="AG35" i="16" s="1"/>
  <c r="R35" i="16"/>
  <c r="H306" i="17" a="1"/>
  <c r="H306" i="17" s="1"/>
  <c r="H307" i="17" a="1"/>
  <c r="H307" i="17" s="1"/>
  <c r="H304" i="17" a="1"/>
  <c r="H304" i="17" s="1"/>
  <c r="H305" i="17" a="1"/>
  <c r="H305" i="17" s="1"/>
  <c r="AG260" i="16"/>
  <c r="H312" i="17" s="1" a="1"/>
  <c r="H312" i="17" s="1"/>
  <c r="H180" i="17" a="1"/>
  <c r="H180" i="17" s="1"/>
  <c r="AI256" i="16"/>
  <c r="H343" i="17" a="1"/>
  <c r="H343" i="17" s="1"/>
  <c r="H347" i="17" a="1"/>
  <c r="H347" i="17" s="1"/>
  <c r="H346" i="17" a="1"/>
  <c r="H346" i="17" s="1"/>
  <c r="H345" i="17" a="1"/>
  <c r="H345" i="17" s="1"/>
  <c r="H344" i="17" a="1"/>
  <c r="H344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C7" i="17" l="1"/>
  <c r="AC29" i="17" s="1"/>
  <c r="H627" i="17" s="1" a="1"/>
  <c r="H627" i="17" s="1"/>
  <c r="V7" i="17"/>
  <c r="V29" i="17" s="1"/>
  <c r="H587" i="17" s="1" a="1"/>
  <c r="H587" i="17" s="1"/>
  <c r="AF8" i="17"/>
  <c r="AF30" i="17" s="1"/>
  <c r="H652" i="17" s="1" a="1"/>
  <c r="H652" i="17" s="1"/>
  <c r="S35" i="16"/>
  <c r="Z35" i="16"/>
  <c r="AI258" i="16"/>
  <c r="H353" i="17" a="1"/>
  <c r="H353" i="17" s="1"/>
  <c r="H354" i="17" a="1"/>
  <c r="H354" i="17" s="1"/>
  <c r="H352" i="17" a="1"/>
  <c r="H352" i="17" s="1"/>
  <c r="J37" i="16"/>
  <c r="P37" i="16" s="1"/>
  <c r="L37" i="16"/>
  <c r="K37" i="16"/>
  <c r="X37" i="16" s="1"/>
  <c r="H260" i="17" a="1"/>
  <c r="H260" i="17" s="1"/>
  <c r="H261" i="17" a="1"/>
  <c r="H261" i="17" s="1"/>
  <c r="H262" i="17" a="1"/>
  <c r="H262" i="17" s="1"/>
  <c r="H263" i="17" a="1"/>
  <c r="H263" i="17" s="1"/>
  <c r="I38" i="16"/>
  <c r="H391" i="17" a="1"/>
  <c r="H391" i="17" s="1"/>
  <c r="H387" i="17" a="1"/>
  <c r="H387" i="17" s="1"/>
  <c r="AF19" i="17" s="1"/>
  <c r="H389" i="17" a="1"/>
  <c r="H389" i="17" s="1"/>
  <c r="H390" i="17" a="1"/>
  <c r="H390" i="17" s="1"/>
  <c r="H388" i="17" a="1"/>
  <c r="H388" i="17" s="1"/>
  <c r="AI257" i="16"/>
  <c r="H349" i="17" a="1"/>
  <c r="H349" i="17" s="1"/>
  <c r="H350" i="17" a="1"/>
  <c r="H350" i="17" s="1"/>
  <c r="H348" i="17" a="1"/>
  <c r="H348" i="17" s="1"/>
  <c r="H351" i="17" a="1"/>
  <c r="H351" i="17" s="1"/>
  <c r="AD19" i="17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AD6" i="17"/>
  <c r="AD28" i="17" s="1"/>
  <c r="H634" i="17" s="1" a="1"/>
  <c r="H634" i="17" s="1"/>
  <c r="AH34" i="16"/>
  <c r="AI34" i="16" s="1"/>
  <c r="AA34" i="16"/>
  <c r="AH255" i="16"/>
  <c r="AA255" i="16"/>
  <c r="H208" i="17" a="1"/>
  <c r="H208" i="17" s="1"/>
  <c r="H209" i="17" a="1"/>
  <c r="H209" i="17" s="1"/>
  <c r="H207" i="17" a="1"/>
  <c r="H207" i="17" s="1"/>
  <c r="H210" i="17" a="1"/>
  <c r="H210" i="17" s="1"/>
  <c r="AI254" i="16"/>
  <c r="H338" i="17" a="1"/>
  <c r="H338" i="17" s="1"/>
  <c r="H337" i="17" a="1"/>
  <c r="H337" i="17" s="1"/>
  <c r="H336" i="17" a="1"/>
  <c r="H336" i="17" s="1"/>
  <c r="AD9" i="17"/>
  <c r="AD31" i="17" s="1"/>
  <c r="H637" i="17" s="1" a="1"/>
  <c r="H637" i="17" s="1"/>
  <c r="AH260" i="16"/>
  <c r="AA260" i="16"/>
  <c r="H268" i="17" s="1" a="1"/>
  <c r="H268" i="17" s="1"/>
  <c r="H224" i="17" a="1"/>
  <c r="H224" i="17" s="1"/>
  <c r="AD12" i="17" s="1"/>
  <c r="AD34" i="17" s="1"/>
  <c r="H640" i="17" s="1" a="1"/>
  <c r="H640" i="17" s="1"/>
  <c r="H264" i="17" a="1"/>
  <c r="H264" i="17" s="1"/>
  <c r="H266" i="17" a="1"/>
  <c r="H266" i="17" s="1"/>
  <c r="H265" i="17" a="1"/>
  <c r="H265" i="17" s="1"/>
  <c r="H248" i="17" a="1"/>
  <c r="H248" i="17" s="1"/>
  <c r="H250" i="17" a="1"/>
  <c r="H250" i="17" s="1"/>
  <c r="H249" i="17" a="1"/>
  <c r="H249" i="17" s="1"/>
  <c r="AF27" i="17"/>
  <c r="H649" i="17" s="1" a="1"/>
  <c r="H649" i="17" s="1"/>
  <c r="Q36" i="16"/>
  <c r="Y36" i="16" s="1"/>
  <c r="AG36" i="16" s="1"/>
  <c r="R36" i="16"/>
  <c r="L91" i="9"/>
  <c r="I91" i="9" s="1" a="1"/>
  <c r="I91" i="9" s="1"/>
  <c r="AN91" i="16" s="1"/>
  <c r="E92" i="9"/>
  <c r="E40" i="9"/>
  <c r="L39" i="9"/>
  <c r="I39" i="9" s="1" a="1"/>
  <c r="I39" i="9" s="1"/>
  <c r="AN39" i="16" s="1"/>
  <c r="AD17" i="17" l="1"/>
  <c r="AF10" i="17"/>
  <c r="AF32" i="17" s="1"/>
  <c r="H654" i="17" s="1" a="1"/>
  <c r="H654" i="17" s="1"/>
  <c r="AF6" i="17"/>
  <c r="AF28" i="17" s="1"/>
  <c r="H650" i="17" s="1" a="1"/>
  <c r="H650" i="17" s="1"/>
  <c r="AD7" i="17"/>
  <c r="AD29" i="17" s="1"/>
  <c r="H635" i="17" s="1" a="1"/>
  <c r="H635" i="17" s="1"/>
  <c r="AD20" i="17"/>
  <c r="AF9" i="17"/>
  <c r="AF31" i="17" s="1"/>
  <c r="H653" i="17" s="1" a="1"/>
  <c r="H653" i="17" s="1"/>
  <c r="H253" i="17" a="1"/>
  <c r="H253" i="17" s="1"/>
  <c r="H251" i="17" a="1"/>
  <c r="H251" i="17" s="1"/>
  <c r="H252" i="17" a="1"/>
  <c r="H252" i="17" s="1"/>
  <c r="H254" i="17" a="1"/>
  <c r="H254" i="17" s="1"/>
  <c r="AI255" i="16"/>
  <c r="H339" i="17" a="1"/>
  <c r="H339" i="17" s="1"/>
  <c r="H340" i="17" a="1"/>
  <c r="H340" i="17" s="1"/>
  <c r="H341" i="17" a="1"/>
  <c r="H341" i="17" s="1"/>
  <c r="H342" i="17" a="1"/>
  <c r="H342" i="17" s="1"/>
  <c r="AD21" i="17"/>
  <c r="H382" i="17" a="1"/>
  <c r="H382" i="17" s="1"/>
  <c r="H381" i="17" a="1"/>
  <c r="H381" i="17" s="1"/>
  <c r="H380" i="17" a="1"/>
  <c r="H380" i="17" s="1"/>
  <c r="AF17" i="17" s="1"/>
  <c r="H393" i="17" a="1"/>
  <c r="H393" i="17" s="1"/>
  <c r="H395" i="17" a="1"/>
  <c r="H395" i="17" s="1"/>
  <c r="H394" i="17" a="1"/>
  <c r="H394" i="17" s="1"/>
  <c r="H392" i="17" a="1"/>
  <c r="H392" i="17" s="1"/>
  <c r="Q37" i="16"/>
  <c r="Y37" i="16" s="1"/>
  <c r="AG37" i="16" s="1"/>
  <c r="R37" i="16"/>
  <c r="I39" i="16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397" i="17" a="1"/>
  <c r="H397" i="17" s="1"/>
  <c r="H398" i="17" a="1"/>
  <c r="H398" i="17" s="1"/>
  <c r="H396" i="17" a="1"/>
  <c r="H396" i="17" s="1"/>
  <c r="AA35" i="16"/>
  <c r="AH35" i="16"/>
  <c r="AI35" i="16" s="1"/>
  <c r="S36" i="16"/>
  <c r="Z36" i="16"/>
  <c r="J38" i="16"/>
  <c r="P38" i="16" s="1"/>
  <c r="L38" i="16"/>
  <c r="K38" i="16"/>
  <c r="X38" i="16" s="1"/>
  <c r="L92" i="9"/>
  <c r="I92" i="9" s="1" a="1"/>
  <c r="I92" i="9" s="1"/>
  <c r="AN92" i="16" s="1"/>
  <c r="E41" i="9"/>
  <c r="L40" i="9"/>
  <c r="I40" i="9" s="1" a="1"/>
  <c r="I40" i="9" s="1"/>
  <c r="AN40" i="16" s="1"/>
  <c r="AF7" i="17" l="1"/>
  <c r="AF29" i="17" s="1"/>
  <c r="H651" i="17" s="1" a="1"/>
  <c r="H651" i="17" s="1"/>
  <c r="AF21" i="17"/>
  <c r="AF20" i="17"/>
  <c r="AD18" i="17"/>
  <c r="I40" i="16"/>
  <c r="H385" i="17" a="1"/>
  <c r="H385" i="17" s="1"/>
  <c r="H386" i="17" a="1"/>
  <c r="H386" i="17" s="1"/>
  <c r="H384" i="17" a="1"/>
  <c r="H384" i="17" s="1"/>
  <c r="H383" i="17" a="1"/>
  <c r="H383" i="17" s="1"/>
  <c r="AF18" i="17" s="1"/>
  <c r="AA36" i="16"/>
  <c r="AH36" i="16"/>
  <c r="AI36" i="16" s="1"/>
  <c r="Q38" i="16"/>
  <c r="Y38" i="16" s="1"/>
  <c r="AG38" i="16" s="1"/>
  <c r="R38" i="16"/>
  <c r="J39" i="16"/>
  <c r="P39" i="16" s="1"/>
  <c r="L39" i="16"/>
  <c r="K39" i="16"/>
  <c r="X39" i="16" s="1"/>
  <c r="S37" i="16"/>
  <c r="Z37" i="16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Q39" i="16"/>
  <c r="Y39" i="16" s="1"/>
  <c r="AG39" i="16" s="1"/>
  <c r="R39" i="16"/>
  <c r="J40" i="16"/>
  <c r="P40" i="16" s="1"/>
  <c r="L40" i="16"/>
  <c r="K40" i="16"/>
  <c r="X40" i="16" s="1"/>
  <c r="I41" i="16"/>
  <c r="S38" i="16"/>
  <c r="Z38" i="16"/>
  <c r="AA37" i="16"/>
  <c r="AH37" i="16"/>
  <c r="AI37" i="16" s="1"/>
  <c r="E95" i="9"/>
  <c r="L94" i="9"/>
  <c r="I94" i="9" s="1" a="1"/>
  <c r="I94" i="9" s="1"/>
  <c r="AN94" i="16" s="1"/>
  <c r="L42" i="9"/>
  <c r="I42" i="9" s="1" a="1"/>
  <c r="I42" i="9" s="1"/>
  <c r="AN42" i="16" s="1"/>
  <c r="E43" i="9"/>
  <c r="J41" i="16" l="1"/>
  <c r="P41" i="16" s="1"/>
  <c r="K41" i="16"/>
  <c r="X41" i="16" s="1"/>
  <c r="L41" i="16"/>
  <c r="I42" i="16"/>
  <c r="AH38" i="16"/>
  <c r="AI38" i="16" s="1"/>
  <c r="AA38" i="16"/>
  <c r="Q40" i="16"/>
  <c r="Y40" i="16" s="1"/>
  <c r="AG40" i="16" s="1"/>
  <c r="R40" i="16"/>
  <c r="S39" i="16"/>
  <c r="Z39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S40" i="16" l="1"/>
  <c r="Z40" i="16"/>
  <c r="I43" i="16"/>
  <c r="AA39" i="16"/>
  <c r="AH39" i="16"/>
  <c r="AI39" i="16" s="1"/>
  <c r="J42" i="16"/>
  <c r="P42" i="16" s="1"/>
  <c r="L42" i="16"/>
  <c r="K42" i="16"/>
  <c r="X42" i="16" s="1"/>
  <c r="Q41" i="16"/>
  <c r="Y41" i="16" s="1"/>
  <c r="AG41" i="16" s="1"/>
  <c r="R41" i="16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S41" i="16"/>
  <c r="Z41" i="16"/>
  <c r="J43" i="16"/>
  <c r="P43" i="16" s="1"/>
  <c r="K43" i="16"/>
  <c r="X43" i="16" s="1"/>
  <c r="L43" i="16"/>
  <c r="AA40" i="16"/>
  <c r="AH40" i="16"/>
  <c r="AI40" i="16" s="1"/>
  <c r="Q42" i="16"/>
  <c r="Y42" i="16" s="1"/>
  <c r="AG42" i="16" s="1"/>
  <c r="R42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J44" i="16"/>
  <c r="P44" i="16" s="1"/>
  <c r="L44" i="16"/>
  <c r="K44" i="16"/>
  <c r="X44" i="16" s="1"/>
  <c r="Q43" i="16"/>
  <c r="Y43" i="16" s="1"/>
  <c r="AG43" i="16" s="1"/>
  <c r="R43" i="16"/>
  <c r="AH41" i="16"/>
  <c r="AI41" i="16" s="1"/>
  <c r="AA41" i="16"/>
  <c r="S42" i="16"/>
  <c r="Z42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Z43" i="16" l="1"/>
  <c r="S43" i="16"/>
  <c r="I46" i="16"/>
  <c r="J45" i="16"/>
  <c r="P45" i="16" s="1"/>
  <c r="K45" i="16"/>
  <c r="X45" i="16" s="1"/>
  <c r="L45" i="16"/>
  <c r="AH42" i="16"/>
  <c r="AI42" i="16" s="1"/>
  <c r="AA42" i="16"/>
  <c r="Q44" i="16"/>
  <c r="Y44" i="16" s="1"/>
  <c r="AG44" i="16" s="1"/>
  <c r="R44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J46" i="16"/>
  <c r="P46" i="16" s="1"/>
  <c r="L46" i="16"/>
  <c r="K46" i="16"/>
  <c r="X46" i="16" s="1"/>
  <c r="S44" i="16"/>
  <c r="Z44" i="16"/>
  <c r="Q45" i="16"/>
  <c r="Y45" i="16" s="1"/>
  <c r="AG45" i="16" s="1"/>
  <c r="R45" i="16"/>
  <c r="AH43" i="16"/>
  <c r="AI43" i="16" s="1"/>
  <c r="AA43" i="16"/>
  <c r="L100" i="9"/>
  <c r="I100" i="9" s="1" a="1"/>
  <c r="I100" i="9" s="1"/>
  <c r="AN100" i="16" s="1"/>
  <c r="E49" i="9"/>
  <c r="L48" i="9"/>
  <c r="I48" i="9" s="1" a="1"/>
  <c r="I48" i="9" s="1"/>
  <c r="AN48" i="16" s="1"/>
  <c r="AH44" i="16" l="1"/>
  <c r="AI44" i="16" s="1"/>
  <c r="AA44" i="16"/>
  <c r="J47" i="16"/>
  <c r="P47" i="16" s="1"/>
  <c r="L47" i="16"/>
  <c r="K47" i="16"/>
  <c r="X47" i="16" s="1"/>
  <c r="I48" i="16"/>
  <c r="S45" i="16"/>
  <c r="Z45" i="16"/>
  <c r="Q46" i="16"/>
  <c r="Y46" i="16" s="1"/>
  <c r="AG46" i="16" s="1"/>
  <c r="R46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I49" i="16" l="1"/>
  <c r="Q47" i="16"/>
  <c r="Y47" i="16" s="1"/>
  <c r="AG47" i="16" s="1"/>
  <c r="R47" i="16"/>
  <c r="J48" i="16"/>
  <c r="P48" i="16" s="1"/>
  <c r="K48" i="16"/>
  <c r="X48" i="16" s="1"/>
  <c r="L48" i="16"/>
  <c r="S46" i="16"/>
  <c r="Z46" i="16"/>
  <c r="AH45" i="16"/>
  <c r="AI45" i="16" s="1"/>
  <c r="AA45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AH46" i="16" l="1"/>
  <c r="AI46" i="16" s="1"/>
  <c r="AA46" i="16"/>
  <c r="I50" i="16"/>
  <c r="Q48" i="16"/>
  <c r="Y48" i="16" s="1"/>
  <c r="AG48" i="16" s="1"/>
  <c r="R48" i="16"/>
  <c r="S47" i="16"/>
  <c r="Z47" i="16"/>
  <c r="J49" i="16"/>
  <c r="P49" i="16" s="1"/>
  <c r="L49" i="16"/>
  <c r="K49" i="16"/>
  <c r="X49" i="16" s="1"/>
  <c r="E104" i="9"/>
  <c r="L103" i="9"/>
  <c r="I103" i="9" s="1" a="1"/>
  <c r="I103" i="9" s="1"/>
  <c r="AN103" i="16" s="1"/>
  <c r="E52" i="9"/>
  <c r="L51" i="9"/>
  <c r="I51" i="9" s="1" a="1"/>
  <c r="I51" i="9" s="1"/>
  <c r="AN51" i="16" s="1"/>
  <c r="I51" i="16" l="1"/>
  <c r="S48" i="16"/>
  <c r="Z48" i="16"/>
  <c r="J50" i="16"/>
  <c r="P50" i="16" s="1"/>
  <c r="L50" i="16"/>
  <c r="K50" i="16"/>
  <c r="X50" i="16" s="1"/>
  <c r="Q49" i="16"/>
  <c r="Y49" i="16" s="1"/>
  <c r="AG49" i="16" s="1"/>
  <c r="R49" i="16"/>
  <c r="AA47" i="16"/>
  <c r="AH47" i="16"/>
  <c r="AI47" i="16" s="1"/>
  <c r="E105" i="9"/>
  <c r="L104" i="9"/>
  <c r="I104" i="9" s="1" a="1"/>
  <c r="I104" i="9" s="1"/>
  <c r="AN104" i="16" s="1"/>
  <c r="L52" i="9"/>
  <c r="I52" i="9" s="1" a="1"/>
  <c r="I52" i="9" s="1"/>
  <c r="AN52" i="16" s="1"/>
  <c r="S49" i="16" l="1"/>
  <c r="Z49" i="16"/>
  <c r="Q50" i="16"/>
  <c r="Y50" i="16" s="1"/>
  <c r="AG50" i="16" s="1"/>
  <c r="R50" i="16"/>
  <c r="J51" i="16"/>
  <c r="P51" i="16" s="1"/>
  <c r="K51" i="16"/>
  <c r="X51" i="16" s="1"/>
  <c r="L51" i="16"/>
  <c r="I52" i="16"/>
  <c r="AA48" i="16"/>
  <c r="AH48" i="16"/>
  <c r="AI48" i="16" s="1"/>
  <c r="L105" i="9"/>
  <c r="I105" i="9" s="1" a="1"/>
  <c r="I105" i="9" s="1"/>
  <c r="AN105" i="16" s="1"/>
  <c r="E106" i="9"/>
  <c r="L53" i="9"/>
  <c r="I53" i="9" s="1" a="1"/>
  <c r="I53" i="9" s="1"/>
  <c r="AN53" i="16" s="1"/>
  <c r="E54" i="9"/>
  <c r="I53" i="16" l="1"/>
  <c r="Q51" i="16"/>
  <c r="Y51" i="16" s="1"/>
  <c r="AG51" i="16" s="1"/>
  <c r="R51" i="16"/>
  <c r="Z50" i="16"/>
  <c r="S50" i="16"/>
  <c r="J52" i="16"/>
  <c r="P52" i="16" s="1"/>
  <c r="L52" i="16"/>
  <c r="K52" i="16"/>
  <c r="X52" i="16" s="1"/>
  <c r="AA49" i="16"/>
  <c r="AH49" i="16"/>
  <c r="AI49" i="16" s="1"/>
  <c r="E107" i="9"/>
  <c r="L106" i="9"/>
  <c r="I106" i="9" s="1" a="1"/>
  <c r="I106" i="9" s="1"/>
  <c r="AN106" i="16" s="1"/>
  <c r="L54" i="9"/>
  <c r="I54" i="9" s="1" a="1"/>
  <c r="I54" i="9" s="1"/>
  <c r="AN54" i="16" s="1"/>
  <c r="E55" i="9"/>
  <c r="Q52" i="16" l="1"/>
  <c r="Y52" i="16" s="1"/>
  <c r="AG52" i="16" s="1"/>
  <c r="R52" i="16"/>
  <c r="I54" i="16"/>
  <c r="AH50" i="16"/>
  <c r="AI50" i="16" s="1"/>
  <c r="AA50" i="16"/>
  <c r="S51" i="16"/>
  <c r="Z51" i="16"/>
  <c r="J53" i="16"/>
  <c r="P53" i="16" s="1"/>
  <c r="L53" i="16"/>
  <c r="K53" i="16"/>
  <c r="X53" i="16" s="1"/>
  <c r="E108" i="9"/>
  <c r="L107" i="9"/>
  <c r="I107" i="9" s="1" a="1"/>
  <c r="I107" i="9" s="1"/>
  <c r="AN107" i="16" s="1"/>
  <c r="E56" i="9"/>
  <c r="L55" i="9"/>
  <c r="I55" i="9" s="1" a="1"/>
  <c r="I55" i="9" s="1"/>
  <c r="AN55" i="16" s="1"/>
  <c r="Q53" i="16" l="1"/>
  <c r="Y53" i="16" s="1"/>
  <c r="AG53" i="16" s="1"/>
  <c r="R53" i="16"/>
  <c r="I55" i="16"/>
  <c r="AH51" i="16"/>
  <c r="AI51" i="16" s="1"/>
  <c r="AA51" i="16"/>
  <c r="J54" i="16"/>
  <c r="P54" i="16" s="1"/>
  <c r="K54" i="16"/>
  <c r="X54" i="16" s="1"/>
  <c r="L54" i="16"/>
  <c r="S52" i="16"/>
  <c r="Z52" i="16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I56" i="16"/>
  <c r="J55" i="16"/>
  <c r="P55" i="16" s="1"/>
  <c r="L55" i="16"/>
  <c r="K55" i="16"/>
  <c r="X55" i="16" s="1"/>
  <c r="AA52" i="16"/>
  <c r="AH52" i="16"/>
  <c r="AI52" i="16" s="1"/>
  <c r="S53" i="16"/>
  <c r="Z53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AH53" i="16" l="1"/>
  <c r="AI53" i="16" s="1"/>
  <c r="AA53" i="16"/>
  <c r="I57" i="16"/>
  <c r="Q55" i="16"/>
  <c r="Y55" i="16" s="1"/>
  <c r="AG55" i="16" s="1"/>
  <c r="R55" i="16"/>
  <c r="J56" i="16"/>
  <c r="P56" i="16" s="1"/>
  <c r="L56" i="16"/>
  <c r="K56" i="16"/>
  <c r="X56" i="16" s="1"/>
  <c r="S54" i="16"/>
  <c r="Z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Q56" i="16" l="1"/>
  <c r="Y56" i="16" s="1"/>
  <c r="AG56" i="16" s="1"/>
  <c r="R56" i="16"/>
  <c r="I58" i="16"/>
  <c r="S55" i="16"/>
  <c r="Z55" i="16"/>
  <c r="J57" i="16"/>
  <c r="P57" i="16" s="1"/>
  <c r="L57" i="16"/>
  <c r="K57" i="16"/>
  <c r="X57" i="16" s="1"/>
  <c r="AH54" i="16"/>
  <c r="AI54" i="16" s="1"/>
  <c r="AA54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Q57" i="16"/>
  <c r="Y57" i="16" s="1"/>
  <c r="AG57" i="16" s="1"/>
  <c r="R57" i="16"/>
  <c r="AH55" i="16"/>
  <c r="AI55" i="16" s="1"/>
  <c r="AA55" i="16"/>
  <c r="J58" i="16"/>
  <c r="P58" i="16" s="1"/>
  <c r="L58" i="16"/>
  <c r="K58" i="16"/>
  <c r="X58" i="16" s="1"/>
  <c r="S56" i="16"/>
  <c r="Z56" i="16"/>
  <c r="E113" i="9"/>
  <c r="L112" i="9"/>
  <c r="I112" i="9" s="1" a="1"/>
  <c r="I112" i="9" s="1"/>
  <c r="AN112" i="16" s="1"/>
  <c r="L60" i="9"/>
  <c r="I60" i="9" s="1" a="1"/>
  <c r="I60" i="9" s="1"/>
  <c r="AN60" i="16" s="1"/>
  <c r="Q58" i="16" l="1"/>
  <c r="Y58" i="16" s="1"/>
  <c r="AG58" i="16" s="1"/>
  <c r="R58" i="16"/>
  <c r="I60" i="16"/>
  <c r="J59" i="16"/>
  <c r="P59" i="16" s="1"/>
  <c r="L59" i="16"/>
  <c r="K59" i="16"/>
  <c r="X59" i="16" s="1"/>
  <c r="AA56" i="16"/>
  <c r="AH56" i="16"/>
  <c r="AI56" i="16" s="1"/>
  <c r="S57" i="16"/>
  <c r="Z57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J60" i="16" l="1"/>
  <c r="P60" i="16" s="1"/>
  <c r="K60" i="16"/>
  <c r="X60" i="16" s="1"/>
  <c r="L60" i="16"/>
  <c r="I101" i="16"/>
  <c r="I61" i="16"/>
  <c r="I109" i="16"/>
  <c r="Q59" i="16"/>
  <c r="Y59" i="16" s="1"/>
  <c r="AG59" i="16" s="1"/>
  <c r="R59" i="16"/>
  <c r="AA57" i="16"/>
  <c r="AH57" i="16"/>
  <c r="AI57" i="16" s="1"/>
  <c r="S58" i="16"/>
  <c r="Z58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Z59" i="16" l="1"/>
  <c r="S59" i="16"/>
  <c r="J109" i="16"/>
  <c r="P109" i="16" s="1"/>
  <c r="K109" i="16"/>
  <c r="X109" i="16" s="1"/>
  <c r="L109" i="16"/>
  <c r="J61" i="16"/>
  <c r="P61" i="16" s="1"/>
  <c r="K61" i="16"/>
  <c r="X61" i="16" s="1"/>
  <c r="L61" i="16"/>
  <c r="J101" i="16"/>
  <c r="P101" i="16" s="1"/>
  <c r="L101" i="16"/>
  <c r="K101" i="16"/>
  <c r="X101" i="16" s="1"/>
  <c r="I62" i="16"/>
  <c r="I110" i="16"/>
  <c r="AH58" i="16"/>
  <c r="AI58" i="16" s="1"/>
  <c r="AA58" i="16"/>
  <c r="Q60" i="16"/>
  <c r="Y60" i="16" s="1"/>
  <c r="AG60" i="16" s="1"/>
  <c r="R60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I63" i="16" l="1"/>
  <c r="I111" i="16"/>
  <c r="Q61" i="16"/>
  <c r="Y61" i="16" s="1"/>
  <c r="AG61" i="16" s="1"/>
  <c r="R61" i="16"/>
  <c r="J110" i="16"/>
  <c r="P110" i="16" s="1"/>
  <c r="K110" i="16"/>
  <c r="X110" i="16" s="1"/>
  <c r="L110" i="16"/>
  <c r="J62" i="16"/>
  <c r="P62" i="16" s="1"/>
  <c r="L62" i="16"/>
  <c r="K62" i="16"/>
  <c r="X62" i="16" s="1"/>
  <c r="Q109" i="16"/>
  <c r="Y109" i="16" s="1"/>
  <c r="AG109" i="16" s="1"/>
  <c r="R109" i="16"/>
  <c r="S60" i="16"/>
  <c r="Z60" i="16"/>
  <c r="Q101" i="16"/>
  <c r="Y101" i="16" s="1"/>
  <c r="AG101" i="16" s="1"/>
  <c r="R101" i="16"/>
  <c r="AA59" i="16"/>
  <c r="AH59" i="16"/>
  <c r="AI59" i="16" s="1"/>
  <c r="L116" i="9"/>
  <c r="I116" i="9" s="1" a="1"/>
  <c r="I116" i="9" s="1"/>
  <c r="AN116" i="16" s="1"/>
  <c r="E65" i="9"/>
  <c r="L64" i="9"/>
  <c r="I64" i="9" s="1" a="1"/>
  <c r="I64" i="9" s="1"/>
  <c r="AN64" i="16" s="1"/>
  <c r="Q62" i="16" l="1"/>
  <c r="Y62" i="16" s="1"/>
  <c r="AG62" i="16" s="1"/>
  <c r="R62" i="16"/>
  <c r="S101" i="16"/>
  <c r="Z101" i="16"/>
  <c r="AH60" i="16"/>
  <c r="AI60" i="16" s="1"/>
  <c r="AA60" i="16"/>
  <c r="I64" i="16"/>
  <c r="I112" i="16"/>
  <c r="Q110" i="16"/>
  <c r="Y110" i="16" s="1"/>
  <c r="AG110" i="16" s="1"/>
  <c r="R110" i="16"/>
  <c r="S109" i="16"/>
  <c r="Z109" i="16"/>
  <c r="S61" i="16"/>
  <c r="Z61" i="16"/>
  <c r="J111" i="16"/>
  <c r="P111" i="16" s="1"/>
  <c r="L111" i="16"/>
  <c r="K111" i="16"/>
  <c r="X111" i="16" s="1"/>
  <c r="J63" i="16"/>
  <c r="P63" i="16" s="1"/>
  <c r="L63" i="16"/>
  <c r="K63" i="16"/>
  <c r="X63" i="16" s="1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112" i="16" l="1"/>
  <c r="P112" i="16" s="1"/>
  <c r="K112" i="16"/>
  <c r="X112" i="16" s="1"/>
  <c r="L112" i="16"/>
  <c r="J64" i="16"/>
  <c r="P64" i="16" s="1"/>
  <c r="K64" i="16"/>
  <c r="X64" i="16" s="1"/>
  <c r="L64" i="16"/>
  <c r="I65" i="16"/>
  <c r="I113" i="16"/>
  <c r="AA61" i="16"/>
  <c r="AH61" i="16"/>
  <c r="AI61" i="16" s="1"/>
  <c r="AH109" i="16"/>
  <c r="AI109" i="16" s="1"/>
  <c r="AA109" i="16"/>
  <c r="J117" i="16"/>
  <c r="P117" i="16" s="1"/>
  <c r="K117" i="16"/>
  <c r="X117" i="16" s="1"/>
  <c r="L117" i="16"/>
  <c r="AH101" i="16"/>
  <c r="AI101" i="16" s="1"/>
  <c r="AA101" i="16"/>
  <c r="Q111" i="16"/>
  <c r="Y111" i="16" s="1"/>
  <c r="AG111" i="16" s="1"/>
  <c r="R111" i="16"/>
  <c r="Q63" i="16"/>
  <c r="Y63" i="16" s="1"/>
  <c r="AG63" i="16" s="1"/>
  <c r="R63" i="16"/>
  <c r="S110" i="16"/>
  <c r="Z110" i="16"/>
  <c r="S62" i="16"/>
  <c r="Z62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113" i="16" l="1"/>
  <c r="P113" i="16" s="1"/>
  <c r="L113" i="16"/>
  <c r="K113" i="16"/>
  <c r="X113" i="16" s="1"/>
  <c r="J65" i="16"/>
  <c r="P65" i="16" s="1"/>
  <c r="L65" i="16"/>
  <c r="K65" i="16"/>
  <c r="X65" i="16" s="1"/>
  <c r="AH110" i="16"/>
  <c r="AI110" i="16" s="1"/>
  <c r="AA110" i="16"/>
  <c r="Z63" i="16"/>
  <c r="S63" i="16"/>
  <c r="Q117" i="16"/>
  <c r="Y117" i="16" s="1"/>
  <c r="AG117" i="16" s="1"/>
  <c r="R117" i="16"/>
  <c r="Q64" i="16"/>
  <c r="Y64" i="16" s="1"/>
  <c r="AG64" i="16" s="1"/>
  <c r="R64" i="16"/>
  <c r="J118" i="16"/>
  <c r="P118" i="16" s="1"/>
  <c r="K118" i="16"/>
  <c r="X118" i="16" s="1"/>
  <c r="L118" i="16"/>
  <c r="Z111" i="16"/>
  <c r="S111" i="16"/>
  <c r="I66" i="16"/>
  <c r="I114" i="16"/>
  <c r="AA62" i="16"/>
  <c r="AH62" i="16"/>
  <c r="AI62" i="16" s="1"/>
  <c r="Q112" i="16"/>
  <c r="Y112" i="16" s="1"/>
  <c r="AG112" i="16" s="1"/>
  <c r="R112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4" i="16" l="1"/>
  <c r="P114" i="16" s="1"/>
  <c r="L114" i="16"/>
  <c r="K114" i="16"/>
  <c r="X114" i="16" s="1"/>
  <c r="Q118" i="16"/>
  <c r="Y118" i="16" s="1"/>
  <c r="AG118" i="16" s="1"/>
  <c r="R118" i="16"/>
  <c r="S64" i="16"/>
  <c r="Z64" i="16"/>
  <c r="J66" i="16"/>
  <c r="P66" i="16" s="1"/>
  <c r="L66" i="16"/>
  <c r="K66" i="16"/>
  <c r="X66" i="16" s="1"/>
  <c r="S117" i="16"/>
  <c r="Z117" i="16"/>
  <c r="Q65" i="16"/>
  <c r="Y65" i="16" s="1"/>
  <c r="AG65" i="16" s="1"/>
  <c r="R65" i="16"/>
  <c r="J119" i="16"/>
  <c r="P119" i="16" s="1"/>
  <c r="K119" i="16"/>
  <c r="X119" i="16" s="1"/>
  <c r="L119" i="16"/>
  <c r="AH111" i="16"/>
  <c r="AI111" i="16" s="1"/>
  <c r="AA111" i="16"/>
  <c r="I67" i="16"/>
  <c r="I115" i="16"/>
  <c r="I69" i="16"/>
  <c r="I85" i="16"/>
  <c r="I77" i="16"/>
  <c r="I93" i="16"/>
  <c r="I78" i="16"/>
  <c r="I86" i="16"/>
  <c r="I70" i="16"/>
  <c r="I94" i="16"/>
  <c r="I102" i="16"/>
  <c r="I71" i="16"/>
  <c r="I103" i="16"/>
  <c r="I79" i="16"/>
  <c r="I87" i="16"/>
  <c r="I95" i="16"/>
  <c r="I80" i="16"/>
  <c r="I104" i="16"/>
  <c r="I96" i="16"/>
  <c r="I88" i="16"/>
  <c r="I72" i="16"/>
  <c r="I73" i="16"/>
  <c r="I105" i="16"/>
  <c r="I97" i="16"/>
  <c r="I81" i="16"/>
  <c r="I89" i="16"/>
  <c r="I74" i="16"/>
  <c r="I90" i="16"/>
  <c r="I98" i="16"/>
  <c r="I82" i="16"/>
  <c r="I106" i="16"/>
  <c r="I99" i="16"/>
  <c r="I91" i="16"/>
  <c r="I75" i="16"/>
  <c r="I83" i="16"/>
  <c r="I107" i="16"/>
  <c r="I92" i="16"/>
  <c r="I76" i="16"/>
  <c r="I100" i="16"/>
  <c r="I68" i="16"/>
  <c r="I108" i="16"/>
  <c r="I84" i="16"/>
  <c r="I116" i="16"/>
  <c r="Z112" i="16"/>
  <c r="S112" i="16"/>
  <c r="AA63" i="16"/>
  <c r="AH63" i="16"/>
  <c r="AI63" i="16" s="1"/>
  <c r="Q113" i="16"/>
  <c r="Y113" i="16" s="1"/>
  <c r="AG113" i="16" s="1"/>
  <c r="R113" i="16"/>
  <c r="E121" i="9"/>
  <c r="L120" i="9"/>
  <c r="I120" i="9" s="1" a="1"/>
  <c r="I120" i="9" s="1"/>
  <c r="AN120" i="16" s="1"/>
  <c r="I120" i="16" s="1"/>
  <c r="AH112" i="16" l="1"/>
  <c r="AI112" i="16" s="1"/>
  <c r="AA112" i="16"/>
  <c r="J92" i="16"/>
  <c r="P92" i="16" s="1"/>
  <c r="L92" i="16"/>
  <c r="K92" i="16"/>
  <c r="X92" i="16" s="1"/>
  <c r="J98" i="16"/>
  <c r="P98" i="16" s="1"/>
  <c r="L98" i="16"/>
  <c r="K98" i="16"/>
  <c r="X98" i="16" s="1"/>
  <c r="J72" i="16"/>
  <c r="P72" i="16" s="1"/>
  <c r="L72" i="16"/>
  <c r="K72" i="16"/>
  <c r="X72" i="16" s="1"/>
  <c r="J103" i="16"/>
  <c r="P103" i="16" s="1"/>
  <c r="K103" i="16"/>
  <c r="X103" i="16" s="1"/>
  <c r="L103" i="16"/>
  <c r="J77" i="16"/>
  <c r="P77" i="16" s="1"/>
  <c r="K77" i="16"/>
  <c r="X77" i="16" s="1"/>
  <c r="L77" i="16"/>
  <c r="Q66" i="16"/>
  <c r="Y66" i="16" s="1"/>
  <c r="AG66" i="16" s="1"/>
  <c r="R66" i="16"/>
  <c r="J107" i="16"/>
  <c r="P107" i="16" s="1"/>
  <c r="L107" i="16"/>
  <c r="K107" i="16"/>
  <c r="X107" i="16" s="1"/>
  <c r="J90" i="16"/>
  <c r="P90" i="16" s="1"/>
  <c r="L90" i="16"/>
  <c r="K90" i="16"/>
  <c r="X90" i="16" s="1"/>
  <c r="J88" i="16"/>
  <c r="P88" i="16" s="1"/>
  <c r="K88" i="16"/>
  <c r="X88" i="16" s="1"/>
  <c r="L88" i="16"/>
  <c r="J71" i="16"/>
  <c r="P71" i="16" s="1"/>
  <c r="K71" i="16"/>
  <c r="X71" i="16" s="1"/>
  <c r="L71" i="16"/>
  <c r="J85" i="16"/>
  <c r="P85" i="16" s="1"/>
  <c r="L85" i="16"/>
  <c r="K85" i="16"/>
  <c r="X85" i="16" s="1"/>
  <c r="Q119" i="16"/>
  <c r="Y119" i="16" s="1"/>
  <c r="AG119" i="16" s="1"/>
  <c r="R119" i="16"/>
  <c r="AA64" i="16"/>
  <c r="AH64" i="16"/>
  <c r="AI64" i="16" s="1"/>
  <c r="J116" i="16"/>
  <c r="P116" i="16" s="1"/>
  <c r="K116" i="16"/>
  <c r="X116" i="16" s="1"/>
  <c r="L116" i="16"/>
  <c r="J83" i="16"/>
  <c r="P83" i="16" s="1"/>
  <c r="L83" i="16"/>
  <c r="K83" i="16"/>
  <c r="X83" i="16" s="1"/>
  <c r="J74" i="16"/>
  <c r="P74" i="16" s="1"/>
  <c r="L74" i="16"/>
  <c r="K74" i="16"/>
  <c r="X74" i="16" s="1"/>
  <c r="J96" i="16"/>
  <c r="P96" i="16" s="1"/>
  <c r="K96" i="16"/>
  <c r="X96" i="16" s="1"/>
  <c r="L96" i="16"/>
  <c r="J102" i="16"/>
  <c r="P102" i="16" s="1"/>
  <c r="K102" i="16"/>
  <c r="X102" i="16" s="1"/>
  <c r="L102" i="16"/>
  <c r="J69" i="16"/>
  <c r="P69" i="16" s="1"/>
  <c r="K69" i="16"/>
  <c r="X69" i="16" s="1"/>
  <c r="L69" i="16"/>
  <c r="S65" i="16"/>
  <c r="Z65" i="16"/>
  <c r="J75" i="16"/>
  <c r="P75" i="16" s="1"/>
  <c r="K75" i="16"/>
  <c r="X75" i="16" s="1"/>
  <c r="L75" i="16"/>
  <c r="J89" i="16"/>
  <c r="P89" i="16" s="1"/>
  <c r="L89" i="16"/>
  <c r="K89" i="16"/>
  <c r="X89" i="16" s="1"/>
  <c r="J104" i="16"/>
  <c r="P104" i="16" s="1"/>
  <c r="L104" i="16"/>
  <c r="K104" i="16"/>
  <c r="X104" i="16" s="1"/>
  <c r="J94" i="16"/>
  <c r="P94" i="16" s="1"/>
  <c r="K94" i="16"/>
  <c r="X94" i="16" s="1"/>
  <c r="L94" i="16"/>
  <c r="J115" i="16"/>
  <c r="P115" i="16" s="1"/>
  <c r="L115" i="16"/>
  <c r="K115" i="16"/>
  <c r="X115" i="16" s="1"/>
  <c r="Z118" i="16"/>
  <c r="S118" i="16"/>
  <c r="J108" i="16"/>
  <c r="P108" i="16" s="1"/>
  <c r="K108" i="16"/>
  <c r="X108" i="16" s="1"/>
  <c r="L108" i="16"/>
  <c r="J91" i="16"/>
  <c r="P91" i="16" s="1"/>
  <c r="K91" i="16"/>
  <c r="X91" i="16" s="1"/>
  <c r="L91" i="16"/>
  <c r="J81" i="16"/>
  <c r="P81" i="16" s="1"/>
  <c r="L81" i="16"/>
  <c r="K81" i="16"/>
  <c r="X81" i="16" s="1"/>
  <c r="J80" i="16"/>
  <c r="P80" i="16" s="1"/>
  <c r="K80" i="16"/>
  <c r="X80" i="16" s="1"/>
  <c r="L80" i="16"/>
  <c r="J70" i="16"/>
  <c r="P70" i="16" s="1"/>
  <c r="K70" i="16"/>
  <c r="X70" i="16" s="1"/>
  <c r="L70" i="16"/>
  <c r="J67" i="16"/>
  <c r="P67" i="16" s="1"/>
  <c r="K67" i="16"/>
  <c r="X67" i="16" s="1"/>
  <c r="L67" i="16"/>
  <c r="AH117" i="16"/>
  <c r="AI117" i="16" s="1"/>
  <c r="AA117" i="16"/>
  <c r="J120" i="16"/>
  <c r="P120" i="16" s="1"/>
  <c r="K120" i="16"/>
  <c r="X120" i="16" s="1"/>
  <c r="L120" i="16"/>
  <c r="J68" i="16"/>
  <c r="P68" i="16" s="1"/>
  <c r="K68" i="16"/>
  <c r="X68" i="16" s="1"/>
  <c r="L68" i="16"/>
  <c r="J99" i="16"/>
  <c r="P99" i="16" s="1"/>
  <c r="L99" i="16"/>
  <c r="K99" i="16"/>
  <c r="X99" i="16" s="1"/>
  <c r="J97" i="16"/>
  <c r="P97" i="16" s="1"/>
  <c r="L97" i="16"/>
  <c r="K97" i="16"/>
  <c r="X97" i="16" s="1"/>
  <c r="J95" i="16"/>
  <c r="P95" i="16" s="1"/>
  <c r="L95" i="16"/>
  <c r="K95" i="16"/>
  <c r="X95" i="16" s="1"/>
  <c r="J86" i="16"/>
  <c r="P86" i="16" s="1"/>
  <c r="K86" i="16"/>
  <c r="X86" i="16" s="1"/>
  <c r="L86" i="16"/>
  <c r="J100" i="16"/>
  <c r="P100" i="16" s="1"/>
  <c r="K100" i="16"/>
  <c r="X100" i="16" s="1"/>
  <c r="L100" i="16"/>
  <c r="J106" i="16"/>
  <c r="P106" i="16" s="1"/>
  <c r="K106" i="16"/>
  <c r="X106" i="16" s="1"/>
  <c r="L106" i="16"/>
  <c r="J105" i="16"/>
  <c r="P105" i="16" s="1"/>
  <c r="L105" i="16"/>
  <c r="K105" i="16"/>
  <c r="X105" i="16" s="1"/>
  <c r="J87" i="16"/>
  <c r="P87" i="16" s="1"/>
  <c r="L87" i="16"/>
  <c r="K87" i="16"/>
  <c r="X87" i="16" s="1"/>
  <c r="J78" i="16"/>
  <c r="P78" i="16" s="1"/>
  <c r="K78" i="16"/>
  <c r="X78" i="16" s="1"/>
  <c r="L78" i="16"/>
  <c r="J84" i="16"/>
  <c r="P84" i="16" s="1"/>
  <c r="K84" i="16"/>
  <c r="X84" i="16" s="1"/>
  <c r="L84" i="16"/>
  <c r="S113" i="16"/>
  <c r="Z113" i="16"/>
  <c r="J76" i="16"/>
  <c r="P76" i="16" s="1"/>
  <c r="L76" i="16"/>
  <c r="K76" i="16"/>
  <c r="X76" i="16" s="1"/>
  <c r="J82" i="16"/>
  <c r="P82" i="16" s="1"/>
  <c r="K82" i="16"/>
  <c r="X82" i="16" s="1"/>
  <c r="L82" i="16"/>
  <c r="J73" i="16"/>
  <c r="P73" i="16" s="1"/>
  <c r="K73" i="16"/>
  <c r="X73" i="16" s="1"/>
  <c r="L73" i="16"/>
  <c r="J79" i="16"/>
  <c r="P79" i="16" s="1"/>
  <c r="K79" i="16"/>
  <c r="X79" i="16" s="1"/>
  <c r="L79" i="16"/>
  <c r="J93" i="16"/>
  <c r="P93" i="16" s="1"/>
  <c r="K93" i="16"/>
  <c r="X93" i="16" s="1"/>
  <c r="L93" i="16"/>
  <c r="Q114" i="16"/>
  <c r="Y114" i="16" s="1"/>
  <c r="AG114" i="16" s="1"/>
  <c r="R114" i="16"/>
  <c r="L121" i="9"/>
  <c r="I121" i="9" s="1" a="1"/>
  <c r="I121" i="9" s="1"/>
  <c r="AN121" i="16" s="1"/>
  <c r="I121" i="16" s="1"/>
  <c r="E122" i="9"/>
  <c r="Q105" i="16" l="1"/>
  <c r="Y105" i="16" s="1"/>
  <c r="AG105" i="16" s="1"/>
  <c r="R105" i="16"/>
  <c r="Q120" i="16"/>
  <c r="Y120" i="16" s="1"/>
  <c r="AG120" i="16" s="1"/>
  <c r="R120" i="16"/>
  <c r="Q70" i="16"/>
  <c r="Y70" i="16" s="1"/>
  <c r="AG70" i="16" s="1"/>
  <c r="R70" i="16"/>
  <c r="Q96" i="16"/>
  <c r="Y96" i="16" s="1"/>
  <c r="AG96" i="16" s="1"/>
  <c r="R96" i="16"/>
  <c r="Q85" i="16"/>
  <c r="Y85" i="16" s="1"/>
  <c r="AG85" i="16" s="1"/>
  <c r="R85" i="16"/>
  <c r="J121" i="16"/>
  <c r="P121" i="16" s="1"/>
  <c r="L121" i="16"/>
  <c r="K121" i="16"/>
  <c r="X121" i="16" s="1"/>
  <c r="Q79" i="16"/>
  <c r="Y79" i="16" s="1"/>
  <c r="AG79" i="16" s="1"/>
  <c r="R79" i="16"/>
  <c r="Q86" i="16"/>
  <c r="Y86" i="16" s="1"/>
  <c r="AG86" i="16" s="1"/>
  <c r="R86" i="16"/>
  <c r="Q91" i="16"/>
  <c r="Y91" i="16" s="1"/>
  <c r="AG91" i="16" s="1"/>
  <c r="R91" i="16"/>
  <c r="Q115" i="16"/>
  <c r="Y115" i="16" s="1"/>
  <c r="AG115" i="16" s="1"/>
  <c r="R115" i="16"/>
  <c r="Q116" i="16"/>
  <c r="Y116" i="16" s="1"/>
  <c r="AG116" i="16" s="1"/>
  <c r="R116" i="16"/>
  <c r="Q90" i="16"/>
  <c r="Y90" i="16" s="1"/>
  <c r="AG90" i="16" s="1"/>
  <c r="R90" i="16"/>
  <c r="Q77" i="16"/>
  <c r="Y77" i="16" s="1"/>
  <c r="AG77" i="16" s="1"/>
  <c r="R77" i="16"/>
  <c r="S114" i="16"/>
  <c r="Z114" i="16"/>
  <c r="Q76" i="16"/>
  <c r="Y76" i="16" s="1"/>
  <c r="AG76" i="16" s="1"/>
  <c r="R76" i="16"/>
  <c r="Q78" i="16"/>
  <c r="Y78" i="16" s="1"/>
  <c r="AG78" i="16" s="1"/>
  <c r="R78" i="16"/>
  <c r="Q99" i="16"/>
  <c r="Y99" i="16" s="1"/>
  <c r="AG99" i="16" s="1"/>
  <c r="R99" i="16"/>
  <c r="Q89" i="16"/>
  <c r="Y89" i="16" s="1"/>
  <c r="AG89" i="16" s="1"/>
  <c r="R89" i="16"/>
  <c r="Q69" i="16"/>
  <c r="Y69" i="16" s="1"/>
  <c r="AG69" i="16" s="1"/>
  <c r="R69" i="16"/>
  <c r="Q98" i="16"/>
  <c r="Y98" i="16" s="1"/>
  <c r="AG98" i="16" s="1"/>
  <c r="R98" i="16"/>
  <c r="AA113" i="16"/>
  <c r="AH113" i="16"/>
  <c r="AI113" i="16" s="1"/>
  <c r="Q106" i="16"/>
  <c r="Y106" i="16" s="1"/>
  <c r="AG106" i="16" s="1"/>
  <c r="R106" i="16"/>
  <c r="Q80" i="16"/>
  <c r="Y80" i="16" s="1"/>
  <c r="AG80" i="16" s="1"/>
  <c r="R80" i="16"/>
  <c r="Q74" i="16"/>
  <c r="Y74" i="16" s="1"/>
  <c r="AG74" i="16" s="1"/>
  <c r="R74" i="16"/>
  <c r="Q71" i="16"/>
  <c r="Y71" i="16" s="1"/>
  <c r="AG71" i="16" s="1"/>
  <c r="R71" i="16"/>
  <c r="Q93" i="16"/>
  <c r="Y93" i="16" s="1"/>
  <c r="AG93" i="16" s="1"/>
  <c r="R93" i="16"/>
  <c r="Q73" i="16"/>
  <c r="Y73" i="16" s="1"/>
  <c r="AG73" i="16" s="1"/>
  <c r="R73" i="16"/>
  <c r="Q95" i="16"/>
  <c r="Y95" i="16" s="1"/>
  <c r="AG95" i="16" s="1"/>
  <c r="R95" i="16"/>
  <c r="Q108" i="16"/>
  <c r="Y108" i="16" s="1"/>
  <c r="AG108" i="16" s="1"/>
  <c r="R108" i="16"/>
  <c r="Q94" i="16"/>
  <c r="Y94" i="16" s="1"/>
  <c r="AG94" i="16" s="1"/>
  <c r="R94" i="16"/>
  <c r="S119" i="16"/>
  <c r="Z119" i="16"/>
  <c r="Q107" i="16"/>
  <c r="Y107" i="16" s="1"/>
  <c r="AG107" i="16" s="1"/>
  <c r="R107" i="16"/>
  <c r="Q103" i="16"/>
  <c r="Y103" i="16" s="1"/>
  <c r="AG103" i="16" s="1"/>
  <c r="R103" i="16"/>
  <c r="Q87" i="16"/>
  <c r="Y87" i="16" s="1"/>
  <c r="AG87" i="16" s="1"/>
  <c r="R87" i="16"/>
  <c r="Q68" i="16"/>
  <c r="Y68" i="16" s="1"/>
  <c r="AG68" i="16" s="1"/>
  <c r="R68" i="16"/>
  <c r="Q67" i="16"/>
  <c r="Y67" i="16" s="1"/>
  <c r="AG67" i="16" s="1"/>
  <c r="R67" i="16"/>
  <c r="Q75" i="16"/>
  <c r="Y75" i="16" s="1"/>
  <c r="AG75" i="16" s="1"/>
  <c r="R75" i="16"/>
  <c r="Q102" i="16"/>
  <c r="Y102" i="16" s="1"/>
  <c r="AG102" i="16" s="1"/>
  <c r="R102" i="16"/>
  <c r="S66" i="16"/>
  <c r="Z66" i="16"/>
  <c r="Q92" i="16"/>
  <c r="Y92" i="16" s="1"/>
  <c r="AG92" i="16" s="1"/>
  <c r="R92" i="16"/>
  <c r="Q100" i="16"/>
  <c r="Y100" i="16" s="1"/>
  <c r="AG100" i="16" s="1"/>
  <c r="R100" i="16"/>
  <c r="Q81" i="16"/>
  <c r="Y81" i="16" s="1"/>
  <c r="AG81" i="16" s="1"/>
  <c r="R81" i="16"/>
  <c r="AH118" i="16"/>
  <c r="AI118" i="16" s="1"/>
  <c r="AA118" i="16"/>
  <c r="AA65" i="16"/>
  <c r="AH65" i="16"/>
  <c r="AI65" i="16" s="1"/>
  <c r="Q83" i="16"/>
  <c r="Y83" i="16" s="1"/>
  <c r="AG83" i="16" s="1"/>
  <c r="R83" i="16"/>
  <c r="Q88" i="16"/>
  <c r="Y88" i="16" s="1"/>
  <c r="AG88" i="16" s="1"/>
  <c r="R88" i="16"/>
  <c r="Q82" i="16"/>
  <c r="Y82" i="16" s="1"/>
  <c r="AG82" i="16" s="1"/>
  <c r="R82" i="16"/>
  <c r="Q84" i="16"/>
  <c r="Y84" i="16" s="1"/>
  <c r="AG84" i="16" s="1"/>
  <c r="R84" i="16"/>
  <c r="Q97" i="16"/>
  <c r="Y97" i="16" s="1"/>
  <c r="AG97" i="16" s="1"/>
  <c r="R97" i="16"/>
  <c r="Q104" i="16"/>
  <c r="Y104" i="16" s="1"/>
  <c r="AG104" i="16" s="1"/>
  <c r="R104" i="16"/>
  <c r="Q72" i="16"/>
  <c r="Y72" i="16" s="1"/>
  <c r="AG72" i="16" s="1"/>
  <c r="R72" i="16"/>
  <c r="L122" i="9"/>
  <c r="I122" i="9" s="1" a="1"/>
  <c r="I122" i="9" s="1"/>
  <c r="AN122" i="16" s="1"/>
  <c r="I122" i="16" s="1"/>
  <c r="E123" i="9"/>
  <c r="J122" i="16" l="1"/>
  <c r="P122" i="16" s="1"/>
  <c r="L122" i="16"/>
  <c r="K122" i="16"/>
  <c r="X122" i="16" s="1"/>
  <c r="S96" i="16"/>
  <c r="Z96" i="16"/>
  <c r="S72" i="16"/>
  <c r="Z72" i="16"/>
  <c r="S82" i="16"/>
  <c r="Z82" i="16"/>
  <c r="AA66" i="16"/>
  <c r="AH66" i="16"/>
  <c r="AI66" i="16" s="1"/>
  <c r="S68" i="16"/>
  <c r="Z68" i="16"/>
  <c r="AH119" i="16"/>
  <c r="AI119" i="16" s="1"/>
  <c r="AA119" i="16"/>
  <c r="S73" i="16"/>
  <c r="Z73" i="16"/>
  <c r="S80" i="16"/>
  <c r="Z80" i="16"/>
  <c r="S69" i="16"/>
  <c r="Z69" i="16"/>
  <c r="S76" i="16"/>
  <c r="Z76" i="16"/>
  <c r="S116" i="16"/>
  <c r="Z116" i="16"/>
  <c r="S79" i="16"/>
  <c r="Z79" i="16"/>
  <c r="S70" i="16"/>
  <c r="Z70" i="16"/>
  <c r="S104" i="16"/>
  <c r="Z104" i="16"/>
  <c r="S88" i="16"/>
  <c r="Z88" i="16"/>
  <c r="S81" i="16"/>
  <c r="Z81" i="16"/>
  <c r="S102" i="16"/>
  <c r="Z102" i="16"/>
  <c r="S87" i="16"/>
  <c r="Z87" i="16"/>
  <c r="S94" i="16"/>
  <c r="Z94" i="16"/>
  <c r="S93" i="16"/>
  <c r="Z93" i="16"/>
  <c r="S106" i="16"/>
  <c r="Z106" i="16"/>
  <c r="Z89" i="16"/>
  <c r="S89" i="16"/>
  <c r="AA114" i="16"/>
  <c r="AH114" i="16"/>
  <c r="AI114" i="16" s="1"/>
  <c r="S115" i="16"/>
  <c r="Z115" i="16"/>
  <c r="S120" i="16"/>
  <c r="Z120" i="16"/>
  <c r="S97" i="16"/>
  <c r="Z97" i="16"/>
  <c r="S83" i="16"/>
  <c r="Z83" i="16"/>
  <c r="Z100" i="16"/>
  <c r="S100" i="16"/>
  <c r="S75" i="16"/>
  <c r="Z75" i="16"/>
  <c r="S103" i="16"/>
  <c r="Z103" i="16"/>
  <c r="S108" i="16"/>
  <c r="Z108" i="16"/>
  <c r="S71" i="16"/>
  <c r="Z71" i="16"/>
  <c r="S99" i="16"/>
  <c r="Z99" i="16"/>
  <c r="S77" i="16"/>
  <c r="Z77" i="16"/>
  <c r="S91" i="16"/>
  <c r="Z91" i="16"/>
  <c r="Q121" i="16"/>
  <c r="Y121" i="16" s="1"/>
  <c r="AG121" i="16" s="1"/>
  <c r="R121" i="16"/>
  <c r="S85" i="16"/>
  <c r="Z85" i="16"/>
  <c r="S105" i="16"/>
  <c r="Z105" i="16"/>
  <c r="S84" i="16"/>
  <c r="Z84" i="16"/>
  <c r="S92" i="16"/>
  <c r="Z92" i="16"/>
  <c r="S67" i="16"/>
  <c r="Z67" i="16"/>
  <c r="S107" i="16"/>
  <c r="Z107" i="16"/>
  <c r="S95" i="16"/>
  <c r="Z95" i="16"/>
  <c r="Z74" i="16"/>
  <c r="S74" i="16"/>
  <c r="Z98" i="16"/>
  <c r="S98" i="16"/>
  <c r="S78" i="16"/>
  <c r="Z78" i="16"/>
  <c r="S90" i="16"/>
  <c r="Z90" i="16"/>
  <c r="S86" i="16"/>
  <c r="Z86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78" i="16" l="1"/>
  <c r="AI78" i="16" s="1"/>
  <c r="AA78" i="16"/>
  <c r="AA107" i="16"/>
  <c r="AH107" i="16"/>
  <c r="AI107" i="16" s="1"/>
  <c r="AH105" i="16"/>
  <c r="AI105" i="16" s="1"/>
  <c r="AA105" i="16"/>
  <c r="AH77" i="16"/>
  <c r="AI77" i="16" s="1"/>
  <c r="AA77" i="16"/>
  <c r="AA103" i="16"/>
  <c r="AH103" i="16"/>
  <c r="AI103" i="16" s="1"/>
  <c r="AA97" i="16"/>
  <c r="AH97" i="16"/>
  <c r="AI97" i="16" s="1"/>
  <c r="AH87" i="16"/>
  <c r="AI87" i="16" s="1"/>
  <c r="AA87" i="16"/>
  <c r="AH104" i="16"/>
  <c r="AI104" i="16" s="1"/>
  <c r="AA104" i="16"/>
  <c r="AH76" i="16"/>
  <c r="AI76" i="16" s="1"/>
  <c r="AA76" i="16"/>
  <c r="AH72" i="16"/>
  <c r="AI72" i="16" s="1"/>
  <c r="AA72" i="16"/>
  <c r="AH89" i="16"/>
  <c r="AI89" i="16" s="1"/>
  <c r="AA89" i="16"/>
  <c r="I125" i="16"/>
  <c r="I126" i="16"/>
  <c r="I127" i="16"/>
  <c r="I128" i="16"/>
  <c r="I129" i="16"/>
  <c r="I130" i="16"/>
  <c r="I131" i="16"/>
  <c r="I132" i="16"/>
  <c r="I124" i="16"/>
  <c r="AA67" i="16"/>
  <c r="AH67" i="16"/>
  <c r="AI67" i="16" s="1"/>
  <c r="AH85" i="16"/>
  <c r="AI85" i="16" s="1"/>
  <c r="AA85" i="16"/>
  <c r="AA99" i="16"/>
  <c r="AH99" i="16"/>
  <c r="AI99" i="16" s="1"/>
  <c r="AA75" i="16"/>
  <c r="AH75" i="16"/>
  <c r="AI75" i="16" s="1"/>
  <c r="AA120" i="16"/>
  <c r="AH120" i="16"/>
  <c r="AI120" i="16" s="1"/>
  <c r="AA106" i="16"/>
  <c r="AH106" i="16"/>
  <c r="AI106" i="16" s="1"/>
  <c r="AA102" i="16"/>
  <c r="AH102" i="16"/>
  <c r="AI102" i="16" s="1"/>
  <c r="AH70" i="16"/>
  <c r="AI70" i="16" s="1"/>
  <c r="AA70" i="16"/>
  <c r="AH69" i="16"/>
  <c r="AI69" i="16" s="1"/>
  <c r="AA69" i="16"/>
  <c r="AA68" i="16"/>
  <c r="AH68" i="16"/>
  <c r="AI68" i="16" s="1"/>
  <c r="AH96" i="16"/>
  <c r="AI96" i="16" s="1"/>
  <c r="AA96" i="16"/>
  <c r="J123" i="16"/>
  <c r="P123" i="16" s="1"/>
  <c r="L123" i="16"/>
  <c r="K123" i="16"/>
  <c r="X123" i="16" s="1"/>
  <c r="AA98" i="16"/>
  <c r="AH98" i="16"/>
  <c r="AI98" i="16" s="1"/>
  <c r="AH86" i="16"/>
  <c r="AI86" i="16" s="1"/>
  <c r="AA86" i="16"/>
  <c r="AH92" i="16"/>
  <c r="AI92" i="16" s="1"/>
  <c r="AA92" i="16"/>
  <c r="S121" i="16"/>
  <c r="Z121" i="16"/>
  <c r="AH71" i="16"/>
  <c r="AI71" i="16" s="1"/>
  <c r="AA71" i="16"/>
  <c r="AH115" i="16"/>
  <c r="AI115" i="16" s="1"/>
  <c r="AA115" i="16"/>
  <c r="AH93" i="16"/>
  <c r="AI93" i="16" s="1"/>
  <c r="AA93" i="16"/>
  <c r="AH81" i="16"/>
  <c r="AI81" i="16" s="1"/>
  <c r="AA81" i="16"/>
  <c r="AA79" i="16"/>
  <c r="AH79" i="16"/>
  <c r="AI79" i="16" s="1"/>
  <c r="AA80" i="16"/>
  <c r="AH80" i="16"/>
  <c r="AI80" i="16" s="1"/>
  <c r="AA100" i="16"/>
  <c r="AH100" i="16"/>
  <c r="AI100" i="16" s="1"/>
  <c r="AA74" i="16"/>
  <c r="AH74" i="16"/>
  <c r="AI74" i="16" s="1"/>
  <c r="AH90" i="16"/>
  <c r="AI90" i="16" s="1"/>
  <c r="AA90" i="16"/>
  <c r="AA95" i="16"/>
  <c r="AH95" i="16"/>
  <c r="AI95" i="16" s="1"/>
  <c r="AH84" i="16"/>
  <c r="AI84" i="16" s="1"/>
  <c r="AA84" i="16"/>
  <c r="AA91" i="16"/>
  <c r="AH91" i="16"/>
  <c r="AI91" i="16" s="1"/>
  <c r="AA108" i="16"/>
  <c r="AH108" i="16"/>
  <c r="AI108" i="16" s="1"/>
  <c r="AH83" i="16"/>
  <c r="AI83" i="16" s="1"/>
  <c r="AA83" i="16"/>
  <c r="AH94" i="16"/>
  <c r="AI94" i="16" s="1"/>
  <c r="AA94" i="16"/>
  <c r="AA88" i="16"/>
  <c r="AH88" i="16"/>
  <c r="AI88" i="16" s="1"/>
  <c r="AH116" i="16"/>
  <c r="AI116" i="16" s="1"/>
  <c r="AA116" i="16"/>
  <c r="AA73" i="16"/>
  <c r="AH73" i="16"/>
  <c r="AI73" i="16" s="1"/>
  <c r="AH82" i="16"/>
  <c r="AI82" i="16" s="1"/>
  <c r="AA82" i="16"/>
  <c r="Q122" i="16"/>
  <c r="Y122" i="16" s="1"/>
  <c r="AG122" i="16" s="1"/>
  <c r="R122" i="16"/>
  <c r="AH121" i="16" l="1"/>
  <c r="AI121" i="16" s="1"/>
  <c r="AA121" i="16"/>
  <c r="J126" i="16"/>
  <c r="P126" i="16" s="1"/>
  <c r="L126" i="16"/>
  <c r="K126" i="16"/>
  <c r="X126" i="16" s="1"/>
  <c r="S122" i="16"/>
  <c r="Z122" i="16"/>
  <c r="J125" i="16"/>
  <c r="P125" i="16" s="1"/>
  <c r="K125" i="16"/>
  <c r="X125" i="16" s="1"/>
  <c r="L125" i="16"/>
  <c r="J124" i="16"/>
  <c r="P124" i="16" s="1"/>
  <c r="K124" i="16"/>
  <c r="X124" i="16" s="1"/>
  <c r="L124" i="16"/>
  <c r="Q123" i="16"/>
  <c r="Y123" i="16" s="1"/>
  <c r="AG123" i="16" s="1"/>
  <c r="R123" i="16"/>
  <c r="J132" i="16"/>
  <c r="P132" i="16" s="1"/>
  <c r="K132" i="16"/>
  <c r="X132" i="16" s="1"/>
  <c r="L132" i="16"/>
  <c r="J131" i="16"/>
  <c r="P131" i="16" s="1"/>
  <c r="K131" i="16"/>
  <c r="X131" i="16" s="1"/>
  <c r="L131" i="16"/>
  <c r="J130" i="16"/>
  <c r="P130" i="16" s="1"/>
  <c r="K130" i="16"/>
  <c r="X130" i="16" s="1"/>
  <c r="L130" i="16"/>
  <c r="J129" i="16"/>
  <c r="P129" i="16" s="1"/>
  <c r="L129" i="16"/>
  <c r="K129" i="16"/>
  <c r="X129" i="16" s="1"/>
  <c r="J128" i="16"/>
  <c r="P128" i="16" s="1"/>
  <c r="L128" i="16"/>
  <c r="K128" i="16"/>
  <c r="X128" i="16" s="1"/>
  <c r="J127" i="16"/>
  <c r="P127" i="16" s="1"/>
  <c r="K127" i="16"/>
  <c r="X127" i="16" s="1"/>
  <c r="L127" i="16"/>
  <c r="Q132" i="16" l="1"/>
  <c r="R132" i="16"/>
  <c r="Q125" i="16"/>
  <c r="R125" i="16"/>
  <c r="Q127" i="16"/>
  <c r="R127" i="16"/>
  <c r="S123" i="16"/>
  <c r="Z123" i="16"/>
  <c r="AA122" i="16"/>
  <c r="AH122" i="16"/>
  <c r="AI122" i="16" s="1"/>
  <c r="Q131" i="16"/>
  <c r="R131" i="16"/>
  <c r="Q124" i="16"/>
  <c r="Y124" i="16" s="1"/>
  <c r="AG124" i="16" s="1"/>
  <c r="R124" i="16"/>
  <c r="Q126" i="16"/>
  <c r="R126" i="16"/>
  <c r="Q128" i="16"/>
  <c r="R128" i="16"/>
  <c r="Q130" i="16"/>
  <c r="R130" i="16"/>
  <c r="Q129" i="16"/>
  <c r="R129" i="16"/>
  <c r="H15" i="17" l="1" a="1"/>
  <c r="H15" i="17" s="1"/>
  <c r="H14" i="17" a="1"/>
  <c r="H14" i="17" s="1"/>
  <c r="H13" i="17" a="1"/>
  <c r="H13" i="17" s="1"/>
  <c r="H16" i="17" a="1"/>
  <c r="H16" i="17" s="1"/>
  <c r="H17" i="17" a="1"/>
  <c r="H17" i="17" s="1"/>
  <c r="Y128" i="16"/>
  <c r="H51" i="17" a="1"/>
  <c r="H51" i="17" s="1"/>
  <c r="S126" i="16"/>
  <c r="H50" i="17" a="1"/>
  <c r="H50" i="17" s="1"/>
  <c r="U6" i="17" s="1"/>
  <c r="U28" i="17" s="1"/>
  <c r="H578" i="17" s="1" a="1"/>
  <c r="H578" i="17" s="1"/>
  <c r="H52" i="17" a="1"/>
  <c r="H52" i="17" s="1"/>
  <c r="Z126" i="16"/>
  <c r="AA123" i="16"/>
  <c r="AH123" i="16"/>
  <c r="AI123" i="16" s="1"/>
  <c r="H23" i="17" a="1"/>
  <c r="H23" i="17" s="1"/>
  <c r="H24" i="17" a="1"/>
  <c r="H24" i="17" s="1"/>
  <c r="H22" i="17" a="1"/>
  <c r="H22" i="17" s="1"/>
  <c r="Y130" i="16"/>
  <c r="H7" i="17" a="1"/>
  <c r="H7" i="17" s="1"/>
  <c r="H6" i="17" a="1"/>
  <c r="H6" i="17" s="1"/>
  <c r="H8" i="17" a="1"/>
  <c r="H8" i="17" s="1"/>
  <c r="Y126" i="16"/>
  <c r="S129" i="16"/>
  <c r="H64" i="17" a="1"/>
  <c r="H64" i="17" s="1"/>
  <c r="H63" i="17" a="1"/>
  <c r="H63" i="17" s="1"/>
  <c r="H65" i="17" a="1"/>
  <c r="H65" i="17" s="1"/>
  <c r="H62" i="17" a="1"/>
  <c r="H62" i="17" s="1"/>
  <c r="Z129" i="16"/>
  <c r="Z124" i="16"/>
  <c r="S124" i="16"/>
  <c r="H53" i="17" a="1"/>
  <c r="H53" i="17" s="1"/>
  <c r="H56" i="17" a="1"/>
  <c r="H56" i="17" s="1"/>
  <c r="H55" i="17" a="1"/>
  <c r="H55" i="17" s="1"/>
  <c r="H54" i="17" a="1"/>
  <c r="H54" i="17" s="1"/>
  <c r="S127" i="16"/>
  <c r="Z127" i="16"/>
  <c r="H11" i="17" a="1"/>
  <c r="H11" i="17" s="1"/>
  <c r="H10" i="17" a="1"/>
  <c r="H10" i="17" s="1"/>
  <c r="H9" i="17" a="1"/>
  <c r="H9" i="17" s="1"/>
  <c r="H12" i="17" a="1"/>
  <c r="H12" i="17" s="1"/>
  <c r="Y127" i="16"/>
  <c r="H68" i="17" a="1"/>
  <c r="H68" i="17" s="1"/>
  <c r="S130" i="16"/>
  <c r="H67" i="17" a="1"/>
  <c r="H67" i="17" s="1"/>
  <c r="Z130" i="16"/>
  <c r="H66" i="17" a="1"/>
  <c r="H66" i="17" s="1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" i="17" a="1"/>
  <c r="H5" i="17" s="1"/>
  <c r="Y125" i="16"/>
  <c r="H25" i="17" a="1"/>
  <c r="H25" i="17" s="1"/>
  <c r="Y131" i="16"/>
  <c r="H61" i="17" a="1"/>
  <c r="H61" i="17" s="1"/>
  <c r="H59" i="17" a="1"/>
  <c r="H59" i="17" s="1"/>
  <c r="H58" i="17" a="1"/>
  <c r="H58" i="17" s="1"/>
  <c r="H57" i="17" a="1"/>
  <c r="H57" i="17" s="1"/>
  <c r="S128" i="16"/>
  <c r="Z128" i="16"/>
  <c r="H60" i="17" a="1"/>
  <c r="H60" i="17" s="1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21" i="17" a="1"/>
  <c r="H21" i="17" s="1"/>
  <c r="H20" i="17" a="1"/>
  <c r="H20" i="17" s="1"/>
  <c r="H19" i="17" a="1"/>
  <c r="H19" i="17" s="1"/>
  <c r="H18" i="17" a="1"/>
  <c r="H18" i="17" s="1"/>
  <c r="Y129" i="16"/>
  <c r="H26" i="17" a="1"/>
  <c r="H26" i="17" s="1"/>
  <c r="Y132" i="16"/>
  <c r="U7" i="17" l="1"/>
  <c r="U29" i="17" s="1"/>
  <c r="H579" i="17" s="1" a="1"/>
  <c r="H579" i="17" s="1"/>
  <c r="U10" i="17"/>
  <c r="U32" i="17" s="1"/>
  <c r="H582" i="17" s="1" a="1"/>
  <c r="H582" i="17" s="1"/>
  <c r="U9" i="17"/>
  <c r="U31" i="17" s="1"/>
  <c r="H581" i="17" s="1" a="1"/>
  <c r="H581" i="17" s="1"/>
  <c r="AG130" i="16"/>
  <c r="H154" i="17" a="1"/>
  <c r="H154" i="17" s="1"/>
  <c r="H156" i="17" a="1"/>
  <c r="H156" i="17" s="1"/>
  <c r="H155" i="17" a="1"/>
  <c r="H155" i="17" s="1"/>
  <c r="AG132" i="16"/>
  <c r="H290" i="17" s="1" a="1"/>
  <c r="H290" i="17" s="1"/>
  <c r="H158" i="17" a="1"/>
  <c r="H158" i="17" s="1"/>
  <c r="AH131" i="16"/>
  <c r="AA131" i="16"/>
  <c r="H245" i="17" s="1" a="1"/>
  <c r="H245" i="17" s="1"/>
  <c r="W22" i="17" s="1"/>
  <c r="H201" i="17" a="1"/>
  <c r="H201" i="17" s="1"/>
  <c r="W11" i="17" s="1"/>
  <c r="W33" i="17" s="1"/>
  <c r="H599" i="17" s="1" a="1"/>
  <c r="H599" i="17" s="1"/>
  <c r="AG127" i="16"/>
  <c r="H142" i="17" a="1"/>
  <c r="H142" i="17" s="1"/>
  <c r="H141" i="17" a="1"/>
  <c r="H141" i="17" s="1"/>
  <c r="H144" i="17" a="1"/>
  <c r="H144" i="17" s="1"/>
  <c r="H143" i="17" a="1"/>
  <c r="H143" i="17" s="1"/>
  <c r="H96" i="17" a="1"/>
  <c r="H96" i="17" s="1"/>
  <c r="H94" i="17" a="1"/>
  <c r="H94" i="17" s="1"/>
  <c r="U17" i="17" s="1"/>
  <c r="H95" i="17" a="1"/>
  <c r="H95" i="17" s="1"/>
  <c r="H110" i="17" a="1"/>
  <c r="H110" i="17" s="1"/>
  <c r="H112" i="17" a="1"/>
  <c r="H112" i="17" s="1"/>
  <c r="H111" i="17" a="1"/>
  <c r="H111" i="17" s="1"/>
  <c r="H100" i="17" a="1"/>
  <c r="H100" i="17" s="1"/>
  <c r="H97" i="17" a="1"/>
  <c r="H97" i="17" s="1"/>
  <c r="H98" i="17" a="1"/>
  <c r="H98" i="17" s="1"/>
  <c r="H99" i="17" a="1"/>
  <c r="H99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H107" i="17" a="1"/>
  <c r="H107" i="17" s="1"/>
  <c r="H109" i="17" a="1"/>
  <c r="H109" i="17" s="1"/>
  <c r="H106" i="17" a="1"/>
  <c r="H106" i="17" s="1"/>
  <c r="H108" i="17" a="1"/>
  <c r="H108" i="17" s="1"/>
  <c r="AG128" i="16"/>
  <c r="H146" i="17" a="1"/>
  <c r="H146" i="17" s="1"/>
  <c r="H145" i="17" a="1"/>
  <c r="H145" i="17" s="1"/>
  <c r="H147" i="17" a="1"/>
  <c r="H147" i="17" s="1"/>
  <c r="H149" i="17" a="1"/>
  <c r="H149" i="17" s="1"/>
  <c r="H148" i="17" a="1"/>
  <c r="H148" i="17" s="1"/>
  <c r="AG126" i="16"/>
  <c r="H138" i="17" a="1"/>
  <c r="H138" i="17" s="1"/>
  <c r="H140" i="17" a="1"/>
  <c r="H140" i="17" s="1"/>
  <c r="H139" i="17" a="1"/>
  <c r="H139" i="17" s="1"/>
  <c r="AA128" i="16"/>
  <c r="AH128" i="16"/>
  <c r="H193" i="17" a="1"/>
  <c r="H193" i="17" s="1"/>
  <c r="H189" i="17" a="1"/>
  <c r="H189" i="17" s="1"/>
  <c r="H192" i="17" a="1"/>
  <c r="H192" i="17" s="1"/>
  <c r="H190" i="17" a="1"/>
  <c r="H190" i="17" s="1"/>
  <c r="H191" i="17" a="1"/>
  <c r="H191" i="17" s="1"/>
  <c r="AG125" i="16"/>
  <c r="H269" i="17" s="1" a="1"/>
  <c r="H269" i="17" s="1"/>
  <c r="H137" i="17" a="1"/>
  <c r="H137" i="17" s="1"/>
  <c r="H105" i="17" a="1"/>
  <c r="H105" i="17" s="1"/>
  <c r="H101" i="17" a="1"/>
  <c r="H101" i="17" s="1"/>
  <c r="H103" i="17" a="1"/>
  <c r="H103" i="17" s="1"/>
  <c r="H104" i="17" a="1"/>
  <c r="H104" i="17" s="1"/>
  <c r="H102" i="17" a="1"/>
  <c r="H102" i="17" s="1"/>
  <c r="AH130" i="16"/>
  <c r="AA130" i="16"/>
  <c r="H199" i="17" a="1"/>
  <c r="H199" i="17" s="1"/>
  <c r="H198" i="17" a="1"/>
  <c r="H198" i="17" s="1"/>
  <c r="H200" i="17" a="1"/>
  <c r="H200" i="17" s="1"/>
  <c r="AH124" i="16"/>
  <c r="AI124" i="16" s="1"/>
  <c r="AA124" i="16"/>
  <c r="AG131" i="16"/>
  <c r="H289" i="17" s="1" a="1"/>
  <c r="H289" i="17" s="1"/>
  <c r="H157" i="17" a="1"/>
  <c r="H157" i="17" s="1"/>
  <c r="AG129" i="16"/>
  <c r="H152" i="17" a="1"/>
  <c r="H152" i="17" s="1"/>
  <c r="H150" i="17" a="1"/>
  <c r="H150" i="17" s="1"/>
  <c r="H153" i="17" a="1"/>
  <c r="H153" i="17" s="1"/>
  <c r="H151" i="17" a="1"/>
  <c r="H151" i="17" s="1"/>
  <c r="U8" i="17"/>
  <c r="U30" i="17" s="1"/>
  <c r="H580" i="17" s="1" a="1"/>
  <c r="H580" i="17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AA127" i="16"/>
  <c r="AH127" i="16"/>
  <c r="H187" i="17" a="1"/>
  <c r="H187" i="17" s="1"/>
  <c r="H188" i="17" a="1"/>
  <c r="H188" i="17" s="1"/>
  <c r="H185" i="17" a="1"/>
  <c r="H185" i="17" s="1"/>
  <c r="H186" i="17" a="1"/>
  <c r="H186" i="17" s="1"/>
  <c r="AA129" i="16"/>
  <c r="AH129" i="16"/>
  <c r="H196" i="17" a="1"/>
  <c r="H196" i="17" s="1"/>
  <c r="H194" i="17" a="1"/>
  <c r="H194" i="17" s="1"/>
  <c r="H195" i="17" a="1"/>
  <c r="H195" i="17" s="1"/>
  <c r="H197" i="17" a="1"/>
  <c r="H197" i="17" s="1"/>
  <c r="AH126" i="16"/>
  <c r="AA126" i="16"/>
  <c r="H183" i="17" a="1"/>
  <c r="H183" i="17" s="1"/>
  <c r="H184" i="17" a="1"/>
  <c r="H184" i="17" s="1"/>
  <c r="H182" i="17" a="1"/>
  <c r="H182" i="17" s="1"/>
  <c r="W9" i="17" l="1"/>
  <c r="W31" i="17" s="1"/>
  <c r="H597" i="17" s="1" a="1"/>
  <c r="H597" i="17" s="1"/>
  <c r="W10" i="17"/>
  <c r="W32" i="17" s="1"/>
  <c r="H598" i="17" s="1" a="1"/>
  <c r="H598" i="17" s="1"/>
  <c r="U20" i="17"/>
  <c r="W6" i="17"/>
  <c r="W28" i="17" s="1"/>
  <c r="H594" i="17" s="1" a="1"/>
  <c r="H594" i="17" s="1"/>
  <c r="U21" i="17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U18" i="17"/>
  <c r="AI127" i="16"/>
  <c r="H320" i="17" a="1"/>
  <c r="H320" i="17" s="1"/>
  <c r="H317" i="17" a="1"/>
  <c r="H317" i="17" s="1"/>
  <c r="H318" i="17" a="1"/>
  <c r="H318" i="17" s="1"/>
  <c r="H319" i="17" a="1"/>
  <c r="H319" i="17" s="1"/>
  <c r="AI129" i="16"/>
  <c r="H327" i="17" a="1"/>
  <c r="H327" i="17" s="1"/>
  <c r="H326" i="17" a="1"/>
  <c r="H326" i="17" s="1"/>
  <c r="H328" i="17" a="1"/>
  <c r="H328" i="17" s="1"/>
  <c r="H329" i="17" a="1"/>
  <c r="H329" i="17" s="1"/>
  <c r="H239" i="17" a="1"/>
  <c r="H239" i="17" s="1"/>
  <c r="H241" i="17" a="1"/>
  <c r="H241" i="17" s="1"/>
  <c r="H238" i="17" a="1"/>
  <c r="H238" i="17" s="1"/>
  <c r="H240" i="17" a="1"/>
  <c r="H240" i="17" s="1"/>
  <c r="AI125" i="16"/>
  <c r="H357" i="17" s="1" a="1"/>
  <c r="H357" i="17" s="1"/>
  <c r="Y16" i="17" s="1"/>
  <c r="H313" i="17" a="1"/>
  <c r="H313" i="17" s="1"/>
  <c r="Y5" i="17" s="1"/>
  <c r="AI130" i="16"/>
  <c r="H331" i="17" a="1"/>
  <c r="H331" i="17" s="1"/>
  <c r="H330" i="17" a="1"/>
  <c r="H330" i="17" s="1"/>
  <c r="H332" i="17" a="1"/>
  <c r="H332" i="17" s="1"/>
  <c r="H280" i="17" a="1"/>
  <c r="H280" i="17" s="1"/>
  <c r="H281" i="17" a="1"/>
  <c r="H281" i="17" s="1"/>
  <c r="H277" i="17" a="1"/>
  <c r="H277" i="17" s="1"/>
  <c r="H279" i="17" a="1"/>
  <c r="H279" i="17" s="1"/>
  <c r="H278" i="17" a="1"/>
  <c r="H278" i="17" s="1"/>
  <c r="H227" i="17" a="1"/>
  <c r="H227" i="17" s="1"/>
  <c r="H228" i="17" a="1"/>
  <c r="H228" i="17" s="1"/>
  <c r="H226" i="17" a="1"/>
  <c r="H226" i="17" s="1"/>
  <c r="AI126" i="16"/>
  <c r="H316" i="17" a="1"/>
  <c r="H316" i="17" s="1"/>
  <c r="H314" i="17" a="1"/>
  <c r="H314" i="17" s="1"/>
  <c r="H315" i="17" a="1"/>
  <c r="H315" i="17" s="1"/>
  <c r="W7" i="17"/>
  <c r="W29" i="17" s="1"/>
  <c r="H595" i="17" s="1" a="1"/>
  <c r="H595" i="17" s="1"/>
  <c r="W8" i="17"/>
  <c r="W30" i="17" s="1"/>
  <c r="H596" i="17" s="1" a="1"/>
  <c r="H596" i="17" s="1"/>
  <c r="H271" i="17" a="1"/>
  <c r="H271" i="17" s="1"/>
  <c r="H272" i="17" a="1"/>
  <c r="H272" i="17" s="1"/>
  <c r="H270" i="17" a="1"/>
  <c r="H270" i="17" s="1"/>
  <c r="U19" i="17"/>
  <c r="AI128" i="16"/>
  <c r="H325" i="17" a="1"/>
  <c r="H325" i="17" s="1"/>
  <c r="H324" i="17" a="1"/>
  <c r="H324" i="17" s="1"/>
  <c r="H323" i="17" a="1"/>
  <c r="H323" i="17" s="1"/>
  <c r="H321" i="17" a="1"/>
  <c r="H321" i="17" s="1"/>
  <c r="H322" i="17" a="1"/>
  <c r="H322" i="17" s="1"/>
  <c r="H230" i="17" a="1"/>
  <c r="H230" i="17" s="1"/>
  <c r="H231" i="17" a="1"/>
  <c r="H231" i="17" s="1"/>
  <c r="H229" i="17" a="1"/>
  <c r="H229" i="17" s="1"/>
  <c r="H232" i="17" a="1"/>
  <c r="H232" i="17" s="1"/>
  <c r="H234" i="17" a="1"/>
  <c r="H234" i="17" s="1"/>
  <c r="H236" i="17" a="1"/>
  <c r="H236" i="17" s="1"/>
  <c r="H237" i="17" a="1"/>
  <c r="H237" i="17" s="1"/>
  <c r="H233" i="17" a="1"/>
  <c r="H233" i="17" s="1"/>
  <c r="H235" i="17" a="1"/>
  <c r="H235" i="17" s="1"/>
  <c r="H276" i="17" a="1"/>
  <c r="H276" i="17" s="1"/>
  <c r="H275" i="17" a="1"/>
  <c r="H275" i="17" s="1"/>
  <c r="H274" i="17" a="1"/>
  <c r="H274" i="17" s="1"/>
  <c r="H273" i="17" a="1"/>
  <c r="H273" i="17" s="1"/>
  <c r="H282" i="17" a="1"/>
  <c r="H282" i="17" s="1"/>
  <c r="H283" i="17" a="1"/>
  <c r="H283" i="17" s="1"/>
  <c r="H284" i="17" a="1"/>
  <c r="H284" i="17" s="1"/>
  <c r="H285" i="17" a="1"/>
  <c r="H285" i="17" s="1"/>
  <c r="H242" i="17" a="1"/>
  <c r="H242" i="17" s="1"/>
  <c r="H244" i="17" a="1"/>
  <c r="H244" i="17" s="1"/>
  <c r="H243" i="17" a="1"/>
  <c r="H243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87" i="17" a="1"/>
  <c r="H287" i="17" s="1"/>
  <c r="H288" i="17" a="1"/>
  <c r="H288" i="17" s="1"/>
  <c r="H286" i="17" a="1"/>
  <c r="H286" i="17" s="1"/>
  <c r="Y9" i="17" l="1"/>
  <c r="Y31" i="17" s="1"/>
  <c r="H613" i="17" s="1" a="1"/>
  <c r="H613" i="17" s="1"/>
  <c r="Y8" i="17"/>
  <c r="Y30" i="17" s="1"/>
  <c r="H612" i="17" s="1" a="1"/>
  <c r="H612" i="17" s="1"/>
  <c r="Y10" i="17"/>
  <c r="Y32" i="17" s="1"/>
  <c r="H614" i="17" s="1" a="1"/>
  <c r="H614" i="17" s="1"/>
  <c r="Y7" i="17"/>
  <c r="Y29" i="17" s="1"/>
  <c r="H611" i="17" s="1" a="1"/>
  <c r="H611" i="17" s="1"/>
  <c r="H359" i="17" a="1"/>
  <c r="H359" i="17" s="1"/>
  <c r="H358" i="17" a="1"/>
  <c r="H358" i="17" s="1"/>
  <c r="H360" i="17" a="1"/>
  <c r="H360" i="17" s="1"/>
  <c r="W20" i="17"/>
  <c r="Y27" i="17"/>
  <c r="H609" i="17" s="1" a="1"/>
  <c r="H609" i="17" s="1"/>
  <c r="W18" i="17"/>
  <c r="H368" i="17" a="1"/>
  <c r="H368" i="17" s="1"/>
  <c r="H365" i="17" a="1"/>
  <c r="H365" i="17" s="1"/>
  <c r="H367" i="17" a="1"/>
  <c r="H367" i="17" s="1"/>
  <c r="H366" i="17" a="1"/>
  <c r="H366" i="17" s="1"/>
  <c r="H369" i="17" a="1"/>
  <c r="H369" i="17" s="1"/>
  <c r="W19" i="17"/>
  <c r="W17" i="17"/>
  <c r="H376" i="17" a="1"/>
  <c r="H376" i="17" s="1"/>
  <c r="H374" i="17" a="1"/>
  <c r="H374" i="17" s="1"/>
  <c r="H375" i="17" a="1"/>
  <c r="H375" i="17" s="1"/>
  <c r="H364" i="17" a="1"/>
  <c r="H364" i="17" s="1"/>
  <c r="H361" i="17" a="1"/>
  <c r="H361" i="17" s="1"/>
  <c r="H362" i="17" a="1"/>
  <c r="H362" i="17" s="1"/>
  <c r="H363" i="17" a="1"/>
  <c r="H363" i="17" s="1"/>
  <c r="Y6" i="17"/>
  <c r="Y28" i="17" s="1"/>
  <c r="H610" i="17" s="1" a="1"/>
  <c r="H610" i="17" s="1"/>
  <c r="W21" i="17"/>
  <c r="H371" i="17" a="1"/>
  <c r="H371" i="17" s="1"/>
  <c r="H370" i="17" a="1"/>
  <c r="H370" i="17" s="1"/>
  <c r="H372" i="17" a="1"/>
  <c r="H372" i="17" s="1"/>
  <c r="H373" i="17" a="1"/>
  <c r="H373" i="17" s="1"/>
  <c r="Y20" i="17" l="1"/>
  <c r="Y17" i="17"/>
  <c r="Y21" i="17"/>
  <c r="Y2" i="17"/>
  <c r="Y18" i="17"/>
  <c r="Y19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<sst xmlns="http://schemas.openxmlformats.org/spreadsheetml/2006/main" count="58545" uniqueCount="147">
  <si>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</si>
  <si>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</si>
  <si>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</si>
  <si>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</si>
  <si>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</si>
  <si>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</si>
  <si>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</si>
  <si>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</si>
  <si>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</si>
  <si>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</si>
  <si>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</si>
  <si>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</si>
  <si>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</si>
  <si>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</si>
  <si>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</si>
  <si>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</si>
  <si>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</si>
  <si>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</si>
  <si>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</si>
  <si>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</si>
  <si>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</si>
  <si>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</si>
  <si>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</si>
  <si>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</si>
  <si>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</si>
  <si>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</si>
  <si>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</si>
  <si>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</si>
  <si>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</si>
  <si>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</si>
  <si>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</si>
  <si>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</si>
  <si>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</si>
  <si>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</si>
  <si>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</si>
  <si>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</si>
  <si>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</si>
  <si>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</si>
  <si>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</si>
  <si>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</si>
  <si>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</si>
  <si>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</si>
  <si>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</si>
  <si>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</si>
  <si>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</si>
  <si>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</si>
  <si>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</si>
  <si>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</si>
  <si>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</si>
  <si>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</si>
  <si>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</si>
  <si>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</si>
  <si>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</si>
  <si>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</si>
  <si>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</si>
  <si>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</si>
  <si>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</si>
  <si>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</si>
  <si>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</si>
  <si>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</si>
  <si>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</si>
  <si>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</si>
  <si>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</si>
  <si>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</si>
  <si>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</si>
  <si>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</si>
  <si>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</si>
  <si>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</si>
  <si>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</si>
  <si>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</si>
  <si>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</si>
  <si>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</si>
  <si>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</si>
  <si>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</si>
  <si>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</si>
  <si>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</si>
  <si>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</si>
  <si>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</si>
  <si>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</si>
  <si>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MarinusSnowy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</si>
  <si>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</si>
  <si>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</si>
  <si>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</si>
  <si>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</si>
  <si>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</si>
  <si>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</si>
  <si>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</si>
  <si>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</si>
  <si>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</si>
  <si>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</si>
  <si>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</si>
  <si>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</si>
  <si>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</si>
  <si>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</si>
  <si>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</si>
  <si>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</si>
  <si>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</si>
  <si>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</si>
  <si>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</si>
  <si>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</si>
  <si>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</si>
  <si>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</si>
  <si>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</si>
  <si>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</si>
  <si>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</si>
  <si>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</si>
  <si>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</si>
  <si>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</si>
  <si>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</si>
  <si>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</si>
  <si>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</si>
  <si>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</si>
  <si>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</si>
  <si>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</si>
  <si>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</si>
  <si>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</si>
  <si>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</si>
  <si>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</si>
  <si>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</si>
  <si>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</si>
  <si>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</si>
  <si>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</si>
  <si>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</si>
  <si>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</si>
  <si>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</si>
  <si>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</si>
  <si>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</si>
  <si>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</si>
  <si>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</si>
  <si>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</si>
  <si>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</si>
  <si>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</si>
  <si>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</si>
  <si>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</si>
  <si>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</si>
  <si>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</si>
  <si>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</si>
  <si>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</si>
  <si>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</si>
  <si>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</si>
  <si>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</si>
  <si>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</si>
  <si>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cfd Discount Rate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</si>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</sst>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0" fontId="13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65" fontId="14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5" fillId="0" borderId="0" xfId="0" applyFont="1"/>
    <xf numFmtId="167" fontId="12" fillId="0" borderId="0" xfId="0" applyNumberFormat="1" applyFon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2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YallornSnowy"/>
      <sheetName val="YallournPortlandSnowy"/>
      <sheetName val="Marinus"/>
      <sheetName val="MarinusPortland"/>
      <sheetName val="MarinusSnowy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115.17847046063382</v>
          </cell>
          <cell r="P4">
            <v>114.42525145759829</v>
          </cell>
          <cell r="Q4">
            <v>110.82802622655466</v>
          </cell>
          <cell r="R4">
            <v>123.58778372740916</v>
          </cell>
          <cell r="S4">
            <v>123.20111220724448</v>
          </cell>
          <cell r="T4">
            <v>143.18470494343717</v>
          </cell>
          <cell r="U4">
            <v>136.74863568523412</v>
          </cell>
          <cell r="V4">
            <v>140.55380990401142</v>
          </cell>
          <cell r="W4">
            <v>148.11413493500729</v>
          </cell>
          <cell r="X4">
            <v>144.53223422422286</v>
          </cell>
          <cell r="Y4">
            <v>153.87482069202645</v>
          </cell>
          <cell r="Z4">
            <v>149.27899715591849</v>
          </cell>
          <cell r="BB4">
            <v>26.542033455889097</v>
          </cell>
          <cell r="BC4">
            <v>31.317218133779001</v>
          </cell>
          <cell r="BD4">
            <v>32.625682071687649</v>
          </cell>
          <cell r="BE4">
            <v>30.427413552100688</v>
          </cell>
          <cell r="BF4">
            <v>34.698533926993008</v>
          </cell>
          <cell r="BG4">
            <v>38.772716910521389</v>
          </cell>
          <cell r="BH4">
            <v>35.718730539482202</v>
          </cell>
          <cell r="BI4">
            <v>42.200423822421278</v>
          </cell>
          <cell r="BJ4">
            <v>40.231755591574483</v>
          </cell>
          <cell r="BK4">
            <v>46.594357381188402</v>
          </cell>
          <cell r="BL4">
            <v>49.264154952656149</v>
          </cell>
          <cell r="BM4">
            <v>58.7696039251841</v>
          </cell>
          <cell r="BN4">
            <v>58.855062884740107</v>
          </cell>
          <cell r="BO4">
            <v>63.571892781457073</v>
          </cell>
          <cell r="BP4">
            <v>70.409146738715691</v>
          </cell>
          <cell r="BQ4">
            <v>72.614331447344924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92.992877390875705</v>
          </cell>
          <cell r="P5">
            <v>94.507339009094352</v>
          </cell>
          <cell r="Q5">
            <v>90.132478137960689</v>
          </cell>
          <cell r="R5">
            <v>96.517863838834344</v>
          </cell>
          <cell r="S5">
            <v>97.869382994297808</v>
          </cell>
          <cell r="T5">
            <v>116.18547602891584</v>
          </cell>
          <cell r="U5">
            <v>109.74969540042265</v>
          </cell>
          <cell r="V5">
            <v>116.52945555760422</v>
          </cell>
          <cell r="W5">
            <v>120.42903409075231</v>
          </cell>
          <cell r="X5">
            <v>120.45544346239494</v>
          </cell>
          <cell r="Y5">
            <v>127.05880724957376</v>
          </cell>
          <cell r="Z5">
            <v>126.96322054163156</v>
          </cell>
          <cell r="BB5">
            <v>11.25118350467687</v>
          </cell>
          <cell r="BC5">
            <v>14.615018864525064</v>
          </cell>
          <cell r="BD5">
            <v>14.695955103378177</v>
          </cell>
          <cell r="BE5">
            <v>14.700405501046506</v>
          </cell>
          <cell r="BF5">
            <v>18.397280064031442</v>
          </cell>
          <cell r="BG5">
            <v>18.008946180748051</v>
          </cell>
          <cell r="BH5">
            <v>17.480592277411688</v>
          </cell>
          <cell r="BI5">
            <v>19.560556982431589</v>
          </cell>
          <cell r="BJ5">
            <v>19.117538398928257</v>
          </cell>
          <cell r="BK5">
            <v>24.162382639787698</v>
          </cell>
          <cell r="BL5">
            <v>23.353348685405876</v>
          </cell>
          <cell r="BM5">
            <v>28.306057517615603</v>
          </cell>
          <cell r="BN5">
            <v>31.184652291088199</v>
          </cell>
          <cell r="BO5">
            <v>36.086031729028207</v>
          </cell>
          <cell r="BP5">
            <v>40.896725024199597</v>
          </cell>
          <cell r="BQ5">
            <v>43.457937651902967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83.083039572958768</v>
          </cell>
          <cell r="P6">
            <v>84.571145753239904</v>
          </cell>
          <cell r="Q6">
            <v>80.81532053947663</v>
          </cell>
          <cell r="R6">
            <v>85.993977003669272</v>
          </cell>
          <cell r="S6">
            <v>87.385911330297205</v>
          </cell>
          <cell r="T6">
            <v>102.39109822291404</v>
          </cell>
          <cell r="U6">
            <v>97.288949818338281</v>
          </cell>
          <cell r="V6">
            <v>105.01189730626291</v>
          </cell>
          <cell r="W6">
            <v>110.41780521127586</v>
          </cell>
          <cell r="X6">
            <v>111.10467493058289</v>
          </cell>
          <cell r="Y6">
            <v>120.29270597973419</v>
          </cell>
          <cell r="Z6">
            <v>119.92385726107602</v>
          </cell>
          <cell r="BB6">
            <v>4.879887100624158</v>
          </cell>
          <cell r="BC6">
            <v>6.4582960529417317</v>
          </cell>
          <cell r="BD6">
            <v>6.2332523084940288</v>
          </cell>
          <cell r="BE6">
            <v>6.1286605579674269</v>
          </cell>
          <cell r="BF6">
            <v>7.7909550525519009</v>
          </cell>
          <cell r="BG6">
            <v>7.8214128788574619</v>
          </cell>
          <cell r="BH6">
            <v>7.0732684665245777</v>
          </cell>
          <cell r="BI6">
            <v>8.1384901106963277</v>
          </cell>
          <cell r="BJ6">
            <v>8.2178138158361342</v>
          </cell>
          <cell r="BK6">
            <v>10.797248429721297</v>
          </cell>
          <cell r="BL6">
            <v>10.100213352583882</v>
          </cell>
          <cell r="BM6">
            <v>11.916179313044619</v>
          </cell>
          <cell r="BN6">
            <v>13.248268915535849</v>
          </cell>
          <cell r="BO6">
            <v>14.450540243236684</v>
          </cell>
          <cell r="BP6">
            <v>16.089770311504978</v>
          </cell>
          <cell r="BQ6">
            <v>17.783817934529623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75.815790014731959</v>
          </cell>
          <cell r="P7">
            <v>77.141592516616072</v>
          </cell>
          <cell r="Q7">
            <v>74.26893616567753</v>
          </cell>
          <cell r="R7">
            <v>78.621128122891889</v>
          </cell>
          <cell r="S7">
            <v>79.770446175732474</v>
          </cell>
          <cell r="T7">
            <v>92.409203425305648</v>
          </cell>
          <cell r="U7">
            <v>88.03146574159129</v>
          </cell>
          <cell r="V7">
            <v>95.812829606973821</v>
          </cell>
          <cell r="W7">
            <v>101.42701454536316</v>
          </cell>
          <cell r="X7">
            <v>102.9923286171164</v>
          </cell>
          <cell r="Y7">
            <v>113.04375679243375</v>
          </cell>
          <cell r="Z7">
            <v>112.20874791976904</v>
          </cell>
          <cell r="BB7">
            <v>0</v>
          </cell>
          <cell r="BC7">
            <v>4.8061761692444804E-2</v>
          </cell>
          <cell r="BD7">
            <v>-8.89097166760493E-2</v>
          </cell>
          <cell r="BE7">
            <v>-0.20834100171126835</v>
          </cell>
          <cell r="BF7">
            <v>8.9253943455716467E-2</v>
          </cell>
          <cell r="BG7">
            <v>-0.12913413903877569</v>
          </cell>
          <cell r="BH7">
            <v>-0.43418767030097882</v>
          </cell>
          <cell r="BI7">
            <v>-3.7468740203905782E-2</v>
          </cell>
          <cell r="BJ7">
            <v>-0.26465676681629446</v>
          </cell>
          <cell r="BK7">
            <v>0.11537987821995443</v>
          </cell>
          <cell r="BL7">
            <v>-3.4780131050602847E-2</v>
          </cell>
          <cell r="BM7">
            <v>0.21547883771766863</v>
          </cell>
          <cell r="BN7">
            <v>0.37011529183292424</v>
          </cell>
          <cell r="BO7">
            <v>0.26755693159229565</v>
          </cell>
          <cell r="BP7">
            <v>0.63048357901255514</v>
          </cell>
          <cell r="BQ7">
            <v>0.67422987436931692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69.182381157861059</v>
          </cell>
          <cell r="P8">
            <v>70.508665827050862</v>
          </cell>
          <cell r="Q8">
            <v>67.794082146519585</v>
          </cell>
          <cell r="R8">
            <v>71.706449398762942</v>
          </cell>
          <cell r="S8">
            <v>72.68378975357291</v>
          </cell>
          <cell r="T8">
            <v>83.570093690596181</v>
          </cell>
          <cell r="U8">
            <v>79.505518712287596</v>
          </cell>
          <cell r="V8">
            <v>85.094252576292305</v>
          </cell>
          <cell r="W8">
            <v>89.30019449204147</v>
          </cell>
          <cell r="X8">
            <v>88.580981292495295</v>
          </cell>
          <cell r="Y8">
            <v>95.922777088531788</v>
          </cell>
          <cell r="Z8">
            <v>94.21775777648287</v>
          </cell>
          <cell r="BB8">
            <v>-4.9250090231056927</v>
          </cell>
          <cell r="BC8">
            <v>-6.8040181555564878</v>
          </cell>
          <cell r="BD8">
            <v>-6.8889581790432892</v>
          </cell>
          <cell r="BE8">
            <v>-6.921351420371133</v>
          </cell>
          <cell r="BF8">
            <v>-8.5906406069765993</v>
          </cell>
          <cell r="BG8">
            <v>-8.9803251152159937</v>
          </cell>
          <cell r="BH8">
            <v>-8.3377706122864268</v>
          </cell>
          <cell r="BI8">
            <v>-8.8238481848275931</v>
          </cell>
          <cell r="BJ8">
            <v>-9.0631865306318495</v>
          </cell>
          <cell r="BK8">
            <v>-11.388547457565309</v>
          </cell>
          <cell r="BL8">
            <v>-10.608119030011974</v>
          </cell>
          <cell r="BM8">
            <v>-11.046861190399994</v>
          </cell>
          <cell r="BN8">
            <v>-10.940578125025148</v>
          </cell>
          <cell r="BO8">
            <v>-10.243693498507092</v>
          </cell>
          <cell r="BP8">
            <v>-9.3104987821914982</v>
          </cell>
          <cell r="BQ8">
            <v>-9.6618641244385728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61.44657215457412</v>
          </cell>
          <cell r="P9">
            <v>62.828103570646277</v>
          </cell>
          <cell r="Q9">
            <v>60.107173109873777</v>
          </cell>
          <cell r="R9">
            <v>62.962068660174566</v>
          </cell>
          <cell r="S9">
            <v>63.977241392938446</v>
          </cell>
          <cell r="T9">
            <v>73.514225546352847</v>
          </cell>
          <cell r="U9">
            <v>69.394734495246141</v>
          </cell>
          <cell r="V9">
            <v>72.271006089413675</v>
          </cell>
          <cell r="W9">
            <v>73.393524640673348</v>
          </cell>
          <cell r="X9">
            <v>68.221981853502569</v>
          </cell>
          <cell r="Y9">
            <v>72.402892036828007</v>
          </cell>
          <cell r="Z9">
            <v>68.830292173390561</v>
          </cell>
          <cell r="BB9">
            <v>-12.156276698980722</v>
          </cell>
          <cell r="BC9">
            <v>-17.23333905861486</v>
          </cell>
          <cell r="BD9">
            <v>-16.722505838405581</v>
          </cell>
          <cell r="BE9">
            <v>-16.519022476624421</v>
          </cell>
          <cell r="BF9">
            <v>-20.273833467191373</v>
          </cell>
          <cell r="BG9">
            <v>-21.313848406181023</v>
          </cell>
          <cell r="BH9">
            <v>-19.205933012687776</v>
          </cell>
          <cell r="BI9">
            <v>-21.378062989100094</v>
          </cell>
          <cell r="BJ9">
            <v>-21.737779045475833</v>
          </cell>
          <cell r="BK9">
            <v>-28.002520360596019</v>
          </cell>
          <cell r="BL9">
            <v>-26.102384831043242</v>
          </cell>
          <cell r="BM9">
            <v>-25.798181905849212</v>
          </cell>
          <cell r="BN9">
            <v>-24.941652140742487</v>
          </cell>
          <cell r="BO9">
            <v>-23.054322281222952</v>
          </cell>
          <cell r="BP9">
            <v>-20.320207764006984</v>
          </cell>
          <cell r="BQ9">
            <v>-21.37815104154036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47.980385179476428</v>
          </cell>
          <cell r="P10">
            <v>49.501298215759235</v>
          </cell>
          <cell r="Q10">
            <v>47.00290701572532</v>
          </cell>
          <cell r="R10">
            <v>45.47752484287146</v>
          </cell>
          <cell r="S10">
            <v>50.94598100140616</v>
          </cell>
          <cell r="T10">
            <v>58.359534277267194</v>
          </cell>
          <cell r="U10">
            <v>56.764003977311269</v>
          </cell>
          <cell r="V10">
            <v>55.982503755030727</v>
          </cell>
          <cell r="W10">
            <v>57.853367382632698</v>
          </cell>
          <cell r="X10">
            <v>53.528092059045477</v>
          </cell>
          <cell r="Y10">
            <v>56.426298379143631</v>
          </cell>
          <cell r="Z10">
            <v>51.981724784375956</v>
          </cell>
          <cell r="BB10">
            <v>-33.179213623636336</v>
          </cell>
          <cell r="BC10">
            <v>-38.722425252963646</v>
          </cell>
          <cell r="BD10">
            <v>-38.737626336212855</v>
          </cell>
          <cell r="BE10">
            <v>-39.793922158253679</v>
          </cell>
          <cell r="BF10">
            <v>-49.188310521162734</v>
          </cell>
          <cell r="BG10">
            <v>-46.752639917548336</v>
          </cell>
          <cell r="BH10">
            <v>-48.202207165256311</v>
          </cell>
          <cell r="BI10">
            <v>-56.193839403947706</v>
          </cell>
          <cell r="BJ10">
            <v>-43.144513998048907</v>
          </cell>
          <cell r="BK10">
            <v>-61.960670458482156</v>
          </cell>
          <cell r="BL10">
            <v>-57.274350548646453</v>
          </cell>
          <cell r="BM10">
            <v>-61.87506408571619</v>
          </cell>
          <cell r="BN10">
            <v>-55.587918852826476</v>
          </cell>
          <cell r="BO10">
            <v>-52.909203472300405</v>
          </cell>
          <cell r="BP10">
            <v>-46.460349758482479</v>
          </cell>
          <cell r="BQ10">
            <v>-41.009464617679072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76.399532236391153</v>
          </cell>
          <cell r="P11">
            <v>77.786516392842017</v>
          </cell>
          <cell r="Q11">
            <v>74.560958941318191</v>
          </cell>
          <cell r="R11">
            <v>79.073890209028065</v>
          </cell>
          <cell r="S11">
            <v>80.247073093560672</v>
          </cell>
          <cell r="T11">
            <v>93.333324408811151</v>
          </cell>
          <cell r="U11">
            <v>88.610000610913573</v>
          </cell>
          <cell r="V11">
            <v>95.132882254402958</v>
          </cell>
          <cell r="W11">
            <v>99.539768325010527</v>
          </cell>
          <cell r="X11">
            <v>99.26946902552929</v>
          </cell>
          <cell r="Y11">
            <v>107.23128461421376</v>
          </cell>
          <cell r="Z11">
            <v>105.94299106747046</v>
          </cell>
          <cell r="BB11">
            <v>-0.15427107270698767</v>
          </cell>
          <cell r="BC11">
            <v>-0.43470833506667378</v>
          </cell>
          <cell r="BD11">
            <v>-0.49742098730794787</v>
          </cell>
          <cell r="BE11">
            <v>-0.5043298678400473</v>
          </cell>
          <cell r="BF11">
            <v>-0.49757521951877626</v>
          </cell>
          <cell r="BG11">
            <v>-0.74732144284705482</v>
          </cell>
          <cell r="BH11">
            <v>-0.69377232723758175</v>
          </cell>
          <cell r="BI11">
            <v>-0.44986247060400558</v>
          </cell>
          <cell r="BJ11">
            <v>-0.61907956922826168</v>
          </cell>
          <cell r="BK11">
            <v>-0.63570304353938278</v>
          </cell>
          <cell r="BL11">
            <v>-0.48257446907369783</v>
          </cell>
          <cell r="BM11">
            <v>0.48315911201220357</v>
          </cell>
          <cell r="BN11">
            <v>1.4028717275247669</v>
          </cell>
          <cell r="BO11">
            <v>2.7691995366430153</v>
          </cell>
          <cell r="BP11">
            <v>4.6003961819011137</v>
          </cell>
          <cell r="BQ11">
            <v>5.0269284050049388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B4" sqref="B4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[1]MarinusSnowy!I4</f>
        <v>101.20804817049437</v>
      </c>
      <c r="D5" s="4">
        <f>[1]MarinusSnowy!J4</f>
        <v>83.023484925253172</v>
      </c>
      <c r="E5" s="4">
        <f>[1]MarinusSnowy!K4</f>
        <v>85.672877689445514</v>
      </c>
      <c r="F5" s="4">
        <f>[1]MarinusSnowy!L4</f>
        <v>103.20125372926137</v>
      </c>
      <c r="G5" s="4">
        <f>[1]MarinusSnowy!M4</f>
        <v>101.3603811208465</v>
      </c>
      <c r="H5" s="4">
        <f>[1]MarinusSnowy!N4</f>
        <v>99.840585943842612</v>
      </c>
      <c r="I5" s="4">
        <f>[1]MarinusSnowy!O4</f>
        <v>115.17847046063382</v>
      </c>
      <c r="J5" s="4">
        <f>[1]MarinusSnowy!P4</f>
        <v>114.42525145759829</v>
      </c>
      <c r="K5" s="4">
        <f>[1]MarinusSnowy!Q4</f>
        <v>110.82802622655466</v>
      </c>
      <c r="L5" s="4">
        <f>[1]MarinusSnowy!R4</f>
        <v>123.58778372740916</v>
      </c>
      <c r="M5" s="4">
        <f>[1]MarinusSnowy!S4</f>
        <v>123.20111220724448</v>
      </c>
      <c r="N5" s="4">
        <f>[1]MarinusSnowy!T4</f>
        <v>143.18470494343717</v>
      </c>
      <c r="O5" s="4">
        <f>[1]MarinusSnowy!U4</f>
        <v>136.74863568523412</v>
      </c>
      <c r="P5" s="4">
        <f>[1]MarinusSnowy!V4</f>
        <v>140.55380990401142</v>
      </c>
      <c r="Q5" s="4">
        <f>[1]MarinusSnowy!W4</f>
        <v>148.11413493500729</v>
      </c>
      <c r="R5" s="4">
        <f>[1]MarinusSnowy!X4</f>
        <v>144.53223422422286</v>
      </c>
      <c r="S5" s="4">
        <f>[1]MarinusSnowy!Y4</f>
        <v>153.87482069202645</v>
      </c>
      <c r="T5" s="4">
        <f>[1]MarinusSnowy!Z4</f>
        <v>149.27899715591849</v>
      </c>
    </row>
    <row r="6" spans="2:20" x14ac:dyDescent="0.3">
      <c r="B6" s="3">
        <v>0.95</v>
      </c>
      <c r="C6" s="4">
        <f>[1]MarinusSnowy!I5</f>
        <v>81.430062874837049</v>
      </c>
      <c r="D6" s="4">
        <f>[1]MarinusSnowy!J5</f>
        <v>68.049935234829817</v>
      </c>
      <c r="E6" s="4">
        <f>[1]MarinusSnowy!K5</f>
        <v>65.70011638525429</v>
      </c>
      <c r="F6" s="4">
        <f>[1]MarinusSnowy!L5</f>
        <v>83.404452148850524</v>
      </c>
      <c r="G6" s="4">
        <f>[1]MarinusSnowy!M5</f>
        <v>83.2318179491254</v>
      </c>
      <c r="H6" s="4">
        <f>[1]MarinusSnowy!N5</f>
        <v>82.431244534612603</v>
      </c>
      <c r="I6" s="4">
        <f>[1]MarinusSnowy!O5</f>
        <v>92.992877390875705</v>
      </c>
      <c r="J6" s="4">
        <f>[1]MarinusSnowy!P5</f>
        <v>94.507339009094352</v>
      </c>
      <c r="K6" s="4">
        <f>[1]MarinusSnowy!Q5</f>
        <v>90.132478137960689</v>
      </c>
      <c r="L6" s="4">
        <f>[1]MarinusSnowy!R5</f>
        <v>96.517863838834344</v>
      </c>
      <c r="M6" s="4">
        <f>[1]MarinusSnowy!S5</f>
        <v>97.869382994297808</v>
      </c>
      <c r="N6" s="4">
        <f>[1]MarinusSnowy!T5</f>
        <v>116.18547602891584</v>
      </c>
      <c r="O6" s="4">
        <f>[1]MarinusSnowy!U5</f>
        <v>109.74969540042265</v>
      </c>
      <c r="P6" s="4">
        <f>[1]MarinusSnowy!V5</f>
        <v>116.52945555760422</v>
      </c>
      <c r="Q6" s="4">
        <f>[1]MarinusSnowy!W5</f>
        <v>120.42903409075231</v>
      </c>
      <c r="R6" s="4">
        <f>[1]MarinusSnowy!X5</f>
        <v>120.45544346239494</v>
      </c>
      <c r="S6" s="4">
        <f>[1]MarinusSnowy!Y5</f>
        <v>127.05880724957376</v>
      </c>
      <c r="T6" s="4">
        <f>[1]MarinusSnowy!Z5</f>
        <v>126.96322054163156</v>
      </c>
    </row>
    <row r="7" spans="2:20" x14ac:dyDescent="0.3">
      <c r="B7" s="5">
        <v>0.75</v>
      </c>
      <c r="C7" s="6">
        <f>[1]MarinusSnowy!I6</f>
        <v>73.128478817265346</v>
      </c>
      <c r="D7" s="6">
        <f>[1]MarinusSnowy!J6</f>
        <v>61.346919962387943</v>
      </c>
      <c r="E7" s="6">
        <f>[1]MarinusSnowy!K6</f>
        <v>59.3000685359588</v>
      </c>
      <c r="F7" s="6">
        <f>[1]MarinusSnowy!L6</f>
        <v>74.844742209256111</v>
      </c>
      <c r="G7" s="6">
        <f>[1]MarinusSnowy!M6</f>
        <v>75.027625953375448</v>
      </c>
      <c r="H7" s="6">
        <f>[1]MarinusSnowy!N6</f>
        <v>74.481455680875726</v>
      </c>
      <c r="I7" s="6">
        <f>[1]MarinusSnowy!O6</f>
        <v>83.083039572958768</v>
      </c>
      <c r="J7" s="6">
        <f>[1]MarinusSnowy!P6</f>
        <v>84.571145753239904</v>
      </c>
      <c r="K7" s="6">
        <f>[1]MarinusSnowy!Q6</f>
        <v>80.81532053947663</v>
      </c>
      <c r="L7" s="6">
        <f>[1]MarinusSnowy!R6</f>
        <v>85.993977003669272</v>
      </c>
      <c r="M7" s="6">
        <f>[1]MarinusSnowy!S6</f>
        <v>87.385911330297205</v>
      </c>
      <c r="N7" s="6">
        <f>[1]MarinusSnowy!T6</f>
        <v>102.39109822291404</v>
      </c>
      <c r="O7" s="6">
        <f>[1]MarinusSnowy!U6</f>
        <v>97.288949818338281</v>
      </c>
      <c r="P7" s="6">
        <f>[1]MarinusSnowy!V6</f>
        <v>105.01189730626291</v>
      </c>
      <c r="Q7" s="6">
        <f>[1]MarinusSnowy!W6</f>
        <v>110.41780521127586</v>
      </c>
      <c r="R7" s="6">
        <f>[1]MarinusSnowy!X6</f>
        <v>111.10467493058289</v>
      </c>
      <c r="S7" s="6">
        <f>[1]MarinusSnowy!Y6</f>
        <v>120.29270597973419</v>
      </c>
      <c r="T7" s="6">
        <f>[1]MarinusSnowy!Z6</f>
        <v>119.92385726107602</v>
      </c>
    </row>
    <row r="8" spans="2:20" x14ac:dyDescent="0.3">
      <c r="B8" s="7">
        <v>0.5</v>
      </c>
      <c r="C8" s="8">
        <f>[1]MarinusSnowy!I7</f>
        <v>68.773225129745057</v>
      </c>
      <c r="D8" s="8">
        <f>[1]MarinusSnowy!J7</f>
        <v>57.016264727537141</v>
      </c>
      <c r="E8" s="8">
        <f>[1]MarinusSnowy!K7</f>
        <v>55.087489005463155</v>
      </c>
      <c r="F8" s="8">
        <f>[1]MarinusSnowy!L7</f>
        <v>68.878499721480097</v>
      </c>
      <c r="G8" s="8">
        <f>[1]MarinusSnowy!M7</f>
        <v>69.193926926811045</v>
      </c>
      <c r="H8" s="8">
        <f>[1]MarinusSnowy!N7</f>
        <v>68.782884206896</v>
      </c>
      <c r="I8" s="8">
        <f>[1]MarinusSnowy!O7</f>
        <v>75.815790014731959</v>
      </c>
      <c r="J8" s="8">
        <f>[1]MarinusSnowy!P7</f>
        <v>77.141592516616072</v>
      </c>
      <c r="K8" s="8">
        <f>[1]MarinusSnowy!Q7</f>
        <v>74.26893616567753</v>
      </c>
      <c r="L8" s="8">
        <f>[1]MarinusSnowy!R7</f>
        <v>78.621128122891889</v>
      </c>
      <c r="M8" s="8">
        <f>[1]MarinusSnowy!S7</f>
        <v>79.770446175732474</v>
      </c>
      <c r="N8" s="8">
        <f>[1]MarinusSnowy!T7</f>
        <v>92.409203425305648</v>
      </c>
      <c r="O8" s="8">
        <f>[1]MarinusSnowy!U7</f>
        <v>88.03146574159129</v>
      </c>
      <c r="P8" s="8">
        <f>[1]MarinusSnowy!V7</f>
        <v>95.812829606973821</v>
      </c>
      <c r="Q8" s="8">
        <f>[1]MarinusSnowy!W7</f>
        <v>101.42701454536316</v>
      </c>
      <c r="R8" s="8">
        <f>[1]MarinusSnowy!X7</f>
        <v>102.9923286171164</v>
      </c>
      <c r="S8" s="8">
        <f>[1]MarinusSnowy!Y7</f>
        <v>113.04375679243375</v>
      </c>
      <c r="T8" s="8">
        <f>[1]MarinusSnowy!Z7</f>
        <v>112.20874791976904</v>
      </c>
    </row>
    <row r="9" spans="2:20" x14ac:dyDescent="0.3">
      <c r="B9" s="5">
        <v>0.25</v>
      </c>
      <c r="C9" s="6">
        <f>[1]MarinusSnowy!I8</f>
        <v>64.943146414702241</v>
      </c>
      <c r="D9" s="6">
        <f>[1]MarinusSnowy!J8</f>
        <v>52.99948536162961</v>
      </c>
      <c r="E9" s="6">
        <f>[1]MarinusSnowy!K8</f>
        <v>51.194895829640373</v>
      </c>
      <c r="F9" s="6">
        <f>[1]MarinusSnowy!L8</f>
        <v>63.585560856044047</v>
      </c>
      <c r="G9" s="6">
        <f>[1]MarinusSnowy!M8</f>
        <v>63.841334665088084</v>
      </c>
      <c r="H9" s="6">
        <f>[1]MarinusSnowy!N8</f>
        <v>63.366355956175866</v>
      </c>
      <c r="I9" s="6">
        <f>[1]MarinusSnowy!O8</f>
        <v>69.182381157861059</v>
      </c>
      <c r="J9" s="6">
        <f>[1]MarinusSnowy!P8</f>
        <v>70.508665827050862</v>
      </c>
      <c r="K9" s="6">
        <f>[1]MarinusSnowy!Q8</f>
        <v>67.794082146519585</v>
      </c>
      <c r="L9" s="6">
        <f>[1]MarinusSnowy!R8</f>
        <v>71.706449398762942</v>
      </c>
      <c r="M9" s="6">
        <f>[1]MarinusSnowy!S8</f>
        <v>72.68378975357291</v>
      </c>
      <c r="N9" s="6">
        <f>[1]MarinusSnowy!T8</f>
        <v>83.570093690596181</v>
      </c>
      <c r="O9" s="6">
        <f>[1]MarinusSnowy!U8</f>
        <v>79.505518712287596</v>
      </c>
      <c r="P9" s="6">
        <f>[1]MarinusSnowy!V8</f>
        <v>85.094252576292305</v>
      </c>
      <c r="Q9" s="6">
        <f>[1]MarinusSnowy!W8</f>
        <v>89.30019449204147</v>
      </c>
      <c r="R9" s="6">
        <f>[1]MarinusSnowy!X8</f>
        <v>88.580981292495295</v>
      </c>
      <c r="S9" s="6">
        <f>[1]MarinusSnowy!Y8</f>
        <v>95.922777088531788</v>
      </c>
      <c r="T9" s="6">
        <f>[1]MarinusSnowy!Z8</f>
        <v>94.21775777648287</v>
      </c>
    </row>
    <row r="10" spans="2:20" x14ac:dyDescent="0.3">
      <c r="B10" s="3">
        <v>0.05</v>
      </c>
      <c r="C10" s="4">
        <f>[1]MarinusSnowy!I9</f>
        <v>59.230195861869291</v>
      </c>
      <c r="D10" s="4">
        <f>[1]MarinusSnowy!J9</f>
        <v>47.832877911962399</v>
      </c>
      <c r="E10" s="4">
        <f>[1]MarinusSnowy!K9</f>
        <v>46.211916426806496</v>
      </c>
      <c r="F10" s="4">
        <f>[1]MarinusSnowy!L9</f>
        <v>57.287346442576968</v>
      </c>
      <c r="G10" s="4">
        <f>[1]MarinusSnowy!M9</f>
        <v>57.450275978970815</v>
      </c>
      <c r="H10" s="4">
        <f>[1]MarinusSnowy!N9</f>
        <v>56.685436110959607</v>
      </c>
      <c r="I10" s="4">
        <f>[1]MarinusSnowy!O9</f>
        <v>61.44657215457412</v>
      </c>
      <c r="J10" s="4">
        <f>[1]MarinusSnowy!P9</f>
        <v>62.828103570646277</v>
      </c>
      <c r="K10" s="4">
        <f>[1]MarinusSnowy!Q9</f>
        <v>60.107173109873777</v>
      </c>
      <c r="L10" s="4">
        <f>[1]MarinusSnowy!R9</f>
        <v>62.962068660174566</v>
      </c>
      <c r="M10" s="4">
        <f>[1]MarinusSnowy!S9</f>
        <v>63.977241392938446</v>
      </c>
      <c r="N10" s="4">
        <f>[1]MarinusSnowy!T9</f>
        <v>73.514225546352847</v>
      </c>
      <c r="O10" s="4">
        <f>[1]MarinusSnowy!U9</f>
        <v>69.394734495246141</v>
      </c>
      <c r="P10" s="4">
        <f>[1]MarinusSnowy!V9</f>
        <v>72.271006089413675</v>
      </c>
      <c r="Q10" s="4">
        <f>[1]MarinusSnowy!W9</f>
        <v>73.393524640673348</v>
      </c>
      <c r="R10" s="4">
        <f>[1]MarinusSnowy!X9</f>
        <v>68.221981853502569</v>
      </c>
      <c r="S10" s="4">
        <f>[1]MarinusSnowy!Y9</f>
        <v>72.402892036828007</v>
      </c>
      <c r="T10" s="4">
        <f>[1]MarinusSnowy!Z9</f>
        <v>68.830292173390561</v>
      </c>
    </row>
    <row r="11" spans="2:20" x14ac:dyDescent="0.3">
      <c r="B11" s="3">
        <v>0</v>
      </c>
      <c r="C11" s="4">
        <f>[1]MarinusSnowy!I10</f>
        <v>46.440214040396192</v>
      </c>
      <c r="D11" s="4">
        <f>[1]MarinusSnowy!J10</f>
        <v>38.78032319460722</v>
      </c>
      <c r="E11" s="4">
        <f>[1]MarinusSnowy!K10</f>
        <v>37.38873755368855</v>
      </c>
      <c r="F11" s="4">
        <f>[1]MarinusSnowy!L10</f>
        <v>45.090946302070847</v>
      </c>
      <c r="G11" s="4">
        <f>[1]MarinusSnowy!M10</f>
        <v>45.83605871503331</v>
      </c>
      <c r="H11" s="4">
        <f>[1]MarinusSnowy!N10</f>
        <v>46.785191426574286</v>
      </c>
      <c r="I11" s="4">
        <f>[1]MarinusSnowy!O10</f>
        <v>47.980385179476428</v>
      </c>
      <c r="J11" s="4">
        <f>[1]MarinusSnowy!P10</f>
        <v>49.501298215759235</v>
      </c>
      <c r="K11" s="4">
        <f>[1]MarinusSnowy!Q10</f>
        <v>47.00290701572532</v>
      </c>
      <c r="L11" s="4">
        <f>[1]MarinusSnowy!R10</f>
        <v>45.47752484287146</v>
      </c>
      <c r="M11" s="4">
        <f>[1]MarinusSnowy!S10</f>
        <v>50.94598100140616</v>
      </c>
      <c r="N11" s="4">
        <f>[1]MarinusSnowy!T10</f>
        <v>58.359534277267194</v>
      </c>
      <c r="O11" s="4">
        <f>[1]MarinusSnowy!U10</f>
        <v>56.764003977311269</v>
      </c>
      <c r="P11" s="4">
        <f>[1]MarinusSnowy!V10</f>
        <v>55.982503755030727</v>
      </c>
      <c r="Q11" s="4">
        <f>[1]MarinusSnowy!W10</f>
        <v>57.853367382632698</v>
      </c>
      <c r="R11" s="4">
        <f>[1]MarinusSnowy!X10</f>
        <v>53.528092059045477</v>
      </c>
      <c r="S11" s="4">
        <f>[1]MarinusSnowy!Y10</f>
        <v>56.426298379143631</v>
      </c>
      <c r="T11" s="4">
        <f>[1]MarinusSnowy!Z10</f>
        <v>51.981724784375956</v>
      </c>
    </row>
    <row r="12" spans="2:20" x14ac:dyDescent="0.3">
      <c r="B12" s="9" t="s">
        <v>19</v>
      </c>
      <c r="C12" s="6">
        <f>[1]MarinusSnowy!I11</f>
        <v>69.328048122688358</v>
      </c>
      <c r="D12" s="6">
        <f>[1]MarinusSnowy!J11</f>
        <v>57.373235474775356</v>
      </c>
      <c r="E12" s="6">
        <f>[1]MarinusSnowy!K11</f>
        <v>55.448094987366595</v>
      </c>
      <c r="F12" s="6">
        <f>[1]MarinusSnowy!L11</f>
        <v>69.489138924098683</v>
      </c>
      <c r="G12" s="6">
        <f>[1]MarinusSnowy!M11</f>
        <v>69.624151600726478</v>
      </c>
      <c r="H12" s="6">
        <f>[1]MarinusSnowy!N11</f>
        <v>69.115572104379211</v>
      </c>
      <c r="I12" s="6">
        <f>[1]MarinusSnowy!O11</f>
        <v>76.399532236391153</v>
      </c>
      <c r="J12" s="6">
        <f>[1]MarinusSnowy!P11</f>
        <v>77.786516392842017</v>
      </c>
      <c r="K12" s="6">
        <f>[1]MarinusSnowy!Q11</f>
        <v>74.560958941318191</v>
      </c>
      <c r="L12" s="6">
        <f>[1]MarinusSnowy!R11</f>
        <v>79.073890209028065</v>
      </c>
      <c r="M12" s="6">
        <f>[1]MarinusSnowy!S11</f>
        <v>80.247073093560672</v>
      </c>
      <c r="N12" s="6">
        <f>[1]MarinusSnowy!T11</f>
        <v>93.333324408811151</v>
      </c>
      <c r="O12" s="6">
        <f>[1]MarinusSnowy!U11</f>
        <v>88.610000610913573</v>
      </c>
      <c r="P12" s="6">
        <f>[1]MarinusSnowy!V11</f>
        <v>95.132882254402958</v>
      </c>
      <c r="Q12" s="6">
        <f>[1]MarinusSnowy!W11</f>
        <v>99.539768325010527</v>
      </c>
      <c r="R12" s="6">
        <f>[1]MarinusSnowy!X11</f>
        <v>99.26946902552929</v>
      </c>
      <c r="S12" s="6">
        <f>[1]MarinusSnowy!Y11</f>
        <v>107.23128461421376</v>
      </c>
      <c r="T12" s="6">
        <f>[1]MarinusSnowy!Z11</f>
        <v>105.94299106747046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148.12760856423901</v>
      </c>
      <c r="Q17" s="18">
        <f>Q5/P5*P17</f>
        <v>156.095324754747</v>
      </c>
      <c r="R17" s="18">
        <f>R5/Q5*Q17</f>
        <v>152.32041188141119</v>
      </c>
      <c r="S17" s="18">
        <f>S5/R5*R17</f>
        <v>162.16642738412483</v>
      </c>
      <c r="T17" s="18">
        <f>T5/S5*S17</f>
        <v>157.32295604562583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125.01593404175598</v>
      </c>
      <c r="Q18" s="18">
        <f t="shared" si="0"/>
        <v>129.19950677328478</v>
      </c>
      <c r="R18" s="18">
        <f t="shared" si="0"/>
        <v>129.22783945747662</v>
      </c>
      <c r="S18" s="18">
        <f t="shared" si="0"/>
        <v>136.31210572922268</v>
      </c>
      <c r="T18" s="18">
        <f t="shared" si="0"/>
        <v>136.20955773808868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113.32603356520593</v>
      </c>
      <c r="Q19" s="70">
        <f t="shared" si="0"/>
        <v>119.15994492581299</v>
      </c>
      <c r="R19" s="70">
        <f t="shared" si="0"/>
        <v>119.90119637314274</v>
      </c>
      <c r="S19" s="70">
        <f t="shared" si="0"/>
        <v>129.81667396933867</v>
      </c>
      <c r="T19" s="70">
        <f t="shared" si="0"/>
        <v>129.41862228811601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104.13321983699524</v>
      </c>
      <c r="Q20" s="72">
        <f t="shared" si="0"/>
        <v>110.23494083608253</v>
      </c>
      <c r="R20" s="72">
        <f t="shared" si="0"/>
        <v>111.93618684892293</v>
      </c>
      <c r="S20" s="72">
        <f t="shared" si="0"/>
        <v>122.86048147783248</v>
      </c>
      <c r="T20" s="72">
        <f t="shared" si="0"/>
        <v>121.95296039887347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92.650320624207012</v>
      </c>
      <c r="Q21" s="70">
        <f t="shared" si="0"/>
        <v>97.229735275879023</v>
      </c>
      <c r="R21" s="70">
        <f t="shared" si="0"/>
        <v>96.446658493162445</v>
      </c>
      <c r="S21" s="70">
        <f t="shared" si="0"/>
        <v>104.44037973597349</v>
      </c>
      <c r="T21" s="70">
        <f t="shared" si="0"/>
        <v>102.58396075173989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79.00454581190543</v>
      </c>
      <c r="Q22" s="18">
        <f t="shared" si="0"/>
        <v>80.231650194512042</v>
      </c>
      <c r="R22" s="18">
        <f t="shared" si="0"/>
        <v>74.578271181885967</v>
      </c>
      <c r="S22" s="18">
        <f t="shared" si="0"/>
        <v>79.148719664439767</v>
      </c>
      <c r="T22" s="18">
        <f t="shared" si="0"/>
        <v>75.243258195848213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61.316109126334695</v>
      </c>
      <c r="Q23" s="18">
        <f t="shared" si="0"/>
        <v>63.365215019356221</v>
      </c>
      <c r="R23" s="18">
        <f t="shared" si="0"/>
        <v>58.627858953557109</v>
      </c>
      <c r="S23" s="18">
        <f t="shared" si="0"/>
        <v>61.802185271139898</v>
      </c>
      <c r="T23" s="18">
        <f t="shared" si="0"/>
        <v>56.934165063445796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103.14582834188631</v>
      </c>
      <c r="Q24" s="18">
        <f t="shared" si="0"/>
        <v>107.92390195207697</v>
      </c>
      <c r="R24" s="18">
        <f t="shared" si="0"/>
        <v>107.63083561702506</v>
      </c>
      <c r="S24" s="18">
        <f t="shared" si="0"/>
        <v>116.26326684941522</v>
      </c>
      <c r="T24" s="18">
        <f t="shared" si="0"/>
        <v>114.86646164518527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2.6025918487864397E-2</v>
      </c>
      <c r="J29" s="14">
        <f t="shared" si="1"/>
        <v>-1.1669760873195267E-3</v>
      </c>
      <c r="K29" s="14">
        <f t="shared" si="1"/>
        <v>-1.5259622884947199E-2</v>
      </c>
      <c r="L29" s="14">
        <f t="shared" si="1"/>
        <v>4.1429110980821804E-3</v>
      </c>
      <c r="M29" s="14">
        <f t="shared" si="1"/>
        <v>-3.142744130562658E-2</v>
      </c>
      <c r="N29" s="14">
        <f t="shared" si="1"/>
        <v>8.3255953924539217E-3</v>
      </c>
      <c r="O29" s="14">
        <f t="shared" si="1"/>
        <v>-5.1130229763636792E-2</v>
      </c>
      <c r="P29" s="14">
        <f t="shared" ref="P29:T36" si="2">P5/P17-1</f>
        <v>-5.1130229763636792E-2</v>
      </c>
      <c r="Q29" s="14">
        <f t="shared" si="2"/>
        <v>-5.1130229763636792E-2</v>
      </c>
      <c r="R29" s="14">
        <f t="shared" si="2"/>
        <v>-5.1130229763636681E-2</v>
      </c>
      <c r="S29" s="14">
        <f t="shared" si="2"/>
        <v>-5.113022976363657E-2</v>
      </c>
      <c r="T29" s="14">
        <f t="shared" si="2"/>
        <v>-5.113022976363657E-2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3.6647405109880626E-2</v>
      </c>
      <c r="J30" s="14">
        <f t="shared" si="3"/>
        <v>2.9276146349266341E-4</v>
      </c>
      <c r="K30" s="14">
        <f t="shared" si="3"/>
        <v>-3.3862223344431674E-2</v>
      </c>
      <c r="L30" s="14">
        <f t="shared" si="3"/>
        <v>-3.3195970677559639E-2</v>
      </c>
      <c r="M30" s="14">
        <f t="shared" si="3"/>
        <v>-7.267080437651896E-2</v>
      </c>
      <c r="N30" s="14">
        <f t="shared" si="3"/>
        <v>-1.2039093985476201E-2</v>
      </c>
      <c r="O30" s="14">
        <f t="shared" si="3"/>
        <v>-6.7883174646499178E-2</v>
      </c>
      <c r="P30" s="14">
        <f t="shared" si="2"/>
        <v>-6.7883174646499289E-2</v>
      </c>
      <c r="Q30" s="14">
        <f t="shared" si="2"/>
        <v>-6.78831746464994E-2</v>
      </c>
      <c r="R30" s="14">
        <f t="shared" si="2"/>
        <v>-6.7883174646499511E-2</v>
      </c>
      <c r="S30" s="14">
        <f t="shared" si="2"/>
        <v>-6.78831746464994E-2</v>
      </c>
      <c r="T30" s="14">
        <f t="shared" si="2"/>
        <v>-6.78831746464994E-2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3.6020852498233502E-2</v>
      </c>
      <c r="J31" s="46">
        <f t="shared" si="3"/>
        <v>-1.2520877588633184E-3</v>
      </c>
      <c r="K31" s="46">
        <f t="shared" si="3"/>
        <v>-4.4271268460556179E-2</v>
      </c>
      <c r="L31" s="46">
        <f t="shared" si="3"/>
        <v>-4.5460401712501097E-2</v>
      </c>
      <c r="M31" s="46">
        <f t="shared" si="3"/>
        <v>-8.123876498942284E-2</v>
      </c>
      <c r="N31" s="46">
        <f t="shared" si="3"/>
        <v>-1.6485470638601951E-2</v>
      </c>
      <c r="O31" s="46">
        <f t="shared" si="3"/>
        <v>-7.3364751217196655E-2</v>
      </c>
      <c r="P31" s="46">
        <f t="shared" si="2"/>
        <v>-7.3364751217196766E-2</v>
      </c>
      <c r="Q31" s="46">
        <f t="shared" si="2"/>
        <v>-7.3364751217196655E-2</v>
      </c>
      <c r="R31" s="46">
        <f t="shared" si="2"/>
        <v>-7.3364751217196544E-2</v>
      </c>
      <c r="S31" s="46">
        <f t="shared" si="2"/>
        <v>-7.3364751217196766E-2</v>
      </c>
      <c r="T31" s="46">
        <f t="shared" si="2"/>
        <v>-7.3364751217196766E-2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3.524182356233041E-2</v>
      </c>
      <c r="J32" s="41">
        <f t="shared" si="3"/>
        <v>-4.2286764186094672E-4</v>
      </c>
      <c r="K32" s="41">
        <f t="shared" si="3"/>
        <v>-4.5555636059566917E-2</v>
      </c>
      <c r="L32" s="41">
        <f t="shared" si="3"/>
        <v>-4.8873492917797412E-2</v>
      </c>
      <c r="M32" s="41">
        <f t="shared" si="3"/>
        <v>-8.6047026258242565E-2</v>
      </c>
      <c r="N32" s="41">
        <f t="shared" si="3"/>
        <v>-1.7880610330388125E-2</v>
      </c>
      <c r="O32" s="41">
        <f t="shared" si="3"/>
        <v>-7.9901401714512543E-2</v>
      </c>
      <c r="P32" s="41">
        <f t="shared" si="2"/>
        <v>-7.9901401714512654E-2</v>
      </c>
      <c r="Q32" s="41">
        <f t="shared" si="2"/>
        <v>-7.9901401714512654E-2</v>
      </c>
      <c r="R32" s="41">
        <f t="shared" si="2"/>
        <v>-7.9901401714512543E-2</v>
      </c>
      <c r="S32" s="41">
        <f t="shared" si="2"/>
        <v>-7.9901401714512543E-2</v>
      </c>
      <c r="T32" s="41">
        <f t="shared" si="2"/>
        <v>-7.9901401714512543E-2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3.2313834775890005E-2</v>
      </c>
      <c r="J33" s="46">
        <f t="shared" si="3"/>
        <v>-1.1904371212358988E-3</v>
      </c>
      <c r="K33" s="46">
        <f t="shared" si="3"/>
        <v>-5.0415314332059813E-2</v>
      </c>
      <c r="L33" s="46">
        <f t="shared" si="3"/>
        <v>-5.0767969533544788E-2</v>
      </c>
      <c r="M33" s="46">
        <f t="shared" si="3"/>
        <v>-8.6616892476890084E-2</v>
      </c>
      <c r="N33" s="46">
        <f t="shared" si="3"/>
        <v>-1.8572404941102683E-2</v>
      </c>
      <c r="O33" s="46">
        <f t="shared" si="3"/>
        <v>-8.1554688607742509E-2</v>
      </c>
      <c r="P33" s="46">
        <f t="shared" si="2"/>
        <v>-8.1554688607742509E-2</v>
      </c>
      <c r="Q33" s="46">
        <f t="shared" si="2"/>
        <v>-8.1554688607742509E-2</v>
      </c>
      <c r="R33" s="46">
        <f t="shared" si="2"/>
        <v>-8.1554688607742509E-2</v>
      </c>
      <c r="S33" s="46">
        <f t="shared" si="2"/>
        <v>-8.155468860774262E-2</v>
      </c>
      <c r="T33" s="46">
        <f t="shared" si="2"/>
        <v>-8.1554688607742509E-2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2.8322246518175609E-2</v>
      </c>
      <c r="J34" s="14">
        <f t="shared" si="3"/>
        <v>8.3605021577293215E-4</v>
      </c>
      <c r="K34" s="14">
        <f t="shared" si="3"/>
        <v>-5.5258441957938387E-2</v>
      </c>
      <c r="L34" s="14">
        <f t="shared" si="3"/>
        <v>-5.8763845625620648E-2</v>
      </c>
      <c r="M34" s="14">
        <f t="shared" si="3"/>
        <v>-9.058272744921847E-2</v>
      </c>
      <c r="N34" s="14">
        <f t="shared" si="3"/>
        <v>-2.143478345070926E-2</v>
      </c>
      <c r="O34" s="14">
        <f t="shared" si="3"/>
        <v>-8.522977574636037E-2</v>
      </c>
      <c r="P34" s="14">
        <f t="shared" si="2"/>
        <v>-8.522977574636037E-2</v>
      </c>
      <c r="Q34" s="14">
        <f t="shared" si="2"/>
        <v>-8.522977574636037E-2</v>
      </c>
      <c r="R34" s="14">
        <f t="shared" si="2"/>
        <v>-8.5229775746360481E-2</v>
      </c>
      <c r="S34" s="14">
        <f t="shared" si="2"/>
        <v>-8.5229775746360592E-2</v>
      </c>
      <c r="T34" s="14">
        <f t="shared" si="2"/>
        <v>-8.5229775746360592E-2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2.5994602248446075E-2</v>
      </c>
      <c r="J35" s="14">
        <f t="shared" si="3"/>
        <v>-1.4706655793309542E-2</v>
      </c>
      <c r="K35" s="14">
        <f t="shared" si="3"/>
        <v>-8.0999901463369883E-2</v>
      </c>
      <c r="L35" s="14">
        <f t="shared" si="3"/>
        <v>-0.12674433158209686</v>
      </c>
      <c r="M35" s="14">
        <f t="shared" si="3"/>
        <v>-0.10584048934293377</v>
      </c>
      <c r="N35" s="14">
        <f t="shared" si="3"/>
        <v>-3.1683992671747374E-2</v>
      </c>
      <c r="O35" s="14">
        <f t="shared" si="3"/>
        <v>-8.6985385199747411E-2</v>
      </c>
      <c r="P35" s="14">
        <f t="shared" si="2"/>
        <v>-8.69853851997473E-2</v>
      </c>
      <c r="Q35" s="14">
        <f t="shared" si="2"/>
        <v>-8.6985385199747411E-2</v>
      </c>
      <c r="R35" s="14">
        <f t="shared" si="2"/>
        <v>-8.6985385199747522E-2</v>
      </c>
      <c r="S35" s="14">
        <f t="shared" si="2"/>
        <v>-8.6985385199747522E-2</v>
      </c>
      <c r="T35" s="14">
        <f t="shared" si="2"/>
        <v>-8.6985385199747522E-2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3.4674458901776672E-2</v>
      </c>
      <c r="J36" s="14">
        <f t="shared" si="3"/>
        <v>1.0353994733147687E-5</v>
      </c>
      <c r="K36" s="14">
        <f t="shared" si="3"/>
        <v>-4.5146093569277457E-2</v>
      </c>
      <c r="L36" s="14">
        <f t="shared" si="3"/>
        <v>-4.7058540144681249E-2</v>
      </c>
      <c r="M36" s="14">
        <f t="shared" si="3"/>
        <v>-8.3297766157230058E-2</v>
      </c>
      <c r="N36" s="14">
        <f t="shared" si="3"/>
        <v>-1.7459734376903957E-2</v>
      </c>
      <c r="O36" s="14">
        <f t="shared" si="3"/>
        <v>-7.7685605092274845E-2</v>
      </c>
      <c r="P36" s="14">
        <f t="shared" si="2"/>
        <v>-7.7685605092274956E-2</v>
      </c>
      <c r="Q36" s="14">
        <f t="shared" si="2"/>
        <v>-7.7685605092274845E-2</v>
      </c>
      <c r="R36" s="14">
        <f t="shared" si="2"/>
        <v>-7.7685605092274956E-2</v>
      </c>
      <c r="S36" s="14">
        <f t="shared" si="2"/>
        <v>-7.7685605092274956E-2</v>
      </c>
      <c r="T36" s="14">
        <f t="shared" si="2"/>
        <v>-7.7685605092274956E-2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339626450.98459935</v>
      </c>
      <c r="Q17" s="19">
        <f>'Spot Prices'!Q17/'Spot Prices'!P17*WindFarmRevenue!P17</f>
        <v>357894802.16142416</v>
      </c>
      <c r="R17" s="19">
        <f>'Spot Prices'!R17/'Spot Prices'!Q17*WindFarmRevenue!Q17</f>
        <v>349239695.43031722</v>
      </c>
      <c r="S17" s="19">
        <f>'Spot Prices'!S17/'Spot Prices'!R17*WindFarmRevenue!R17</f>
        <v>371814604.55048841</v>
      </c>
      <c r="T17" s="19">
        <f>'Spot Prices'!T17/'Spot Prices'!S17*WindFarmRevenue!S17</f>
        <v>360709510.79325908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296577893.78906685</v>
      </c>
      <c r="Q18" s="19">
        <f>'Spot Prices'!Q18/'Spot Prices'!P18*WindFarmRevenue!P18</f>
        <v>306502670.16849834</v>
      </c>
      <c r="R18" s="19">
        <f>'Spot Prices'!R18/'Spot Prices'!Q18*WindFarmRevenue!Q18</f>
        <v>306569884.38296956</v>
      </c>
      <c r="S18" s="19">
        <f>'Spot Prices'!S18/'Spot Prices'!R18*WindFarmRevenue!R18</f>
        <v>323376036.22289115</v>
      </c>
      <c r="T18" s="19">
        <f>'Spot Prices'!T18/'Spot Prices'!S18*WindFarmRevenue!S18</f>
        <v>323132759.49616075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270865489.14526278</v>
      </c>
      <c r="Q19" s="49">
        <f>'Spot Prices'!Q19/'Spot Prices'!P19*WindFarmRevenue!P19</f>
        <v>284809374.80514264</v>
      </c>
      <c r="R19" s="49">
        <f>'Spot Prices'!R19/'Spot Prices'!Q19*WindFarmRevenue!Q19</f>
        <v>286581072.1772657</v>
      </c>
      <c r="S19" s="49">
        <f>'Spot Prices'!S19/'Spot Prices'!R19*WindFarmRevenue!R19</f>
        <v>310280487.08405459</v>
      </c>
      <c r="T19" s="49">
        <f>'Spot Prices'!T19/'Spot Prices'!S19*WindFarmRevenue!S19</f>
        <v>309329086.42219841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250105491.04029003</v>
      </c>
      <c r="Q20" s="40">
        <f>'Spot Prices'!Q20/'Spot Prices'!P20*WindFarmRevenue!P20</f>
        <v>264760506.30877411</v>
      </c>
      <c r="R20" s="40">
        <f>'Spot Prices'!R20/'Spot Prices'!Q20*WindFarmRevenue!Q20</f>
        <v>268846531.59530443</v>
      </c>
      <c r="S20" s="40">
        <f>'Spot Prices'!S20/'Spot Prices'!R20*WindFarmRevenue!R20</f>
        <v>295084326.57282567</v>
      </c>
      <c r="T20" s="40">
        <f>'Spot Prices'!T20/'Spot Prices'!S20*WindFarmRevenue!S20</f>
        <v>292904657.05489707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223996127.26389754</v>
      </c>
      <c r="Q21" s="49">
        <f>'Spot Prices'!Q21/'Spot Prices'!P21*WindFarmRevenue!P21</f>
        <v>235067553.03122592</v>
      </c>
      <c r="R21" s="49">
        <f>'Spot Prices'!R21/'Spot Prices'!Q21*WindFarmRevenue!Q21</f>
        <v>233174346.77465785</v>
      </c>
      <c r="S21" s="49">
        <f>'Spot Prices'!S21/'Spot Prices'!R21*WindFarmRevenue!R21</f>
        <v>252500373.80568573</v>
      </c>
      <c r="T21" s="49">
        <f>'Spot Prices'!T21/'Spot Prices'!S21*WindFarmRevenue!S21</f>
        <v>248012200.85338554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193055001.95642993</v>
      </c>
      <c r="Q22" s="19">
        <f>'Spot Prices'!Q22/'Spot Prices'!P22*WindFarmRevenue!P22</f>
        <v>196053546.36359447</v>
      </c>
      <c r="R22" s="19">
        <f>'Spot Prices'!R22/'Spot Prices'!Q22*WindFarmRevenue!Q22</f>
        <v>182238985.63007149</v>
      </c>
      <c r="S22" s="19">
        <f>'Spot Prices'!S22/'Spot Prices'!R22*WindFarmRevenue!R22</f>
        <v>193407304.25874743</v>
      </c>
      <c r="T22" s="19">
        <f>'Spot Prices'!T22/'Spot Prices'!S22*WindFarmRevenue!S22</f>
        <v>183863943.63675538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157153303.67666525</v>
      </c>
      <c r="Q23" s="19">
        <f>'Spot Prices'!Q23/'Spot Prices'!P23*WindFarmRevenue!P23</f>
        <v>162405165.95657873</v>
      </c>
      <c r="R23" s="19">
        <f>'Spot Prices'!R23/'Spot Prices'!Q23*WindFarmRevenue!Q23</f>
        <v>150263313.39872834</v>
      </c>
      <c r="S23" s="19">
        <f>'Spot Prices'!S23/'Spot Prices'!R23*WindFarmRevenue!R23</f>
        <v>158399117.75526512</v>
      </c>
      <c r="T23" s="19">
        <f>'Spot Prices'!T23/'Spot Prices'!S23*WindFarmRevenue!S23</f>
        <v>145922372.7545729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247618218.4054119</v>
      </c>
      <c r="Q24" s="49">
        <f>'Spot Prices'!Q24/'Spot Prices'!P24*WindFarmRevenue!P24</f>
        <v>259088755.73866889</v>
      </c>
      <c r="R24" s="49">
        <f>'Spot Prices'!R24/'Spot Prices'!Q24*WindFarmRevenue!Q24</f>
        <v>258385202.67281318</v>
      </c>
      <c r="S24" s="49">
        <f>'Spot Prices'!S24/'Spot Prices'!R24*WindFarmRevenue!R24</f>
        <v>279108747.93522155</v>
      </c>
      <c r="T24" s="49">
        <f>'Spot Prices'!T24/'Spot Prices'!S24*WindFarmRevenue!S24</f>
        <v>275755491.4662891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258877710.88494796</v>
      </c>
      <c r="J28" s="20">
        <f t="shared" si="4"/>
        <v>271935789.17289352</v>
      </c>
      <c r="K28" s="20">
        <f t="shared" si="4"/>
        <v>255817011.35062519</v>
      </c>
      <c r="L28" s="20">
        <f t="shared" si="4"/>
        <v>283254955.85211533</v>
      </c>
      <c r="M28" s="20">
        <f t="shared" si="4"/>
        <v>276002102.74368298</v>
      </c>
      <c r="N28" s="20">
        <f t="shared" si="4"/>
        <v>333620404.56538594</v>
      </c>
      <c r="O28" s="20">
        <f t="shared" si="4"/>
        <v>313536782.67627406</v>
      </c>
      <c r="P28" s="21">
        <f>(O28*'Spot Prices'!P5/'Spot Prices'!O5)*($E$26)</f>
        <v>322261272.51194829</v>
      </c>
      <c r="Q28" s="21">
        <f>(P28*'Spot Prices'!Q5/'Spot Prices'!P5)*($E$26)</f>
        <v>339595558.69569927</v>
      </c>
      <c r="R28" s="21">
        <f>(Q28*'Spot Prices'!R5/'Spot Prices'!Q5)*($E$26)</f>
        <v>331382989.56038266</v>
      </c>
      <c r="S28" s="21">
        <f>(R28*'Spot Prices'!S5/'Spot Prices'!R5)*($E$26)</f>
        <v>352803638.39034629</v>
      </c>
      <c r="T28" s="21">
        <f>(S28*'Spot Prices'!T5/'Spot Prices'!S5)*($E$26)</f>
        <v>342266350.62847084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217720735.50730565</v>
      </c>
      <c r="J29" s="20">
        <f t="shared" si="5"/>
        <v>223095488.14585212</v>
      </c>
      <c r="K29" s="20">
        <f t="shared" si="5"/>
        <v>214155654.28238344</v>
      </c>
      <c r="L29" s="20">
        <f t="shared" si="5"/>
        <v>227175197.05975193</v>
      </c>
      <c r="M29" s="20">
        <f t="shared" si="5"/>
        <v>230404516.94318256</v>
      </c>
      <c r="N29" s="20">
        <f t="shared" si="5"/>
        <v>274631539.59125233</v>
      </c>
      <c r="O29" s="20">
        <f t="shared" si="5"/>
        <v>260361479.16134706</v>
      </c>
      <c r="P29" s="21">
        <f>(O29*'Spot Prices'!P6/'Spot Prices'!O6)*($E$26)</f>
        <v>276445244.82869273</v>
      </c>
      <c r="Q29" s="21">
        <f>(P29*'Spot Prices'!Q6/'Spot Prices'!P6)*($E$26)</f>
        <v>285696295.87983179</v>
      </c>
      <c r="R29" s="21">
        <f>(Q29*'Spot Prices'!R6/'Spot Prices'!Q6)*($E$26)</f>
        <v>285758947.38004339</v>
      </c>
      <c r="S29" s="21">
        <f>(R29*'Spot Prices'!S6/'Spot Prices'!R6)*($E$26)</f>
        <v>301424244.27947998</v>
      </c>
      <c r="T29" s="21">
        <f>(S29*'Spot Prices'!T6/'Spot Prices'!S6)*($E$26)</f>
        <v>301197481.94927764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195730465.20357046</v>
      </c>
      <c r="J30" s="51">
        <f t="shared" si="6"/>
        <v>199973158.26074478</v>
      </c>
      <c r="K30" s="51">
        <f t="shared" si="6"/>
        <v>192419800.94606227</v>
      </c>
      <c r="L30" s="51">
        <f t="shared" si="6"/>
        <v>203205426.16935888</v>
      </c>
      <c r="M30" s="51">
        <f t="shared" si="6"/>
        <v>207313252.83005613</v>
      </c>
      <c r="N30" s="51">
        <f t="shared" si="6"/>
        <v>243639656.79338855</v>
      </c>
      <c r="O30" s="51">
        <f t="shared" si="6"/>
        <v>232534556.72928402</v>
      </c>
      <c r="P30" s="52">
        <f>(O30*'Spot Prices'!P7/'Spot Prices'!O7)*($E$26)</f>
        <v>250993509.92079628</v>
      </c>
      <c r="Q30" s="52">
        <f>(P30*'Spot Prices'!Q7/'Spot Prices'!P7)*($E$26)</f>
        <v>263914405.87823802</v>
      </c>
      <c r="R30" s="52">
        <f>(Q30*'Spot Prices'!R7/'Spot Prices'!Q7)*($E$26)</f>
        <v>265556123.11342314</v>
      </c>
      <c r="S30" s="52">
        <f>(R30*'Spot Prices'!S7/'Spot Prices'!R7)*($E$26)</f>
        <v>287516836.34158236</v>
      </c>
      <c r="T30" s="52">
        <f>(S30*'Spot Prices'!T7/'Spot Prices'!S7)*($E$26)</f>
        <v>286635234.95259112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179123861.29228073</v>
      </c>
      <c r="J31" s="43">
        <f t="shared" si="7"/>
        <v>182875039.04847458</v>
      </c>
      <c r="K31" s="43">
        <f t="shared" si="7"/>
        <v>177359959.70275822</v>
      </c>
      <c r="L31" s="43">
        <f t="shared" si="7"/>
        <v>186446144.14598992</v>
      </c>
      <c r="M31" s="43">
        <f t="shared" si="7"/>
        <v>189751742.06679529</v>
      </c>
      <c r="N31" s="43">
        <f t="shared" si="7"/>
        <v>220945847.63997275</v>
      </c>
      <c r="O31" s="43">
        <f t="shared" si="7"/>
        <v>211432557.26425895</v>
      </c>
      <c r="P31" s="44">
        <f>(O31*'Spot Prices'!P8/'Spot Prices'!O8)*($E$26)</f>
        <v>230121711.7296744</v>
      </c>
      <c r="Q31" s="44">
        <f>(P31*'Spot Prices'!Q8/'Spot Prices'!P8)*($E$26)</f>
        <v>243605770.73605904</v>
      </c>
      <c r="R31" s="44">
        <f>(Q31*'Spot Prices'!R8/'Spot Prices'!Q8)*($E$26)</f>
        <v>247365316.87475467</v>
      </c>
      <c r="S31" s="44">
        <f>(R31*'Spot Prices'!S8/'Spot Prices'!R8)*($E$26)</f>
        <v>271506675.25567394</v>
      </c>
      <c r="T31" s="44">
        <f>(S31*'Spot Prices'!T8/'Spot Prices'!S8)*($E$26)</f>
        <v>269501164.38750225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163768003.41041145</v>
      </c>
      <c r="J32" s="51">
        <f t="shared" si="8"/>
        <v>167410769.5780499</v>
      </c>
      <c r="K32" s="51">
        <f t="shared" si="8"/>
        <v>162040417.74976677</v>
      </c>
      <c r="L32" s="51">
        <f t="shared" si="8"/>
        <v>170524515.11401439</v>
      </c>
      <c r="M32" s="51">
        <f t="shared" si="8"/>
        <v>173669545.44415236</v>
      </c>
      <c r="N32" s="51">
        <f t="shared" si="8"/>
        <v>201190763.5188148</v>
      </c>
      <c r="O32" s="51">
        <f t="shared" si="8"/>
        <v>192216585.62730077</v>
      </c>
      <c r="P32" s="52">
        <f>(O32*'Spot Prices'!P9/'Spot Prices'!O9)*($E$26)</f>
        <v>205728192.85555011</v>
      </c>
      <c r="Q32" s="52">
        <f>(P32*'Spot Prices'!Q9/'Spot Prices'!P9)*($E$26)</f>
        <v>215896691.94198027</v>
      </c>
      <c r="R32" s="52">
        <f>(Q32*'Spot Prices'!R9/'Spot Prices'!Q9)*($E$26)</f>
        <v>214157885.53213683</v>
      </c>
      <c r="S32" s="52">
        <f>(R32*'Spot Prices'!S9/'Spot Prices'!R9)*($E$26)</f>
        <v>231907784.4466244</v>
      </c>
      <c r="T32" s="52">
        <f>(S32*'Spot Prices'!T9/'Spot Prices'!S9)*($E$26)</f>
        <v>227785643.04186678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146639583.95769259</v>
      </c>
      <c r="J33" s="20">
        <f t="shared" si="9"/>
        <v>150115511.16541782</v>
      </c>
      <c r="K33" s="20">
        <f t="shared" si="9"/>
        <v>144478441.53195506</v>
      </c>
      <c r="L33" s="20">
        <f t="shared" si="9"/>
        <v>150745360.55180338</v>
      </c>
      <c r="M33" s="20">
        <f t="shared" si="9"/>
        <v>154096205.20028082</v>
      </c>
      <c r="N33" s="20">
        <f t="shared" si="9"/>
        <v>178566400.37475559</v>
      </c>
      <c r="O33" s="20">
        <f t="shared" si="9"/>
        <v>169572528.59400457</v>
      </c>
      <c r="P33" s="21">
        <f>(O33*'Spot Prices'!P10/'Spot Prices'!O10)*($E$26)</f>
        <v>176600967.43297023</v>
      </c>
      <c r="Q33" s="21">
        <f>(P33*'Spot Prices'!Q10/'Spot Prices'!P10)*($E$26)</f>
        <v>179343946.57274663</v>
      </c>
      <c r="R33" s="21">
        <f>(Q33*'Spot Prices'!R10/'Spot Prices'!Q10)*($E$26)</f>
        <v>166706797.75257629</v>
      </c>
      <c r="S33" s="21">
        <f>(R33*'Spot Prices'!S10/'Spot Prices'!R10)*($E$26)</f>
        <v>176923243.08906627</v>
      </c>
      <c r="T33" s="21">
        <f>(S33*'Spot Prices'!T10/'Spot Prices'!S10)*($E$26)</f>
        <v>168193260.95275328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123321582.26968269</v>
      </c>
      <c r="J34" s="20">
        <f t="shared" si="10"/>
        <v>125989994.93799542</v>
      </c>
      <c r="K34" s="20">
        <f t="shared" si="10"/>
        <v>122787858.18800649</v>
      </c>
      <c r="L34" s="20">
        <f t="shared" si="10"/>
        <v>121234915.349226</v>
      </c>
      <c r="M34" s="20">
        <f t="shared" si="10"/>
        <v>127229496.63690977</v>
      </c>
      <c r="N34" s="20">
        <f t="shared" si="10"/>
        <v>141823573.48869306</v>
      </c>
      <c r="O34" s="20">
        <f t="shared" si="10"/>
        <v>145486249.56893253</v>
      </c>
      <c r="P34" s="21">
        <f>(O34*'Spot Prices'!P11/'Spot Prices'!O11)*($E$26)</f>
        <v>143483263.02093765</v>
      </c>
      <c r="Q34" s="21">
        <f>(P34*'Spot Prices'!Q11/'Spot Prices'!P11)*($E$26)</f>
        <v>148278290.03741682</v>
      </c>
      <c r="R34" s="21">
        <f>(Q34*'Spot Prices'!R11/'Spot Prices'!Q11)*($E$26)</f>
        <v>137192601.20134959</v>
      </c>
      <c r="S34" s="21">
        <f>(R34*'Spot Prices'!S11/'Spot Prices'!R11)*($E$26)</f>
        <v>144620709.48202324</v>
      </c>
      <c r="T34" s="21">
        <f>(S34*'Spot Prices'!T11/'Spot Prices'!S11)*($E$26)</f>
        <v>133229258.95125526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180346251.54509073</v>
      </c>
      <c r="J35" s="51">
        <f t="shared" si="11"/>
        <v>184479508.9800874</v>
      </c>
      <c r="K35" s="51">
        <f t="shared" si="11"/>
        <v>177935267.8637796</v>
      </c>
      <c r="L35" s="51">
        <f t="shared" si="11"/>
        <v>187408294.77716425</v>
      </c>
      <c r="M35" s="51">
        <f t="shared" si="11"/>
        <v>190840111.59009346</v>
      </c>
      <c r="N35" s="51">
        <f t="shared" si="11"/>
        <v>223180230.20467135</v>
      </c>
      <c r="O35" s="51">
        <f t="shared" si="11"/>
        <v>212722616.48284918</v>
      </c>
      <c r="P35" s="52">
        <f>(O35*'Spot Prices'!P12/'Spot Prices'!O12)*($E$26)</f>
        <v>228381847.27671641</v>
      </c>
      <c r="Q35" s="52">
        <f>(P35*'Spot Prices'!Q12/'Spot Prices'!P12)*($E$26)</f>
        <v>238961288.97650582</v>
      </c>
      <c r="R35" s="52">
        <f>(Q35*'Spot Prices'!R12/'Spot Prices'!Q12)*($E$26)</f>
        <v>238312391.85628563</v>
      </c>
      <c r="S35" s="52">
        <f>(R35*'Spot Prices'!S12/'Spot Prices'!R12)*($E$26)</f>
        <v>257426015.96532664</v>
      </c>
      <c r="T35" s="52">
        <f>(S35*'Spot Prices'!T12/'Spot Prices'!S12)*($E$26)</f>
        <v>254333259.2542128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111.44958359136876</v>
      </c>
      <c r="Q17" s="65">
        <f>'Spot Prices'!Q17/'Spot Prices'!P17*WindFarmAvPrice!P17</f>
        <v>117.44440562497515</v>
      </c>
      <c r="R17" s="65">
        <f>'Spot Prices'!R17/'Spot Prices'!Q17*WindFarmAvPrice!Q17</f>
        <v>114.60420269518491</v>
      </c>
      <c r="S17" s="65">
        <f>'Spot Prices'!S17/'Spot Prices'!R17*WindFarmAvPrice!R17</f>
        <v>122.01223647395015</v>
      </c>
      <c r="T17" s="65">
        <f>'Spot Prices'!T17/'Spot Prices'!S17*WindFarmAvPrice!S17</f>
        <v>118.36806190686839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96.32481809731749</v>
      </c>
      <c r="Q18" s="65">
        <f>'Spot Prices'!Q18/'Spot Prices'!P18*WindFarmAvPrice!P18</f>
        <v>99.548262256258141</v>
      </c>
      <c r="R18" s="65">
        <f>'Spot Prices'!R18/'Spot Prices'!Q18*WindFarmAvPrice!Q18</f>
        <v>99.570092598701336</v>
      </c>
      <c r="S18" s="65">
        <f>'Spot Prices'!S18/'Spot Prices'!R18*WindFarmAvPrice!R18</f>
        <v>105.02852207978636</v>
      </c>
      <c r="T18" s="65">
        <f>'Spot Prices'!T18/'Spot Prices'!S18*WindFarmAvPrice!S18</f>
        <v>104.94950881905331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88.308173368239437</v>
      </c>
      <c r="Q19" s="67">
        <f>'Spot Prices'!Q19/'Spot Prices'!P19*WindFarmAvPrice!P19</f>
        <v>92.854190198088176</v>
      </c>
      <c r="R19" s="67">
        <f>'Spot Prices'!R19/'Spot Prices'!Q19*WindFarmAvPrice!Q19</f>
        <v>93.431802943023698</v>
      </c>
      <c r="S19" s="67">
        <f>'Spot Prices'!S19/'Spot Prices'!R19*WindFarmAvPrice!R19</f>
        <v>101.15833926523555</v>
      </c>
      <c r="T19" s="67">
        <f>'Spot Prices'!T19/'Spot Prices'!S19*WindFarmAvPrice!S19</f>
        <v>100.84816149081708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81.558436500826417</v>
      </c>
      <c r="Q20" s="69">
        <f>'Spot Prices'!Q20/'Spot Prices'!P20*WindFarmAvPrice!P20</f>
        <v>86.337380486509474</v>
      </c>
      <c r="R20" s="69">
        <f>'Spot Prices'!R20/'Spot Prices'!Q20*WindFarmAvPrice!Q20</f>
        <v>87.669817581297494</v>
      </c>
      <c r="S20" s="69">
        <f>'Spot Prices'!S20/'Spot Prices'!R20*WindFarmAvPrice!R20</f>
        <v>96.225861379836658</v>
      </c>
      <c r="T20" s="69">
        <f>'Spot Prices'!T20/'Spot Prices'!S20*WindFarmAvPrice!S20</f>
        <v>95.51507955241118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73.032527113934336</v>
      </c>
      <c r="Q21" s="67">
        <f>'Spot Prices'!Q21/'Spot Prices'!P21*WindFarmAvPrice!P21</f>
        <v>76.642295784576177</v>
      </c>
      <c r="R21" s="67">
        <f>'Spot Prices'!R21/'Spot Prices'!Q21*WindFarmAvPrice!Q21</f>
        <v>76.02502780341068</v>
      </c>
      <c r="S21" s="67">
        <f>'Spot Prices'!S21/'Spot Prices'!R21*WindFarmAvPrice!R21</f>
        <v>82.326157248766307</v>
      </c>
      <c r="T21" s="67">
        <f>'Spot Prices'!T21/'Spot Prices'!S21*WindFarmAvPrice!S21</f>
        <v>80.862816713218933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63.17699953453004</v>
      </c>
      <c r="Q22" s="65">
        <f>'Spot Prices'!Q22/'Spot Prices'!P22*WindFarmAvPrice!P22</f>
        <v>64.158269310997454</v>
      </c>
      <c r="R22" s="65">
        <f>'Spot Prices'!R22/'Spot Prices'!Q22*WindFarmAvPrice!Q22</f>
        <v>59.637472190037641</v>
      </c>
      <c r="S22" s="65">
        <f>'Spot Prices'!S22/'Spot Prices'!R22*WindFarmAvPrice!R22</f>
        <v>63.292290007006635</v>
      </c>
      <c r="T22" s="65">
        <f>'Spot Prices'!T22/'Spot Prices'!S22*WindFarmAvPrice!S22</f>
        <v>60.169237594671237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50.574092695756399</v>
      </c>
      <c r="Q23" s="65">
        <f>'Spot Prices'!Q23/'Spot Prices'!P23*WindFarmAvPrice!P23</f>
        <v>52.264214147585157</v>
      </c>
      <c r="R23" s="65">
        <f>'Spot Prices'!R23/'Spot Prices'!Q23*WindFarmAvPrice!Q23</f>
        <v>48.3567991433016</v>
      </c>
      <c r="S23" s="65">
        <f>'Spot Prices'!S23/'Spot Prices'!R23*WindFarmAvPrice!R23</f>
        <v>50.975012786004207</v>
      </c>
      <c r="T23" s="65">
        <f>'Spot Prices'!T23/'Spot Prices'!S23*WindFarmAvPrice!S23</f>
        <v>46.959824791582065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80.741358349005964</v>
      </c>
      <c r="Q24" s="67">
        <f>'Spot Prices'!Q24/'Spot Prices'!P24*WindFarmAvPrice!P24</f>
        <v>84.4815789646144</v>
      </c>
      <c r="R24" s="67">
        <f>'Spot Prices'!R24/'Spot Prices'!Q24*WindFarmAvPrice!Q24</f>
        <v>84.252170035927293</v>
      </c>
      <c r="S24" s="67">
        <f>'Spot Prices'!S24/'Spot Prices'!R24*WindFarmAvPrice!R24</f>
        <v>91.009537103137362</v>
      </c>
      <c r="T24" s="67">
        <f>'Spot Prices'!T24/'Spot Prices'!S24*WindFarmAvPrice!S24</f>
        <v>89.916134186592188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85.512737859199675</v>
      </c>
      <c r="J28" s="4">
        <f t="shared" si="4"/>
        <v>88.698375183658968</v>
      </c>
      <c r="K28" s="4">
        <f t="shared" si="4"/>
        <v>82.159567171794237</v>
      </c>
      <c r="L28" s="4">
        <f t="shared" si="4"/>
        <v>92.870347168595245</v>
      </c>
      <c r="M28" s="4">
        <f t="shared" si="4"/>
        <v>89.785358932288588</v>
      </c>
      <c r="N28" s="4">
        <f t="shared" si="4"/>
        <v>111.41270725499778</v>
      </c>
      <c r="O28" s="4">
        <f t="shared" si="4"/>
        <v>102.88816954199122</v>
      </c>
      <c r="P28" s="18">
        <f>(O28*'Spot Prices'!P5/'Spot Prices'!O5)*($E$26)</f>
        <v>105.75114077528043</v>
      </c>
      <c r="Q28" s="18">
        <f>(P28*'Spot Prices'!Q5/'Spot Prices'!P5)*($E$26)</f>
        <v>111.43944618091642</v>
      </c>
      <c r="R28" s="18">
        <f>(Q28*'Spot Prices'!R5/'Spot Prices'!Q5)*($E$26)</f>
        <v>108.74446347950173</v>
      </c>
      <c r="S28" s="18">
        <f>(R28*'Spot Prices'!S5/'Spot Prices'!R5)*($E$26)</f>
        <v>115.77372278906194</v>
      </c>
      <c r="T28" s="18">
        <f>(S28*'Spot Prices'!T5/'Spot Prices'!S5)*($E$26)</f>
        <v>112.31587570489386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71.115973327428279</v>
      </c>
      <c r="J29" s="4">
        <f t="shared" si="5"/>
        <v>72.679490526529207</v>
      </c>
      <c r="K29" s="4">
        <f t="shared" si="5"/>
        <v>69.628400825750361</v>
      </c>
      <c r="L29" s="4">
        <f t="shared" si="5"/>
        <v>74.296889335892871</v>
      </c>
      <c r="M29" s="4">
        <f t="shared" si="5"/>
        <v>75.27541516777778</v>
      </c>
      <c r="N29" s="4">
        <f t="shared" si="5"/>
        <v>89.747165986810501</v>
      </c>
      <c r="O29" s="4">
        <f t="shared" si="5"/>
        <v>84.562176227477835</v>
      </c>
      <c r="P29" s="18">
        <f>(O29*'Spot Prices'!P6/'Spot Prices'!O6)*($E$26)</f>
        <v>89.785983647625017</v>
      </c>
      <c r="Q29" s="18">
        <f>(P29*'Spot Prices'!Q6/'Spot Prices'!P6)*($E$26)</f>
        <v>92.790610183761061</v>
      </c>
      <c r="R29" s="18">
        <f>(Q29*'Spot Prices'!R6/'Spot Prices'!Q6)*($E$26)</f>
        <v>92.810958613255579</v>
      </c>
      <c r="S29" s="18">
        <f>(R29*'Spot Prices'!S6/'Spot Prices'!R6)*($E$26)</f>
        <v>97.898852572580509</v>
      </c>
      <c r="T29" s="18">
        <f>(S29*'Spot Prices'!T6/'Spot Prices'!S6)*($E$26)</f>
        <v>97.825202982825175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64.054464259519904</v>
      </c>
      <c r="J30" s="6">
        <f t="shared" si="6"/>
        <v>65.346689635835389</v>
      </c>
      <c r="K30" s="6">
        <f t="shared" si="6"/>
        <v>62.778547003920544</v>
      </c>
      <c r="L30" s="6">
        <f t="shared" si="6"/>
        <v>66.542481705439215</v>
      </c>
      <c r="M30" s="6">
        <f t="shared" si="6"/>
        <v>67.758087069005356</v>
      </c>
      <c r="N30" s="6">
        <f t="shared" si="6"/>
        <v>79.791527631726694</v>
      </c>
      <c r="O30" s="6">
        <f t="shared" si="6"/>
        <v>75.811436940730914</v>
      </c>
      <c r="P30" s="70">
        <f>(O30*'Spot Prices'!P7/'Spot Prices'!O7)*($E$26)</f>
        <v>81.829466198633483</v>
      </c>
      <c r="Q30" s="70">
        <f>(P30*'Spot Prices'!Q7/'Spot Prices'!P7)*($E$26)</f>
        <v>86.041965634731184</v>
      </c>
      <c r="R30" s="70">
        <f>(Q30*'Spot Prices'!R7/'Spot Prices'!Q7)*($E$26)</f>
        <v>86.577201964334634</v>
      </c>
      <c r="S30" s="70">
        <f>(R30*'Spot Prices'!S7/'Spot Prices'!R7)*($E$26)</f>
        <v>93.736882871496775</v>
      </c>
      <c r="T30" s="70">
        <f>(S30*'Spot Prices'!T7/'Spot Prices'!S7)*($E$26)</f>
        <v>93.449461212331599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58.568316498656301</v>
      </c>
      <c r="J31" s="71">
        <f t="shared" si="7"/>
        <v>59.721283118137904</v>
      </c>
      <c r="K31" s="71">
        <f t="shared" si="7"/>
        <v>57.867684042398558</v>
      </c>
      <c r="L31" s="71">
        <f t="shared" si="7"/>
        <v>61.147422847772077</v>
      </c>
      <c r="M31" s="71">
        <f t="shared" si="7"/>
        <v>62.123728828557873</v>
      </c>
      <c r="N31" s="71">
        <f t="shared" si="7"/>
        <v>72.393227237277003</v>
      </c>
      <c r="O31" s="71">
        <f t="shared" si="7"/>
        <v>68.947341876098662</v>
      </c>
      <c r="P31" s="72">
        <f>(O31*'Spot Prices'!P8/'Spot Prices'!O8)*($E$26)</f>
        <v>75.041803102766309</v>
      </c>
      <c r="Q31" s="72">
        <f>(P31*'Spot Prices'!Q8/'Spot Prices'!P8)*($E$26)</f>
        <v>79.438902765278144</v>
      </c>
      <c r="R31" s="72">
        <f>(Q31*'Spot Prices'!R8/'Spot Prices'!Q8)*($E$26)</f>
        <v>80.664876268496187</v>
      </c>
      <c r="S31" s="72">
        <f>(R31*'Spot Prices'!S8/'Spot Prices'!R8)*($E$26)</f>
        <v>88.537280174401303</v>
      </c>
      <c r="T31" s="72">
        <f>(S31*'Spot Prices'!T8/'Spot Prices'!S8)*($E$26)</f>
        <v>87.883290811300313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53.646122980255491</v>
      </c>
      <c r="J32" s="6">
        <f t="shared" si="8"/>
        <v>54.755678119193391</v>
      </c>
      <c r="K32" s="6">
        <f t="shared" si="8"/>
        <v>52.982055696394958</v>
      </c>
      <c r="L32" s="6">
        <f t="shared" si="8"/>
        <v>55.902836251419778</v>
      </c>
      <c r="M32" s="6">
        <f t="shared" si="8"/>
        <v>56.864054614557752</v>
      </c>
      <c r="N32" s="6">
        <f t="shared" si="8"/>
        <v>65.942687377157256</v>
      </c>
      <c r="O32" s="6">
        <f t="shared" si="8"/>
        <v>62.67100763324806</v>
      </c>
      <c r="P32" s="70">
        <f>(O32*'Spot Prices'!P9/'Spot Prices'!O9)*($E$26)</f>
        <v>67.076382106920917</v>
      </c>
      <c r="Q32" s="70">
        <f>(P32*'Spot Prices'!Q9/'Spot Prices'!P9)*($E$26)</f>
        <v>70.391757217682581</v>
      </c>
      <c r="R32" s="70">
        <f>(Q32*'Spot Prices'!R9/'Spot Prices'!Q9)*($E$26)</f>
        <v>69.824830334508562</v>
      </c>
      <c r="S32" s="70">
        <f>(R32*'Spot Prices'!S9/'Spot Prices'!R9)*($E$26)</f>
        <v>75.612073130071138</v>
      </c>
      <c r="T32" s="70">
        <f>(S32*'Spot Prices'!T9/'Spot Prices'!S9)*($E$26)</f>
        <v>74.268074876227416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48.007862666816116</v>
      </c>
      <c r="J33" s="4">
        <f t="shared" si="9"/>
        <v>49.265778257516537</v>
      </c>
      <c r="K33" s="4">
        <f t="shared" si="9"/>
        <v>47.363094144305634</v>
      </c>
      <c r="L33" s="4">
        <f t="shared" si="9"/>
        <v>49.553876329029073</v>
      </c>
      <c r="M33" s="4">
        <f t="shared" si="9"/>
        <v>50.620775417748717</v>
      </c>
      <c r="N33" s="4">
        <f t="shared" si="9"/>
        <v>58.757753693224068</v>
      </c>
      <c r="O33" s="4">
        <f t="shared" si="9"/>
        <v>55.492390518171177</v>
      </c>
      <c r="P33" s="18">
        <f>(O33*'Spot Prices'!P10/'Spot Prices'!O10)*($E$26)</f>
        <v>57.792438031874134</v>
      </c>
      <c r="Q33" s="18">
        <f>(P33*'Spot Prices'!Q10/'Spot Prices'!P10)*($E$26)</f>
        <v>58.690074405346543</v>
      </c>
      <c r="R33" s="18">
        <f>(Q33*'Spot Prices'!R10/'Spot Prices'!Q10)*($E$26)</f>
        <v>54.554583809200921</v>
      </c>
      <c r="S33" s="18">
        <f>(R33*'Spot Prices'!S10/'Spot Prices'!R10)*($E$26)</f>
        <v>57.89790232323584</v>
      </c>
      <c r="T33" s="18">
        <f>(S33*'Spot Prices'!T10/'Spot Prices'!S10)*($E$26)</f>
        <v>55.041026967647916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41.585863561016964</v>
      </c>
      <c r="J34" s="4">
        <f t="shared" si="10"/>
        <v>41.256699496468023</v>
      </c>
      <c r="K34" s="4">
        <f t="shared" si="10"/>
        <v>40.647070169242532</v>
      </c>
      <c r="L34" s="4">
        <f t="shared" si="10"/>
        <v>40.069345077912168</v>
      </c>
      <c r="M34" s="4">
        <f t="shared" si="10"/>
        <v>43.419209123591109</v>
      </c>
      <c r="N34" s="4">
        <f t="shared" si="10"/>
        <v>48.662886530318588</v>
      </c>
      <c r="O34" s="4">
        <f t="shared" si="10"/>
        <v>46.819474357316132</v>
      </c>
      <c r="P34" s="18">
        <f>(O34*'Spot Prices'!P11/'Spot Prices'!O11)*($E$26)</f>
        <v>46.174885761488298</v>
      </c>
      <c r="Q34" s="18">
        <f>(P34*'Spot Prices'!Q11/'Spot Prices'!P11)*($E$26)</f>
        <v>47.717991347795369</v>
      </c>
      <c r="R34" s="18">
        <f>(Q34*'Spot Prices'!R11/'Spot Prices'!Q11)*($E$26)</f>
        <v>44.150464342794685</v>
      </c>
      <c r="S34" s="18">
        <f>(R34*'Spot Prices'!S11/'Spot Prices'!R11)*($E$26)</f>
        <v>46.540931663251563</v>
      </c>
      <c r="T34" s="18">
        <f>(S34*'Spot Prices'!T11/'Spot Prices'!S11)*($E$26)</f>
        <v>42.875006343173638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59.013975938723469</v>
      </c>
      <c r="J35" s="6">
        <f t="shared" si="11"/>
        <v>60.257147895732132</v>
      </c>
      <c r="K35" s="6">
        <f t="shared" si="11"/>
        <v>58.055823148024785</v>
      </c>
      <c r="L35" s="6">
        <f t="shared" si="11"/>
        <v>61.39408546907336</v>
      </c>
      <c r="M35" s="6">
        <f t="shared" si="11"/>
        <v>62.425221122629182</v>
      </c>
      <c r="N35" s="6">
        <f t="shared" si="11"/>
        <v>73.090727234042319</v>
      </c>
      <c r="O35" s="6">
        <f t="shared" si="11"/>
        <v>69.362880958376621</v>
      </c>
      <c r="P35" s="70">
        <f>(O35*'Spot Prices'!P12/'Spot Prices'!O12)*($E$26)</f>
        <v>74.46891706969123</v>
      </c>
      <c r="Q35" s="70">
        <f>(P35*'Spot Prices'!Q12/'Spot Prices'!P12)*($E$26)</f>
        <v>77.918576383597539</v>
      </c>
      <c r="R35" s="70">
        <f>(Q35*'Spot Prices'!R12/'Spot Prices'!Q12)*($E$26)</f>
        <v>77.706989226349052</v>
      </c>
      <c r="S35" s="70">
        <f>(R35*'Spot Prices'!S12/'Spot Prices'!R12)*($E$26)</f>
        <v>83.939406144112283</v>
      </c>
      <c r="T35" s="70">
        <f>(S35*'Spot Prices'!T12/'Spot Prices'!S12)*($E$26)</f>
        <v>82.930944894748578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85.512737859199675</v>
      </c>
      <c r="J17" s="16">
        <f>WindFarmAvPrice!J28</f>
        <v>88.698375183658968</v>
      </c>
      <c r="K17" s="16">
        <f>WindFarmAvPrice!K28</f>
        <v>82.159567171794237</v>
      </c>
      <c r="L17" s="16">
        <f>WindFarmAvPrice!L28</f>
        <v>92.870347168595245</v>
      </c>
      <c r="M17" s="16">
        <f>WindFarmAvPrice!M28</f>
        <v>89.785358932288588</v>
      </c>
      <c r="N17" s="16">
        <f>WindFarmAvPrice!N28</f>
        <v>111.41270725499778</v>
      </c>
      <c r="O17" s="16">
        <f>WindFarmAvPrice!O28</f>
        <v>102.88816954199122</v>
      </c>
      <c r="P17" s="16">
        <f>WindFarmAvPrice!P28</f>
        <v>105.75114077528043</v>
      </c>
      <c r="Q17" s="16">
        <f>WindFarmAvPrice!Q28</f>
        <v>111.43944618091642</v>
      </c>
      <c r="R17" s="16">
        <f>WindFarmAvPrice!R28</f>
        <v>108.74446347950173</v>
      </c>
      <c r="S17" s="16">
        <f>WindFarmAvPrice!S28</f>
        <v>115.77372278906194</v>
      </c>
      <c r="T17" s="16">
        <f>WindFarmAvPrice!T28</f>
        <v>112.31587570489386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71.115973327428279</v>
      </c>
      <c r="J18" s="16">
        <f>WindFarmAvPrice!J29</f>
        <v>72.679490526529207</v>
      </c>
      <c r="K18" s="16">
        <f>WindFarmAvPrice!K29</f>
        <v>69.628400825750361</v>
      </c>
      <c r="L18" s="16">
        <f>WindFarmAvPrice!L29</f>
        <v>74.296889335892871</v>
      </c>
      <c r="M18" s="16">
        <f>WindFarmAvPrice!M29</f>
        <v>75.27541516777778</v>
      </c>
      <c r="N18" s="16">
        <f>WindFarmAvPrice!N29</f>
        <v>89.747165986810501</v>
      </c>
      <c r="O18" s="16">
        <f>WindFarmAvPrice!O29</f>
        <v>84.562176227477835</v>
      </c>
      <c r="P18" s="16">
        <f>WindFarmAvPrice!P29</f>
        <v>89.785983647625017</v>
      </c>
      <c r="Q18" s="16">
        <f>WindFarmAvPrice!Q29</f>
        <v>92.790610183761061</v>
      </c>
      <c r="R18" s="16">
        <f>WindFarmAvPrice!R29</f>
        <v>92.810958613255579</v>
      </c>
      <c r="S18" s="16">
        <f>WindFarmAvPrice!S29</f>
        <v>97.898852572580509</v>
      </c>
      <c r="T18" s="16">
        <f>WindFarmAvPrice!T29</f>
        <v>97.825202982825175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64.054464259519904</v>
      </c>
      <c r="J19" s="66">
        <f>WindFarmAvPrice!J30</f>
        <v>65.346689635835389</v>
      </c>
      <c r="K19" s="66">
        <f>WindFarmAvPrice!K30</f>
        <v>62.778547003920544</v>
      </c>
      <c r="L19" s="66">
        <f>WindFarmAvPrice!L30</f>
        <v>66.542481705439215</v>
      </c>
      <c r="M19" s="66">
        <f>WindFarmAvPrice!M30</f>
        <v>67.758087069005356</v>
      </c>
      <c r="N19" s="66">
        <f>WindFarmAvPrice!N30</f>
        <v>79.791527631726694</v>
      </c>
      <c r="O19" s="66">
        <f>WindFarmAvPrice!O30</f>
        <v>75.811436940730914</v>
      </c>
      <c r="P19" s="66">
        <f>WindFarmAvPrice!P30</f>
        <v>81.829466198633483</v>
      </c>
      <c r="Q19" s="66">
        <f>WindFarmAvPrice!Q30</f>
        <v>86.041965634731184</v>
      </c>
      <c r="R19" s="66">
        <f>WindFarmAvPrice!R30</f>
        <v>86.577201964334634</v>
      </c>
      <c r="S19" s="66">
        <f>WindFarmAvPrice!S30</f>
        <v>93.736882871496775</v>
      </c>
      <c r="T19" s="66">
        <f>WindFarmAvPrice!T30</f>
        <v>93.449461212331599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58.568316498656301</v>
      </c>
      <c r="J20" s="68">
        <f>WindFarmAvPrice!J31</f>
        <v>59.721283118137904</v>
      </c>
      <c r="K20" s="68">
        <f>WindFarmAvPrice!K31</f>
        <v>57.867684042398558</v>
      </c>
      <c r="L20" s="68">
        <f>WindFarmAvPrice!L31</f>
        <v>61.147422847772077</v>
      </c>
      <c r="M20" s="68">
        <f>WindFarmAvPrice!M31</f>
        <v>62.123728828557873</v>
      </c>
      <c r="N20" s="68">
        <f>WindFarmAvPrice!N31</f>
        <v>72.393227237277003</v>
      </c>
      <c r="O20" s="68">
        <f>WindFarmAvPrice!O31</f>
        <v>68.947341876098662</v>
      </c>
      <c r="P20" s="68">
        <f>WindFarmAvPrice!P31</f>
        <v>75.041803102766309</v>
      </c>
      <c r="Q20" s="68">
        <f>WindFarmAvPrice!Q31</f>
        <v>79.438902765278144</v>
      </c>
      <c r="R20" s="68">
        <f>WindFarmAvPrice!R31</f>
        <v>80.664876268496187</v>
      </c>
      <c r="S20" s="68">
        <f>WindFarmAvPrice!S31</f>
        <v>88.537280174401303</v>
      </c>
      <c r="T20" s="68">
        <f>WindFarmAvPrice!T31</f>
        <v>87.883290811300313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53.646122980255491</v>
      </c>
      <c r="J21" s="66">
        <f>WindFarmAvPrice!J32</f>
        <v>54.755678119193391</v>
      </c>
      <c r="K21" s="66">
        <f>WindFarmAvPrice!K32</f>
        <v>52.982055696394958</v>
      </c>
      <c r="L21" s="66">
        <f>WindFarmAvPrice!L32</f>
        <v>55.902836251419778</v>
      </c>
      <c r="M21" s="66">
        <f>WindFarmAvPrice!M32</f>
        <v>56.864054614557752</v>
      </c>
      <c r="N21" s="66">
        <f>WindFarmAvPrice!N32</f>
        <v>65.942687377157256</v>
      </c>
      <c r="O21" s="66">
        <f>WindFarmAvPrice!O32</f>
        <v>62.67100763324806</v>
      </c>
      <c r="P21" s="66">
        <f>WindFarmAvPrice!P32</f>
        <v>67.076382106920917</v>
      </c>
      <c r="Q21" s="66">
        <f>WindFarmAvPrice!Q32</f>
        <v>70.391757217682581</v>
      </c>
      <c r="R21" s="66">
        <f>WindFarmAvPrice!R32</f>
        <v>69.824830334508562</v>
      </c>
      <c r="S21" s="66">
        <f>WindFarmAvPrice!S32</f>
        <v>75.612073130071138</v>
      </c>
      <c r="T21" s="66">
        <f>WindFarmAvPrice!T32</f>
        <v>74.268074876227416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48.007862666816116</v>
      </c>
      <c r="J22" s="16">
        <f>WindFarmAvPrice!J33</f>
        <v>49.265778257516537</v>
      </c>
      <c r="K22" s="16">
        <f>WindFarmAvPrice!K33</f>
        <v>47.363094144305634</v>
      </c>
      <c r="L22" s="16">
        <f>WindFarmAvPrice!L33</f>
        <v>49.553876329029073</v>
      </c>
      <c r="M22" s="16">
        <f>WindFarmAvPrice!M33</f>
        <v>50.620775417748717</v>
      </c>
      <c r="N22" s="16">
        <f>WindFarmAvPrice!N33</f>
        <v>58.757753693224068</v>
      </c>
      <c r="O22" s="16">
        <f>WindFarmAvPrice!O33</f>
        <v>55.492390518171177</v>
      </c>
      <c r="P22" s="16">
        <f>WindFarmAvPrice!P33</f>
        <v>57.792438031874134</v>
      </c>
      <c r="Q22" s="16">
        <f>WindFarmAvPrice!Q33</f>
        <v>58.690074405346543</v>
      </c>
      <c r="R22" s="16">
        <f>WindFarmAvPrice!R33</f>
        <v>54.554583809200921</v>
      </c>
      <c r="S22" s="16">
        <f>WindFarmAvPrice!S33</f>
        <v>57.89790232323584</v>
      </c>
      <c r="T22" s="16">
        <f>WindFarmAvPrice!T33</f>
        <v>55.041026967647916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41.585863561016964</v>
      </c>
      <c r="J23" s="16">
        <f>WindFarmAvPrice!J34</f>
        <v>41.256699496468023</v>
      </c>
      <c r="K23" s="16">
        <f>WindFarmAvPrice!K34</f>
        <v>40.647070169242532</v>
      </c>
      <c r="L23" s="16">
        <f>WindFarmAvPrice!L34</f>
        <v>40.069345077912168</v>
      </c>
      <c r="M23" s="16">
        <f>WindFarmAvPrice!M34</f>
        <v>43.419209123591109</v>
      </c>
      <c r="N23" s="16">
        <f>WindFarmAvPrice!N34</f>
        <v>48.662886530318588</v>
      </c>
      <c r="O23" s="16">
        <f>WindFarmAvPrice!O34</f>
        <v>46.819474357316132</v>
      </c>
      <c r="P23" s="16">
        <f>WindFarmAvPrice!P34</f>
        <v>46.174885761488298</v>
      </c>
      <c r="Q23" s="16">
        <f>WindFarmAvPrice!Q34</f>
        <v>47.717991347795369</v>
      </c>
      <c r="R23" s="16">
        <f>WindFarmAvPrice!R34</f>
        <v>44.150464342794685</v>
      </c>
      <c r="S23" s="16">
        <f>WindFarmAvPrice!S34</f>
        <v>46.540931663251563</v>
      </c>
      <c r="T23" s="16">
        <f>WindFarmAvPrice!T34</f>
        <v>42.875006343173638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102.00590061374228</v>
      </c>
      <c r="J28" s="4">
        <f t="shared" si="3"/>
        <v>102.80523215262511</v>
      </c>
      <c r="K28" s="4">
        <f t="shared" si="3"/>
        <v>95.26777759556218</v>
      </c>
      <c r="L28" s="4">
        <f t="shared" si="3"/>
        <v>105.51070207967986</v>
      </c>
      <c r="M28" s="4">
        <f t="shared" si="3"/>
        <v>103.11955710915231</v>
      </c>
      <c r="N28" s="4">
        <f t="shared" ref="N28:T28" si="4">N17+N6</f>
        <v>111.41270725499778</v>
      </c>
      <c r="O28" s="4">
        <f t="shared" si="4"/>
        <v>102.88816954199122</v>
      </c>
      <c r="P28" s="4">
        <f t="shared" si="4"/>
        <v>105.75114077528043</v>
      </c>
      <c r="Q28" s="4">
        <f t="shared" si="4"/>
        <v>111.43944618091642</v>
      </c>
      <c r="R28" s="4">
        <f t="shared" si="4"/>
        <v>108.74446347950173</v>
      </c>
      <c r="S28" s="4">
        <f t="shared" si="4"/>
        <v>115.77372278906194</v>
      </c>
      <c r="T28" s="4">
        <f t="shared" si="4"/>
        <v>112.31587570489386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85.697321236209859</v>
      </c>
      <c r="J29" s="4">
        <f t="shared" si="5"/>
        <v>85.58067593359749</v>
      </c>
      <c r="K29" s="4">
        <f t="shared" si="5"/>
        <v>81.617424296463213</v>
      </c>
      <c r="L29" s="4">
        <f t="shared" si="5"/>
        <v>86.144655662023197</v>
      </c>
      <c r="M29" s="4">
        <f t="shared" si="5"/>
        <v>87.688944729800269</v>
      </c>
      <c r="N29" s="4">
        <f t="shared" ref="N29:T29" si="6">N18+N7</f>
        <v>89.747165986810501</v>
      </c>
      <c r="O29" s="4">
        <f t="shared" si="6"/>
        <v>84.562176227477835</v>
      </c>
      <c r="P29" s="4">
        <f t="shared" si="6"/>
        <v>89.785983647625017</v>
      </c>
      <c r="Q29" s="4">
        <f t="shared" si="6"/>
        <v>92.790610183761061</v>
      </c>
      <c r="R29" s="4">
        <f t="shared" si="6"/>
        <v>92.810958613255579</v>
      </c>
      <c r="S29" s="4">
        <f t="shared" si="6"/>
        <v>97.898852572580509</v>
      </c>
      <c r="T29" s="4">
        <f t="shared" si="6"/>
        <v>97.825202982825175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75.332924932281372</v>
      </c>
      <c r="J30" s="6">
        <f t="shared" si="5"/>
        <v>75.61201848712669</v>
      </c>
      <c r="K30" s="6">
        <f t="shared" si="5"/>
        <v>72.265661846740628</v>
      </c>
      <c r="L30" s="6">
        <f t="shared" si="5"/>
        <v>75.312049026329817</v>
      </c>
      <c r="M30" s="6">
        <f t="shared" si="5"/>
        <v>76.843256241285005</v>
      </c>
      <c r="N30" s="6">
        <f t="shared" ref="N30:T30" si="7">N19+N8</f>
        <v>79.791527631726694</v>
      </c>
      <c r="O30" s="6">
        <f t="shared" si="7"/>
        <v>75.811436940730914</v>
      </c>
      <c r="P30" s="6">
        <f t="shared" si="7"/>
        <v>81.829466198633483</v>
      </c>
      <c r="Q30" s="6">
        <f t="shared" si="7"/>
        <v>86.041965634731184</v>
      </c>
      <c r="R30" s="6">
        <f t="shared" si="7"/>
        <v>86.577201964334634</v>
      </c>
      <c r="S30" s="6">
        <f t="shared" si="7"/>
        <v>93.736882871496775</v>
      </c>
      <c r="T30" s="6">
        <f t="shared" si="7"/>
        <v>93.449461212331599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67.777648228049188</v>
      </c>
      <c r="J31" s="71">
        <f t="shared" si="5"/>
        <v>68.492784319769626</v>
      </c>
      <c r="K31" s="71">
        <f t="shared" si="5"/>
        <v>65.920904255851241</v>
      </c>
      <c r="L31" s="71">
        <f t="shared" si="5"/>
        <v>69.035464254380116</v>
      </c>
      <c r="M31" s="71">
        <f t="shared" si="5"/>
        <v>70.0530459235748</v>
      </c>
      <c r="N31" s="71">
        <f t="shared" ref="N31:T31" si="8">N20+N9</f>
        <v>72.393227237277003</v>
      </c>
      <c r="O31" s="71">
        <f t="shared" si="8"/>
        <v>68.947341876098662</v>
      </c>
      <c r="P31" s="71">
        <f t="shared" si="8"/>
        <v>75.041803102766309</v>
      </c>
      <c r="Q31" s="71">
        <f t="shared" si="8"/>
        <v>79.438902765278144</v>
      </c>
      <c r="R31" s="71">
        <f t="shared" si="8"/>
        <v>80.664876268496187</v>
      </c>
      <c r="S31" s="71">
        <f t="shared" si="8"/>
        <v>88.537280174401303</v>
      </c>
      <c r="T31" s="71">
        <f t="shared" si="8"/>
        <v>87.883290811300313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61.350368366842247</v>
      </c>
      <c r="J32" s="6">
        <f t="shared" si="5"/>
        <v>62.965952528719356</v>
      </c>
      <c r="K32" s="6">
        <f t="shared" si="5"/>
        <v>60.105636352053892</v>
      </c>
      <c r="L32" s="6">
        <f t="shared" si="5"/>
        <v>63.024435616961902</v>
      </c>
      <c r="M32" s="6">
        <f t="shared" si="5"/>
        <v>64.19137131260085</v>
      </c>
      <c r="N32" s="6">
        <f t="shared" ref="N32:T32" si="9">N21+N10</f>
        <v>65.942687377157256</v>
      </c>
      <c r="O32" s="6">
        <f t="shared" si="9"/>
        <v>62.67100763324806</v>
      </c>
      <c r="P32" s="6">
        <f t="shared" si="9"/>
        <v>67.076382106920917</v>
      </c>
      <c r="Q32" s="6">
        <f t="shared" si="9"/>
        <v>70.391757217682581</v>
      </c>
      <c r="R32" s="6">
        <f t="shared" si="9"/>
        <v>69.824830334508562</v>
      </c>
      <c r="S32" s="6">
        <f t="shared" si="9"/>
        <v>75.612073130071138</v>
      </c>
      <c r="T32" s="6">
        <f t="shared" si="9"/>
        <v>74.268074876227416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56.737998071817145</v>
      </c>
      <c r="J33" s="4">
        <f t="shared" si="5"/>
        <v>56.937436313819816</v>
      </c>
      <c r="K33" s="4">
        <f t="shared" si="5"/>
        <v>53.124194904139273</v>
      </c>
      <c r="L33" s="4">
        <f t="shared" si="5"/>
        <v>56.148987130373229</v>
      </c>
      <c r="M33" s="4">
        <f t="shared" si="5"/>
        <v>56.467271039494996</v>
      </c>
      <c r="N33" s="4">
        <f t="shared" ref="N33:T33" si="10">N22+N11</f>
        <v>58.757753693224068</v>
      </c>
      <c r="O33" s="4">
        <f t="shared" si="10"/>
        <v>55.492390518171177</v>
      </c>
      <c r="P33" s="4">
        <f t="shared" si="10"/>
        <v>57.792438031874134</v>
      </c>
      <c r="Q33" s="4">
        <f t="shared" si="10"/>
        <v>58.690074405346543</v>
      </c>
      <c r="R33" s="4">
        <f t="shared" si="10"/>
        <v>54.554583809200921</v>
      </c>
      <c r="S33" s="4">
        <f t="shared" si="10"/>
        <v>57.89790232323584</v>
      </c>
      <c r="T33" s="4">
        <f t="shared" si="10"/>
        <v>55.041026967647916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46.409815423867677</v>
      </c>
      <c r="J34" s="4">
        <f t="shared" si="5"/>
        <v>45.978317232673113</v>
      </c>
      <c r="K34" s="4">
        <f t="shared" si="5"/>
        <v>45.053488723791943</v>
      </c>
      <c r="L34" s="4">
        <f t="shared" si="5"/>
        <v>44.500851994372297</v>
      </c>
      <c r="M34" s="4">
        <f t="shared" si="5"/>
        <v>47.223518339892813</v>
      </c>
      <c r="N34" s="4">
        <f t="shared" ref="N34:T34" si="11">N23+N12</f>
        <v>48.662886530318588</v>
      </c>
      <c r="O34" s="4">
        <f t="shared" si="11"/>
        <v>46.819474357316132</v>
      </c>
      <c r="P34" s="4">
        <f t="shared" si="11"/>
        <v>46.174885761488298</v>
      </c>
      <c r="Q34" s="4">
        <f t="shared" si="11"/>
        <v>47.717991347795369</v>
      </c>
      <c r="R34" s="4">
        <f t="shared" si="11"/>
        <v>44.150464342794685</v>
      </c>
      <c r="S34" s="4">
        <f t="shared" si="11"/>
        <v>46.540931663251563</v>
      </c>
      <c r="T34" s="4">
        <f t="shared" si="11"/>
        <v>42.875006343173638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68.84876441553979</v>
      </c>
      <c r="J35" s="6">
        <f t="shared" si="12"/>
        <v>69.614534597847722</v>
      </c>
      <c r="K35" s="6">
        <f t="shared" si="12"/>
        <v>66.401851548439566</v>
      </c>
      <c r="L35" s="6">
        <f t="shared" si="12"/>
        <v>69.5799343905923</v>
      </c>
      <c r="M35" s="6">
        <f t="shared" si="12"/>
        <v>70.787820127787654</v>
      </c>
      <c r="N35" s="6">
        <f t="shared" ref="N35:T35" si="13">SUMPRODUCT($A$28:$A$34,N28:N34)/SUM($A$28:$A$34)</f>
        <v>73.144821100874083</v>
      </c>
      <c r="O35" s="6">
        <f t="shared" si="13"/>
        <v>69.410286672718669</v>
      </c>
      <c r="P35" s="6">
        <f t="shared" si="13"/>
        <v>74.428738543416642</v>
      </c>
      <c r="Q35" s="6">
        <f t="shared" si="13"/>
        <v>77.942784246544363</v>
      </c>
      <c r="R35" s="6">
        <f t="shared" si="13"/>
        <v>77.660830475677798</v>
      </c>
      <c r="S35" s="6">
        <f t="shared" si="13"/>
        <v>83.880148485021891</v>
      </c>
      <c r="T35" s="6">
        <f t="shared" si="13"/>
        <v>82.934156197415206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A10" workbookViewId="0">
      <selection activeCell="I23" sqref="I23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102.00590061374228</v>
      </c>
      <c r="J6" s="16">
        <f>PPAPrice!J28</f>
        <v>102.80523215262511</v>
      </c>
      <c r="K6" s="16">
        <f>PPAPrice!K28</f>
        <v>95.26777759556218</v>
      </c>
      <c r="L6" s="16">
        <f>PPAPrice!L28</f>
        <v>105.51070207967986</v>
      </c>
      <c r="M6" s="16">
        <f>PPAPrice!M28</f>
        <v>103.11955710915231</v>
      </c>
      <c r="N6" s="16">
        <f>PPAPrice!N28</f>
        <v>111.41270725499778</v>
      </c>
      <c r="O6" s="16">
        <f>PPAPrice!O28</f>
        <v>102.88816954199122</v>
      </c>
      <c r="P6" s="16">
        <f>PPAPrice!P28</f>
        <v>105.75114077528043</v>
      </c>
      <c r="Q6" s="16">
        <f>PPAPrice!Q28</f>
        <v>111.43944618091642</v>
      </c>
      <c r="R6" s="16">
        <f>PPAPrice!R28</f>
        <v>108.74446347950173</v>
      </c>
      <c r="S6" s="16">
        <f>PPAPrice!S28</f>
        <v>115.77372278906194</v>
      </c>
      <c r="T6" s="16">
        <f>PPAPrice!T28</f>
        <v>112.31587570489386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85.697321236209859</v>
      </c>
      <c r="J7" s="16">
        <f>PPAPrice!J29</f>
        <v>85.58067593359749</v>
      </c>
      <c r="K7" s="16">
        <f>PPAPrice!K29</f>
        <v>81.617424296463213</v>
      </c>
      <c r="L7" s="16">
        <f>PPAPrice!L29</f>
        <v>86.144655662023197</v>
      </c>
      <c r="M7" s="16">
        <f>PPAPrice!M29</f>
        <v>87.688944729800269</v>
      </c>
      <c r="N7" s="16">
        <f>PPAPrice!N29</f>
        <v>89.747165986810501</v>
      </c>
      <c r="O7" s="16">
        <f>PPAPrice!O29</f>
        <v>84.562176227477835</v>
      </c>
      <c r="P7" s="16">
        <f>PPAPrice!P29</f>
        <v>89.785983647625017</v>
      </c>
      <c r="Q7" s="16">
        <f>PPAPrice!Q29</f>
        <v>92.790610183761061</v>
      </c>
      <c r="R7" s="16">
        <f>PPAPrice!R29</f>
        <v>92.810958613255579</v>
      </c>
      <c r="S7" s="16">
        <f>PPAPrice!S29</f>
        <v>97.898852572580509</v>
      </c>
      <c r="T7" s="16">
        <f>PPAPrice!T29</f>
        <v>97.825202982825175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75.332924932281372</v>
      </c>
      <c r="J8" s="66">
        <f>PPAPrice!J30</f>
        <v>75.61201848712669</v>
      </c>
      <c r="K8" s="66">
        <f>PPAPrice!K30</f>
        <v>72.265661846740628</v>
      </c>
      <c r="L8" s="66">
        <f>PPAPrice!L30</f>
        <v>75.312049026329817</v>
      </c>
      <c r="M8" s="66">
        <f>PPAPrice!M30</f>
        <v>76.843256241285005</v>
      </c>
      <c r="N8" s="66">
        <f>PPAPrice!N30</f>
        <v>79.791527631726694</v>
      </c>
      <c r="O8" s="66">
        <f>PPAPrice!O30</f>
        <v>75.811436940730914</v>
      </c>
      <c r="P8" s="66">
        <f>PPAPrice!P30</f>
        <v>81.829466198633483</v>
      </c>
      <c r="Q8" s="66">
        <f>PPAPrice!Q30</f>
        <v>86.041965634731184</v>
      </c>
      <c r="R8" s="66">
        <f>PPAPrice!R30</f>
        <v>86.577201964334634</v>
      </c>
      <c r="S8" s="66">
        <f>PPAPrice!S30</f>
        <v>93.736882871496775</v>
      </c>
      <c r="T8" s="66">
        <f>PPAPrice!T30</f>
        <v>93.449461212331599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67.777648228049188</v>
      </c>
      <c r="J9" s="68">
        <f>PPAPrice!J31</f>
        <v>68.492784319769626</v>
      </c>
      <c r="K9" s="68">
        <f>PPAPrice!K31</f>
        <v>65.920904255851241</v>
      </c>
      <c r="L9" s="68">
        <f>PPAPrice!L31</f>
        <v>69.035464254380116</v>
      </c>
      <c r="M9" s="68">
        <f>PPAPrice!M31</f>
        <v>70.0530459235748</v>
      </c>
      <c r="N9" s="68">
        <f>PPAPrice!N31</f>
        <v>72.393227237277003</v>
      </c>
      <c r="O9" s="68">
        <f>PPAPrice!O31</f>
        <v>68.947341876098662</v>
      </c>
      <c r="P9" s="68">
        <f>PPAPrice!P31</f>
        <v>75.041803102766309</v>
      </c>
      <c r="Q9" s="68">
        <f>PPAPrice!Q31</f>
        <v>79.438902765278144</v>
      </c>
      <c r="R9" s="68">
        <f>PPAPrice!R31</f>
        <v>80.664876268496187</v>
      </c>
      <c r="S9" s="68">
        <f>PPAPrice!S31</f>
        <v>88.537280174401303</v>
      </c>
      <c r="T9" s="68">
        <f>PPAPrice!T31</f>
        <v>87.883290811300313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61.350368366842247</v>
      </c>
      <c r="J10" s="66">
        <f>PPAPrice!J32</f>
        <v>62.965952528719356</v>
      </c>
      <c r="K10" s="66">
        <f>PPAPrice!K32</f>
        <v>60.105636352053892</v>
      </c>
      <c r="L10" s="66">
        <f>PPAPrice!L32</f>
        <v>63.024435616961902</v>
      </c>
      <c r="M10" s="66">
        <f>PPAPrice!M32</f>
        <v>64.19137131260085</v>
      </c>
      <c r="N10" s="66">
        <f>PPAPrice!N32</f>
        <v>65.942687377157256</v>
      </c>
      <c r="O10" s="66">
        <f>PPAPrice!O32</f>
        <v>62.67100763324806</v>
      </c>
      <c r="P10" s="66">
        <f>PPAPrice!P32</f>
        <v>67.076382106920917</v>
      </c>
      <c r="Q10" s="66">
        <f>PPAPrice!Q32</f>
        <v>70.391757217682581</v>
      </c>
      <c r="R10" s="66">
        <f>PPAPrice!R32</f>
        <v>69.824830334508562</v>
      </c>
      <c r="S10" s="66">
        <f>PPAPrice!S32</f>
        <v>75.612073130071138</v>
      </c>
      <c r="T10" s="66">
        <f>PPAPrice!T32</f>
        <v>74.268074876227416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56.737998071817145</v>
      </c>
      <c r="J11" s="16">
        <f>PPAPrice!J33</f>
        <v>56.937436313819816</v>
      </c>
      <c r="K11" s="16">
        <f>PPAPrice!K33</f>
        <v>53.124194904139273</v>
      </c>
      <c r="L11" s="16">
        <f>PPAPrice!L33</f>
        <v>56.148987130373229</v>
      </c>
      <c r="M11" s="16">
        <f>PPAPrice!M33</f>
        <v>56.467271039494996</v>
      </c>
      <c r="N11" s="16">
        <f>PPAPrice!N33</f>
        <v>58.757753693224068</v>
      </c>
      <c r="O11" s="16">
        <f>PPAPrice!O33</f>
        <v>55.492390518171177</v>
      </c>
      <c r="P11" s="16">
        <f>PPAPrice!P33</f>
        <v>57.792438031874134</v>
      </c>
      <c r="Q11" s="16">
        <f>PPAPrice!Q33</f>
        <v>58.690074405346543</v>
      </c>
      <c r="R11" s="16">
        <f>PPAPrice!R33</f>
        <v>54.554583809200921</v>
      </c>
      <c r="S11" s="16">
        <f>PPAPrice!S33</f>
        <v>57.89790232323584</v>
      </c>
      <c r="T11" s="16">
        <f>PPAPrice!T33</f>
        <v>55.041026967647916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46.409815423867677</v>
      </c>
      <c r="J12" s="16">
        <f>PPAPrice!J34</f>
        <v>45.978317232673113</v>
      </c>
      <c r="K12" s="16">
        <f>PPAPrice!K34</f>
        <v>45.053488723791943</v>
      </c>
      <c r="L12" s="16">
        <f>PPAPrice!L34</f>
        <v>44.500851994372297</v>
      </c>
      <c r="M12" s="16">
        <f>PPAPrice!M34</f>
        <v>47.223518339892813</v>
      </c>
      <c r="N12" s="16">
        <f>PPAPrice!N34</f>
        <v>48.662886530318588</v>
      </c>
      <c r="O12" s="16">
        <f>PPAPrice!O34</f>
        <v>46.819474357316132</v>
      </c>
      <c r="P12" s="16">
        <f>PPAPrice!P34</f>
        <v>46.174885761488298</v>
      </c>
      <c r="Q12" s="16">
        <f>PPAPrice!Q34</f>
        <v>47.717991347795369</v>
      </c>
      <c r="R12" s="16">
        <f>PPAPrice!R34</f>
        <v>44.150464342794685</v>
      </c>
      <c r="S12" s="16">
        <f>PPAPrice!S34</f>
        <v>46.540931663251563</v>
      </c>
      <c r="T12" s="16">
        <f>PPAPrice!T34</f>
        <v>42.875006343173638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20198920.864350058</v>
      </c>
      <c r="J28" s="73">
        <f t="shared" si="4"/>
        <v>19936177.535937529</v>
      </c>
      <c r="K28" s="73">
        <f t="shared" si="4"/>
        <v>15337436.277853223</v>
      </c>
      <c r="L28" s="73">
        <f t="shared" si="4"/>
        <v>19481992.949251581</v>
      </c>
      <c r="M28" s="73">
        <f t="shared" si="4"/>
        <v>17395685.649843436</v>
      </c>
      <c r="N28" s="73">
        <f t="shared" si="4"/>
        <v>20855577.517480861</v>
      </c>
      <c r="O28" s="73">
        <f t="shared" si="4"/>
        <v>15598519.298416141</v>
      </c>
      <c r="P28" s="73">
        <f t="shared" si="4"/>
        <v>16141436.449500594</v>
      </c>
      <c r="Q28" s="73">
        <f t="shared" si="4"/>
        <v>18477538.857267745</v>
      </c>
      <c r="R28" s="73">
        <f t="shared" si="4"/>
        <v>16290201.389387365</v>
      </c>
      <c r="S28" s="73">
        <f t="shared" si="4"/>
        <v>18512246.805844981</v>
      </c>
      <c r="T28" s="73">
        <f t="shared" si="4"/>
        <v>15616219.717856431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11532909.938074911</v>
      </c>
      <c r="J29" s="73">
        <f t="shared" si="5"/>
        <v>10758120.660301276</v>
      </c>
      <c r="K29" s="73">
        <f t="shared" si="5"/>
        <v>8057175.3353429055</v>
      </c>
      <c r="L29" s="73">
        <f t="shared" si="5"/>
        <v>9423805.4455061052</v>
      </c>
      <c r="M29" s="73">
        <f t="shared" si="5"/>
        <v>9368892.3080487605</v>
      </c>
      <c r="N29" s="73">
        <f t="shared" si="5"/>
        <v>9555932.6321695503</v>
      </c>
      <c r="O29" s="73">
        <f t="shared" si="5"/>
        <v>6236187.90484</v>
      </c>
      <c r="P29" s="73">
        <f t="shared" si="5"/>
        <v>7850838.015918781</v>
      </c>
      <c r="Q29" s="73">
        <f t="shared" si="5"/>
        <v>8443409.0208658725</v>
      </c>
      <c r="R29" s="73">
        <f t="shared" si="5"/>
        <v>7536226.8984495131</v>
      </c>
      <c r="S29" s="73">
        <f t="shared" si="5"/>
        <v>9048552.2896619197</v>
      </c>
      <c r="T29" s="73">
        <f t="shared" si="5"/>
        <v>8073867.3526404826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6326278.8234031145</v>
      </c>
      <c r="J30" s="74">
        <f t="shared" si="5"/>
        <v>5754159.7703516325</v>
      </c>
      <c r="K30" s="74">
        <f t="shared" si="5"/>
        <v>3445083.0533897723</v>
      </c>
      <c r="L30" s="74">
        <f t="shared" si="5"/>
        <v>4093810.301794888</v>
      </c>
      <c r="M30" s="74">
        <f t="shared" si="5"/>
        <v>4042167.5261514289</v>
      </c>
      <c r="N30" s="74">
        <f t="shared" si="5"/>
        <v>4607216.4237420056</v>
      </c>
      <c r="O30" s="74">
        <f t="shared" si="5"/>
        <v>1938581.4357124378</v>
      </c>
      <c r="P30" s="74">
        <f t="shared" si="5"/>
        <v>3925878.209438276</v>
      </c>
      <c r="Q30" s="74">
        <f t="shared" si="5"/>
        <v>5022771.3533060206</v>
      </c>
      <c r="R30" s="74">
        <f t="shared" si="5"/>
        <v>4410088.0702194534</v>
      </c>
      <c r="S30" s="74">
        <f t="shared" si="5"/>
        <v>6833615.2105891556</v>
      </c>
      <c r="T30" s="74">
        <f t="shared" si="5"/>
        <v>5780204.8436761312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2732337.2261213772</v>
      </c>
      <c r="J31" s="75">
        <f t="shared" si="5"/>
        <v>2360271.5198300397</v>
      </c>
      <c r="K31" s="75">
        <f t="shared" si="5"/>
        <v>450112.74974998517</v>
      </c>
      <c r="L31" s="75">
        <f t="shared" si="5"/>
        <v>1133246.753158882</v>
      </c>
      <c r="M31" s="75">
        <f t="shared" si="5"/>
        <v>836640.80383540213</v>
      </c>
      <c r="N31" s="75">
        <f t="shared" si="5"/>
        <v>1124913.8072867773</v>
      </c>
      <c r="O31" s="75">
        <f t="shared" si="5"/>
        <v>-1260951.4286510118</v>
      </c>
      <c r="P31" s="75">
        <f t="shared" si="5"/>
        <v>718097.14787947631</v>
      </c>
      <c r="Q31" s="75">
        <f t="shared" si="5"/>
        <v>1889772.1541709895</v>
      </c>
      <c r="R31" s="75">
        <f t="shared" si="5"/>
        <v>1589017.4940752569</v>
      </c>
      <c r="S31" s="75">
        <f t="shared" si="5"/>
        <v>4332901.8823293801</v>
      </c>
      <c r="T31" s="75">
        <f t="shared" si="5"/>
        <v>3112242.748545175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-208190.00192690329</v>
      </c>
      <c r="J32" s="74">
        <f t="shared" si="5"/>
        <v>-176601.45051009255</v>
      </c>
      <c r="K32" s="74">
        <f t="shared" si="5"/>
        <v>-2179699.6429688591</v>
      </c>
      <c r="L32" s="74">
        <f t="shared" si="5"/>
        <v>-1585438.3504815095</v>
      </c>
      <c r="M32" s="74">
        <f t="shared" si="5"/>
        <v>-1811787.2213062404</v>
      </c>
      <c r="N32" s="74">
        <f t="shared" si="5"/>
        <v>-1791782.264006109</v>
      </c>
      <c r="O32" s="74">
        <f t="shared" si="5"/>
        <v>-4062308.0688605658</v>
      </c>
      <c r="P32" s="74">
        <f t="shared" si="5"/>
        <v>-2868671.7797513753</v>
      </c>
      <c r="Q32" s="74">
        <f t="shared" si="5"/>
        <v>-2208074.6330324104</v>
      </c>
      <c r="R32" s="74">
        <f t="shared" si="5"/>
        <v>-3309559.8790939925</v>
      </c>
      <c r="S32" s="74">
        <f t="shared" si="5"/>
        <v>-1573625.1472249196</v>
      </c>
      <c r="T32" s="74">
        <f t="shared" si="5"/>
        <v>-3068331.5311546465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-2207695.911829025</v>
      </c>
      <c r="J33" s="73">
        <f t="shared" si="5"/>
        <v>-2794438.0940456348</v>
      </c>
      <c r="K33" s="73">
        <f t="shared" si="5"/>
        <v>-5132296.1457995558</v>
      </c>
      <c r="L33" s="73">
        <f t="shared" si="5"/>
        <v>-4505686.4820962176</v>
      </c>
      <c r="M33" s="73">
        <f t="shared" si="5"/>
        <v>-5118136.8011999642</v>
      </c>
      <c r="N33" s="73">
        <f t="shared" si="5"/>
        <v>-4865910.7222592672</v>
      </c>
      <c r="O33" s="73">
        <f t="shared" si="5"/>
        <v>-7061556.1021159645</v>
      </c>
      <c r="P33" s="73">
        <f t="shared" si="5"/>
        <v>-6804212.0464829402</v>
      </c>
      <c r="Q33" s="73">
        <f t="shared" si="5"/>
        <v>-7202169.7090179808</v>
      </c>
      <c r="R33" s="73">
        <f t="shared" si="5"/>
        <v>-9804898.782874262</v>
      </c>
      <c r="S33" s="73">
        <f t="shared" si="5"/>
        <v>-9217205.4436650742</v>
      </c>
      <c r="T33" s="73">
        <f t="shared" si="5"/>
        <v>-11282982.444971753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-6348354.2618838204</v>
      </c>
      <c r="J34" s="73">
        <f t="shared" si="5"/>
        <v>-7214547.3325086534</v>
      </c>
      <c r="K34" s="73">
        <f t="shared" si="5"/>
        <v>-8178576.4177831905</v>
      </c>
      <c r="L34" s="73">
        <f t="shared" si="5"/>
        <v>-9001497.1029015407</v>
      </c>
      <c r="M34" s="73">
        <f t="shared" si="5"/>
        <v>-8666940.5505053308</v>
      </c>
      <c r="N34" s="73">
        <f t="shared" si="5"/>
        <v>-8891856.5207991023</v>
      </c>
      <c r="O34" s="73">
        <f t="shared" si="5"/>
        <v>-10334077.563512618</v>
      </c>
      <c r="P34" s="73">
        <f t="shared" si="5"/>
        <v>-11409549.374933232</v>
      </c>
      <c r="Q34" s="73">
        <f t="shared" si="5"/>
        <v>-11446460.270915322</v>
      </c>
      <c r="R34" s="73">
        <f t="shared" si="5"/>
        <v>-13491287.411780469</v>
      </c>
      <c r="S34" s="73">
        <f t="shared" si="5"/>
        <v>-13304857.83458643</v>
      </c>
      <c r="T34" s="73">
        <f t="shared" si="5"/>
        <v>-15829792.993686071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3343446.761955407</v>
      </c>
      <c r="J35" s="74">
        <f t="shared" si="6"/>
        <v>2991995.7434511348</v>
      </c>
      <c r="K35" s="74">
        <f t="shared" si="6"/>
        <v>784223.32587714051</v>
      </c>
      <c r="L35" s="74">
        <f t="shared" si="6"/>
        <v>1498541.0229353164</v>
      </c>
      <c r="M35" s="74">
        <f t="shared" si="6"/>
        <v>1292091.2202931265</v>
      </c>
      <c r="N35" s="74">
        <f t="shared" si="6"/>
        <v>1592065.2546342541</v>
      </c>
      <c r="O35" s="74">
        <f t="shared" si="6"/>
        <v>-931894.27275697875</v>
      </c>
      <c r="P35" s="74">
        <f t="shared" si="6"/>
        <v>570049.71316517063</v>
      </c>
      <c r="Q35" s="74">
        <f t="shared" si="6"/>
        <v>1346983.9211914213</v>
      </c>
      <c r="R35" s="74">
        <f t="shared" si="6"/>
        <v>373582.75586489827</v>
      </c>
      <c r="S35" s="74">
        <f t="shared" si="6"/>
        <v>2338733.7855332019</v>
      </c>
      <c r="T35" s="74">
        <f t="shared" si="6"/>
        <v>1010002.5408367752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[1]MarinusSnowy!BB4</f>
        <v>26.542033455889097</v>
      </c>
      <c r="F6" s="80">
        <f>[1]MarinusSnowy!BC4</f>
        <v>31.317218133779001</v>
      </c>
      <c r="G6" s="80">
        <f>[1]MarinusSnowy!BD4</f>
        <v>32.625682071687649</v>
      </c>
      <c r="H6" s="80">
        <f>[1]MarinusSnowy!BE4</f>
        <v>30.427413552100688</v>
      </c>
      <c r="I6" s="80">
        <f>[1]MarinusSnowy!BF4</f>
        <v>34.698533926993008</v>
      </c>
      <c r="J6" s="80">
        <f>[1]MarinusSnowy!BG4</f>
        <v>38.772716910521389</v>
      </c>
      <c r="K6" s="80">
        <f>[1]MarinusSnowy!BH4</f>
        <v>35.718730539482202</v>
      </c>
      <c r="L6" s="80">
        <f>[1]MarinusSnowy!BI4</f>
        <v>42.200423822421278</v>
      </c>
      <c r="M6" s="80">
        <f>[1]MarinusSnowy!BJ4</f>
        <v>40.231755591574483</v>
      </c>
      <c r="N6" s="80">
        <f>[1]MarinusSnowy!BK4</f>
        <v>46.594357381188402</v>
      </c>
      <c r="O6" s="80">
        <f>[1]MarinusSnowy!BL4</f>
        <v>49.264154952656149</v>
      </c>
      <c r="P6" s="80">
        <f>[1]MarinusSnowy!BM4</f>
        <v>58.7696039251841</v>
      </c>
      <c r="Q6" s="80">
        <f>[1]MarinusSnowy!BN4</f>
        <v>58.855062884740107</v>
      </c>
      <c r="R6" s="80">
        <f>[1]MarinusSnowy!BO4</f>
        <v>63.571892781457073</v>
      </c>
      <c r="S6" s="80">
        <f>[1]MarinusSnowy!BP4</f>
        <v>70.409146738715691</v>
      </c>
      <c r="T6" s="80">
        <f>[1]MarinusSnowy!BQ4</f>
        <v>72.614331447344924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[1]MarinusSnowy!BB5</f>
        <v>11.25118350467687</v>
      </c>
      <c r="F7" s="80">
        <f>[1]MarinusSnowy!BC5</f>
        <v>14.615018864525064</v>
      </c>
      <c r="G7" s="80">
        <f>[1]MarinusSnowy!BD5</f>
        <v>14.695955103378177</v>
      </c>
      <c r="H7" s="80">
        <f>[1]MarinusSnowy!BE5</f>
        <v>14.700405501046506</v>
      </c>
      <c r="I7" s="80">
        <f>[1]MarinusSnowy!BF5</f>
        <v>18.397280064031442</v>
      </c>
      <c r="J7" s="80">
        <f>[1]MarinusSnowy!BG5</f>
        <v>18.008946180748051</v>
      </c>
      <c r="K7" s="80">
        <f>[1]MarinusSnowy!BH5</f>
        <v>17.480592277411688</v>
      </c>
      <c r="L7" s="80">
        <f>[1]MarinusSnowy!BI5</f>
        <v>19.560556982431589</v>
      </c>
      <c r="M7" s="80">
        <f>[1]MarinusSnowy!BJ5</f>
        <v>19.117538398928257</v>
      </c>
      <c r="N7" s="80">
        <f>[1]MarinusSnowy!BK5</f>
        <v>24.162382639787698</v>
      </c>
      <c r="O7" s="80">
        <f>[1]MarinusSnowy!BL5</f>
        <v>23.353348685405876</v>
      </c>
      <c r="P7" s="80">
        <f>[1]MarinusSnowy!BM5</f>
        <v>28.306057517615603</v>
      </c>
      <c r="Q7" s="80">
        <f>[1]MarinusSnowy!BN5</f>
        <v>31.184652291088199</v>
      </c>
      <c r="R7" s="80">
        <f>[1]MarinusSnowy!BO5</f>
        <v>36.086031729028207</v>
      </c>
      <c r="S7" s="80">
        <f>[1]MarinusSnowy!BP5</f>
        <v>40.896725024199597</v>
      </c>
      <c r="T7" s="80">
        <f>[1]MarinusSnowy!BQ5</f>
        <v>43.457937651902967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[1]MarinusSnowy!BB6</f>
        <v>4.879887100624158</v>
      </c>
      <c r="F8" s="78">
        <f>[1]MarinusSnowy!BC6</f>
        <v>6.4582960529417317</v>
      </c>
      <c r="G8" s="78">
        <f>[1]MarinusSnowy!BD6</f>
        <v>6.2332523084940288</v>
      </c>
      <c r="H8" s="78">
        <f>[1]MarinusSnowy!BE6</f>
        <v>6.1286605579674269</v>
      </c>
      <c r="I8" s="78">
        <f>[1]MarinusSnowy!BF6</f>
        <v>7.7909550525519009</v>
      </c>
      <c r="J8" s="78">
        <f>[1]MarinusSnowy!BG6</f>
        <v>7.8214128788574619</v>
      </c>
      <c r="K8" s="78">
        <f>[1]MarinusSnowy!BH6</f>
        <v>7.0732684665245777</v>
      </c>
      <c r="L8" s="78">
        <f>[1]MarinusSnowy!BI6</f>
        <v>8.1384901106963277</v>
      </c>
      <c r="M8" s="78">
        <f>[1]MarinusSnowy!BJ6</f>
        <v>8.2178138158361342</v>
      </c>
      <c r="N8" s="78">
        <f>[1]MarinusSnowy!BK6</f>
        <v>10.797248429721297</v>
      </c>
      <c r="O8" s="78">
        <f>[1]MarinusSnowy!BL6</f>
        <v>10.100213352583882</v>
      </c>
      <c r="P8" s="78">
        <f>[1]MarinusSnowy!BM6</f>
        <v>11.916179313044619</v>
      </c>
      <c r="Q8" s="78">
        <f>[1]MarinusSnowy!BN6</f>
        <v>13.248268915535849</v>
      </c>
      <c r="R8" s="78">
        <f>[1]MarinusSnowy!BO6</f>
        <v>14.450540243236684</v>
      </c>
      <c r="S8" s="78">
        <f>[1]MarinusSnowy!BP6</f>
        <v>16.089770311504978</v>
      </c>
      <c r="T8" s="78">
        <f>[1]MarinusSnowy!BQ6</f>
        <v>17.783817934529623</v>
      </c>
    </row>
    <row r="9" spans="1:21" x14ac:dyDescent="0.3">
      <c r="A9" s="3">
        <v>0.5</v>
      </c>
      <c r="B9" s="7">
        <v>0.5</v>
      </c>
      <c r="C9" s="41"/>
      <c r="D9" s="41"/>
      <c r="E9" s="79">
        <f>[1]MarinusSnowy!BB7</f>
        <v>0</v>
      </c>
      <c r="F9" s="79">
        <f>[1]MarinusSnowy!BC7</f>
        <v>4.8061761692444804E-2</v>
      </c>
      <c r="G9" s="79">
        <f>[1]MarinusSnowy!BD7</f>
        <v>-8.89097166760493E-2</v>
      </c>
      <c r="H9" s="79">
        <f>[1]MarinusSnowy!BE7</f>
        <v>-0.20834100171126835</v>
      </c>
      <c r="I9" s="79">
        <f>[1]MarinusSnowy!BF7</f>
        <v>8.9253943455716467E-2</v>
      </c>
      <c r="J9" s="79">
        <f>[1]MarinusSnowy!BG7</f>
        <v>-0.12913413903877569</v>
      </c>
      <c r="K9" s="79">
        <f>[1]MarinusSnowy!BH7</f>
        <v>-0.43418767030097882</v>
      </c>
      <c r="L9" s="79">
        <f>[1]MarinusSnowy!BI7</f>
        <v>-3.7468740203905782E-2</v>
      </c>
      <c r="M9" s="79">
        <f>[1]MarinusSnowy!BJ7</f>
        <v>-0.26465676681629446</v>
      </c>
      <c r="N9" s="79">
        <f>[1]MarinusSnowy!BK7</f>
        <v>0.11537987821995443</v>
      </c>
      <c r="O9" s="79">
        <f>[1]MarinusSnowy!BL7</f>
        <v>-3.4780131050602847E-2</v>
      </c>
      <c r="P9" s="79">
        <f>[1]MarinusSnowy!BM7</f>
        <v>0.21547883771766863</v>
      </c>
      <c r="Q9" s="79">
        <f>[1]MarinusSnowy!BN7</f>
        <v>0.37011529183292424</v>
      </c>
      <c r="R9" s="79">
        <f>[1]MarinusSnowy!BO7</f>
        <v>0.26755693159229565</v>
      </c>
      <c r="S9" s="79">
        <f>[1]MarinusSnowy!BP7</f>
        <v>0.63048357901255514</v>
      </c>
      <c r="T9" s="79">
        <f>[1]MarinusSnowy!BQ7</f>
        <v>0.67422987436931692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[1]MarinusSnowy!BB8</f>
        <v>-4.9250090231056927</v>
      </c>
      <c r="F10" s="78">
        <f>[1]MarinusSnowy!BC8</f>
        <v>-6.8040181555564878</v>
      </c>
      <c r="G10" s="78">
        <f>[1]MarinusSnowy!BD8</f>
        <v>-6.8889581790432892</v>
      </c>
      <c r="H10" s="78">
        <f>[1]MarinusSnowy!BE8</f>
        <v>-6.921351420371133</v>
      </c>
      <c r="I10" s="78">
        <f>[1]MarinusSnowy!BF8</f>
        <v>-8.5906406069765993</v>
      </c>
      <c r="J10" s="78">
        <f>[1]MarinusSnowy!BG8</f>
        <v>-8.9803251152159937</v>
      </c>
      <c r="K10" s="78">
        <f>[1]MarinusSnowy!BH8</f>
        <v>-8.3377706122864268</v>
      </c>
      <c r="L10" s="78">
        <f>[1]MarinusSnowy!BI8</f>
        <v>-8.8238481848275931</v>
      </c>
      <c r="M10" s="78">
        <f>[1]MarinusSnowy!BJ8</f>
        <v>-9.0631865306318495</v>
      </c>
      <c r="N10" s="78">
        <f>[1]MarinusSnowy!BK8</f>
        <v>-11.388547457565309</v>
      </c>
      <c r="O10" s="78">
        <f>[1]MarinusSnowy!BL8</f>
        <v>-10.608119030011974</v>
      </c>
      <c r="P10" s="78">
        <f>[1]MarinusSnowy!BM8</f>
        <v>-11.046861190399994</v>
      </c>
      <c r="Q10" s="78">
        <f>[1]MarinusSnowy!BN8</f>
        <v>-10.940578125025148</v>
      </c>
      <c r="R10" s="78">
        <f>[1]MarinusSnowy!BO8</f>
        <v>-10.243693498507092</v>
      </c>
      <c r="S10" s="78">
        <f>[1]MarinusSnowy!BP8</f>
        <v>-9.3104987821914982</v>
      </c>
      <c r="T10" s="78">
        <f>[1]MarinusSnowy!BQ8</f>
        <v>-9.6618641244385728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[1]MarinusSnowy!BB9</f>
        <v>-12.156276698980722</v>
      </c>
      <c r="F11" s="80">
        <f>[1]MarinusSnowy!BC9</f>
        <v>-17.23333905861486</v>
      </c>
      <c r="G11" s="80">
        <f>[1]MarinusSnowy!BD9</f>
        <v>-16.722505838405581</v>
      </c>
      <c r="H11" s="80">
        <f>[1]MarinusSnowy!BE9</f>
        <v>-16.519022476624421</v>
      </c>
      <c r="I11" s="80">
        <f>[1]MarinusSnowy!BF9</f>
        <v>-20.273833467191373</v>
      </c>
      <c r="J11" s="80">
        <f>[1]MarinusSnowy!BG9</f>
        <v>-21.313848406181023</v>
      </c>
      <c r="K11" s="80">
        <f>[1]MarinusSnowy!BH9</f>
        <v>-19.205933012687776</v>
      </c>
      <c r="L11" s="80">
        <f>[1]MarinusSnowy!BI9</f>
        <v>-21.378062989100094</v>
      </c>
      <c r="M11" s="80">
        <f>[1]MarinusSnowy!BJ9</f>
        <v>-21.737779045475833</v>
      </c>
      <c r="N11" s="80">
        <f>[1]MarinusSnowy!BK9</f>
        <v>-28.002520360596019</v>
      </c>
      <c r="O11" s="80">
        <f>[1]MarinusSnowy!BL9</f>
        <v>-26.102384831043242</v>
      </c>
      <c r="P11" s="80">
        <f>[1]MarinusSnowy!BM9</f>
        <v>-25.798181905849212</v>
      </c>
      <c r="Q11" s="80">
        <f>[1]MarinusSnowy!BN9</f>
        <v>-24.941652140742487</v>
      </c>
      <c r="R11" s="80">
        <f>[1]MarinusSnowy!BO9</f>
        <v>-23.054322281222952</v>
      </c>
      <c r="S11" s="80">
        <f>[1]MarinusSnowy!BP9</f>
        <v>-20.320207764006984</v>
      </c>
      <c r="T11" s="80">
        <f>[1]MarinusSnowy!BQ9</f>
        <v>-21.37815104154036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[1]MarinusSnowy!BB10</f>
        <v>-33.179213623636336</v>
      </c>
      <c r="F12" s="80">
        <f>[1]MarinusSnowy!BC10</f>
        <v>-38.722425252963646</v>
      </c>
      <c r="G12" s="80">
        <f>[1]MarinusSnowy!BD10</f>
        <v>-38.737626336212855</v>
      </c>
      <c r="H12" s="80">
        <f>[1]MarinusSnowy!BE10</f>
        <v>-39.793922158253679</v>
      </c>
      <c r="I12" s="80">
        <f>[1]MarinusSnowy!BF10</f>
        <v>-49.188310521162734</v>
      </c>
      <c r="J12" s="80">
        <f>[1]MarinusSnowy!BG10</f>
        <v>-46.752639917548336</v>
      </c>
      <c r="K12" s="80">
        <f>[1]MarinusSnowy!BH10</f>
        <v>-48.202207165256311</v>
      </c>
      <c r="L12" s="80">
        <f>[1]MarinusSnowy!BI10</f>
        <v>-56.193839403947706</v>
      </c>
      <c r="M12" s="80">
        <f>[1]MarinusSnowy!BJ10</f>
        <v>-43.144513998048907</v>
      </c>
      <c r="N12" s="80">
        <f>[1]MarinusSnowy!BK10</f>
        <v>-61.960670458482156</v>
      </c>
      <c r="O12" s="80">
        <f>[1]MarinusSnowy!BL10</f>
        <v>-57.274350548646453</v>
      </c>
      <c r="P12" s="80">
        <f>[1]MarinusSnowy!BM10</f>
        <v>-61.87506408571619</v>
      </c>
      <c r="Q12" s="80">
        <f>[1]MarinusSnowy!BN10</f>
        <v>-55.587918852826476</v>
      </c>
      <c r="R12" s="80">
        <f>[1]MarinusSnowy!BO10</f>
        <v>-52.909203472300405</v>
      </c>
      <c r="S12" s="80">
        <f>[1]MarinusSnowy!BP10</f>
        <v>-46.460349758482479</v>
      </c>
      <c r="T12" s="80">
        <f>[1]MarinusSnowy!BQ10</f>
        <v>-41.009464617679072</v>
      </c>
    </row>
    <row r="13" spans="1:21" x14ac:dyDescent="0.3">
      <c r="B13" s="9" t="s">
        <v>19</v>
      </c>
      <c r="C13" s="66"/>
      <c r="D13" s="66"/>
      <c r="E13" s="81">
        <f>[1]MarinusSnowy!BB11</f>
        <v>-0.15427107270698767</v>
      </c>
      <c r="F13" s="81">
        <f>[1]MarinusSnowy!BC11</f>
        <v>-0.43470833506667378</v>
      </c>
      <c r="G13" s="81">
        <f>[1]MarinusSnowy!BD11</f>
        <v>-0.49742098730794787</v>
      </c>
      <c r="H13" s="81">
        <f>[1]MarinusSnowy!BE11</f>
        <v>-0.5043298678400473</v>
      </c>
      <c r="I13" s="81">
        <f>[1]MarinusSnowy!BF11</f>
        <v>-0.49757521951877626</v>
      </c>
      <c r="J13" s="81">
        <f>[1]MarinusSnowy!BG11</f>
        <v>-0.74732144284705482</v>
      </c>
      <c r="K13" s="81">
        <f>[1]MarinusSnowy!BH11</f>
        <v>-0.69377232723758175</v>
      </c>
      <c r="L13" s="81">
        <f>[1]MarinusSnowy!BI11</f>
        <v>-0.44986247060400558</v>
      </c>
      <c r="M13" s="81">
        <f>[1]MarinusSnowy!BJ11</f>
        <v>-0.61907956922826168</v>
      </c>
      <c r="N13" s="81">
        <f>[1]MarinusSnowy!BK11</f>
        <v>-0.63570304353938278</v>
      </c>
      <c r="O13" s="81">
        <f>[1]MarinusSnowy!BL11</f>
        <v>-0.48257446907369783</v>
      </c>
      <c r="P13" s="81">
        <f>[1]MarinusSnowy!BM11</f>
        <v>0.48315911201220357</v>
      </c>
      <c r="Q13" s="81">
        <f>[1]MarinusSnowy!BN11</f>
        <v>1.4028717275247669</v>
      </c>
      <c r="R13" s="81">
        <f>[1]MarinusSnowy!BO11</f>
        <v>2.7691995366430153</v>
      </c>
      <c r="S13" s="81">
        <f>[1]MarinusSnowy!BP11</f>
        <v>4.6003961819011137</v>
      </c>
      <c r="T13" s="81">
        <f>[1]MarinusSnowy!BQ11</f>
        <v>5.0269284050049388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11625410.653679425</v>
      </c>
      <c r="F28" s="73">
        <f t="shared" ref="F28:T28" si="3">F17*F6</f>
        <v>13716941.542595202</v>
      </c>
      <c r="G28" s="73">
        <f t="shared" si="3"/>
        <v>14329199.565885216</v>
      </c>
      <c r="H28" s="73">
        <f t="shared" si="3"/>
        <v>13327207.135820102</v>
      </c>
      <c r="I28" s="73">
        <f t="shared" si="3"/>
        <v>15197957.860022938</v>
      </c>
      <c r="J28" s="73">
        <f t="shared" si="3"/>
        <v>16982450.006808367</v>
      </c>
      <c r="K28" s="73">
        <f t="shared" si="3"/>
        <v>15687666.452940583</v>
      </c>
      <c r="L28" s="73">
        <f t="shared" si="3"/>
        <v>18483785.634220518</v>
      </c>
      <c r="M28" s="73">
        <f t="shared" si="3"/>
        <v>17621508.949109625</v>
      </c>
      <c r="N28" s="73">
        <f t="shared" si="3"/>
        <v>20408328.532960519</v>
      </c>
      <c r="O28" s="73">
        <f t="shared" si="3"/>
        <v>21636816.855206579</v>
      </c>
      <c r="P28" s="73">
        <f t="shared" si="3"/>
        <v>25741086.519230634</v>
      </c>
      <c r="Q28" s="73">
        <f t="shared" si="3"/>
        <v>25778517.543516167</v>
      </c>
      <c r="R28" s="73">
        <f t="shared" si="3"/>
        <v>27844489.0382782</v>
      </c>
      <c r="S28" s="73">
        <f t="shared" si="3"/>
        <v>30923697.247643933</v>
      </c>
      <c r="T28" s="73">
        <f t="shared" si="3"/>
        <v>31805077.173937075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4928018.3750484688</v>
      </c>
      <c r="F29" s="73">
        <f t="shared" si="4"/>
        <v>6401378.2626619777</v>
      </c>
      <c r="G29" s="73">
        <f t="shared" si="4"/>
        <v>6454463.4814036954</v>
      </c>
      <c r="H29" s="73">
        <f t="shared" si="4"/>
        <v>6438777.6094583692</v>
      </c>
      <c r="I29" s="73">
        <f t="shared" si="4"/>
        <v>8058008.6680457713</v>
      </c>
      <c r="J29" s="73">
        <f t="shared" si="4"/>
        <v>7887918.4271676466</v>
      </c>
      <c r="K29" s="73">
        <f t="shared" si="4"/>
        <v>7677476.1282392135</v>
      </c>
      <c r="L29" s="73">
        <f t="shared" si="4"/>
        <v>8567523.9583050366</v>
      </c>
      <c r="M29" s="73">
        <f t="shared" si="4"/>
        <v>8373481.8187305769</v>
      </c>
      <c r="N29" s="73">
        <f t="shared" si="4"/>
        <v>10583123.596227011</v>
      </c>
      <c r="O29" s="73">
        <f t="shared" si="4"/>
        <v>10256790.74263026</v>
      </c>
      <c r="P29" s="73">
        <f t="shared" si="4"/>
        <v>12398053.192715634</v>
      </c>
      <c r="Q29" s="73">
        <f t="shared" si="4"/>
        <v>13658877.703496631</v>
      </c>
      <c r="R29" s="73">
        <f t="shared" si="4"/>
        <v>15805681.897314355</v>
      </c>
      <c r="S29" s="73">
        <f t="shared" si="4"/>
        <v>17961841.630628463</v>
      </c>
      <c r="T29" s="73">
        <f t="shared" si="4"/>
        <v>19034576.691533498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2137390.550073381</v>
      </c>
      <c r="F30" s="74">
        <f t="shared" si="4"/>
        <v>2828733.6711884784</v>
      </c>
      <c r="G30" s="74">
        <f t="shared" si="4"/>
        <v>2737644.4138905774</v>
      </c>
      <c r="H30" s="74">
        <f t="shared" si="4"/>
        <v>2684353.3243897329</v>
      </c>
      <c r="I30" s="74">
        <f t="shared" si="4"/>
        <v>3412438.3130177325</v>
      </c>
      <c r="J30" s="74">
        <f t="shared" si="4"/>
        <v>3425778.8409395684</v>
      </c>
      <c r="K30" s="74">
        <f t="shared" si="4"/>
        <v>3106579.5104975947</v>
      </c>
      <c r="L30" s="74">
        <f t="shared" si="4"/>
        <v>3564658.6684849914</v>
      </c>
      <c r="M30" s="74">
        <f t="shared" si="4"/>
        <v>3599402.4513362269</v>
      </c>
      <c r="N30" s="74">
        <f t="shared" si="4"/>
        <v>4729194.8122179275</v>
      </c>
      <c r="O30" s="74">
        <f t="shared" si="4"/>
        <v>4436013.7044548411</v>
      </c>
      <c r="P30" s="74">
        <f t="shared" si="4"/>
        <v>5219286.539113543</v>
      </c>
      <c r="Q30" s="74">
        <f t="shared" si="4"/>
        <v>5802741.7850047024</v>
      </c>
      <c r="R30" s="74">
        <f t="shared" si="4"/>
        <v>6329336.6265376676</v>
      </c>
      <c r="S30" s="74">
        <f t="shared" si="4"/>
        <v>7066627.120812986</v>
      </c>
      <c r="T30" s="74">
        <f t="shared" si="4"/>
        <v>7789312.2553239744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0</v>
      </c>
      <c r="F31" s="75">
        <f t="shared" si="4"/>
        <v>21051.051621290826</v>
      </c>
      <c r="G31" s="75">
        <f t="shared" si="4"/>
        <v>-39049.147564120853</v>
      </c>
      <c r="H31" s="75">
        <f t="shared" si="4"/>
        <v>-91253.358749535531</v>
      </c>
      <c r="I31" s="75">
        <f t="shared" si="4"/>
        <v>39093.227233603815</v>
      </c>
      <c r="J31" s="75">
        <f t="shared" si="4"/>
        <v>-56560.752898983752</v>
      </c>
      <c r="K31" s="75">
        <f t="shared" si="4"/>
        <v>-190695.2247961899</v>
      </c>
      <c r="L31" s="75">
        <f t="shared" si="4"/>
        <v>-16411.308209310733</v>
      </c>
      <c r="M31" s="75">
        <f t="shared" si="4"/>
        <v>-115919.66386553698</v>
      </c>
      <c r="N31" s="75">
        <f t="shared" si="4"/>
        <v>50536.386660340046</v>
      </c>
      <c r="O31" s="75">
        <f t="shared" si="4"/>
        <v>-15275.433557424771</v>
      </c>
      <c r="P31" s="75">
        <f t="shared" si="4"/>
        <v>94379.730920338858</v>
      </c>
      <c r="Q31" s="75">
        <f t="shared" si="4"/>
        <v>162110.49782282082</v>
      </c>
      <c r="R31" s="75">
        <f t="shared" si="4"/>
        <v>117189.93603742549</v>
      </c>
      <c r="S31" s="75">
        <f t="shared" si="4"/>
        <v>276908.38790231419</v>
      </c>
      <c r="T31" s="75">
        <f t="shared" si="4"/>
        <v>295312.6849737608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-2157153.9521202934</v>
      </c>
      <c r="F32" s="74">
        <f t="shared" si="4"/>
        <v>-2980159.9521337417</v>
      </c>
      <c r="G32" s="74">
        <f t="shared" si="4"/>
        <v>-3025630.4322358128</v>
      </c>
      <c r="H32" s="74">
        <f t="shared" si="4"/>
        <v>-3031551.9221225563</v>
      </c>
      <c r="I32" s="74">
        <f t="shared" si="4"/>
        <v>-3762700.5858557504</v>
      </c>
      <c r="J32" s="74">
        <f t="shared" si="4"/>
        <v>-3933382.4004646051</v>
      </c>
      <c r="K32" s="74">
        <f t="shared" si="4"/>
        <v>-3661948.8529161988</v>
      </c>
      <c r="L32" s="74">
        <f t="shared" si="4"/>
        <v>-3864845.5049544857</v>
      </c>
      <c r="M32" s="74">
        <f t="shared" si="4"/>
        <v>-3969675.7004167503</v>
      </c>
      <c r="N32" s="74">
        <f t="shared" si="4"/>
        <v>-4988183.7864136053</v>
      </c>
      <c r="O32" s="74">
        <f t="shared" si="4"/>
        <v>-4659085.8779812586</v>
      </c>
      <c r="P32" s="74">
        <f t="shared" si="4"/>
        <v>-4838525.2013951978</v>
      </c>
      <c r="Q32" s="74">
        <f t="shared" si="4"/>
        <v>-4791973.2187610148</v>
      </c>
      <c r="R32" s="74">
        <f t="shared" si="4"/>
        <v>-4486737.7523461059</v>
      </c>
      <c r="S32" s="74">
        <f t="shared" si="4"/>
        <v>-4089171.0651385058</v>
      </c>
      <c r="T32" s="74">
        <f t="shared" si="4"/>
        <v>-4231896.4865040947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-5324449.1941535566</v>
      </c>
      <c r="F33" s="73">
        <f t="shared" si="4"/>
        <v>-7548202.5076733083</v>
      </c>
      <c r="G33" s="73">
        <f t="shared" si="4"/>
        <v>-7344524.564227731</v>
      </c>
      <c r="H33" s="73">
        <f t="shared" si="4"/>
        <v>-7235331.8447614964</v>
      </c>
      <c r="I33" s="73">
        <f t="shared" si="4"/>
        <v>-8879939.058629822</v>
      </c>
      <c r="J33" s="73">
        <f t="shared" si="4"/>
        <v>-9335465.6019072887</v>
      </c>
      <c r="K33" s="73">
        <f t="shared" si="4"/>
        <v>-8435245.7791724708</v>
      </c>
      <c r="L33" s="73">
        <f t="shared" si="4"/>
        <v>-9363591.5892258417</v>
      </c>
      <c r="M33" s="73">
        <f t="shared" si="4"/>
        <v>-9521147.2219184153</v>
      </c>
      <c r="N33" s="73">
        <f t="shared" si="4"/>
        <v>-12265103.917941056</v>
      </c>
      <c r="O33" s="73">
        <f t="shared" si="4"/>
        <v>-11464167.417794192</v>
      </c>
      <c r="P33" s="73">
        <f t="shared" si="4"/>
        <v>-11299603.674761955</v>
      </c>
      <c r="Q33" s="73">
        <f t="shared" si="4"/>
        <v>-10924443.637645209</v>
      </c>
      <c r="R33" s="73">
        <f t="shared" si="4"/>
        <v>-10097793.159175653</v>
      </c>
      <c r="S33" s="73">
        <f t="shared" si="4"/>
        <v>-8924635.2499518674</v>
      </c>
      <c r="T33" s="73">
        <f t="shared" si="4"/>
        <v>-9363630.1561946776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-14532495.567152714</v>
      </c>
      <c r="F34" s="73">
        <f t="shared" si="4"/>
        <v>-16960422.260798078</v>
      </c>
      <c r="G34" s="73">
        <f t="shared" si="4"/>
        <v>-17013565.486864686</v>
      </c>
      <c r="H34" s="73">
        <f t="shared" si="4"/>
        <v>-17429737.905315112</v>
      </c>
      <c r="I34" s="73">
        <f t="shared" si="4"/>
        <v>-21544480.008269276</v>
      </c>
      <c r="J34" s="73">
        <f t="shared" si="4"/>
        <v>-20477656.283886172</v>
      </c>
      <c r="K34" s="73">
        <f t="shared" si="4"/>
        <v>-21170409.386980571</v>
      </c>
      <c r="L34" s="73">
        <f t="shared" si="4"/>
        <v>-24612901.658929095</v>
      </c>
      <c r="M34" s="73">
        <f t="shared" si="4"/>
        <v>-18897297.131145421</v>
      </c>
      <c r="N34" s="73">
        <f t="shared" si="4"/>
        <v>-27138773.660815183</v>
      </c>
      <c r="O34" s="73">
        <f t="shared" si="4"/>
        <v>-25154894.760965522</v>
      </c>
      <c r="P34" s="73">
        <f t="shared" si="4"/>
        <v>-27101278.069543689</v>
      </c>
      <c r="Q34" s="73">
        <f t="shared" si="4"/>
        <v>-24347508.457537998</v>
      </c>
      <c r="R34" s="73">
        <f t="shared" si="4"/>
        <v>-23174231.120867576</v>
      </c>
      <c r="S34" s="73">
        <f t="shared" si="4"/>
        <v>-20405385.613925505</v>
      </c>
      <c r="T34" s="73">
        <f t="shared" si="4"/>
        <v>-17962145.502543435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-67570.729845660593</v>
      </c>
      <c r="F35" s="74">
        <f t="shared" si="4"/>
        <v>-190402.2507592031</v>
      </c>
      <c r="G35" s="74">
        <f t="shared" si="4"/>
        <v>-218467.29762565071</v>
      </c>
      <c r="H35" s="74">
        <f t="shared" si="4"/>
        <v>-220896.48211394073</v>
      </c>
      <c r="I35" s="74">
        <f t="shared" si="4"/>
        <v>-217937.94614922401</v>
      </c>
      <c r="J35" s="74">
        <f t="shared" si="4"/>
        <v>-327326.79196701001</v>
      </c>
      <c r="K35" s="74">
        <f t="shared" si="4"/>
        <v>-304704.80612274591</v>
      </c>
      <c r="L35" s="74">
        <f t="shared" si="4"/>
        <v>-197039.76212455446</v>
      </c>
      <c r="M35" s="74">
        <f t="shared" si="4"/>
        <v>-271156.85132197861</v>
      </c>
      <c r="N35" s="74">
        <f t="shared" si="4"/>
        <v>-278437.93307024968</v>
      </c>
      <c r="O35" s="74">
        <f t="shared" si="4"/>
        <v>-211946.7068171681</v>
      </c>
      <c r="P35" s="74">
        <f t="shared" si="4"/>
        <v>211623.69106134516</v>
      </c>
      <c r="Q35" s="74">
        <f t="shared" si="4"/>
        <v>614457.81665584783</v>
      </c>
      <c r="R35" s="74">
        <f t="shared" si="4"/>
        <v>1212909.3970496408</v>
      </c>
      <c r="S35" s="74">
        <f t="shared" si="4"/>
        <v>2020494.0030909691</v>
      </c>
      <c r="T35" s="74">
        <f t="shared" si="4"/>
        <v>2201794.641392163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13641062.317638867</v>
      </c>
      <c r="Q17" s="19">
        <f>'Spot Prices'!Q17/'Spot Prices'!P17*DualFuelCM!P17</f>
        <v>14374808.809177238</v>
      </c>
      <c r="R17" s="19">
        <f>'Spot Prices'!R17/'Spot Prices'!Q17*DualFuelCM!Q17</f>
        <v>14027177.315980617</v>
      </c>
      <c r="S17" s="19">
        <f>'Spot Prices'!S17/'Spot Prices'!R17*DualFuelCM!R17</f>
        <v>14933896.275091529</v>
      </c>
      <c r="T17" s="19">
        <f>'Spot Prices'!T17/'Spot Prices'!S17*DualFuelCM!S17</f>
        <v>14487861.298880395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9978197.5746957976</v>
      </c>
      <c r="Q18" s="19">
        <f>'Spot Prices'!Q18/'Spot Prices'!P18*DualFuelCM!P18</f>
        <v>10312111.132221682</v>
      </c>
      <c r="R18" s="19">
        <f>'Spot Prices'!R18/'Spot Prices'!Q18*DualFuelCM!Q18</f>
        <v>10314372.516923197</v>
      </c>
      <c r="S18" s="19">
        <f>'Spot Prices'!S18/'Spot Prices'!R18*DualFuelCM!R18</f>
        <v>10879806.108033475</v>
      </c>
      <c r="T18" s="19">
        <f>'Spot Prices'!T18/'Spot Prices'!S18*DualFuelCM!S18</f>
        <v>10871621.198451618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8394886.9117769543</v>
      </c>
      <c r="Q19" s="49">
        <f>'Spot Prices'!Q19/'Spot Prices'!P19*DualFuelCM!P19</f>
        <v>8827047.3305694088</v>
      </c>
      <c r="R19" s="49">
        <f>'Spot Prices'!R19/'Spot Prices'!Q19*DualFuelCM!Q19</f>
        <v>8881957.2385381181</v>
      </c>
      <c r="S19" s="49">
        <f>'Spot Prices'!S19/'Spot Prices'!R19*DualFuelCM!R19</f>
        <v>9616469.0755594689</v>
      </c>
      <c r="T19" s="49">
        <f>'Spot Prices'!T19/'Spot Prices'!S19*DualFuelCM!S19</f>
        <v>9586982.4806105308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7362193.5056042615</v>
      </c>
      <c r="Q20" s="40">
        <f>'Spot Prices'!Q20/'Spot Prices'!P20*DualFuelCM!P20</f>
        <v>7793583.707336314</v>
      </c>
      <c r="R20" s="40">
        <f>'Spot Prices'!R20/'Spot Prices'!Q20*DualFuelCM!Q20</f>
        <v>7913861.3897778494</v>
      </c>
      <c r="S20" s="40">
        <f>'Spot Prices'!S20/'Spot Prices'!R20*DualFuelCM!R20</f>
        <v>8686206.3830101844</v>
      </c>
      <c r="T20" s="40">
        <f>'Spot Prices'!T20/'Spot Prices'!S20*DualFuelCM!S20</f>
        <v>8622044.8617956322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6245994.2386038518</v>
      </c>
      <c r="Q21" s="49">
        <f>'Spot Prices'!Q21/'Spot Prices'!P21*DualFuelCM!P21</f>
        <v>6554714.1365795555</v>
      </c>
      <c r="R21" s="49">
        <f>'Spot Prices'!R21/'Spot Prices'!Q21*DualFuelCM!Q21</f>
        <v>6501923.24454292</v>
      </c>
      <c r="S21" s="49">
        <f>'Spot Prices'!S21/'Spot Prices'!R21*DualFuelCM!R21</f>
        <v>7040817.6217152961</v>
      </c>
      <c r="T21" s="49">
        <f>'Spot Prices'!T21/'Spot Prices'!S21*DualFuelCM!S21</f>
        <v>6915667.6794178663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4857608.3685722668</v>
      </c>
      <c r="Q22" s="19">
        <f>'Spot Prices'!Q22/'Spot Prices'!P22*DualFuelCM!P22</f>
        <v>4933057.09695624</v>
      </c>
      <c r="R22" s="19">
        <f>'Spot Prices'!R22/'Spot Prices'!Q22*DualFuelCM!Q22</f>
        <v>4585458.0959085692</v>
      </c>
      <c r="S22" s="19">
        <f>'Spot Prices'!S22/'Spot Prices'!R22*DualFuelCM!R22</f>
        <v>4866472.9232052052</v>
      </c>
      <c r="T22" s="19">
        <f>'Spot Prices'!T22/'Spot Prices'!S22*DualFuelCM!S22</f>
        <v>4626344.9392011752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3027096.0099496087</v>
      </c>
      <c r="Q23" s="19">
        <f>'Spot Prices'!Q23/'Spot Prices'!P23*DualFuelCM!P23</f>
        <v>3128257.6844444703</v>
      </c>
      <c r="R23" s="19">
        <f>'Spot Prices'!R23/'Spot Prices'!Q23*DualFuelCM!Q23</f>
        <v>2894380.6193661192</v>
      </c>
      <c r="S23" s="19">
        <f>'Spot Prices'!S23/'Spot Prices'!R23*DualFuelCM!R23</f>
        <v>3051092.9526688522</v>
      </c>
      <c r="T23" s="19">
        <f>'Spot Prices'!T23/'Spot Prices'!S23*DualFuelCM!S23</f>
        <v>2810765.1700187307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7372489.8586568786</v>
      </c>
      <c r="Q24" s="49">
        <f>'Spot Prices'!Q24/'Spot Prices'!P24*DualFuelCM!P24</f>
        <v>7714009.237591777</v>
      </c>
      <c r="R24" s="49">
        <f>'Spot Prices'!R24/'Spot Prices'!Q24*DualFuelCM!Q24</f>
        <v>7693061.9184629563</v>
      </c>
      <c r="S24" s="49">
        <f>'Spot Prices'!S24/'Spot Prices'!R24*DualFuelCM!R24</f>
        <v>8310076.8064078223</v>
      </c>
      <c r="T24" s="49">
        <f>'Spot Prices'!T24/'Spot Prices'!S24*DualFuelCM!S24</f>
        <v>8210238.2344728429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13130918.885505224</v>
      </c>
      <c r="J28" s="20">
        <f t="shared" si="2"/>
        <v>13307072.301646383</v>
      </c>
      <c r="K28" s="20">
        <f t="shared" si="2"/>
        <v>11890769.133047597</v>
      </c>
      <c r="L28" s="20">
        <f t="shared" si="2"/>
        <v>14727226.298298104</v>
      </c>
      <c r="M28" s="20">
        <f t="shared" si="2"/>
        <v>11406491.764220357</v>
      </c>
      <c r="N28" s="20">
        <f t="shared" si="2"/>
        <v>13485424.143766269</v>
      </c>
      <c r="O28" s="20">
        <f t="shared" si="2"/>
        <v>12593173.408489883</v>
      </c>
      <c r="P28" s="21">
        <f>(O28*'Spot Prices'!P5/'Spot Prices'!O5)*($E$26)</f>
        <v>12943591.667117905</v>
      </c>
      <c r="Q28" s="21">
        <f>(P28*'Spot Prices'!Q5/'Spot Prices'!P5)*($E$26)</f>
        <v>13639821.531955658</v>
      </c>
      <c r="R28" s="21">
        <f>(Q28*'Spot Prices'!R5/'Spot Prices'!Q5)*($E$26)</f>
        <v>13309964.516879259</v>
      </c>
      <c r="S28" s="21">
        <f>(R28*'Spot Prices'!S5/'Spot Prices'!R5)*($E$26)</f>
        <v>14170322.727279786</v>
      </c>
      <c r="T28" s="21">
        <f>(S28*'Spot Prices'!T5/'Spot Prices'!S5)*($E$26)</f>
        <v>13747093.621884946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9904866.1262959298</v>
      </c>
      <c r="J29" s="20">
        <f t="shared" si="3"/>
        <v>9517378.4011404775</v>
      </c>
      <c r="K29" s="20">
        <f t="shared" si="3"/>
        <v>8654921.6209349912</v>
      </c>
      <c r="L29" s="20">
        <f t="shared" si="3"/>
        <v>9254498.4790716097</v>
      </c>
      <c r="M29" s="20">
        <f t="shared" si="3"/>
        <v>9024572.2786331568</v>
      </c>
      <c r="N29" s="20">
        <f t="shared" si="3"/>
        <v>9326126.8733640108</v>
      </c>
      <c r="O29" s="20">
        <f t="shared" si="3"/>
        <v>8759716.5342325829</v>
      </c>
      <c r="P29" s="21">
        <f>(O29*'Spot Prices'!P6/'Spot Prices'!O6)*($E$26)</f>
        <v>9300845.8460754473</v>
      </c>
      <c r="Q29" s="21">
        <f>(P29*'Spot Prices'!Q6/'Spot Prices'!P6)*($E$26)</f>
        <v>9612092.2912589666</v>
      </c>
      <c r="R29" s="21">
        <f>(Q29*'Spot Prices'!R6/'Spot Prices'!Q6)*($E$26)</f>
        <v>9614200.1659878436</v>
      </c>
      <c r="S29" s="21">
        <f>(R29*'Spot Prices'!S6/'Spot Prices'!R6)*($E$26)</f>
        <v>10141250.329881785</v>
      </c>
      <c r="T29" s="21">
        <f>(S29*'Spot Prices'!T6/'Spot Prices'!S6)*($E$26)</f>
        <v>10133621.037946541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8242660.7747434461</v>
      </c>
      <c r="J30" s="51">
        <f t="shared" si="4"/>
        <v>7837280.4400042631</v>
      </c>
      <c r="K30" s="51">
        <f t="shared" si="4"/>
        <v>7179088.5872498965</v>
      </c>
      <c r="L30" s="51">
        <f t="shared" si="4"/>
        <v>7509290.7372166738</v>
      </c>
      <c r="M30" s="51">
        <f t="shared" si="4"/>
        <v>7373056.0673938598</v>
      </c>
      <c r="N30" s="51">
        <f t="shared" si="4"/>
        <v>7523430.6692834301</v>
      </c>
      <c r="O30" s="51">
        <f t="shared" si="4"/>
        <v>7206903.0018646177</v>
      </c>
      <c r="P30" s="52">
        <f>(O30*'Spot Prices'!P7/'Spot Prices'!O7)*($E$26)</f>
        <v>7778998.1219979376</v>
      </c>
      <c r="Q30" s="52">
        <f>(P30*'Spot Prices'!Q7/'Spot Prices'!P7)*($E$26)</f>
        <v>8179453.1991797639</v>
      </c>
      <c r="R30" s="52">
        <f>(Q30*'Spot Prices'!R7/'Spot Prices'!Q7)*($E$26)</f>
        <v>8230334.6554109901</v>
      </c>
      <c r="S30" s="52">
        <f>(R30*'Spot Prices'!S7/'Spot Prices'!R7)*($E$26)</f>
        <v>8910959.2142431829</v>
      </c>
      <c r="T30" s="52">
        <f>(S30*'Spot Prices'!T7/'Spot Prices'!S7)*($E$26)</f>
        <v>8883635.895996917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7107941.66367561</v>
      </c>
      <c r="J31" s="43">
        <f t="shared" si="5"/>
        <v>6801978.8464209298</v>
      </c>
      <c r="K31" s="43">
        <f t="shared" si="5"/>
        <v>6341258.3884761389</v>
      </c>
      <c r="L31" s="43">
        <f t="shared" si="5"/>
        <v>6569111.4389363881</v>
      </c>
      <c r="M31" s="43">
        <f t="shared" si="5"/>
        <v>6427154.5872533163</v>
      </c>
      <c r="N31" s="43">
        <f t="shared" si="5"/>
        <v>6569328.6544806566</v>
      </c>
      <c r="O31" s="43">
        <f t="shared" si="5"/>
        <v>6223803.3778853389</v>
      </c>
      <c r="P31" s="44">
        <f>(O31*'Spot Prices'!P8/'Spot Prices'!O8)*($E$26)</f>
        <v>6773943.9248129996</v>
      </c>
      <c r="Q31" s="44">
        <f>(P31*'Spot Prices'!Q8/'Spot Prices'!P8)*($E$26)</f>
        <v>7170865.4447407546</v>
      </c>
      <c r="R31" s="44">
        <f>(Q31*'Spot Prices'!R8/'Spot Prices'!Q8)*($E$26)</f>
        <v>7281532.7717602393</v>
      </c>
      <c r="S31" s="44">
        <f>(R31*'Spot Prices'!S8/'Spot Prices'!R8)*($E$26)</f>
        <v>7992166.3174261246</v>
      </c>
      <c r="T31" s="44">
        <f>(S31*'Spot Prices'!T8/'Spot Prices'!S8)*($E$26)</f>
        <v>7933131.3916927502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6184139.8500278043</v>
      </c>
      <c r="J32" s="51">
        <f t="shared" si="6"/>
        <v>5903059.5583374519</v>
      </c>
      <c r="K32" s="51">
        <f t="shared" si="6"/>
        <v>5510037.0363926981</v>
      </c>
      <c r="L32" s="51">
        <f t="shared" si="6"/>
        <v>5651482.1519020386</v>
      </c>
      <c r="M32" s="51">
        <f t="shared" si="6"/>
        <v>5532394.5650036307</v>
      </c>
      <c r="N32" s="51">
        <f t="shared" si="6"/>
        <v>5704604.4608592819</v>
      </c>
      <c r="O32" s="51">
        <f t="shared" si="6"/>
        <v>5359841.2662633918</v>
      </c>
      <c r="P32" s="52">
        <f>(O32*'Spot Prices'!P9/'Spot Prices'!O9)*($E$26)</f>
        <v>5736604.1234287592</v>
      </c>
      <c r="Q32" s="52">
        <f>(P32*'Spot Prices'!Q9/'Spot Prices'!P9)*($E$26)</f>
        <v>6020146.4662580406</v>
      </c>
      <c r="R32" s="52">
        <f>(Q32*'Spot Prices'!R9/'Spot Prices'!Q9)*($E$26)</f>
        <v>5971660.9189827777</v>
      </c>
      <c r="S32" s="52">
        <f>(R32*'Spot Prices'!S9/'Spot Prices'!R9)*($E$26)</f>
        <v>6466605.9330323981</v>
      </c>
      <c r="T32" s="52">
        <f>(S32*'Spot Prices'!T9/'Spot Prices'!S9)*($E$26)</f>
        <v>6351662.5553083122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4935465.0996654956</v>
      </c>
      <c r="J33" s="20">
        <f t="shared" si="7"/>
        <v>4713789.0752817364</v>
      </c>
      <c r="K33" s="20">
        <f t="shared" si="7"/>
        <v>4418998.6927409489</v>
      </c>
      <c r="L33" s="20">
        <f t="shared" si="7"/>
        <v>4586128.887381698</v>
      </c>
      <c r="M33" s="20">
        <f t="shared" si="7"/>
        <v>4390416.4680220746</v>
      </c>
      <c r="N33" s="20">
        <f t="shared" si="7"/>
        <v>4591672.3697158229</v>
      </c>
      <c r="O33" s="20">
        <f t="shared" si="7"/>
        <v>4266747.4327554544</v>
      </c>
      <c r="P33" s="21">
        <f>(O33*'Spot Prices'!P10/'Spot Prices'!O10)*($E$26)</f>
        <v>4443595.4966552081</v>
      </c>
      <c r="Q33" s="21">
        <f>(P33*'Spot Prices'!Q10/'Spot Prices'!P10)*($E$26)</f>
        <v>4512613.7468386665</v>
      </c>
      <c r="R33" s="21">
        <f>(Q33*'Spot Prices'!R10/'Spot Prices'!Q10)*($E$26)</f>
        <v>4194640.5306999478</v>
      </c>
      <c r="S33" s="21">
        <f>(R33*'Spot Prices'!S10/'Spot Prices'!R10)*($E$26)</f>
        <v>4451704.5272846883</v>
      </c>
      <c r="T33" s="21">
        <f>(S33*'Spot Prices'!T10/'Spot Prices'!S10)*($E$26)</f>
        <v>4232042.5975077478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2578477.2014296441</v>
      </c>
      <c r="J34" s="20">
        <f t="shared" si="8"/>
        <v>3059627.2874741633</v>
      </c>
      <c r="K34" s="20">
        <f t="shared" si="8"/>
        <v>2851094.2665637932</v>
      </c>
      <c r="L34" s="20">
        <f t="shared" si="8"/>
        <v>2362370.2372952858</v>
      </c>
      <c r="M34" s="20">
        <f t="shared" si="8"/>
        <v>2658361.8307822845</v>
      </c>
      <c r="N34" s="20">
        <f t="shared" si="8"/>
        <v>2613633.2381714843</v>
      </c>
      <c r="O34" s="20">
        <f t="shared" si="8"/>
        <v>2802364.5400337907</v>
      </c>
      <c r="P34" s="21">
        <f>(O34*'Spot Prices'!P11/'Spot Prices'!O11)*($E$26)</f>
        <v>2763782.8974875235</v>
      </c>
      <c r="Q34" s="21">
        <f>(P34*'Spot Prices'!Q11/'Spot Prices'!P11)*($E$26)</f>
        <v>2856144.9847589978</v>
      </c>
      <c r="R34" s="21">
        <f>(Q34*'Spot Prices'!R11/'Spot Prices'!Q11)*($E$26)</f>
        <v>2642611.806275873</v>
      </c>
      <c r="S34" s="21">
        <f>(R34*'Spot Prices'!S11/'Spot Prices'!R11)*($E$26)</f>
        <v>2785692.4569007168</v>
      </c>
      <c r="T34" s="21">
        <f>(S34*'Spot Prices'!T11/'Spot Prices'!S11)*($E$26)</f>
        <v>2566269.6789986175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7240399.3097059596</v>
      </c>
      <c r="J35" s="51">
        <f t="shared" si="9"/>
        <v>6927732.7139653517</v>
      </c>
      <c r="K35" s="51">
        <f t="shared" si="9"/>
        <v>6396477.2504070178</v>
      </c>
      <c r="L35" s="51">
        <f t="shared" si="9"/>
        <v>6678103.8622216303</v>
      </c>
      <c r="M35" s="51">
        <f t="shared" si="9"/>
        <v>6513608.1693111537</v>
      </c>
      <c r="N35" s="51">
        <f t="shared" si="9"/>
        <v>6693535.1669341289</v>
      </c>
      <c r="O35" s="51">
        <f t="shared" si="9"/>
        <v>6333521.5915295752</v>
      </c>
      <c r="P35" s="52">
        <f>(O35*'Spot Prices'!P12/'Spot Prices'!O12)*($E$26)</f>
        <v>6799753.5229504593</v>
      </c>
      <c r="Q35" s="52">
        <f>(P35*'Spot Prices'!Q12/'Spot Prices'!P12)*($E$26)</f>
        <v>7114741.7622820633</v>
      </c>
      <c r="R35" s="52">
        <f>(Q35*'Spot Prices'!R12/'Spot Prices'!Q12)*($E$26)</f>
        <v>7095421.7483148258</v>
      </c>
      <c r="S35" s="52">
        <f>(R35*'Spot Prices'!S12/'Spot Prices'!R12)*($E$26)</f>
        <v>7664503.4613387519</v>
      </c>
      <c r="T35" s="52">
        <f>(S35*'Spot Prices'!T12/'Spot Prices'!S12)*($E$26)</f>
        <v>7572420.9092760906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243738.12961913212</v>
      </c>
      <c r="Q17" s="36">
        <f>'Spot Prices'!Q17/'Spot Prices'!P17*DualFuelMWh!P17</f>
        <v>256848.69192709163</v>
      </c>
      <c r="R17" s="36">
        <f>'Spot Prices'!R17/'Spot Prices'!Q17*DualFuelMWh!Q17</f>
        <v>250637.22188352418</v>
      </c>
      <c r="S17" s="36">
        <f>'Spot Prices'!S17/'Spot Prices'!R17*DualFuelMWh!R17</f>
        <v>266838.4515266238</v>
      </c>
      <c r="T17" s="36">
        <f>'Spot Prices'!T17/'Spot Prices'!S17*DualFuelMWh!S17</f>
        <v>258868.71073115521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204828.3210687316</v>
      </c>
      <c r="Q18" s="36">
        <f>'Spot Prices'!Q18/'Spot Prices'!P18*DualFuelMWh!P18</f>
        <v>211682.76074665104</v>
      </c>
      <c r="R18" s="36">
        <f>'Spot Prices'!R18/'Spot Prices'!Q18*DualFuelMWh!Q18</f>
        <v>211729.18151836199</v>
      </c>
      <c r="S18" s="36">
        <f>'Spot Prices'!S18/'Spot Prices'!R18*DualFuelMWh!R18</f>
        <v>223336.16888015645</v>
      </c>
      <c r="T18" s="36">
        <f>'Spot Prices'!T18/'Spot Prices'!S18*DualFuelMWh!S18</f>
        <v>223168.15243478131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186837.33011610594</v>
      </c>
      <c r="Q19" s="50">
        <f>'Spot Prices'!Q19/'Spot Prices'!P19*DualFuelMWh!P19</f>
        <v>196455.52982237798</v>
      </c>
      <c r="R19" s="50">
        <f>'Spot Prices'!R19/'Spot Prices'!Q19*DualFuelMWh!Q19</f>
        <v>197677.60948939555</v>
      </c>
      <c r="S19" s="50">
        <f>'Spot Prices'!S19/'Spot Prices'!R19*DualFuelMWh!R19</f>
        <v>214024.96854377704</v>
      </c>
      <c r="T19" s="50">
        <f>'Spot Prices'!T19/'Spot Prices'!S19*DualFuelMWh!S19</f>
        <v>213368.71233301787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172369.04162523852</v>
      </c>
      <c r="Q20" s="45">
        <f>'Spot Prices'!Q20/'Spot Prices'!P20*DualFuelMWh!P20</f>
        <v>182469.06352529713</v>
      </c>
      <c r="R20" s="45">
        <f>'Spot Prices'!R20/'Spot Prices'!Q20*DualFuelMWh!Q20</f>
        <v>185285.09231285486</v>
      </c>
      <c r="S20" s="45">
        <f>'Spot Prices'!S20/'Spot Prices'!R20*DualFuelMWh!R20</f>
        <v>203367.79635835011</v>
      </c>
      <c r="T20" s="45">
        <f>'Spot Prices'!T20/'Spot Prices'!S20*DualFuelMWh!S20</f>
        <v>201865.60004789577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153426.86366863988</v>
      </c>
      <c r="Q21" s="50">
        <f>'Spot Prices'!Q21/'Spot Prices'!P21*DualFuelMWh!P21</f>
        <v>161010.2721523951</v>
      </c>
      <c r="R21" s="50">
        <f>'Spot Prices'!R21/'Spot Prices'!Q21*DualFuelMWh!Q21</f>
        <v>159713.5144728265</v>
      </c>
      <c r="S21" s="50">
        <f>'Spot Prices'!S21/'Spot Prices'!R21*DualFuelMWh!R21</f>
        <v>172950.93848887942</v>
      </c>
      <c r="T21" s="50">
        <f>'Spot Prices'!T21/'Spot Prices'!S21*DualFuelMWh!S21</f>
        <v>169876.75007283341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130744.9937018777</v>
      </c>
      <c r="Q22" s="36">
        <f>'Spot Prices'!Q22/'Spot Prices'!P22*DualFuelMWh!P22</f>
        <v>132775.73450453253</v>
      </c>
      <c r="R22" s="36">
        <f>'Spot Prices'!R22/'Spot Prices'!Q22*DualFuelMWh!Q22</f>
        <v>123419.93104026227</v>
      </c>
      <c r="S22" s="36">
        <f>'Spot Prices'!S22/'Spot Prices'!R22*DualFuelMWh!R22</f>
        <v>130983.58768717137</v>
      </c>
      <c r="T22" s="36">
        <f>'Spot Prices'!T22/'Spot Prices'!S22*DualFuelMWh!S22</f>
        <v>124520.42117103677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97081.864108581911</v>
      </c>
      <c r="Q23" s="36">
        <f>'Spot Prices'!Q23/'Spot Prices'!P23*DualFuelMWh!P23</f>
        <v>100326.21575914956</v>
      </c>
      <c r="R23" s="36">
        <f>'Spot Prices'!R23/'Spot Prices'!Q23*DualFuelMWh!Q23</f>
        <v>92825.554605548285</v>
      </c>
      <c r="S23" s="36">
        <f>'Spot Prices'!S23/'Spot Prices'!R23*DualFuelMWh!R23</f>
        <v>97851.469011906331</v>
      </c>
      <c r="T23" s="36">
        <f>'Spot Prices'!T23/'Spot Prices'!S23*DualFuelMWh!S23</f>
        <v>90143.927176408266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170450.46657762432</v>
      </c>
      <c r="Q24" s="50">
        <f>'Spot Prices'!Q24/'Spot Prices'!P24*DualFuelMWh!P24</f>
        <v>178346.32518181085</v>
      </c>
      <c r="R24" s="50">
        <f>'Spot Prices'!R24/'Spot Prices'!Q24*DualFuelMWh!Q24</f>
        <v>177862.0274225043</v>
      </c>
      <c r="S24" s="50">
        <f>'Spot Prices'!S24/'Spot Prices'!R24*DualFuelMWh!R24</f>
        <v>192127.28618200606</v>
      </c>
      <c r="T24" s="50">
        <f>'Spot Prices'!T24/'Spot Prices'!S24*DualFuelMWh!S24</f>
        <v>189819.0386977754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238642.80406683721</v>
      </c>
      <c r="J28" s="15">
        <f t="shared" si="1"/>
        <v>232953.30644772126</v>
      </c>
      <c r="K28" s="15">
        <f t="shared" si="1"/>
        <v>207793.53818487661</v>
      </c>
      <c r="L28" s="15">
        <f t="shared" si="1"/>
        <v>229180.68283233469</v>
      </c>
      <c r="M28" s="15">
        <f t="shared" si="1"/>
        <v>214001.55455249595</v>
      </c>
      <c r="N28" s="15">
        <f t="shared" si="1"/>
        <v>232848.59644159782</v>
      </c>
      <c r="O28" s="15">
        <f t="shared" si="1"/>
        <v>225014.47915722179</v>
      </c>
      <c r="P28" s="36">
        <f>(O28*'Spot Prices'!P5/'Spot Prices'!O5)*($E$26)</f>
        <v>231275.74304954679</v>
      </c>
      <c r="Q28" s="36">
        <f>(P28*'Spot Prices'!Q5/'Spot Prices'!P5)*($E$26)</f>
        <v>243715.95929436988</v>
      </c>
      <c r="R28" s="36">
        <f>(Q28*'Spot Prices'!R5/'Spot Prices'!Q5)*($E$26)</f>
        <v>237822.08314130001</v>
      </c>
      <c r="S28" s="36">
        <f>(R28*'Spot Prices'!S5/'Spot Prices'!R5)*($E$26)</f>
        <v>253194.94019029452</v>
      </c>
      <c r="T28" s="36">
        <f>(S28*'Spot Prices'!T5/'Spot Prices'!S5)*($E$26)</f>
        <v>245632.69407285488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190750.30132349837</v>
      </c>
      <c r="J29" s="15">
        <f t="shared" si="2"/>
        <v>184060.79513665574</v>
      </c>
      <c r="K29" s="15">
        <f t="shared" si="2"/>
        <v>169315.01736933354</v>
      </c>
      <c r="L29" s="15">
        <f t="shared" si="2"/>
        <v>175770.09659217502</v>
      </c>
      <c r="M29" s="15">
        <f t="shared" si="2"/>
        <v>167912.81889564745</v>
      </c>
      <c r="N29" s="15">
        <f t="shared" si="2"/>
        <v>186794.42302426626</v>
      </c>
      <c r="O29" s="15">
        <f t="shared" si="2"/>
        <v>179815.84522789618</v>
      </c>
      <c r="P29" s="36">
        <f>(O29*'Spot Prices'!P6/'Spot Prices'!O6)*($E$26)</f>
        <v>190923.92437707368</v>
      </c>
      <c r="Q29" s="36">
        <f>(P29*'Spot Prices'!Q6/'Spot Prices'!P6)*($E$26)</f>
        <v>197313.06292923301</v>
      </c>
      <c r="R29" s="36">
        <f>(Q29*'Spot Prices'!R6/'Spot Prices'!Q6)*($E$26)</f>
        <v>197356.33251159068</v>
      </c>
      <c r="S29" s="36">
        <f>(R29*'Spot Prices'!S6/'Spot Prices'!R6)*($E$26)</f>
        <v>208175.40072318472</v>
      </c>
      <c r="T29" s="36">
        <f>(S29*'Spot Prices'!T6/'Spot Prices'!S6)*($E$26)</f>
        <v>208018.78976751445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171525.89158548304</v>
      </c>
      <c r="J30" s="47">
        <f t="shared" si="3"/>
        <v>164670.80921355996</v>
      </c>
      <c r="K30" s="47">
        <f t="shared" si="3"/>
        <v>151826.56453477198</v>
      </c>
      <c r="L30" s="47">
        <f t="shared" si="3"/>
        <v>155420.42828820646</v>
      </c>
      <c r="M30" s="47">
        <f t="shared" si="3"/>
        <v>150314.11560615248</v>
      </c>
      <c r="N30" s="47">
        <f t="shared" si="3"/>
        <v>165912.40990737407</v>
      </c>
      <c r="O30" s="47">
        <f t="shared" si="3"/>
        <v>160397.45733621984</v>
      </c>
      <c r="P30" s="50">
        <f>(O30*'Spot Prices'!P7/'Spot Prices'!O7)*($E$26)</f>
        <v>173130.05587405257</v>
      </c>
      <c r="Q30" s="50">
        <f>(P30*'Spot Prices'!Q7/'Spot Prices'!P7)*($E$26)</f>
        <v>182042.61875171671</v>
      </c>
      <c r="R30" s="50">
        <f>(Q30*'Spot Prices'!R7/'Spot Prices'!Q7)*($E$26)</f>
        <v>183175.04084799599</v>
      </c>
      <c r="S30" s="50">
        <f>(R30*'Spot Prices'!S7/'Spot Prices'!R7)*($E$26)</f>
        <v>198323.0799722946</v>
      </c>
      <c r="T30" s="50">
        <f>(S30*'Spot Prices'!T7/'Spot Prices'!S7)*($E$26)</f>
        <v>197714.96983517252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159646.29799846467</v>
      </c>
      <c r="J31" s="42">
        <f t="shared" si="4"/>
        <v>154293.10183796225</v>
      </c>
      <c r="K31" s="42">
        <f t="shared" si="4"/>
        <v>141302.67247050747</v>
      </c>
      <c r="L31" s="42">
        <f t="shared" si="4"/>
        <v>143975.776326736</v>
      </c>
      <c r="M31" s="42">
        <f t="shared" si="4"/>
        <v>139198.25958510209</v>
      </c>
      <c r="N31" s="42">
        <f t="shared" si="4"/>
        <v>153208.03444856917</v>
      </c>
      <c r="O31" s="42">
        <f t="shared" si="4"/>
        <v>145716.22203265727</v>
      </c>
      <c r="P31" s="45">
        <f>(O31*'Spot Prices'!P8/'Spot Prices'!O8)*($E$26)</f>
        <v>158596.51358719479</v>
      </c>
      <c r="Q31" s="45">
        <f>(P31*'Spot Prices'!Q8/'Spot Prices'!P8)*($E$26)</f>
        <v>167889.52958009145</v>
      </c>
      <c r="R31" s="45">
        <f>(Q31*'Spot Prices'!R8/'Spot Prices'!Q8)*($E$26)</f>
        <v>170480.55372025492</v>
      </c>
      <c r="S31" s="45">
        <f>(R31*'Spot Prices'!S8/'Spot Prices'!R8)*($E$26)</f>
        <v>187118.42436572642</v>
      </c>
      <c r="T31" s="45">
        <f>(S31*'Spot Prices'!T8/'Spot Prices'!S8)*($E$26)</f>
        <v>185736.25564612774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147931.94033921612</v>
      </c>
      <c r="J32" s="47">
        <f t="shared" si="5"/>
        <v>143790.43501435959</v>
      </c>
      <c r="K32" s="47">
        <f t="shared" si="5"/>
        <v>131059.23313532351</v>
      </c>
      <c r="L32" s="47">
        <f t="shared" si="5"/>
        <v>133286.17824993969</v>
      </c>
      <c r="M32" s="47">
        <f t="shared" si="5"/>
        <v>128922.76972511412</v>
      </c>
      <c r="N32" s="47">
        <f t="shared" si="5"/>
        <v>140639.87476350344</v>
      </c>
      <c r="O32" s="47">
        <f t="shared" si="5"/>
        <v>131659.36499940796</v>
      </c>
      <c r="P32" s="50">
        <f>(O32*'Spot Prices'!P9/'Spot Prices'!O9)*($E$26)</f>
        <v>140914.1835780814</v>
      </c>
      <c r="Q32" s="50">
        <f>(P32*'Spot Prices'!Q9/'Spot Prices'!P9)*($E$26)</f>
        <v>147879.12954435864</v>
      </c>
      <c r="R32" s="50">
        <f>(Q32*'Spot Prices'!R9/'Spot Prices'!Q9)*($E$26)</f>
        <v>146688.12853354696</v>
      </c>
      <c r="S32" s="50">
        <f>(R32*'Spot Prices'!S9/'Spot Prices'!R9)*($E$26)</f>
        <v>158845.97855600202</v>
      </c>
      <c r="T32" s="50">
        <f>(S32*'Spot Prices'!T9/'Spot Prices'!S9)*($E$26)</f>
        <v>156022.50461894821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130983.81869903269</v>
      </c>
      <c r="J33" s="15">
        <f t="shared" si="6"/>
        <v>128682.39507288796</v>
      </c>
      <c r="K33" s="15">
        <f t="shared" si="6"/>
        <v>117910.99733510727</v>
      </c>
      <c r="L33" s="15">
        <f t="shared" si="6"/>
        <v>117174.17119086441</v>
      </c>
      <c r="M33" s="15">
        <f t="shared" si="6"/>
        <v>113413.26891178527</v>
      </c>
      <c r="N33" s="15">
        <f t="shared" si="6"/>
        <v>122276.07842304753</v>
      </c>
      <c r="O33" s="15">
        <f t="shared" si="6"/>
        <v>114841.67184664952</v>
      </c>
      <c r="P33" s="36">
        <f>(O33*'Spot Prices'!P10/'Spot Prices'!O10)*($E$26)</f>
        <v>119601.62720870736</v>
      </c>
      <c r="Q33" s="36">
        <f>(P33*'Spot Prices'!Q10/'Spot Prices'!P10)*($E$26)</f>
        <v>121459.28842815293</v>
      </c>
      <c r="R33" s="36">
        <f>(Q33*'Spot Prices'!R10/'Spot Prices'!Q10)*($E$26)</f>
        <v>112900.87799506943</v>
      </c>
      <c r="S33" s="36">
        <f>(R33*'Spot Prices'!S10/'Spot Prices'!R10)*($E$26)</f>
        <v>119819.88588213998</v>
      </c>
      <c r="T33" s="36">
        <f>(S33*'Spot Prices'!T10/'Spot Prices'!S10)*($E$26)</f>
        <v>113907.57359878691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98837.471466645278</v>
      </c>
      <c r="J34" s="15">
        <f t="shared" si="7"/>
        <v>91108.351275440305</v>
      </c>
      <c r="K34" s="15">
        <f t="shared" si="7"/>
        <v>83134.88558885266</v>
      </c>
      <c r="L34" s="15">
        <f t="shared" si="7"/>
        <v>79381.254386708693</v>
      </c>
      <c r="M34" s="15">
        <f t="shared" si="7"/>
        <v>82987.592449727541</v>
      </c>
      <c r="N34" s="15">
        <f t="shared" si="7"/>
        <v>95839.343112215807</v>
      </c>
      <c r="O34" s="15">
        <f t="shared" si="7"/>
        <v>89874.510938553954</v>
      </c>
      <c r="P34" s="36">
        <f>(O34*'Spot Prices'!P11/'Spot Prices'!O11)*($E$26)</f>
        <v>88637.160763187378</v>
      </c>
      <c r="Q34" s="36">
        <f>(P34*'Spot Prices'!Q11/'Spot Prices'!P11)*($E$26)</f>
        <v>91599.301235706967</v>
      </c>
      <c r="R34" s="36">
        <f>(Q34*'Spot Prices'!R11/'Spot Prices'!Q11)*($E$26)</f>
        <v>84751.087981804478</v>
      </c>
      <c r="S34" s="36">
        <f>(R34*'Spot Prices'!S11/'Spot Prices'!R11)*($E$26)</f>
        <v>89339.821287544502</v>
      </c>
      <c r="T34" s="36">
        <f>(S34*'Spot Prices'!T11/'Spot Prices'!S11)*($E$26)</f>
        <v>82302.722947550414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160244.34752527453</v>
      </c>
      <c r="J35" s="47">
        <f t="shared" si="8"/>
        <v>154920.9041336173</v>
      </c>
      <c r="K35" s="47">
        <f t="shared" si="8"/>
        <v>142085.03340875267</v>
      </c>
      <c r="L35" s="47">
        <f t="shared" si="8"/>
        <v>144958.84581476814</v>
      </c>
      <c r="M35" s="47">
        <f t="shared" si="8"/>
        <v>139951.34075411287</v>
      </c>
      <c r="N35" s="47">
        <f t="shared" si="8"/>
        <v>153714.79279314954</v>
      </c>
      <c r="O35" s="47">
        <f t="shared" si="8"/>
        <v>146429.73148183437</v>
      </c>
      <c r="P35" s="50">
        <f>(O35*'Spot Prices'!P12/'Spot Prices'!O12)*($E$26)</f>
        <v>157208.91894328099</v>
      </c>
      <c r="Q35" s="50">
        <f>(P35*'Spot Prices'!Q12/'Spot Prices'!P12)*($E$26)</f>
        <v>164491.38299407827</v>
      </c>
      <c r="R35" s="50">
        <f>(Q35*'Spot Prices'!R12/'Spot Prices'!Q12)*($E$26)</f>
        <v>164044.7081992483</v>
      </c>
      <c r="S35" s="50">
        <f>(R35*'Spot Prices'!S12/'Spot Prices'!R12)*($E$26)</f>
        <v>177201.76170022029</v>
      </c>
      <c r="T35" s="50">
        <f>(S35*'Spot Prices'!T12/'Spot Prices'!S12)*($E$26)</f>
        <v>175072.83181850478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J19" sqref="J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20187529.55876429</v>
      </c>
      <c r="Q17" s="19">
        <f>'Spot Prices'!Q17/'Spot Prices'!P17*'2hBatteryCM'!P17</f>
        <v>21273407.523519047</v>
      </c>
      <c r="R17" s="19">
        <f>'Spot Prices'!R17/'Spot Prices'!Q17*'2hBatteryCM'!Q17</f>
        <v>20758944.582066927</v>
      </c>
      <c r="S17" s="19">
        <f>'Spot Prices'!S17/'Spot Prices'!R17*'2hBatteryCM'!R17</f>
        <v>22100806.041410502</v>
      </c>
      <c r="T17" s="19">
        <f>'Spot Prices'!T17/'Spot Prices'!S17*'2hBatteryCM'!S17</f>
        <v>21440714.909441862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15847953.645418921</v>
      </c>
      <c r="Q18" s="19">
        <f>'Spot Prices'!Q18/'Spot Prices'!P18*'2hBatteryCM'!P18</f>
        <v>16378294.575394791</v>
      </c>
      <c r="R18" s="19">
        <f>'Spot Prices'!R18/'Spot Prices'!Q18*'2hBatteryCM'!Q18</f>
        <v>16381886.238082943</v>
      </c>
      <c r="S18" s="19">
        <f>'Spot Prices'!S18/'Spot Prices'!R18*'2hBatteryCM'!R18</f>
        <v>17279940.748869844</v>
      </c>
      <c r="T18" s="19">
        <f>'Spot Prices'!T18/'Spot Prices'!S18*'2hBatteryCM'!S18</f>
        <v>17266940.999498859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14009880.892510789</v>
      </c>
      <c r="Q19" s="49">
        <f>'Spot Prices'!Q19/'Spot Prices'!P19*'2hBatteryCM'!P19</f>
        <v>14731095.610155901</v>
      </c>
      <c r="R19" s="49">
        <f>'Spot Prices'!R19/'Spot Prices'!Q19*'2hBatteryCM'!Q19</f>
        <v>14822732.493242573</v>
      </c>
      <c r="S19" s="49">
        <f>'Spot Prices'!S19/'Spot Prices'!R19*'2hBatteryCM'!R19</f>
        <v>16048529.035703707</v>
      </c>
      <c r="T19" s="49">
        <f>'Spot Prices'!T19/'Spot Prices'!S19*'2hBatteryCM'!S19</f>
        <v>15999320.072259448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12479587.549973883</v>
      </c>
      <c r="Q20" s="40">
        <f>'Spot Prices'!Q20/'Spot Prices'!P20*'2hBatteryCM'!P20</f>
        <v>13210833.17488417</v>
      </c>
      <c r="R20" s="40">
        <f>'Spot Prices'!R20/'Spot Prices'!Q20*'2hBatteryCM'!Q20</f>
        <v>13414714.785330093</v>
      </c>
      <c r="S20" s="40">
        <f>'Spot Prices'!S20/'Spot Prices'!R20*'2hBatteryCM'!R20</f>
        <v>14723909.790119067</v>
      </c>
      <c r="T20" s="40">
        <f>'Spot Prices'!T20/'Spot Prices'!S20*'2hBatteryCM'!S20</f>
        <v>14615150.176462214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10621515.107646797</v>
      </c>
      <c r="Q21" s="49">
        <f>'Spot Prices'!Q21/'Spot Prices'!P21*'2hBatteryCM'!P21</f>
        <v>11146503.273680246</v>
      </c>
      <c r="R21" s="49">
        <f>'Spot Prices'!R21/'Spot Prices'!Q21*'2hBatteryCM'!Q21</f>
        <v>11056730.655279847</v>
      </c>
      <c r="S21" s="49">
        <f>'Spot Prices'!S21/'Spot Prices'!R21*'2hBatteryCM'!R21</f>
        <v>11973137.963692887</v>
      </c>
      <c r="T21" s="49">
        <f>'Spot Prices'!T21/'Spot Prices'!S21*'2hBatteryCM'!S21</f>
        <v>11760316.441281363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8373662.3923593089</v>
      </c>
      <c r="Q22" s="19">
        <f>'Spot Prices'!Q22/'Spot Prices'!P22*'2hBatteryCM'!P22</f>
        <v>8503722.7289454583</v>
      </c>
      <c r="R22" s="19">
        <f>'Spot Prices'!R22/'Spot Prices'!Q22*'2hBatteryCM'!Q22</f>
        <v>7904523.192497435</v>
      </c>
      <c r="S22" s="19">
        <f>'Spot Prices'!S22/'Spot Prices'!R22*'2hBatteryCM'!R22</f>
        <v>8388943.3253046442</v>
      </c>
      <c r="T22" s="19">
        <f>'Spot Prices'!T22/'Spot Prices'!S22*'2hBatteryCM'!S22</f>
        <v>7975004.9184917873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5700449.1452848138</v>
      </c>
      <c r="Q23" s="19">
        <f>'Spot Prices'!Q23/'Spot Prices'!P23*'2hBatteryCM'!P23</f>
        <v>5890950.8601344246</v>
      </c>
      <c r="R23" s="19">
        <f>'Spot Prices'!R23/'Spot Prices'!Q23*'2hBatteryCM'!Q23</f>
        <v>5450527.3283582386</v>
      </c>
      <c r="S23" s="19">
        <f>'Spot Prices'!S23/'Spot Prices'!R23*'2hBatteryCM'!R23</f>
        <v>5745638.776259101</v>
      </c>
      <c r="T23" s="19">
        <f>'Spot Prices'!T23/'Spot Prices'!S23*'2hBatteryCM'!S23</f>
        <v>5293067.6325975945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12309798.18820742</v>
      </c>
      <c r="Q24" s="49">
        <f>'Spot Prices'!Q24/'Spot Prices'!P24*'2hBatteryCM'!P24</f>
        <v>12880030.865721937</v>
      </c>
      <c r="R24" s="49">
        <f>'Spot Prices'!R24/'Spot Prices'!Q24*'2hBatteryCM'!Q24</f>
        <v>12845055.263719993</v>
      </c>
      <c r="S24" s="49">
        <f>'Spot Prices'!S24/'Spot Prices'!R24*'2hBatteryCM'!R24</f>
        <v>13875280.994149745</v>
      </c>
      <c r="T24" s="49">
        <f>'Spot Prices'!T24/'Spot Prices'!S24*'2hBatteryCM'!S24</f>
        <v>13708581.182352062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11744882.487899832</v>
      </c>
      <c r="J28" s="20">
        <f t="shared" si="3"/>
        <v>12798638.644403562</v>
      </c>
      <c r="K28" s="20">
        <f t="shared" si="3"/>
        <v>11933699.706052229</v>
      </c>
      <c r="L28" s="20">
        <f t="shared" si="3"/>
        <v>11043997.343756523</v>
      </c>
      <c r="M28" s="20">
        <f t="shared" si="3"/>
        <v>9806639.6284492612</v>
      </c>
      <c r="N28" s="20">
        <f t="shared" si="3"/>
        <v>11726822.467386805</v>
      </c>
      <c r="O28" s="20">
        <f t="shared" si="3"/>
        <v>10622947.177176045</v>
      </c>
      <c r="P28" s="21">
        <f t="shared" si="3"/>
        <v>10726988.459076099</v>
      </c>
      <c r="Q28" s="21">
        <f t="shared" si="3"/>
        <v>11102131.31994232</v>
      </c>
      <c r="R28" s="21">
        <f t="shared" si="3"/>
        <v>10636668.887005029</v>
      </c>
      <c r="S28" s="21">
        <f t="shared" si="3"/>
        <v>11114516.977792354</v>
      </c>
      <c r="T28" s="21">
        <f t="shared" si="3"/>
        <v>10782556.501807498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8871827.042916378</v>
      </c>
      <c r="J29" s="20">
        <f t="shared" si="5"/>
        <v>9235810.3453103136</v>
      </c>
      <c r="K29" s="20">
        <f t="shared" si="5"/>
        <v>8926719.969687812</v>
      </c>
      <c r="L29" s="20">
        <f t="shared" si="5"/>
        <v>7340053.1085019363</v>
      </c>
      <c r="M29" s="20">
        <f t="shared" si="5"/>
        <v>7413772.5181191433</v>
      </c>
      <c r="N29" s="20">
        <f t="shared" si="5"/>
        <v>8593644.4182035569</v>
      </c>
      <c r="O29" s="20">
        <f t="shared" si="5"/>
        <v>7930233.9835542049</v>
      </c>
      <c r="P29" s="21">
        <f t="shared" si="5"/>
        <v>8272400.7745777005</v>
      </c>
      <c r="Q29" s="21">
        <f t="shared" si="5"/>
        <v>8396566.169376798</v>
      </c>
      <c r="R29" s="21">
        <f t="shared" si="5"/>
        <v>8245709.1685137982</v>
      </c>
      <c r="S29" s="21">
        <f t="shared" si="5"/>
        <v>8536669.461960569</v>
      </c>
      <c r="T29" s="21">
        <f t="shared" si="5"/>
        <v>8530247.3008501101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7335949.4857760295</v>
      </c>
      <c r="J30" s="48">
        <f t="shared" si="6"/>
        <v>7742566.1249687411</v>
      </c>
      <c r="K30" s="48">
        <f t="shared" si="6"/>
        <v>7577961.3462033384</v>
      </c>
      <c r="L30" s="48">
        <f t="shared" si="6"/>
        <v>6210147.8571997257</v>
      </c>
      <c r="M30" s="48">
        <f t="shared" si="6"/>
        <v>6343850.5482264403</v>
      </c>
      <c r="N30" s="48">
        <f t="shared" si="6"/>
        <v>7341389.946406547</v>
      </c>
      <c r="O30" s="48">
        <f t="shared" si="6"/>
        <v>6855562.9898317428</v>
      </c>
      <c r="P30" s="49">
        <f t="shared" si="6"/>
        <v>7269947.7010995373</v>
      </c>
      <c r="Q30" s="49">
        <f t="shared" si="6"/>
        <v>7507693.8450580407</v>
      </c>
      <c r="R30" s="49">
        <f t="shared" si="6"/>
        <v>7417043.862219058</v>
      </c>
      <c r="S30" s="49">
        <f t="shared" si="6"/>
        <v>7881700.3286665929</v>
      </c>
      <c r="T30" s="49">
        <f t="shared" si="6"/>
        <v>7857532.9858223293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6246073.412937589</v>
      </c>
      <c r="J31" s="39">
        <f t="shared" si="7"/>
        <v>6646740.812319288</v>
      </c>
      <c r="K31" s="39">
        <f t="shared" si="7"/>
        <v>6616196.422309109</v>
      </c>
      <c r="L31" s="39">
        <f t="shared" si="7"/>
        <v>5435928.4203747734</v>
      </c>
      <c r="M31" s="39">
        <f t="shared" si="7"/>
        <v>5573242.0434540175</v>
      </c>
      <c r="N31" s="39">
        <f t="shared" si="7"/>
        <v>6396523.4392404705</v>
      </c>
      <c r="O31" s="39">
        <f t="shared" si="7"/>
        <v>6013450.2686924366</v>
      </c>
      <c r="P31" s="40">
        <f t="shared" si="7"/>
        <v>6430172.566670713</v>
      </c>
      <c r="Q31" s="40">
        <f t="shared" si="7"/>
        <v>6685397.9975168863</v>
      </c>
      <c r="R31" s="40">
        <f t="shared" si="7"/>
        <v>6665144.5460061822</v>
      </c>
      <c r="S31" s="40">
        <f t="shared" si="7"/>
        <v>7180147.8423603736</v>
      </c>
      <c r="T31" s="40">
        <f t="shared" si="7"/>
        <v>7127110.9712802311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5218937.646146331</v>
      </c>
      <c r="J32" s="48">
        <f t="shared" si="8"/>
        <v>5561207.8535117395</v>
      </c>
      <c r="K32" s="48">
        <f t="shared" si="8"/>
        <v>5584672.6784461662</v>
      </c>
      <c r="L32" s="48">
        <f t="shared" si="8"/>
        <v>4663111.8737977147</v>
      </c>
      <c r="M32" s="48">
        <f t="shared" si="8"/>
        <v>4833095.5727533018</v>
      </c>
      <c r="N32" s="48">
        <f t="shared" si="8"/>
        <v>5516787.2104483442</v>
      </c>
      <c r="O32" s="48">
        <f t="shared" si="8"/>
        <v>5195312.4997198973</v>
      </c>
      <c r="P32" s="49">
        <f t="shared" si="8"/>
        <v>5462957.2202801285</v>
      </c>
      <c r="Q32" s="49">
        <f t="shared" si="8"/>
        <v>5630599.5185715379</v>
      </c>
      <c r="R32" s="49">
        <f t="shared" si="8"/>
        <v>5483701.3120211605</v>
      </c>
      <c r="S32" s="49">
        <f t="shared" si="8"/>
        <v>5828236.3854653761</v>
      </c>
      <c r="T32" s="49">
        <f t="shared" si="8"/>
        <v>5724639.9728715969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4051617.0510973381</v>
      </c>
      <c r="J33" s="20">
        <f t="shared" si="9"/>
        <v>4285323.2526687356</v>
      </c>
      <c r="K33" s="20">
        <f t="shared" si="9"/>
        <v>4297382.2928011306</v>
      </c>
      <c r="L33" s="20">
        <f t="shared" si="9"/>
        <v>3594956.7985688788</v>
      </c>
      <c r="M33" s="20">
        <f t="shared" si="9"/>
        <v>3819008.7707637106</v>
      </c>
      <c r="N33" s="20">
        <f t="shared" si="9"/>
        <v>4464870.4749025246</v>
      </c>
      <c r="O33" s="20">
        <f t="shared" si="9"/>
        <v>4192419.5794608369</v>
      </c>
      <c r="P33" s="21">
        <f t="shared" si="9"/>
        <v>4289587.1337103639</v>
      </c>
      <c r="Q33" s="21">
        <f t="shared" si="9"/>
        <v>4278423.7912615146</v>
      </c>
      <c r="R33" s="21">
        <f t="shared" si="9"/>
        <v>3904644.1248462447</v>
      </c>
      <c r="S33" s="21">
        <f t="shared" si="9"/>
        <v>4067196.4504781999</v>
      </c>
      <c r="T33" s="21">
        <f t="shared" si="9"/>
        <v>3866507.4299876825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2047526.0539877163</v>
      </c>
      <c r="J34" s="20">
        <f t="shared" si="10"/>
        <v>2549108.4900179543</v>
      </c>
      <c r="K34" s="20">
        <f t="shared" si="10"/>
        <v>2587441.805533912</v>
      </c>
      <c r="L34" s="20">
        <f t="shared" si="10"/>
        <v>1929529.2074062664</v>
      </c>
      <c r="M34" s="20">
        <f t="shared" si="10"/>
        <v>2424176.1899871002</v>
      </c>
      <c r="N34" s="20">
        <f t="shared" si="10"/>
        <v>3000406.6977568036</v>
      </c>
      <c r="O34" s="20">
        <f t="shared" si="10"/>
        <v>3008031.3944018153</v>
      </c>
      <c r="P34" s="21">
        <f t="shared" si="10"/>
        <v>2914572.29311956</v>
      </c>
      <c r="Q34" s="21">
        <f t="shared" si="10"/>
        <v>2958188.326705066</v>
      </c>
      <c r="R34" s="21">
        <f t="shared" si="10"/>
        <v>2687261.9989459924</v>
      </c>
      <c r="S34" s="21">
        <f t="shared" si="10"/>
        <v>2780301.652266426</v>
      </c>
      <c r="T34" s="21">
        <f t="shared" si="10"/>
        <v>2561303.4960145215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6325319.5014899122</v>
      </c>
      <c r="J35" s="20">
        <f t="shared" si="11"/>
        <v>6688749.8381187338</v>
      </c>
      <c r="K35" s="20">
        <f t="shared" si="11"/>
        <v>6597857.2924654782</v>
      </c>
      <c r="L35" s="20">
        <f t="shared" si="11"/>
        <v>5444398.9476834023</v>
      </c>
      <c r="M35" s="20">
        <f t="shared" si="11"/>
        <v>5592391.6074417084</v>
      </c>
      <c r="N35" s="20">
        <f t="shared" si="11"/>
        <v>6449583.6142020775</v>
      </c>
      <c r="O35" s="20">
        <f t="shared" si="11"/>
        <v>6027772.6034274297</v>
      </c>
      <c r="P35" s="21">
        <f t="shared" si="11"/>
        <v>6357962.2777399318</v>
      </c>
      <c r="Q35" s="21">
        <f t="shared" si="11"/>
        <v>6533690.8308711331</v>
      </c>
      <c r="R35" s="21">
        <f t="shared" si="11"/>
        <v>6397476.8614816628</v>
      </c>
      <c r="S35" s="21">
        <f t="shared" si="11"/>
        <v>6782606.8389757555</v>
      </c>
      <c r="T35" s="21">
        <f t="shared" si="11"/>
        <v>6701119.531869567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L19" sqref="L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75834.804580833283</v>
      </c>
      <c r="Q17" s="36">
        <f>'Spot Prices'!Q17/'Spot Prices'!P17*'2hBatteryMWh'!P17</f>
        <v>79913.923970657735</v>
      </c>
      <c r="R17" s="36">
        <f>'Spot Prices'!R17/'Spot Prices'!Q17*'2hBatteryMWh'!Q17</f>
        <v>77981.335016891258</v>
      </c>
      <c r="S17" s="36">
        <f>'Spot Prices'!S17/'Spot Prices'!R17*'2hBatteryMWh'!R17</f>
        <v>83022.060839615471</v>
      </c>
      <c r="T17" s="36">
        <f>'Spot Prices'!T17/'Spot Prices'!S17*'2hBatteryMWh'!S17</f>
        <v>80542.417064845096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68059.071415587314</v>
      </c>
      <c r="Q18" s="36">
        <f>'Spot Prices'!Q18/'Spot Prices'!P18*'2hBatteryMWh'!P18</f>
        <v>70336.621693396868</v>
      </c>
      <c r="R18" s="36">
        <f>'Spot Prices'!R18/'Spot Prices'!Q18*'2hBatteryMWh'!Q18</f>
        <v>70352.04609662664</v>
      </c>
      <c r="S18" s="36">
        <f>'Spot Prices'!S18/'Spot Prices'!R18*'2hBatteryMWh'!R18</f>
        <v>74208.743147378278</v>
      </c>
      <c r="T18" s="36">
        <f>'Spot Prices'!T18/'Spot Prices'!S18*'2hBatteryMWh'!S18</f>
        <v>74152.915695416974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63007.494697318136</v>
      </c>
      <c r="Q19" s="50">
        <f>'Spot Prices'!Q19/'Spot Prices'!P19*'2hBatteryMWh'!P19</f>
        <v>66251.057782993186</v>
      </c>
      <c r="R19" s="50">
        <f>'Spot Prices'!R19/'Spot Prices'!Q19*'2hBatteryMWh'!Q19</f>
        <v>66663.181945179938</v>
      </c>
      <c r="S19" s="50">
        <f>'Spot Prices'!S19/'Spot Prices'!R19*'2hBatteryMWh'!R19</f>
        <v>72176.031750376904</v>
      </c>
      <c r="T19" s="50">
        <f>'Spot Prices'!T19/'Spot Prices'!S19*'2hBatteryMWh'!S19</f>
        <v>71954.721267649526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57909.744515356324</v>
      </c>
      <c r="Q20" s="45">
        <f>'Spot Prices'!Q20/'Spot Prices'!P20*'2hBatteryMWh'!P20</f>
        <v>61302.985449558146</v>
      </c>
      <c r="R20" s="45">
        <f>'Spot Prices'!R20/'Spot Prices'!Q20*'2hBatteryMWh'!Q20</f>
        <v>62249.068957929179</v>
      </c>
      <c r="S20" s="45">
        <f>'Spot Prices'!S20/'Spot Prices'!R20*'2hBatteryMWh'!R20</f>
        <v>68324.201484906705</v>
      </c>
      <c r="T20" s="45">
        <f>'Spot Prices'!T20/'Spot Prices'!S20*'2hBatteryMWh'!S20</f>
        <v>67819.51802359549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50992.990843154475</v>
      </c>
      <c r="Q21" s="50">
        <f>'Spot Prices'!Q21/'Spot Prices'!P21*'2hBatteryMWh'!P21</f>
        <v>53513.41438649952</v>
      </c>
      <c r="R21" s="50">
        <f>'Spot Prices'!R21/'Spot Prices'!Q21*'2hBatteryMWh'!Q21</f>
        <v>53082.423679273408</v>
      </c>
      <c r="S21" s="50">
        <f>'Spot Prices'!S21/'Spot Prices'!R21*'2hBatteryMWh'!R21</f>
        <v>57482.017241293877</v>
      </c>
      <c r="T21" s="50">
        <f>'Spot Prices'!T21/'Spot Prices'!S21*'2hBatteryMWh'!S21</f>
        <v>56460.279209236287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41401.410577823321</v>
      </c>
      <c r="Q22" s="36">
        <f>'Spot Prices'!Q22/'Spot Prices'!P22*'2hBatteryMWh'!P22</f>
        <v>42044.46031431693</v>
      </c>
      <c r="R22" s="36">
        <f>'Spot Prices'!R22/'Spot Prices'!Q22*'2hBatteryMWh'!Q22</f>
        <v>39081.872994202109</v>
      </c>
      <c r="S22" s="36">
        <f>'Spot Prices'!S22/'Spot Prices'!R22*'2hBatteryMWh'!R22</f>
        <v>41476.963203333908</v>
      </c>
      <c r="T22" s="36">
        <f>'Spot Prices'!T22/'Spot Prices'!S22*'2hBatteryMWh'!S22</f>
        <v>39430.351681232576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29588.428742892844</v>
      </c>
      <c r="Q23" s="36">
        <f>'Spot Prices'!Q23/'Spot Prices'!P23*'2hBatteryMWh'!P23</f>
        <v>30577.236163425488</v>
      </c>
      <c r="R23" s="36">
        <f>'Spot Prices'!R23/'Spot Prices'!Q23*'2hBatteryMWh'!Q23</f>
        <v>28291.198703126069</v>
      </c>
      <c r="S23" s="36">
        <f>'Spot Prices'!S23/'Spot Prices'!R23*'2hBatteryMWh'!R23</f>
        <v>29822.987484129277</v>
      </c>
      <c r="T23" s="36">
        <f>'Spot Prices'!T23/'Spot Prices'!S23*'2hBatteryMWh'!S23</f>
        <v>27473.89731701597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56655.336744570988</v>
      </c>
      <c r="Q24" s="50">
        <f>'Spot Prices'!Q24/'Spot Prices'!P24*'2hBatteryMWh'!P24</f>
        <v>59279.809044879912</v>
      </c>
      <c r="R24" s="50">
        <f>'Spot Prices'!R24/'Spot Prices'!Q24*'2hBatteryMWh'!Q24</f>
        <v>59118.835284062079</v>
      </c>
      <c r="S24" s="50">
        <f>'Spot Prices'!S24/'Spot Prices'!R24*'2hBatteryMWh'!R24</f>
        <v>63860.406574510576</v>
      </c>
      <c r="T24" s="50">
        <f>'Spot Prices'!T24/'Spot Prices'!S24*'2hBatteryMWh'!S24</f>
        <v>63093.177589253777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46787.171772895643</v>
      </c>
      <c r="J28" s="15">
        <f t="shared" si="4"/>
        <v>48801.862855386789</v>
      </c>
      <c r="K28" s="15">
        <f t="shared" si="4"/>
        <v>46683.114382512293</v>
      </c>
      <c r="L28" s="15">
        <f t="shared" si="4"/>
        <v>38001.93909194359</v>
      </c>
      <c r="M28" s="15">
        <f t="shared" si="4"/>
        <v>37933.540840561065</v>
      </c>
      <c r="N28" s="15">
        <f t="shared" si="4"/>
        <v>41135.135735251301</v>
      </c>
      <c r="O28" s="15">
        <f t="shared" si="4"/>
        <v>39905.285136977967</v>
      </c>
      <c r="P28" s="36">
        <f t="shared" si="4"/>
        <v>40296.118015179476</v>
      </c>
      <c r="Q28" s="36">
        <f t="shared" si="4"/>
        <v>41705.348672198306</v>
      </c>
      <c r="R28" s="36">
        <f t="shared" si="4"/>
        <v>39956.830977709338</v>
      </c>
      <c r="S28" s="36">
        <f t="shared" si="4"/>
        <v>41751.875610520707</v>
      </c>
      <c r="T28" s="36">
        <f t="shared" si="4"/>
        <v>40504.860330538482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39116.262295395325</v>
      </c>
      <c r="J29" s="15">
        <f t="shared" si="5"/>
        <v>40938.741778153606</v>
      </c>
      <c r="K29" s="15">
        <f t="shared" si="5"/>
        <v>39307.025601898808</v>
      </c>
      <c r="L29" s="15">
        <f t="shared" si="5"/>
        <v>31586.5680414669</v>
      </c>
      <c r="M29" s="15">
        <f t="shared" si="5"/>
        <v>31536.534432356253</v>
      </c>
      <c r="N29" s="15">
        <f t="shared" si="5"/>
        <v>36476.635515782276</v>
      </c>
      <c r="O29" s="15">
        <f t="shared" si="5"/>
        <v>34056.407098657066</v>
      </c>
      <c r="P29" s="36">
        <f t="shared" si="5"/>
        <v>35525.843127266482</v>
      </c>
      <c r="Q29" s="36">
        <f t="shared" si="5"/>
        <v>36059.07168541658</v>
      </c>
      <c r="R29" s="36">
        <f t="shared" si="5"/>
        <v>35411.215966943797</v>
      </c>
      <c r="S29" s="36">
        <f t="shared" si="5"/>
        <v>36660.745580284012</v>
      </c>
      <c r="T29" s="36">
        <f t="shared" si="5"/>
        <v>36633.165595420447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32119.029275405985</v>
      </c>
      <c r="J30" s="47">
        <f t="shared" si="6"/>
        <v>35352.300325392862</v>
      </c>
      <c r="K30" s="47">
        <f t="shared" si="6"/>
        <v>34434.619478746703</v>
      </c>
      <c r="L30" s="47">
        <f t="shared" si="6"/>
        <v>27939.984947217996</v>
      </c>
      <c r="M30" s="47">
        <f t="shared" si="6"/>
        <v>28160.382819865965</v>
      </c>
      <c r="N30" s="47">
        <f t="shared" si="6"/>
        <v>32860.462113057627</v>
      </c>
      <c r="O30" s="47">
        <f t="shared" si="6"/>
        <v>30831.942972467452</v>
      </c>
      <c r="P30" s="50">
        <f t="shared" si="6"/>
        <v>32695.580693457101</v>
      </c>
      <c r="Q30" s="50">
        <f t="shared" si="6"/>
        <v>33764.810975977271</v>
      </c>
      <c r="R30" s="50">
        <f t="shared" si="6"/>
        <v>33357.125260669549</v>
      </c>
      <c r="S30" s="50">
        <f t="shared" si="6"/>
        <v>35446.853222697981</v>
      </c>
      <c r="T30" s="50">
        <f t="shared" si="6"/>
        <v>35338.163952761206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24133.805848922704</v>
      </c>
      <c r="J31" s="42">
        <f t="shared" si="7"/>
        <v>28904.631995601772</v>
      </c>
      <c r="K31" s="42">
        <f t="shared" si="7"/>
        <v>29714.372782586488</v>
      </c>
      <c r="L31" s="42">
        <f t="shared" si="7"/>
        <v>24785.110798837919</v>
      </c>
      <c r="M31" s="42">
        <f t="shared" si="7"/>
        <v>25377.37532325113</v>
      </c>
      <c r="N31" s="42">
        <f t="shared" si="7"/>
        <v>29592.125404285875</v>
      </c>
      <c r="O31" s="42">
        <f t="shared" si="7"/>
        <v>27904.557528145924</v>
      </c>
      <c r="P31" s="45">
        <f t="shared" si="7"/>
        <v>29838.297863164022</v>
      </c>
      <c r="Q31" s="45">
        <f t="shared" si="7"/>
        <v>31022.635040569741</v>
      </c>
      <c r="R31" s="45">
        <f t="shared" si="7"/>
        <v>30928.651790094333</v>
      </c>
      <c r="S31" s="45">
        <f t="shared" si="7"/>
        <v>33318.451068076072</v>
      </c>
      <c r="T31" s="45">
        <f t="shared" si="7"/>
        <v>33072.341039051003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18856.471615060058</v>
      </c>
      <c r="J32" s="47">
        <f t="shared" si="8"/>
        <v>21815.259353321439</v>
      </c>
      <c r="K32" s="47">
        <f t="shared" si="8"/>
        <v>23250.865903985221</v>
      </c>
      <c r="L32" s="47">
        <f t="shared" si="8"/>
        <v>20666.143451218446</v>
      </c>
      <c r="M32" s="47">
        <f t="shared" si="8"/>
        <v>22081.608516369379</v>
      </c>
      <c r="N32" s="47">
        <f t="shared" si="8"/>
        <v>26457.817293536675</v>
      </c>
      <c r="O32" s="47">
        <f t="shared" si="8"/>
        <v>24942.253533567386</v>
      </c>
      <c r="P32" s="50">
        <f t="shared" si="8"/>
        <v>26227.193078107586</v>
      </c>
      <c r="Q32" s="50">
        <f t="shared" si="8"/>
        <v>27032.029496929303</v>
      </c>
      <c r="R32" s="50">
        <f t="shared" si="8"/>
        <v>26326.783698605643</v>
      </c>
      <c r="S32" s="50">
        <f t="shared" si="8"/>
        <v>27980.867289056681</v>
      </c>
      <c r="T32" s="50">
        <f t="shared" si="8"/>
        <v>27483.509721399034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14322.225452165987</v>
      </c>
      <c r="J33" s="15">
        <f t="shared" si="9"/>
        <v>15989.316704805182</v>
      </c>
      <c r="K33" s="15">
        <f t="shared" si="9"/>
        <v>16043.072083397787</v>
      </c>
      <c r="L33" s="15">
        <f t="shared" si="9"/>
        <v>14195.911927505264</v>
      </c>
      <c r="M33" s="15">
        <f t="shared" si="9"/>
        <v>16621.987648851664</v>
      </c>
      <c r="N33" s="15">
        <f t="shared" si="9"/>
        <v>22027.910352295919</v>
      </c>
      <c r="O33" s="15">
        <f t="shared" si="9"/>
        <v>20728.335606429788</v>
      </c>
      <c r="P33" s="36">
        <f t="shared" si="9"/>
        <v>21208.755477667768</v>
      </c>
      <c r="Q33" s="36">
        <f t="shared" si="9"/>
        <v>21153.561214693018</v>
      </c>
      <c r="R33" s="36">
        <f t="shared" si="9"/>
        <v>19305.504210505598</v>
      </c>
      <c r="S33" s="36">
        <f t="shared" si="9"/>
        <v>20109.20219336306</v>
      </c>
      <c r="T33" s="36">
        <f t="shared" si="9"/>
        <v>19116.94717441572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8673.2248502151942</v>
      </c>
      <c r="J34" s="15">
        <f t="shared" si="10"/>
        <v>9081.350224218646</v>
      </c>
      <c r="K34" s="15">
        <f t="shared" si="10"/>
        <v>10147.286628007969</v>
      </c>
      <c r="L34" s="15">
        <f t="shared" si="10"/>
        <v>8756.0210639894212</v>
      </c>
      <c r="M34" s="15">
        <f t="shared" si="10"/>
        <v>12278.821940220498</v>
      </c>
      <c r="N34" s="15">
        <f t="shared" si="10"/>
        <v>16614.234846919167</v>
      </c>
      <c r="O34" s="15">
        <f t="shared" si="10"/>
        <v>15613.317530121711</v>
      </c>
      <c r="P34" s="36">
        <f t="shared" si="10"/>
        <v>15128.214007892737</v>
      </c>
      <c r="Q34" s="36">
        <f t="shared" si="10"/>
        <v>15354.60492357345</v>
      </c>
      <c r="R34" s="36">
        <f t="shared" si="10"/>
        <v>13948.350058532906</v>
      </c>
      <c r="S34" s="36">
        <f t="shared" si="10"/>
        <v>14431.276417907971</v>
      </c>
      <c r="T34" s="36">
        <f t="shared" si="10"/>
        <v>13294.556981257221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25514.884935485432</v>
      </c>
      <c r="J35" s="47">
        <f t="shared" si="11"/>
        <v>28676.725131186711</v>
      </c>
      <c r="K35" s="47">
        <f t="shared" si="11"/>
        <v>28722.645255261796</v>
      </c>
      <c r="L35" s="47">
        <f t="shared" si="11"/>
        <v>24041.816153760625</v>
      </c>
      <c r="M35" s="47">
        <f t="shared" si="11"/>
        <v>24908.000902755088</v>
      </c>
      <c r="N35" s="47">
        <f t="shared" si="11"/>
        <v>29521.381873614861</v>
      </c>
      <c r="O35" s="47">
        <f t="shared" si="11"/>
        <v>27742.573959826324</v>
      </c>
      <c r="P35" s="50">
        <f t="shared" si="11"/>
        <v>29262.258271602936</v>
      </c>
      <c r="Q35" s="50">
        <f t="shared" si="11"/>
        <v>30071.041665210647</v>
      </c>
      <c r="R35" s="50">
        <f t="shared" si="11"/>
        <v>29444.122508041357</v>
      </c>
      <c r="S35" s="50">
        <f t="shared" si="11"/>
        <v>31216.667291615438</v>
      </c>
      <c r="T35" s="50">
        <f t="shared" si="11"/>
        <v>30841.625332850257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-3.142744130562658E-2</v>
      </c>
      <c r="N6" s="14">
        <f>'Spot Prices'!N29</f>
        <v>8.3255953924539217E-3</v>
      </c>
      <c r="O6" s="14">
        <f>'Spot Prices'!O29</f>
        <v>-5.1130229763636792E-2</v>
      </c>
      <c r="P6" s="14">
        <f>'Spot Prices'!P29</f>
        <v>-5.1130229763636792E-2</v>
      </c>
      <c r="Q6" s="14">
        <f>'Spot Prices'!Q29</f>
        <v>-5.1130229763636792E-2</v>
      </c>
      <c r="R6" s="14">
        <f>'Spot Prices'!R29</f>
        <v>-5.1130229763636681E-2</v>
      </c>
      <c r="S6" s="14">
        <f>'Spot Prices'!S29</f>
        <v>-5.113022976363657E-2</v>
      </c>
      <c r="T6" s="14">
        <f>'Spot Prices'!T29</f>
        <v>-5.113022976363657E-2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-7.267080437651896E-2</v>
      </c>
      <c r="N7" s="14">
        <f>'Spot Prices'!N30</f>
        <v>-1.2039093985476201E-2</v>
      </c>
      <c r="O7" s="14">
        <f>'Spot Prices'!O30</f>
        <v>-6.7883174646499178E-2</v>
      </c>
      <c r="P7" s="14">
        <f>'Spot Prices'!P30</f>
        <v>-6.7883174646499289E-2</v>
      </c>
      <c r="Q7" s="14">
        <f>'Spot Prices'!Q30</f>
        <v>-6.78831746464994E-2</v>
      </c>
      <c r="R7" s="14">
        <f>'Spot Prices'!R30</f>
        <v>-6.7883174646499511E-2</v>
      </c>
      <c r="S7" s="14">
        <f>'Spot Prices'!S30</f>
        <v>-6.78831746464994E-2</v>
      </c>
      <c r="T7" s="14">
        <f>'Spot Prices'!T30</f>
        <v>-6.78831746464994E-2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-8.123876498942284E-2</v>
      </c>
      <c r="N8" s="46">
        <f>'Spot Prices'!N31</f>
        <v>-1.6485470638601951E-2</v>
      </c>
      <c r="O8" s="46">
        <f>'Spot Prices'!O31</f>
        <v>-7.3364751217196655E-2</v>
      </c>
      <c r="P8" s="46">
        <f>'Spot Prices'!P31</f>
        <v>-7.3364751217196766E-2</v>
      </c>
      <c r="Q8" s="46">
        <f>'Spot Prices'!Q31</f>
        <v>-7.3364751217196655E-2</v>
      </c>
      <c r="R8" s="46">
        <f>'Spot Prices'!R31</f>
        <v>-7.3364751217196544E-2</v>
      </c>
      <c r="S8" s="46">
        <f>'Spot Prices'!S31</f>
        <v>-7.3364751217196766E-2</v>
      </c>
      <c r="T8" s="46">
        <f>'Spot Prices'!T31</f>
        <v>-7.3364751217196766E-2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-8.6047026258242565E-2</v>
      </c>
      <c r="N9" s="41">
        <f>'Spot Prices'!N32</f>
        <v>-1.7880610330388125E-2</v>
      </c>
      <c r="O9" s="41">
        <f>'Spot Prices'!O32</f>
        <v>-7.9901401714512543E-2</v>
      </c>
      <c r="P9" s="41">
        <f>'Spot Prices'!P32</f>
        <v>-7.9901401714512654E-2</v>
      </c>
      <c r="Q9" s="41">
        <f>'Spot Prices'!Q32</f>
        <v>-7.9901401714512654E-2</v>
      </c>
      <c r="R9" s="41">
        <f>'Spot Prices'!R32</f>
        <v>-7.9901401714512543E-2</v>
      </c>
      <c r="S9" s="41">
        <f>'Spot Prices'!S32</f>
        <v>-7.9901401714512543E-2</v>
      </c>
      <c r="T9" s="41">
        <f>'Spot Prices'!T32</f>
        <v>-7.9901401714512543E-2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-8.6616892476890084E-2</v>
      </c>
      <c r="N10" s="46">
        <f>'Spot Prices'!N33</f>
        <v>-1.8572404941102683E-2</v>
      </c>
      <c r="O10" s="46">
        <f>'Spot Prices'!O33</f>
        <v>-8.1554688607742509E-2</v>
      </c>
      <c r="P10" s="46">
        <f>'Spot Prices'!P33</f>
        <v>-8.1554688607742509E-2</v>
      </c>
      <c r="Q10" s="46">
        <f>'Spot Prices'!Q33</f>
        <v>-8.1554688607742509E-2</v>
      </c>
      <c r="R10" s="46">
        <f>'Spot Prices'!R33</f>
        <v>-8.1554688607742509E-2</v>
      </c>
      <c r="S10" s="46">
        <f>'Spot Prices'!S33</f>
        <v>-8.155468860774262E-2</v>
      </c>
      <c r="T10" s="46">
        <f>'Spot Prices'!T33</f>
        <v>-8.1554688607742509E-2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-9.058272744921847E-2</v>
      </c>
      <c r="N11" s="14">
        <f>'Spot Prices'!N34</f>
        <v>-2.143478345070926E-2</v>
      </c>
      <c r="O11" s="14">
        <f>'Spot Prices'!O34</f>
        <v>-8.522977574636037E-2</v>
      </c>
      <c r="P11" s="14">
        <f>'Spot Prices'!P34</f>
        <v>-8.522977574636037E-2</v>
      </c>
      <c r="Q11" s="14">
        <f>'Spot Prices'!Q34</f>
        <v>-8.522977574636037E-2</v>
      </c>
      <c r="R11" s="14">
        <f>'Spot Prices'!R34</f>
        <v>-8.5229775746360481E-2</v>
      </c>
      <c r="S11" s="14">
        <f>'Spot Prices'!S34</f>
        <v>-8.5229775746360592E-2</v>
      </c>
      <c r="T11" s="14">
        <f>'Spot Prices'!T34</f>
        <v>-8.5229775746360592E-2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-0.10584048934293377</v>
      </c>
      <c r="N12" s="14">
        <f>'Spot Prices'!N35</f>
        <v>-3.1683992671747374E-2</v>
      </c>
      <c r="O12" s="14">
        <f>'Spot Prices'!O35</f>
        <v>-8.6985385199747411E-2</v>
      </c>
      <c r="P12" s="14">
        <f>'Spot Prices'!P35</f>
        <v>-8.69853851997473E-2</v>
      </c>
      <c r="Q12" s="14">
        <f>'Spot Prices'!Q35</f>
        <v>-8.6985385199747411E-2</v>
      </c>
      <c r="R12" s="14">
        <f>'Spot Prices'!R35</f>
        <v>-8.6985385199747522E-2</v>
      </c>
      <c r="S12" s="14">
        <f>'Spot Prices'!S35</f>
        <v>-8.6985385199747522E-2</v>
      </c>
      <c r="T12" s="14">
        <f>'Spot Prices'!T35</f>
        <v>-8.6985385199747522E-2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-8.3297766157230058E-2</v>
      </c>
      <c r="N13" s="46">
        <f>'Spot Prices'!N36</f>
        <v>-1.7459734376903957E-2</v>
      </c>
      <c r="O13" s="46">
        <f>'Spot Prices'!O36</f>
        <v>-7.7685605092274845E-2</v>
      </c>
      <c r="P13" s="46">
        <f>'Spot Prices'!P36</f>
        <v>-7.7685605092274956E-2</v>
      </c>
      <c r="Q13" s="46">
        <f>'Spot Prices'!Q36</f>
        <v>-7.7685605092274845E-2</v>
      </c>
      <c r="R13" s="46">
        <f>'Spot Prices'!R36</f>
        <v>-7.7685605092274956E-2</v>
      </c>
      <c r="S13" s="46">
        <f>'Spot Prices'!S36</f>
        <v>-7.7685605092274956E-2</v>
      </c>
      <c r="T13" s="46">
        <f>'Spot Prices'!T36</f>
        <v>-7.7685605092274956E-2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379.17402290416641</v>
      </c>
      <c r="Q17" s="15">
        <f>'2hBatteryMWh'!Q17/200</f>
        <v>399.56961985328866</v>
      </c>
      <c r="R17" s="15">
        <f>'2hBatteryMWh'!R17/200</f>
        <v>389.90667508445631</v>
      </c>
      <c r="S17" s="15">
        <f>'2hBatteryMWh'!S17/200</f>
        <v>415.11030419807736</v>
      </c>
      <c r="T17" s="15">
        <f>'2hBatteryMWh'!T17/200</f>
        <v>402.71208532422548</v>
      </c>
      <c r="U17" s="37">
        <f>SUM(E17:T17)</f>
        <v>5123.7099573642154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340.29535707793656</v>
      </c>
      <c r="Q18" s="15">
        <f>'2hBatteryMWh'!Q18/200</f>
        <v>351.68310846698432</v>
      </c>
      <c r="R18" s="15">
        <f>'2hBatteryMWh'!R18/200</f>
        <v>351.76023048313323</v>
      </c>
      <c r="S18" s="15">
        <f>'2hBatteryMWh'!S18/200</f>
        <v>371.04371573689139</v>
      </c>
      <c r="T18" s="15">
        <f>'2hBatteryMWh'!T18/200</f>
        <v>370.76457847708485</v>
      </c>
      <c r="U18" s="37">
        <f t="shared" ref="U18:U24" si="0">SUM(E18:T18)</f>
        <v>4400.4350527420302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315.03747348659067</v>
      </c>
      <c r="Q19" s="47">
        <f>'2hBatteryMWh'!Q19/200</f>
        <v>331.25528891496594</v>
      </c>
      <c r="R19" s="47">
        <f>'2hBatteryMWh'!R19/200</f>
        <v>333.3159097258997</v>
      </c>
      <c r="S19" s="47">
        <f>'2hBatteryMWh'!S19/200</f>
        <v>360.88015875188449</v>
      </c>
      <c r="T19" s="47">
        <f>'2hBatteryMWh'!T19/200</f>
        <v>359.77360633824765</v>
      </c>
      <c r="U19" s="37">
        <f t="shared" si="0"/>
        <v>3938.1536872175889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289.54872257678164</v>
      </c>
      <c r="Q20" s="42">
        <f>'2hBatteryMWh'!Q20/200</f>
        <v>306.51492724779075</v>
      </c>
      <c r="R20" s="42">
        <f>'2hBatteryMWh'!R20/200</f>
        <v>311.24534478964591</v>
      </c>
      <c r="S20" s="42">
        <f>'2hBatteryMWh'!S20/200</f>
        <v>341.6210074245335</v>
      </c>
      <c r="T20" s="42">
        <f>'2hBatteryMWh'!T20/200</f>
        <v>339.09759011797746</v>
      </c>
      <c r="U20" s="37">
        <f t="shared" si="0"/>
        <v>3495.82115465673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254.96495421577237</v>
      </c>
      <c r="Q21" s="47">
        <f>'2hBatteryMWh'!Q21/200</f>
        <v>267.56707193249758</v>
      </c>
      <c r="R21" s="47">
        <f>'2hBatteryMWh'!R21/200</f>
        <v>265.41211839636702</v>
      </c>
      <c r="S21" s="47">
        <f>'2hBatteryMWh'!S21/200</f>
        <v>287.41008620646937</v>
      </c>
      <c r="T21" s="47">
        <f>'2hBatteryMWh'!T21/200</f>
        <v>282.30139604618142</v>
      </c>
      <c r="U21" s="37">
        <f t="shared" si="0"/>
        <v>2959.0338142972878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207.00705288911661</v>
      </c>
      <c r="Q22" s="15">
        <f>'2hBatteryMWh'!Q22/200</f>
        <v>210.22230157158464</v>
      </c>
      <c r="R22" s="15">
        <f>'2hBatteryMWh'!R22/200</f>
        <v>195.40936497101055</v>
      </c>
      <c r="S22" s="15">
        <f>'2hBatteryMWh'!S22/200</f>
        <v>207.38481601666953</v>
      </c>
      <c r="T22" s="15">
        <f>'2hBatteryMWh'!T22/200</f>
        <v>197.15175840616288</v>
      </c>
      <c r="U22" s="37">
        <f t="shared" si="0"/>
        <v>2256.5108563545441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147.94214371446421</v>
      </c>
      <c r="Q23" s="15">
        <f>'2hBatteryMWh'!Q23/200</f>
        <v>152.88618081712744</v>
      </c>
      <c r="R23" s="15">
        <f>'2hBatteryMWh'!R23/200</f>
        <v>141.45599351563035</v>
      </c>
      <c r="S23" s="15">
        <f>'2hBatteryMWh'!S23/200</f>
        <v>149.11493742064638</v>
      </c>
      <c r="T23" s="15">
        <f>'2hBatteryMWh'!T23/200</f>
        <v>137.36948658507984</v>
      </c>
      <c r="U23" s="37">
        <f t="shared" si="0"/>
        <v>1571.3237420529483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283.27668372285495</v>
      </c>
      <c r="Q24" s="47">
        <f>'2hBatteryMWh'!Q24/200</f>
        <v>296.39904522439957</v>
      </c>
      <c r="R24" s="47">
        <f>'2hBatteryMWh'!R24/200</f>
        <v>295.59417642031042</v>
      </c>
      <c r="S24" s="47">
        <f>'2hBatteryMWh'!S24/200</f>
        <v>319.3020328725529</v>
      </c>
      <c r="T24" s="47">
        <f>'2hBatteryMWh'!T24/200</f>
        <v>315.46588794626888</v>
      </c>
      <c r="U24" s="37">
        <f t="shared" si="0"/>
        <v>3429.6413176438869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233.93585886447821</v>
      </c>
      <c r="J28" s="15">
        <f>'2hBatteryMWh'!J28/200</f>
        <v>244.00931427693394</v>
      </c>
      <c r="K28" s="15">
        <f>'2hBatteryMWh'!K28/200</f>
        <v>233.41557191256146</v>
      </c>
      <c r="L28" s="15">
        <f>'2hBatteryMWh'!L28/200</f>
        <v>190.00969545971796</v>
      </c>
      <c r="M28" s="15">
        <f>'2hBatteryMWh'!M28/200</f>
        <v>189.66770420280534</v>
      </c>
      <c r="N28" s="15">
        <f>'2hBatteryMWh'!N28/200</f>
        <v>205.6756786762565</v>
      </c>
      <c r="O28" s="15">
        <f>'2hBatteryMWh'!O28/200</f>
        <v>199.52642568488983</v>
      </c>
      <c r="P28" s="15">
        <f>'2hBatteryMWh'!P28/200</f>
        <v>201.48059007589737</v>
      </c>
      <c r="Q28" s="15">
        <f>'2hBatteryMWh'!Q28/200</f>
        <v>208.52674336099153</v>
      </c>
      <c r="R28" s="15">
        <f>'2hBatteryMWh'!R28/200</f>
        <v>199.78415488854668</v>
      </c>
      <c r="S28" s="15">
        <f>'2hBatteryMWh'!S28/200</f>
        <v>208.75937805260352</v>
      </c>
      <c r="T28" s="15">
        <f>'2hBatteryMWh'!T28/200</f>
        <v>202.5243016526924</v>
      </c>
      <c r="U28" s="37">
        <f>SUM(E28:T28)</f>
        <v>3229.4979099400994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195.58131147697662</v>
      </c>
      <c r="J29" s="15">
        <f>'2hBatteryMWh'!J29/200</f>
        <v>204.69370889076802</v>
      </c>
      <c r="K29" s="15">
        <f>'2hBatteryMWh'!K29/200</f>
        <v>196.53512800949403</v>
      </c>
      <c r="L29" s="15">
        <f>'2hBatteryMWh'!L29/200</f>
        <v>157.93284020733449</v>
      </c>
      <c r="M29" s="15">
        <f>'2hBatteryMWh'!M29/200</f>
        <v>157.68267216178126</v>
      </c>
      <c r="N29" s="15">
        <f>'2hBatteryMWh'!N29/200</f>
        <v>182.38317757891139</v>
      </c>
      <c r="O29" s="15">
        <f>'2hBatteryMWh'!O29/200</f>
        <v>170.28203549328532</v>
      </c>
      <c r="P29" s="15">
        <f>'2hBatteryMWh'!P29/200</f>
        <v>177.62921563633242</v>
      </c>
      <c r="Q29" s="15">
        <f>'2hBatteryMWh'!Q29/200</f>
        <v>180.2953584270829</v>
      </c>
      <c r="R29" s="15">
        <f>'2hBatteryMWh'!R29/200</f>
        <v>177.05607983471899</v>
      </c>
      <c r="S29" s="15">
        <f>'2hBatteryMWh'!S29/200</f>
        <v>183.30372790142007</v>
      </c>
      <c r="T29" s="15">
        <f>'2hBatteryMWh'!T29/200</f>
        <v>183.16582797710223</v>
      </c>
      <c r="U29" s="37">
        <f t="shared" ref="U29:U35" si="2">SUM(E29:T29)</f>
        <v>2702.5395522067197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160.59514637702992</v>
      </c>
      <c r="J30" s="47">
        <f>'2hBatteryMWh'!J30/200</f>
        <v>176.7615016269643</v>
      </c>
      <c r="K30" s="47">
        <f>'2hBatteryMWh'!K30/200</f>
        <v>172.17309739373351</v>
      </c>
      <c r="L30" s="47">
        <f>'2hBatteryMWh'!L30/200</f>
        <v>139.69992473608997</v>
      </c>
      <c r="M30" s="47">
        <f>'2hBatteryMWh'!M30/200</f>
        <v>140.80191409932982</v>
      </c>
      <c r="N30" s="47">
        <f>'2hBatteryMWh'!N30/200</f>
        <v>164.30231056528814</v>
      </c>
      <c r="O30" s="47">
        <f>'2hBatteryMWh'!O30/200</f>
        <v>154.15971486233727</v>
      </c>
      <c r="P30" s="47">
        <f>'2hBatteryMWh'!P30/200</f>
        <v>163.4779034672855</v>
      </c>
      <c r="Q30" s="47">
        <f>'2hBatteryMWh'!Q30/200</f>
        <v>168.82405487988635</v>
      </c>
      <c r="R30" s="47">
        <f>'2hBatteryMWh'!R30/200</f>
        <v>166.78562630334775</v>
      </c>
      <c r="S30" s="47">
        <f>'2hBatteryMWh'!S30/200</f>
        <v>177.23426611348989</v>
      </c>
      <c r="T30" s="47">
        <f>'2hBatteryMWh'!T30/200</f>
        <v>176.69081976380602</v>
      </c>
      <c r="U30" s="37">
        <f t="shared" si="2"/>
        <v>2372.7970953711424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120.66902924461353</v>
      </c>
      <c r="J31" s="42">
        <f>'2hBatteryMWh'!J31/200</f>
        <v>144.52315997800886</v>
      </c>
      <c r="K31" s="42">
        <f>'2hBatteryMWh'!K31/200</f>
        <v>148.57186391293243</v>
      </c>
      <c r="L31" s="42">
        <f>'2hBatteryMWh'!L31/200</f>
        <v>123.9255539941896</v>
      </c>
      <c r="M31" s="42">
        <f>'2hBatteryMWh'!M31/200</f>
        <v>126.88687661625565</v>
      </c>
      <c r="N31" s="42">
        <f>'2hBatteryMWh'!N31/200</f>
        <v>147.96062702142936</v>
      </c>
      <c r="O31" s="42">
        <f>'2hBatteryMWh'!O31/200</f>
        <v>139.52278764072963</v>
      </c>
      <c r="P31" s="42">
        <f>'2hBatteryMWh'!P31/200</f>
        <v>149.19148931582012</v>
      </c>
      <c r="Q31" s="42">
        <f>'2hBatteryMWh'!Q31/200</f>
        <v>155.11317520284871</v>
      </c>
      <c r="R31" s="42">
        <f>'2hBatteryMWh'!R31/200</f>
        <v>154.64325895047168</v>
      </c>
      <c r="S31" s="42">
        <f>'2hBatteryMWh'!S31/200</f>
        <v>166.59225534038035</v>
      </c>
      <c r="T31" s="42">
        <f>'2hBatteryMWh'!T31/200</f>
        <v>165.36170519525501</v>
      </c>
      <c r="U31" s="37">
        <f t="shared" si="2"/>
        <v>2069.683343378877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94.282358075300294</v>
      </c>
      <c r="J32" s="47">
        <f>'2hBatteryMWh'!J32/200</f>
        <v>109.07629676660719</v>
      </c>
      <c r="K32" s="47">
        <f>'2hBatteryMWh'!K32/200</f>
        <v>116.2543295199261</v>
      </c>
      <c r="L32" s="47">
        <f>'2hBatteryMWh'!L32/200</f>
        <v>103.33071725609223</v>
      </c>
      <c r="M32" s="47">
        <f>'2hBatteryMWh'!M32/200</f>
        <v>110.4080425818469</v>
      </c>
      <c r="N32" s="47">
        <f>'2hBatteryMWh'!N32/200</f>
        <v>132.28908646768338</v>
      </c>
      <c r="O32" s="47">
        <f>'2hBatteryMWh'!O32/200</f>
        <v>124.71126766783692</v>
      </c>
      <c r="P32" s="47">
        <f>'2hBatteryMWh'!P32/200</f>
        <v>131.13596539053793</v>
      </c>
      <c r="Q32" s="47">
        <f>'2hBatteryMWh'!Q32/200</f>
        <v>135.1601474846465</v>
      </c>
      <c r="R32" s="47">
        <f>'2hBatteryMWh'!R32/200</f>
        <v>131.6339184930282</v>
      </c>
      <c r="S32" s="47">
        <f>'2hBatteryMWh'!S32/200</f>
        <v>139.90433644528341</v>
      </c>
      <c r="T32" s="47">
        <f>'2hBatteryMWh'!T32/200</f>
        <v>137.41754860699518</v>
      </c>
      <c r="U32" s="37">
        <f t="shared" si="2"/>
        <v>1738.0741052901626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71.611127260829932</v>
      </c>
      <c r="J33" s="15">
        <f>'2hBatteryMWh'!J33/200</f>
        <v>79.946583524025911</v>
      </c>
      <c r="K33" s="15">
        <f>'2hBatteryMWh'!K33/200</f>
        <v>80.215360416988929</v>
      </c>
      <c r="L33" s="15">
        <f>'2hBatteryMWh'!L33/200</f>
        <v>70.979559637526322</v>
      </c>
      <c r="M33" s="15">
        <f>'2hBatteryMWh'!M33/200</f>
        <v>83.109938244258316</v>
      </c>
      <c r="N33" s="15">
        <f>'2hBatteryMWh'!N33/200</f>
        <v>110.13955176147959</v>
      </c>
      <c r="O33" s="15">
        <f>'2hBatteryMWh'!O33/200</f>
        <v>103.64167803214895</v>
      </c>
      <c r="P33" s="15">
        <f>'2hBatteryMWh'!P33/200</f>
        <v>106.04377738833884</v>
      </c>
      <c r="Q33" s="15">
        <f>'2hBatteryMWh'!Q33/200</f>
        <v>105.7678060734651</v>
      </c>
      <c r="R33" s="15">
        <f>'2hBatteryMWh'!R33/200</f>
        <v>96.527521052527987</v>
      </c>
      <c r="S33" s="15">
        <f>'2hBatteryMWh'!S33/200</f>
        <v>100.5460109668153</v>
      </c>
      <c r="T33" s="15">
        <f>'2hBatteryMWh'!T33/200</f>
        <v>95.584735872078596</v>
      </c>
      <c r="U33" s="37">
        <f t="shared" si="2"/>
        <v>1322.3880256275486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43.366124251075973</v>
      </c>
      <c r="J34" s="15">
        <f>'2hBatteryMWh'!J34/200</f>
        <v>45.40675112109323</v>
      </c>
      <c r="K34" s="15">
        <f>'2hBatteryMWh'!K34/200</f>
        <v>50.736433140039843</v>
      </c>
      <c r="L34" s="15">
        <f>'2hBatteryMWh'!L34/200</f>
        <v>43.780105319947104</v>
      </c>
      <c r="M34" s="15">
        <f>'2hBatteryMWh'!M34/200</f>
        <v>61.394109701102487</v>
      </c>
      <c r="N34" s="15">
        <f>'2hBatteryMWh'!N34/200</f>
        <v>83.071174234595844</v>
      </c>
      <c r="O34" s="15">
        <f>'2hBatteryMWh'!O34/200</f>
        <v>78.066587650608554</v>
      </c>
      <c r="P34" s="15">
        <f>'2hBatteryMWh'!P34/200</f>
        <v>75.641070039463685</v>
      </c>
      <c r="Q34" s="15">
        <f>'2hBatteryMWh'!Q34/200</f>
        <v>76.77302461786725</v>
      </c>
      <c r="R34" s="15">
        <f>'2hBatteryMWh'!R34/200</f>
        <v>69.741750292664534</v>
      </c>
      <c r="S34" s="15">
        <f>'2hBatteryMWh'!S34/200</f>
        <v>72.156382089539861</v>
      </c>
      <c r="T34" s="15">
        <f>'2hBatteryMWh'!T34/200</f>
        <v>66.472784906286108</v>
      </c>
      <c r="U34" s="37">
        <f t="shared" si="2"/>
        <v>898.65367016024652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127.57442467742716</v>
      </c>
      <c r="J35" s="47">
        <f>'2hBatteryMWh'!J35/200</f>
        <v>143.38362565593354</v>
      </c>
      <c r="K35" s="47">
        <f>'2hBatteryMWh'!K35/200</f>
        <v>143.61322627630898</v>
      </c>
      <c r="L35" s="47">
        <f>'2hBatteryMWh'!L35/200</f>
        <v>120.20908076880312</v>
      </c>
      <c r="M35" s="47">
        <f>'2hBatteryMWh'!M35/200</f>
        <v>124.54000451377544</v>
      </c>
      <c r="N35" s="47">
        <f>'2hBatteryMWh'!N35/200</f>
        <v>147.6069093680743</v>
      </c>
      <c r="O35" s="47">
        <f>'2hBatteryMWh'!O35/200</f>
        <v>138.71286979913162</v>
      </c>
      <c r="P35" s="47">
        <f>'2hBatteryMWh'!P35/200</f>
        <v>146.31129135801467</v>
      </c>
      <c r="Q35" s="47">
        <f>'2hBatteryMWh'!Q35/200</f>
        <v>150.35520832605323</v>
      </c>
      <c r="R35" s="47">
        <f>'2hBatteryMWh'!R35/200</f>
        <v>147.22061254020679</v>
      </c>
      <c r="S35" s="47">
        <f>'2hBatteryMWh'!S35/200</f>
        <v>156.08333645807718</v>
      </c>
      <c r="T35" s="47">
        <f>'2hBatteryMWh'!T35/200</f>
        <v>154.2081266642513</v>
      </c>
      <c r="U35" s="37">
        <f t="shared" si="2"/>
        <v>2047.6772267344904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5" workbookViewId="0">
      <selection activeCell="F246" sqref="F246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MarinusSnowy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MarinusSnowy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11625410.653679425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MarinusSnowy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4928018.3750484688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MarinusSnowy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2137390.550073381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MarinusSnowy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0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MarinusSnowy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-2157153.9521202934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MarinusSnowy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-5324449.1941535566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MarinusSnowy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-14532495.567152714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MarinusSnowy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-67570.729845660593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MarinusSnowy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13716941.542595202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MarinusSnowy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6401378.2626619777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MarinusSnowy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2828733.6711884784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MarinusSnowy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21051.051621290826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MarinusSnowy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-2980159.9521337417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MarinusSnowy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-7548202.5076733083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MarinusSnowy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-16960422.260798078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MarinusSnowy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-190402.2507592031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MarinusSnowy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14329199.565885216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MarinusSnowy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6454463.4814036954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MarinusSnowy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2737644.4138905774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MarinusSnowy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-39049.147564120853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MarinusSnowy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-3025630.4322358128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MarinusSnowy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-7344524.564227731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MarinusSnowy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-17013565.486864686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MarinusSnowy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-218467.29762565071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MarinusSnowy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13327207.135820102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MarinusSnowy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6438777.6094583692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MarinusSnowy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2684353.3243897329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MarinusSnowy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-91253.358749535531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MarinusSnowy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-3031551.9221225563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MarinusSnowy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-7235331.8447614964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MarinusSnowy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-17429737.905315112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MarinusSnowy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-220896.48211394073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MarinusSnowy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20198920.864350058</v>
      </c>
      <c r="H37" s="73" cm="1">
        <f t="array" ref="H37">INDEX(SwapSold!$E$28:$T$35,Summary!K37,Summary!L37)</f>
        <v>15197957.860022938</v>
      </c>
      <c r="I37" s="20" cm="1">
        <f t="array" ref="I37">INDEX(DualFuelCM!$E$28:$T$35,Summary!K37,Summary!L37)</f>
        <v>13130918.885505224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MarinusSnowy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11532909.938074911</v>
      </c>
      <c r="H38" s="73" cm="1">
        <f t="array" ref="H38">INDEX(SwapSold!$E$28:$T$35,Summary!K38,Summary!L38)</f>
        <v>8058008.6680457713</v>
      </c>
      <c r="I38" s="20" cm="1">
        <f t="array" ref="I38">INDEX(DualFuelCM!$E$28:$T$35,Summary!K38,Summary!L38)</f>
        <v>9904866.1262959298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MarinusSnowy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6326278.8234031145</v>
      </c>
      <c r="H39" s="73" cm="1">
        <f t="array" ref="H39">INDEX(SwapSold!$E$28:$T$35,Summary!K39,Summary!L39)</f>
        <v>3412438.3130177325</v>
      </c>
      <c r="I39" s="20" cm="1">
        <f t="array" ref="I39">INDEX(DualFuelCM!$E$28:$T$35,Summary!K39,Summary!L39)</f>
        <v>8242660.7747434461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MarinusSnowy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2732337.2261213772</v>
      </c>
      <c r="H40" s="73" cm="1">
        <f t="array" ref="H40">INDEX(SwapSold!$E$28:$T$35,Summary!K40,Summary!L40)</f>
        <v>39093.227233603815</v>
      </c>
      <c r="I40" s="20" cm="1">
        <f t="array" ref="I40">INDEX(DualFuelCM!$E$28:$T$35,Summary!K40,Summary!L40)</f>
        <v>7107941.66367561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MarinusSnowy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-208190.00192690329</v>
      </c>
      <c r="H41" s="73" cm="1">
        <f t="array" ref="H41">INDEX(SwapSold!$E$28:$T$35,Summary!K41,Summary!L41)</f>
        <v>-3762700.5858557504</v>
      </c>
      <c r="I41" s="20" cm="1">
        <f t="array" ref="I41">INDEX(DualFuelCM!$E$28:$T$35,Summary!K41,Summary!L41)</f>
        <v>6184139.8500278043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MarinusSnowy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-2207695.911829025</v>
      </c>
      <c r="H42" s="73" cm="1">
        <f t="array" ref="H42">INDEX(SwapSold!$E$28:$T$35,Summary!K42,Summary!L42)</f>
        <v>-8879939.058629822</v>
      </c>
      <c r="I42" s="20" cm="1">
        <f t="array" ref="I42">INDEX(DualFuelCM!$E$28:$T$35,Summary!K42,Summary!L42)</f>
        <v>4935465.0996654956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MarinusSnowy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-6348354.2618838204</v>
      </c>
      <c r="H43" s="73" cm="1">
        <f t="array" ref="H43">INDEX(SwapSold!$E$28:$T$35,Summary!K43,Summary!L43)</f>
        <v>-21544480.008269276</v>
      </c>
      <c r="I43" s="20" cm="1">
        <f t="array" ref="I43">INDEX(DualFuelCM!$E$28:$T$35,Summary!K43,Summary!L43)</f>
        <v>2578477.2014296441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MarinusSnowy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3343446.761955407</v>
      </c>
      <c r="H44" s="73" cm="1">
        <f t="array" ref="H44">INDEX(SwapSold!$E$28:$T$35,Summary!K44,Summary!L44)</f>
        <v>-217937.94614922401</v>
      </c>
      <c r="I44" s="20" cm="1">
        <f t="array" ref="I44">INDEX(DualFuelCM!$E$28:$T$35,Summary!K44,Summary!L44)</f>
        <v>7240399.3097059596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MarinusSnowy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16982450.006808367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MarinusSnowy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7887918.4271676466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MarinusSnowy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3425778.8409395684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MarinusSnowy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-56560.752898983752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MarinusSnowy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-3933382.4004646051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MarinusSnowy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-9335465.6019072887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MarinusSnowy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-20477656.283886172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MarinusSnowy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-327326.79196701001</v>
      </c>
      <c r="I52" s="20" cm="1">
        <f t="array" ref="I52">INDEX(DualFuelCM!$E$28:$T$35,Summary!K52,Summary!L52)</f>
        <v>6927732.7139653517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MarinusSnowy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15337436.277853223</v>
      </c>
      <c r="H53" s="73" cm="1">
        <f t="array" ref="H53">INDEX(SwapSold!$E$28:$T$35,Summary!K53,Summary!L53)</f>
        <v>15687666.452940583</v>
      </c>
      <c r="I53" s="20" cm="1">
        <f t="array" ref="I53">INDEX(DualFuelCM!$E$28:$T$35,Summary!K53,Summary!L53)</f>
        <v>11890769.133047597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MarinusSnowy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8057175.3353429055</v>
      </c>
      <c r="H54" s="73" cm="1">
        <f t="array" ref="H54">INDEX(SwapSold!$E$28:$T$35,Summary!K54,Summary!L54)</f>
        <v>7677476.1282392135</v>
      </c>
      <c r="I54" s="20" cm="1">
        <f t="array" ref="I54">INDEX(DualFuelCM!$E$28:$T$35,Summary!K54,Summary!L54)</f>
        <v>8654921.6209349912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MarinusSnowy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3445083.0533897723</v>
      </c>
      <c r="H55" s="73" cm="1">
        <f t="array" ref="H55">INDEX(SwapSold!$E$28:$T$35,Summary!K55,Summary!L55)</f>
        <v>3106579.5104975947</v>
      </c>
      <c r="I55" s="20" cm="1">
        <f t="array" ref="I55">INDEX(DualFuelCM!$E$28:$T$35,Summary!K55,Summary!L55)</f>
        <v>7179088.5872498965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MarinusSnowy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450112.74974998517</v>
      </c>
      <c r="H56" s="73" cm="1">
        <f t="array" ref="H56">INDEX(SwapSold!$E$28:$T$35,Summary!K56,Summary!L56)</f>
        <v>-190695.2247961899</v>
      </c>
      <c r="I56" s="20" cm="1">
        <f t="array" ref="I56">INDEX(DualFuelCM!$E$28:$T$35,Summary!K56,Summary!L56)</f>
        <v>6341258.3884761389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MarinusSnowy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-2179699.6429688591</v>
      </c>
      <c r="H57" s="73" cm="1">
        <f t="array" ref="H57">INDEX(SwapSold!$E$28:$T$35,Summary!K57,Summary!L57)</f>
        <v>-3661948.8529161988</v>
      </c>
      <c r="I57" s="20" cm="1">
        <f t="array" ref="I57">INDEX(DualFuelCM!$E$28:$T$35,Summary!K57,Summary!L57)</f>
        <v>5510037.0363926981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MarinusSnowy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-5132296.1457995558</v>
      </c>
      <c r="H58" s="73" cm="1">
        <f t="array" ref="H58">INDEX(SwapSold!$E$28:$T$35,Summary!K58,Summary!L58)</f>
        <v>-8435245.7791724708</v>
      </c>
      <c r="I58" s="20" cm="1">
        <f t="array" ref="I58">INDEX(DualFuelCM!$E$28:$T$35,Summary!K58,Summary!L58)</f>
        <v>4418998.6927409489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MarinusSnowy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-8178576.4177831905</v>
      </c>
      <c r="H59" s="73" cm="1">
        <f t="array" ref="H59">INDEX(SwapSold!$E$28:$T$35,Summary!K59,Summary!L59)</f>
        <v>-21170409.386980571</v>
      </c>
      <c r="I59" s="20" cm="1">
        <f t="array" ref="I59">INDEX(DualFuelCM!$E$28:$T$35,Summary!K59,Summary!L59)</f>
        <v>2851094.2665637932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MarinusSnowy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784223.32587714051</v>
      </c>
      <c r="H60" s="73" cm="1">
        <f t="array" ref="H60">INDEX(SwapSold!$E$28:$T$35,Summary!K60,Summary!L60)</f>
        <v>-304704.80612274591</v>
      </c>
      <c r="I60" s="20" cm="1">
        <f t="array" ref="I60">INDEX(DualFuelCM!$E$28:$T$35,Summary!K60,Summary!L60)</f>
        <v>6396477.2504070178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MarinusSnowy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19481992.949251581</v>
      </c>
      <c r="H61" s="73" cm="1">
        <f t="array" ref="H61">INDEX(SwapSold!$E$28:$T$35,Summary!K61,Summary!L61)</f>
        <v>18483785.634220518</v>
      </c>
      <c r="I61" s="20" cm="1">
        <f t="array" ref="I61">INDEX(DualFuelCM!$E$28:$T$35,Summary!K61,Summary!L61)</f>
        <v>14727226.298298104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MarinusSnowy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9423805.4455061052</v>
      </c>
      <c r="H62" s="73" cm="1">
        <f t="array" ref="H62">INDEX(SwapSold!$E$28:$T$35,Summary!K62,Summary!L62)</f>
        <v>8567523.9583050366</v>
      </c>
      <c r="I62" s="20" cm="1">
        <f t="array" ref="I62">INDEX(DualFuelCM!$E$28:$T$35,Summary!K62,Summary!L62)</f>
        <v>9254498.4790716097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MarinusSnowy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4093810.301794888</v>
      </c>
      <c r="H63" s="73" cm="1">
        <f t="array" ref="H63">INDEX(SwapSold!$E$28:$T$35,Summary!K63,Summary!L63)</f>
        <v>3564658.6684849914</v>
      </c>
      <c r="I63" s="20" cm="1">
        <f t="array" ref="I63">INDEX(DualFuelCM!$E$28:$T$35,Summary!K63,Summary!L63)</f>
        <v>7509290.7372166738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MarinusSnowy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1133246.753158882</v>
      </c>
      <c r="H64" s="73" cm="1">
        <f t="array" ref="H64">INDEX(SwapSold!$E$28:$T$35,Summary!K64,Summary!L64)</f>
        <v>-16411.308209310733</v>
      </c>
      <c r="I64" s="20" cm="1">
        <f t="array" ref="I64">INDEX(DualFuelCM!$E$28:$T$35,Summary!K64,Summary!L64)</f>
        <v>6569111.4389363881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MarinusSnowy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-1585438.3504815095</v>
      </c>
      <c r="H65" s="73" cm="1">
        <f t="array" ref="H65">INDEX(SwapSold!$E$28:$T$35,Summary!K65,Summary!L65)</f>
        <v>-3864845.5049544857</v>
      </c>
      <c r="I65" s="20" cm="1">
        <f t="array" ref="I65">INDEX(DualFuelCM!$E$28:$T$35,Summary!K65,Summary!L65)</f>
        <v>5651482.1519020386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MarinusSnowy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-4505686.4820962176</v>
      </c>
      <c r="H66" s="73" cm="1">
        <f t="array" ref="H66">INDEX(SwapSold!$E$28:$T$35,Summary!K66,Summary!L66)</f>
        <v>-9363591.5892258417</v>
      </c>
      <c r="I66" s="20" cm="1">
        <f t="array" ref="I66">INDEX(DualFuelCM!$E$28:$T$35,Summary!K66,Summary!L66)</f>
        <v>4586128.887381698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MarinusSnowy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-9001497.1029015407</v>
      </c>
      <c r="H67" s="73" cm="1">
        <f t="array" ref="H67">INDEX(SwapSold!$E$28:$T$35,Summary!K67,Summary!L67)</f>
        <v>-24612901.658929095</v>
      </c>
      <c r="I67" s="20" cm="1">
        <f t="array" ref="I67">INDEX(DualFuelCM!$E$28:$T$35,Summary!K67,Summary!L67)</f>
        <v>2362370.2372952858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MarinusSnowy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1498541.0229353164</v>
      </c>
      <c r="H68" s="73" cm="1">
        <f t="array" ref="H68">INDEX(SwapSold!$E$28:$T$35,Summary!K68,Summary!L68)</f>
        <v>-197039.76212455446</v>
      </c>
      <c r="I68" s="20" cm="1">
        <f t="array" ref="I68">INDEX(DualFuelCM!$E$28:$T$35,Summary!K68,Summary!L68)</f>
        <v>6678103.8622216303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MarinusSnowy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17395685.649843436</v>
      </c>
      <c r="H69" s="73" cm="1">
        <f t="array" ref="H69">INDEX(SwapSold!$E$28:$T$35,Summary!K69,Summary!L69)</f>
        <v>17621508.949109625</v>
      </c>
      <c r="I69" s="20" cm="1">
        <f t="array" ref="I69">INDEX(DualFuelCM!$E$28:$T$35,Summary!K69,Summary!L69)</f>
        <v>11406491.764220357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MarinusSnowy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9368892.3080487605</v>
      </c>
      <c r="H70" s="73" cm="1">
        <f t="array" ref="H70">INDEX(SwapSold!$E$28:$T$35,Summary!K70,Summary!L70)</f>
        <v>8373481.8187305769</v>
      </c>
      <c r="I70" s="20" cm="1">
        <f t="array" ref="I70">INDEX(DualFuelCM!$E$28:$T$35,Summary!K70,Summary!L70)</f>
        <v>9024572.2786331568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MarinusSnowy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4042167.5261514289</v>
      </c>
      <c r="H71" s="73" cm="1">
        <f t="array" ref="H71">INDEX(SwapSold!$E$28:$T$35,Summary!K71,Summary!L71)</f>
        <v>3599402.4513362269</v>
      </c>
      <c r="I71" s="20" cm="1">
        <f t="array" ref="I71">INDEX(DualFuelCM!$E$28:$T$35,Summary!K71,Summary!L71)</f>
        <v>7373056.0673938598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MarinusSnowy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836640.80383540213</v>
      </c>
      <c r="H72" s="73" cm="1">
        <f t="array" ref="H72">INDEX(SwapSold!$E$28:$T$35,Summary!K72,Summary!L72)</f>
        <v>-115919.66386553698</v>
      </c>
      <c r="I72" s="20" cm="1">
        <f t="array" ref="I72">INDEX(DualFuelCM!$E$28:$T$35,Summary!K72,Summary!L72)</f>
        <v>6427154.5872533163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MarinusSnowy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-1811787.2213062404</v>
      </c>
      <c r="H73" s="73" cm="1">
        <f t="array" ref="H73">INDEX(SwapSold!$E$28:$T$35,Summary!K73,Summary!L73)</f>
        <v>-3969675.7004167503</v>
      </c>
      <c r="I73" s="20" cm="1">
        <f t="array" ref="I73">INDEX(DualFuelCM!$E$28:$T$35,Summary!K73,Summary!L73)</f>
        <v>5532394.5650036307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MarinusSnowy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-5118136.8011999642</v>
      </c>
      <c r="H74" s="73" cm="1">
        <f t="array" ref="H74">INDEX(SwapSold!$E$28:$T$35,Summary!K74,Summary!L74)</f>
        <v>-9521147.2219184153</v>
      </c>
      <c r="I74" s="20" cm="1">
        <f t="array" ref="I74">INDEX(DualFuelCM!$E$28:$T$35,Summary!K74,Summary!L74)</f>
        <v>4390416.4680220746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MarinusSnowy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-8666940.5505053308</v>
      </c>
      <c r="H75" s="73" cm="1">
        <f t="array" ref="H75">INDEX(SwapSold!$E$28:$T$35,Summary!K75,Summary!L75)</f>
        <v>-18897297.131145421</v>
      </c>
      <c r="I75" s="20" cm="1">
        <f t="array" ref="I75">INDEX(DualFuelCM!$E$28:$T$35,Summary!K75,Summary!L75)</f>
        <v>2658361.8307822845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MarinusSnowy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1292091.2202931265</v>
      </c>
      <c r="H76" s="73" cm="1">
        <f t="array" ref="H76">INDEX(SwapSold!$E$28:$T$35,Summary!K76,Summary!L76)</f>
        <v>-271156.85132197861</v>
      </c>
      <c r="I76" s="20" cm="1">
        <f t="array" ref="I76">INDEX(DualFuelCM!$E$28:$T$35,Summary!K76,Summary!L76)</f>
        <v>6513608.1693111537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MarinusSnowy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20855577.517480861</v>
      </c>
      <c r="H77" s="73" cm="1">
        <f t="array" ref="H77">INDEX(SwapSold!$E$28:$T$35,Summary!K77,Summary!L77)</f>
        <v>20408328.532960519</v>
      </c>
      <c r="I77" s="20" cm="1">
        <f t="array" ref="I77">INDEX(DualFuelCM!$E$28:$T$35,Summary!K77,Summary!L77)</f>
        <v>13485424.143766269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MarinusSnowy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9555932.6321695503</v>
      </c>
      <c r="H78" s="73" cm="1">
        <f t="array" ref="H78">INDEX(SwapSold!$E$28:$T$35,Summary!K78,Summary!L78)</f>
        <v>10583123.596227011</v>
      </c>
      <c r="I78" s="20" cm="1">
        <f t="array" ref="I78">INDEX(DualFuelCM!$E$28:$T$35,Summary!K78,Summary!L78)</f>
        <v>9326126.8733640108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MarinusSnowy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4607216.4237420056</v>
      </c>
      <c r="H79" s="73" cm="1">
        <f t="array" ref="H79">INDEX(SwapSold!$E$28:$T$35,Summary!K79,Summary!L79)</f>
        <v>4729194.8122179275</v>
      </c>
      <c r="I79" s="20" cm="1">
        <f t="array" ref="I79">INDEX(DualFuelCM!$E$28:$T$35,Summary!K79,Summary!L79)</f>
        <v>7523430.6692834301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MarinusSnowy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1124913.8072867773</v>
      </c>
      <c r="H80" s="73" cm="1">
        <f t="array" ref="H80">INDEX(SwapSold!$E$28:$T$35,Summary!K80,Summary!L80)</f>
        <v>50536.386660340046</v>
      </c>
      <c r="I80" s="20" cm="1">
        <f t="array" ref="I80">INDEX(DualFuelCM!$E$28:$T$35,Summary!K80,Summary!L80)</f>
        <v>6569328.6544806566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MarinusSnowy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-1791782.264006109</v>
      </c>
      <c r="H81" s="73" cm="1">
        <f t="array" ref="H81">INDEX(SwapSold!$E$28:$T$35,Summary!K81,Summary!L81)</f>
        <v>-4988183.7864136053</v>
      </c>
      <c r="I81" s="20" cm="1">
        <f t="array" ref="I81">INDEX(DualFuelCM!$E$28:$T$35,Summary!K81,Summary!L81)</f>
        <v>5704604.4608592819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MarinusSnowy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-4865910.7222592672</v>
      </c>
      <c r="H82" s="73" cm="1">
        <f t="array" ref="H82">INDEX(SwapSold!$E$28:$T$35,Summary!K82,Summary!L82)</f>
        <v>-12265103.917941056</v>
      </c>
      <c r="I82" s="20" cm="1">
        <f t="array" ref="I82">INDEX(DualFuelCM!$E$28:$T$35,Summary!K82,Summary!L82)</f>
        <v>4591672.3697158229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MarinusSnowy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-8891856.5207991023</v>
      </c>
      <c r="H83" s="73" cm="1">
        <f t="array" ref="H83">INDEX(SwapSold!$E$28:$T$35,Summary!K83,Summary!L83)</f>
        <v>-27138773.660815183</v>
      </c>
      <c r="I83" s="20" cm="1">
        <f t="array" ref="I83">INDEX(DualFuelCM!$E$28:$T$35,Summary!K83,Summary!L83)</f>
        <v>2613633.2381714843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MarinusSnowy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1592065.2546342541</v>
      </c>
      <c r="H84" s="73" cm="1">
        <f t="array" ref="H84">INDEX(SwapSold!$E$28:$T$35,Summary!K84,Summary!L84)</f>
        <v>-278437.93307024968</v>
      </c>
      <c r="I84" s="20" cm="1">
        <f t="array" ref="I84">INDEX(DualFuelCM!$E$28:$T$35,Summary!K84,Summary!L84)</f>
        <v>6693535.1669341289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MarinusSnowy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15598519.298416141</v>
      </c>
      <c r="H85" s="73" cm="1">
        <f t="array" ref="H85">INDEX(SwapSold!$E$28:$T$35,Summary!K85,Summary!L85)</f>
        <v>21636816.855206579</v>
      </c>
      <c r="I85" s="20" cm="1">
        <f t="array" ref="I85">INDEX(DualFuelCM!$E$28:$T$35,Summary!K85,Summary!L85)</f>
        <v>12593173.408489883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MarinusSnowy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6236187.90484</v>
      </c>
      <c r="H86" s="73" cm="1">
        <f t="array" ref="H86">INDEX(SwapSold!$E$28:$T$35,Summary!K86,Summary!L86)</f>
        <v>10256790.74263026</v>
      </c>
      <c r="I86" s="20" cm="1">
        <f t="array" ref="I86">INDEX(DualFuelCM!$E$28:$T$35,Summary!K86,Summary!L86)</f>
        <v>8759716.5342325829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MarinusSnowy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1938581.4357124378</v>
      </c>
      <c r="H87" s="73" cm="1">
        <f t="array" ref="H87">INDEX(SwapSold!$E$28:$T$35,Summary!K87,Summary!L87)</f>
        <v>4436013.7044548411</v>
      </c>
      <c r="I87" s="20" cm="1">
        <f t="array" ref="I87">INDEX(DualFuelCM!$E$28:$T$35,Summary!K87,Summary!L87)</f>
        <v>7206903.0018646177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MarinusSnowy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-1260951.4286510118</v>
      </c>
      <c r="H88" s="73" cm="1">
        <f t="array" ref="H88">INDEX(SwapSold!$E$28:$T$35,Summary!K88,Summary!L88)</f>
        <v>-15275.433557424771</v>
      </c>
      <c r="I88" s="20" cm="1">
        <f t="array" ref="I88">INDEX(DualFuelCM!$E$28:$T$35,Summary!K88,Summary!L88)</f>
        <v>6223803.3778853389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MarinusSnowy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-4062308.0688605658</v>
      </c>
      <c r="H89" s="73" cm="1">
        <f t="array" ref="H89">INDEX(SwapSold!$E$28:$T$35,Summary!K89,Summary!L89)</f>
        <v>-4659085.8779812586</v>
      </c>
      <c r="I89" s="20" cm="1">
        <f t="array" ref="I89">INDEX(DualFuelCM!$E$28:$T$35,Summary!K89,Summary!L89)</f>
        <v>5359841.2662633918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MarinusSnowy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-7061556.1021159645</v>
      </c>
      <c r="H90" s="73" cm="1">
        <f t="array" ref="H90">INDEX(SwapSold!$E$28:$T$35,Summary!K90,Summary!L90)</f>
        <v>-11464167.417794192</v>
      </c>
      <c r="I90" s="20" cm="1">
        <f t="array" ref="I90">INDEX(DualFuelCM!$E$28:$T$35,Summary!K90,Summary!L90)</f>
        <v>4266747.4327554544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MarinusSnowy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-10334077.563512618</v>
      </c>
      <c r="H91" s="73" cm="1">
        <f t="array" ref="H91">INDEX(SwapSold!$E$28:$T$35,Summary!K91,Summary!L91)</f>
        <v>-25154894.760965522</v>
      </c>
      <c r="I91" s="20" cm="1">
        <f t="array" ref="I91">INDEX(DualFuelCM!$E$28:$T$35,Summary!K91,Summary!L91)</f>
        <v>2802364.5400337907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MarinusSnowy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-931894.27275697875</v>
      </c>
      <c r="H92" s="73" cm="1">
        <f t="array" ref="H92">INDEX(SwapSold!$E$28:$T$35,Summary!K92,Summary!L92)</f>
        <v>-211946.7068171681</v>
      </c>
      <c r="I92" s="20" cm="1">
        <f t="array" ref="I92">INDEX(DualFuelCM!$E$28:$T$35,Summary!K92,Summary!L92)</f>
        <v>6333521.5915295752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MarinusSnowy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16141436.449500594</v>
      </c>
      <c r="H93" s="73" cm="1">
        <f t="array" ref="H93">INDEX(SwapSold!$E$28:$T$35,Summary!K93,Summary!L93)</f>
        <v>25741086.519230634</v>
      </c>
      <c r="I93" s="20" cm="1">
        <f t="array" ref="I93">INDEX(DualFuelCM!$E$28:$T$35,Summary!K93,Summary!L93)</f>
        <v>12943591.667117905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MarinusSnowy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7850838.015918781</v>
      </c>
      <c r="H94" s="73" cm="1">
        <f t="array" ref="H94">INDEX(SwapSold!$E$28:$T$35,Summary!K94,Summary!L94)</f>
        <v>12398053.192715634</v>
      </c>
      <c r="I94" s="20" cm="1">
        <f t="array" ref="I94">INDEX(DualFuelCM!$E$28:$T$35,Summary!K94,Summary!L94)</f>
        <v>9300845.8460754473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MarinusSnowy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3925878.209438276</v>
      </c>
      <c r="H95" s="73" cm="1">
        <f t="array" ref="H95">INDEX(SwapSold!$E$28:$T$35,Summary!K95,Summary!L95)</f>
        <v>5219286.539113543</v>
      </c>
      <c r="I95" s="20" cm="1">
        <f t="array" ref="I95">INDEX(DualFuelCM!$E$28:$T$35,Summary!K95,Summary!L95)</f>
        <v>7778998.1219979376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MarinusSnowy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718097.14787947631</v>
      </c>
      <c r="H96" s="73" cm="1">
        <f t="array" ref="H96">INDEX(SwapSold!$E$28:$T$35,Summary!K96,Summary!L96)</f>
        <v>94379.730920338858</v>
      </c>
      <c r="I96" s="20" cm="1">
        <f t="array" ref="I96">INDEX(DualFuelCM!$E$28:$T$35,Summary!K96,Summary!L96)</f>
        <v>6773943.9248129996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MarinusSnowy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-2868671.7797513753</v>
      </c>
      <c r="H97" s="73" cm="1">
        <f t="array" ref="H97">INDEX(SwapSold!$E$28:$T$35,Summary!K97,Summary!L97)</f>
        <v>-4838525.2013951978</v>
      </c>
      <c r="I97" s="20" cm="1">
        <f t="array" ref="I97">INDEX(DualFuelCM!$E$28:$T$35,Summary!K97,Summary!L97)</f>
        <v>5736604.1234287592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MarinusSnowy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-6804212.0464829402</v>
      </c>
      <c r="H98" s="73" cm="1">
        <f t="array" ref="H98">INDEX(SwapSold!$E$28:$T$35,Summary!K98,Summary!L98)</f>
        <v>-11299603.674761955</v>
      </c>
      <c r="I98" s="20" cm="1">
        <f t="array" ref="I98">INDEX(DualFuelCM!$E$28:$T$35,Summary!K98,Summary!L98)</f>
        <v>4443595.4966552081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MarinusSnowy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-11409549.374933232</v>
      </c>
      <c r="H99" s="73" cm="1">
        <f t="array" ref="H99">INDEX(SwapSold!$E$28:$T$35,Summary!K99,Summary!L99)</f>
        <v>-27101278.069543689</v>
      </c>
      <c r="I99" s="20" cm="1">
        <f t="array" ref="I99">INDEX(DualFuelCM!$E$28:$T$35,Summary!K99,Summary!L99)</f>
        <v>2763782.8974875235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MarinusSnowy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570049.71316517063</v>
      </c>
      <c r="H100" s="73" cm="1">
        <f t="array" ref="H100">INDEX(SwapSold!$E$28:$T$35,Summary!K100,Summary!L100)</f>
        <v>211623.69106134516</v>
      </c>
      <c r="I100" s="20" cm="1">
        <f t="array" ref="I100">INDEX(DualFuelCM!$E$28:$T$35,Summary!K100,Summary!L100)</f>
        <v>6799753.5229504593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MarinusSnowy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18477538.857267745</v>
      </c>
      <c r="H101" s="73" cm="1">
        <f t="array" ref="H101">INDEX(SwapSold!$E$28:$T$35,Summary!K101,Summary!L101)</f>
        <v>25778517.543516167</v>
      </c>
      <c r="I101" s="20" cm="1">
        <f t="array" ref="I101">INDEX(DualFuelCM!$E$28:$T$35,Summary!K101,Summary!L101)</f>
        <v>13639821.531955658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MarinusSnowy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8443409.0208658725</v>
      </c>
      <c r="H102" s="73" cm="1">
        <f t="array" ref="H102">INDEX(SwapSold!$E$28:$T$35,Summary!K102,Summary!L102)</f>
        <v>13658877.703496631</v>
      </c>
      <c r="I102" s="20" cm="1">
        <f t="array" ref="I102">INDEX(DualFuelCM!$E$28:$T$35,Summary!K102,Summary!L102)</f>
        <v>9612092.2912589666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MarinusSnowy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5022771.3533060206</v>
      </c>
      <c r="H103" s="73" cm="1">
        <f t="array" ref="H103">INDEX(SwapSold!$E$28:$T$35,Summary!K103,Summary!L103)</f>
        <v>5802741.7850047024</v>
      </c>
      <c r="I103" s="20" cm="1">
        <f t="array" ref="I103">INDEX(DualFuelCM!$E$28:$T$35,Summary!K103,Summary!L103)</f>
        <v>8179453.1991797639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MarinusSnowy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1889772.1541709895</v>
      </c>
      <c r="H104" s="73" cm="1">
        <f t="array" ref="H104">INDEX(SwapSold!$E$28:$T$35,Summary!K104,Summary!L104)</f>
        <v>162110.49782282082</v>
      </c>
      <c r="I104" s="20" cm="1">
        <f t="array" ref="I104">INDEX(DualFuelCM!$E$28:$T$35,Summary!K104,Summary!L104)</f>
        <v>7170865.4447407546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MarinusSnowy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-2208074.6330324104</v>
      </c>
      <c r="H105" s="73" cm="1">
        <f t="array" ref="H105">INDEX(SwapSold!$E$28:$T$35,Summary!K105,Summary!L105)</f>
        <v>-4791973.2187610148</v>
      </c>
      <c r="I105" s="20" cm="1">
        <f t="array" ref="I105">INDEX(DualFuelCM!$E$28:$T$35,Summary!K105,Summary!L105)</f>
        <v>6020146.4662580406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MarinusSnowy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-7202169.7090179808</v>
      </c>
      <c r="H106" s="73" cm="1">
        <f t="array" ref="H106">INDEX(SwapSold!$E$28:$T$35,Summary!K106,Summary!L106)</f>
        <v>-10924443.637645209</v>
      </c>
      <c r="I106" s="20" cm="1">
        <f t="array" ref="I106">INDEX(DualFuelCM!$E$28:$T$35,Summary!K106,Summary!L106)</f>
        <v>4512613.7468386665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MarinusSnowy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-11446460.270915322</v>
      </c>
      <c r="H107" s="73" cm="1">
        <f t="array" ref="H107">INDEX(SwapSold!$E$28:$T$35,Summary!K107,Summary!L107)</f>
        <v>-24347508.457537998</v>
      </c>
      <c r="I107" s="20" cm="1">
        <f t="array" ref="I107">INDEX(DualFuelCM!$E$28:$T$35,Summary!K107,Summary!L107)</f>
        <v>2856144.9847589978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MarinusSnowy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1346983.9211914213</v>
      </c>
      <c r="H108" s="73" cm="1">
        <f t="array" ref="H108">INDEX(SwapSold!$E$28:$T$35,Summary!K108,Summary!L108)</f>
        <v>614457.81665584783</v>
      </c>
      <c r="I108" s="20" cm="1">
        <f t="array" ref="I108">INDEX(DualFuelCM!$E$28:$T$35,Summary!K108,Summary!L108)</f>
        <v>7114741.7622820633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MarinusSnowy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16290201.389387365</v>
      </c>
      <c r="H109" s="73" cm="1">
        <f t="array" ref="H109">INDEX(SwapSold!$E$28:$T$35,Summary!K109,Summary!L109)</f>
        <v>27844489.0382782</v>
      </c>
      <c r="I109" s="20" cm="1">
        <f t="array" ref="I109">INDEX(DualFuelCM!$E$28:$T$35,Summary!K109,Summary!L109)</f>
        <v>13309964.516879259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MarinusSnowy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7536226.8984495131</v>
      </c>
      <c r="H110" s="73" cm="1">
        <f t="array" ref="H110">INDEX(SwapSold!$E$28:$T$35,Summary!K110,Summary!L110)</f>
        <v>15805681.897314355</v>
      </c>
      <c r="I110" s="20" cm="1">
        <f t="array" ref="I110">INDEX(DualFuelCM!$E$28:$T$35,Summary!K110,Summary!L110)</f>
        <v>9614200.1659878436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MarinusSnowy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4410088.0702194534</v>
      </c>
      <c r="H111" s="73" cm="1">
        <f t="array" ref="H111">INDEX(SwapSold!$E$28:$T$35,Summary!K111,Summary!L111)</f>
        <v>6329336.6265376676</v>
      </c>
      <c r="I111" s="20" cm="1">
        <f t="array" ref="I111">INDEX(DualFuelCM!$E$28:$T$35,Summary!K111,Summary!L111)</f>
        <v>8230334.6554109901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MarinusSnowy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1589017.4940752569</v>
      </c>
      <c r="H112" s="73" cm="1">
        <f t="array" ref="H112">INDEX(SwapSold!$E$28:$T$35,Summary!K112,Summary!L112)</f>
        <v>117189.93603742549</v>
      </c>
      <c r="I112" s="20" cm="1">
        <f t="array" ref="I112">INDEX(DualFuelCM!$E$28:$T$35,Summary!K112,Summary!L112)</f>
        <v>7281532.7717602393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MarinusSnowy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-3309559.8790939925</v>
      </c>
      <c r="H113" s="73" cm="1">
        <f t="array" ref="H113">INDEX(SwapSold!$E$28:$T$35,Summary!K113,Summary!L113)</f>
        <v>-4486737.7523461059</v>
      </c>
      <c r="I113" s="20" cm="1">
        <f t="array" ref="I113">INDEX(DualFuelCM!$E$28:$T$35,Summary!K113,Summary!L113)</f>
        <v>5971660.9189827777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MarinusSnowy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-9804898.782874262</v>
      </c>
      <c r="H114" s="73" cm="1">
        <f t="array" ref="H114">INDEX(SwapSold!$E$28:$T$35,Summary!K114,Summary!L114)</f>
        <v>-10097793.159175653</v>
      </c>
      <c r="I114" s="20" cm="1">
        <f t="array" ref="I114">INDEX(DualFuelCM!$E$28:$T$35,Summary!K114,Summary!L114)</f>
        <v>4194640.5306999478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MarinusSnowy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-13491287.411780469</v>
      </c>
      <c r="H115" s="73" cm="1">
        <f t="array" ref="H115">INDEX(SwapSold!$E$28:$T$35,Summary!K115,Summary!L115)</f>
        <v>-23174231.120867576</v>
      </c>
      <c r="I115" s="20" cm="1">
        <f t="array" ref="I115">INDEX(DualFuelCM!$E$28:$T$35,Summary!K115,Summary!L115)</f>
        <v>2642611.806275873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MarinusSnowy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373582.75586489827</v>
      </c>
      <c r="H116" s="73" cm="1">
        <f t="array" ref="H116">INDEX(SwapSold!$E$28:$T$35,Summary!K116,Summary!L116)</f>
        <v>1212909.3970496408</v>
      </c>
      <c r="I116" s="20" cm="1">
        <f t="array" ref="I116">INDEX(DualFuelCM!$E$28:$T$35,Summary!K116,Summary!L116)</f>
        <v>7095421.7483148258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MarinusSnowy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18512246.805844981</v>
      </c>
      <c r="H117" s="73" cm="1">
        <f t="array" ref="H117">INDEX(SwapSold!$E$28:$T$35,Summary!K117,Summary!L117)</f>
        <v>30923697.247643933</v>
      </c>
      <c r="I117" s="20" cm="1">
        <f t="array" ref="I117">INDEX(DualFuelCM!$E$28:$T$35,Summary!K117,Summary!L117)</f>
        <v>14170322.727279786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MarinusSnowy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9048552.2896619197</v>
      </c>
      <c r="H118" s="73" cm="1">
        <f t="array" ref="H118">INDEX(SwapSold!$E$28:$T$35,Summary!K118,Summary!L118)</f>
        <v>17961841.630628463</v>
      </c>
      <c r="I118" s="20" cm="1">
        <f t="array" ref="I118">INDEX(DualFuelCM!$E$28:$T$35,Summary!K118,Summary!L118)</f>
        <v>10141250.329881785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MarinusSnowy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6833615.2105891556</v>
      </c>
      <c r="H119" s="73" cm="1">
        <f t="array" ref="H119">INDEX(SwapSold!$E$28:$T$35,Summary!K119,Summary!L119)</f>
        <v>7066627.120812986</v>
      </c>
      <c r="I119" s="20" cm="1">
        <f t="array" ref="I119">INDEX(DualFuelCM!$E$28:$T$35,Summary!K119,Summary!L119)</f>
        <v>8910959.2142431829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MarinusSnowy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4332901.8823293801</v>
      </c>
      <c r="H120" s="73" cm="1">
        <f t="array" ref="H120">INDEX(SwapSold!$E$28:$T$35,Summary!K120,Summary!L120)</f>
        <v>276908.38790231419</v>
      </c>
      <c r="I120" s="20" cm="1">
        <f t="array" ref="I120">INDEX(DualFuelCM!$E$28:$T$35,Summary!K120,Summary!L120)</f>
        <v>7992166.3174261246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MarinusSnowy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-1573625.1472249196</v>
      </c>
      <c r="H121" s="73" cm="1">
        <f t="array" ref="H121">INDEX(SwapSold!$E$28:$T$35,Summary!K121,Summary!L121)</f>
        <v>-4089171.0651385058</v>
      </c>
      <c r="I121" s="20" cm="1">
        <f t="array" ref="I121">INDEX(DualFuelCM!$E$28:$T$35,Summary!K121,Summary!L121)</f>
        <v>6466605.9330323981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MarinusSnowy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-9217205.4436650742</v>
      </c>
      <c r="H122" s="73" cm="1">
        <f t="array" ref="H122">INDEX(SwapSold!$E$28:$T$35,Summary!K122,Summary!L122)</f>
        <v>-8924635.2499518674</v>
      </c>
      <c r="I122" s="20" cm="1">
        <f t="array" ref="I122">INDEX(DualFuelCM!$E$28:$T$35,Summary!K122,Summary!L122)</f>
        <v>4451704.5272846883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MarinusSnowy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-13304857.83458643</v>
      </c>
      <c r="H123" s="73" cm="1">
        <f t="array" ref="H123">INDEX(SwapSold!$E$28:$T$35,Summary!K123,Summary!L123)</f>
        <v>-20405385.613925505</v>
      </c>
      <c r="I123" s="20" cm="1">
        <f t="array" ref="I123">INDEX(DualFuelCM!$E$28:$T$35,Summary!K123,Summary!L123)</f>
        <v>2785692.4569007168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MarinusSnowy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2338733.7855332019</v>
      </c>
      <c r="H124" s="73" cm="1">
        <f t="array" ref="H124">INDEX(SwapSold!$E$28:$T$35,Summary!K124,Summary!L124)</f>
        <v>2020494.0030909691</v>
      </c>
      <c r="I124" s="20" cm="1">
        <f t="array" ref="I124">INDEX(DualFuelCM!$E$28:$T$35,Summary!K124,Summary!L124)</f>
        <v>7664503.4613387519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MarinusSnowy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15616219.717856431</v>
      </c>
      <c r="H125" s="73" cm="1">
        <f t="array" ref="H125">INDEX(SwapSold!$E$28:$T$35,Summary!K125,Summary!L125)</f>
        <v>31805077.173937075</v>
      </c>
      <c r="I125" s="20" cm="1">
        <f t="array" ref="I125">INDEX(DualFuelCM!$E$28:$T$35,Summary!K125,Summary!L125)</f>
        <v>13747093.621884946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MarinusSnowy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8073867.3526404826</v>
      </c>
      <c r="H126" s="73" cm="1">
        <f t="array" ref="H126">INDEX(SwapSold!$E$28:$T$35,Summary!K126,Summary!L126)</f>
        <v>19034576.691533498</v>
      </c>
      <c r="I126" s="20" cm="1">
        <f t="array" ref="I126">INDEX(DualFuelCM!$E$28:$T$35,Summary!K126,Summary!L126)</f>
        <v>10133621.037946541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MarinusSnowy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5780204.8436761312</v>
      </c>
      <c r="H127" s="73" cm="1">
        <f t="array" ref="H127">INDEX(SwapSold!$E$28:$T$35,Summary!K127,Summary!L127)</f>
        <v>7789312.2553239744</v>
      </c>
      <c r="I127" s="20" cm="1">
        <f t="array" ref="I127">INDEX(DualFuelCM!$E$28:$T$35,Summary!K127,Summary!L127)</f>
        <v>8883635.895996917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MarinusSnowy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3112242.748545175</v>
      </c>
      <c r="H128" s="73" cm="1">
        <f t="array" ref="H128">INDEX(SwapSold!$E$28:$T$35,Summary!K128,Summary!L128)</f>
        <v>295312.6849737608</v>
      </c>
      <c r="I128" s="20" cm="1">
        <f t="array" ref="I128">INDEX(DualFuelCM!$E$28:$T$35,Summary!K128,Summary!L128)</f>
        <v>7933131.3916927502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MarinusSnowy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-3068331.5311546465</v>
      </c>
      <c r="H129" s="73" cm="1">
        <f t="array" ref="H129">INDEX(SwapSold!$E$28:$T$35,Summary!K129,Summary!L129)</f>
        <v>-4231896.4865040947</v>
      </c>
      <c r="I129" s="20" cm="1">
        <f t="array" ref="I129">INDEX(DualFuelCM!$E$28:$T$35,Summary!K129,Summary!L129)</f>
        <v>6351662.5553083122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MarinusSnowy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-11282982.444971753</v>
      </c>
      <c r="H130" s="73" cm="1">
        <f t="array" ref="H130">INDEX(SwapSold!$E$28:$T$35,Summary!K130,Summary!L130)</f>
        <v>-9363630.1561946776</v>
      </c>
      <c r="I130" s="20" cm="1">
        <f t="array" ref="I130">INDEX(DualFuelCM!$E$28:$T$35,Summary!K130,Summary!L130)</f>
        <v>4232042.5975077478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MarinusSnowy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-15829792.993686071</v>
      </c>
      <c r="H131" s="73" cm="1">
        <f t="array" ref="H131">INDEX(SwapSold!$E$28:$T$35,Summary!K131,Summary!L131)</f>
        <v>-17962145.502543435</v>
      </c>
      <c r="I131" s="20" cm="1">
        <f t="array" ref="I131">INDEX(DualFuelCM!$E$28:$T$35,Summary!K131,Summary!L131)</f>
        <v>2566269.6789986175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MarinusSnowy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1010002.5408367752</v>
      </c>
      <c r="H132" s="73" cm="1">
        <f t="array" ref="H132">INDEX(SwapSold!$E$28:$T$35,Summary!K132,Summary!L132)</f>
        <v>2201794.641392163</v>
      </c>
      <c r="I132" s="20" cm="1">
        <f t="array" ref="I132">INDEX(DualFuelCM!$E$28:$T$35,Summary!K132,Summary!L132)</f>
        <v>7572420.9092760906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MarinusSnowy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11625410.653679425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MarinusSnowy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4928018.3750484688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MarinusSnowy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2137390.550073381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MarinusSnowy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0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MarinusSnowy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-2157153.9521202934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MarinusSnowy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-5324449.1941535566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MarinusSnowy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-14532495.567152714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MarinusSnowy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-67570.729845660593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MarinusSnowy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13716941.542595202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MarinusSnowy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6401378.2626619777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MarinusSnowy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2828733.6711884784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MarinusSnowy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21051.051621290826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MarinusSnowy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-2980159.9521337417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MarinusSnowy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-7548202.5076733083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MarinusSnowy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-16960422.260798078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MarinusSnowy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-190402.2507592031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MarinusSnowy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14329199.565885216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MarinusSnowy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6454463.4814036954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MarinusSnowy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2737644.4138905774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MarinusSnowy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-39049.147564120853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MarinusSnowy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-3025630.4322358128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MarinusSnowy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-7344524.564227731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MarinusSnowy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-17013565.486864686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MarinusSnowy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-218467.29762565071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MarinusSnowy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13327207.135820102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MarinusSnowy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6438777.6094583692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MarinusSnowy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2684353.3243897329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MarinusSnowy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-91253.358749535531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MarinusSnowy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-3031551.9221225563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MarinusSnowy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-7235331.8447614964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MarinusSnowy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-17429737.905315112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MarinusSnowy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-220896.48211394073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MarinusSnowy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20198920.864350058</v>
      </c>
      <c r="H165" s="73" cm="1">
        <f t="array" ref="H165">INDEX(SwapSold!$E$28:$T$35,Summary!K165,Summary!L165)</f>
        <v>15197957.860022938</v>
      </c>
      <c r="I165" s="20" cm="1">
        <f t="array" ref="I165">INDEX('2hBatteryCM'!$E$28:$T$35,Summary!K165,Summary!L165)</f>
        <v>11744882.487899832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MarinusSnowy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11532909.938074911</v>
      </c>
      <c r="H166" s="73" cm="1">
        <f t="array" ref="H166">INDEX(SwapSold!$E$28:$T$35,Summary!K166,Summary!L166)</f>
        <v>8058008.6680457713</v>
      </c>
      <c r="I166" s="20" cm="1">
        <f t="array" ref="I166">INDEX('2hBatteryCM'!$E$28:$T$35,Summary!K166,Summary!L166)</f>
        <v>8871827.042916378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MarinusSnowy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6326278.8234031145</v>
      </c>
      <c r="H167" s="73" cm="1">
        <f t="array" ref="H167">INDEX(SwapSold!$E$28:$T$35,Summary!K167,Summary!L167)</f>
        <v>3412438.3130177325</v>
      </c>
      <c r="I167" s="20" cm="1">
        <f t="array" ref="I167">INDEX('2hBatteryCM'!$E$28:$T$35,Summary!K167,Summary!L167)</f>
        <v>7335949.4857760295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MarinusSnowy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2732337.2261213772</v>
      </c>
      <c r="H168" s="73" cm="1">
        <f t="array" ref="H168">INDEX(SwapSold!$E$28:$T$35,Summary!K168,Summary!L168)</f>
        <v>39093.227233603815</v>
      </c>
      <c r="I168" s="20" cm="1">
        <f t="array" ref="I168">INDEX('2hBatteryCM'!$E$28:$T$35,Summary!K168,Summary!L168)</f>
        <v>6246073.412937589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MarinusSnowy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-208190.00192690329</v>
      </c>
      <c r="H169" s="73" cm="1">
        <f t="array" ref="H169">INDEX(SwapSold!$E$28:$T$35,Summary!K169,Summary!L169)</f>
        <v>-3762700.5858557504</v>
      </c>
      <c r="I169" s="20" cm="1">
        <f t="array" ref="I169">INDEX('2hBatteryCM'!$E$28:$T$35,Summary!K169,Summary!L169)</f>
        <v>5218937.646146331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MarinusSnowy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-2207695.911829025</v>
      </c>
      <c r="H170" s="73" cm="1">
        <f t="array" ref="H170">INDEX(SwapSold!$E$28:$T$35,Summary!K170,Summary!L170)</f>
        <v>-8879939.058629822</v>
      </c>
      <c r="I170" s="20" cm="1">
        <f t="array" ref="I170">INDEX('2hBatteryCM'!$E$28:$T$35,Summary!K170,Summary!L170)</f>
        <v>4051617.0510973381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MarinusSnowy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-6348354.2618838204</v>
      </c>
      <c r="H171" s="73" cm="1">
        <f t="array" ref="H171">INDEX(SwapSold!$E$28:$T$35,Summary!K171,Summary!L171)</f>
        <v>-21544480.008269276</v>
      </c>
      <c r="I171" s="20" cm="1">
        <f t="array" ref="I171">INDEX('2hBatteryCM'!$E$28:$T$35,Summary!K171,Summary!L171)</f>
        <v>2047526.0539877163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MarinusSnowy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3343446.761955407</v>
      </c>
      <c r="H172" s="73" cm="1">
        <f t="array" ref="H172">INDEX(SwapSold!$E$28:$T$35,Summary!K172,Summary!L172)</f>
        <v>-217937.94614922401</v>
      </c>
      <c r="I172" s="20" cm="1">
        <f t="array" ref="I172">INDEX('2hBatteryCM'!$E$28:$T$35,Summary!K172,Summary!L172)</f>
        <v>6325319.5014899122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MarinusSnowy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16982450.006808367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MarinusSnowy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7887918.4271676466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MarinusSnowy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3425778.8409395684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MarinusSnowy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-56560.752898983752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MarinusSnowy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-3933382.4004646051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MarinusSnowy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-9335465.6019072887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MarinusSnowy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-20477656.283886172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MarinusSnowy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-327326.79196701001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MarinusSnowy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15337436.277853223</v>
      </c>
      <c r="H181" s="73" cm="1">
        <f t="array" ref="H181">INDEX(SwapSold!$E$28:$T$35,Summary!K181,Summary!L181)</f>
        <v>15687666.452940583</v>
      </c>
      <c r="I181" s="20" cm="1">
        <f t="array" ref="I181">INDEX('2hBatteryCM'!$E$28:$T$35,Summary!K181,Summary!L181)</f>
        <v>11933699.706052229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MarinusSnowy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8057175.3353429055</v>
      </c>
      <c r="H182" s="73" cm="1">
        <f t="array" ref="H182">INDEX(SwapSold!$E$28:$T$35,Summary!K182,Summary!L182)</f>
        <v>7677476.1282392135</v>
      </c>
      <c r="I182" s="20" cm="1">
        <f t="array" ref="I182">INDEX('2hBatteryCM'!$E$28:$T$35,Summary!K182,Summary!L182)</f>
        <v>8926719.969687812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MarinusSnowy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3445083.0533897723</v>
      </c>
      <c r="H183" s="73" cm="1">
        <f t="array" ref="H183">INDEX(SwapSold!$E$28:$T$35,Summary!K183,Summary!L183)</f>
        <v>3106579.5104975947</v>
      </c>
      <c r="I183" s="20" cm="1">
        <f t="array" ref="I183">INDEX('2hBatteryCM'!$E$28:$T$35,Summary!K183,Summary!L183)</f>
        <v>7577961.3462033384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MarinusSnowy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450112.74974998517</v>
      </c>
      <c r="H184" s="73" cm="1">
        <f t="array" ref="H184">INDEX(SwapSold!$E$28:$T$35,Summary!K184,Summary!L184)</f>
        <v>-190695.2247961899</v>
      </c>
      <c r="I184" s="20" cm="1">
        <f t="array" ref="I184">INDEX('2hBatteryCM'!$E$28:$T$35,Summary!K184,Summary!L184)</f>
        <v>6616196.422309109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MarinusSnowy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-2179699.6429688591</v>
      </c>
      <c r="H185" s="73" cm="1">
        <f t="array" ref="H185">INDEX(SwapSold!$E$28:$T$35,Summary!K185,Summary!L185)</f>
        <v>-3661948.8529161988</v>
      </c>
      <c r="I185" s="20" cm="1">
        <f t="array" ref="I185">INDEX('2hBatteryCM'!$E$28:$T$35,Summary!K185,Summary!L185)</f>
        <v>5584672.6784461662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MarinusSnowy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-5132296.1457995558</v>
      </c>
      <c r="H186" s="73" cm="1">
        <f t="array" ref="H186">INDEX(SwapSold!$E$28:$T$35,Summary!K186,Summary!L186)</f>
        <v>-8435245.7791724708</v>
      </c>
      <c r="I186" s="20" cm="1">
        <f t="array" ref="I186">INDEX('2hBatteryCM'!$E$28:$T$35,Summary!K186,Summary!L186)</f>
        <v>4297382.2928011306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MarinusSnowy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-8178576.4177831905</v>
      </c>
      <c r="H187" s="73" cm="1">
        <f t="array" ref="H187">INDEX(SwapSold!$E$28:$T$35,Summary!K187,Summary!L187)</f>
        <v>-21170409.386980571</v>
      </c>
      <c r="I187" s="20" cm="1">
        <f t="array" ref="I187">INDEX('2hBatteryCM'!$E$28:$T$35,Summary!K187,Summary!L187)</f>
        <v>2587441.805533912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MarinusSnowy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784223.32587714051</v>
      </c>
      <c r="H188" s="73" cm="1">
        <f t="array" ref="H188">INDEX(SwapSold!$E$28:$T$35,Summary!K188,Summary!L188)</f>
        <v>-304704.80612274591</v>
      </c>
      <c r="I188" s="20" cm="1">
        <f t="array" ref="I188">INDEX('2hBatteryCM'!$E$28:$T$35,Summary!K188,Summary!L188)</f>
        <v>6597857.2924654782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MarinusSnowy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19481992.949251581</v>
      </c>
      <c r="H189" s="73" cm="1">
        <f t="array" ref="H189">INDEX(SwapSold!$E$28:$T$35,Summary!K189,Summary!L189)</f>
        <v>18483785.634220518</v>
      </c>
      <c r="I189" s="20" cm="1">
        <f t="array" ref="I189">INDEX('2hBatteryCM'!$E$28:$T$35,Summary!K189,Summary!L189)</f>
        <v>11043997.343756523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MarinusSnowy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9423805.4455061052</v>
      </c>
      <c r="H190" s="73" cm="1">
        <f t="array" ref="H190">INDEX(SwapSold!$E$28:$T$35,Summary!K190,Summary!L190)</f>
        <v>8567523.9583050366</v>
      </c>
      <c r="I190" s="20" cm="1">
        <f t="array" ref="I190">INDEX('2hBatteryCM'!$E$28:$T$35,Summary!K190,Summary!L190)</f>
        <v>7340053.1085019363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MarinusSnowy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4093810.301794888</v>
      </c>
      <c r="H191" s="73" cm="1">
        <f t="array" ref="H191">INDEX(SwapSold!$E$28:$T$35,Summary!K191,Summary!L191)</f>
        <v>3564658.6684849914</v>
      </c>
      <c r="I191" s="20" cm="1">
        <f t="array" ref="I191">INDEX('2hBatteryCM'!$E$28:$T$35,Summary!K191,Summary!L191)</f>
        <v>6210147.8571997257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MarinusSnowy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1133246.753158882</v>
      </c>
      <c r="H192" s="73" cm="1">
        <f t="array" ref="H192">INDEX(SwapSold!$E$28:$T$35,Summary!K192,Summary!L192)</f>
        <v>-16411.308209310733</v>
      </c>
      <c r="I192" s="20" cm="1">
        <f t="array" ref="I192">INDEX('2hBatteryCM'!$E$28:$T$35,Summary!K192,Summary!L192)</f>
        <v>5435928.4203747734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MarinusSnowy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-1585438.3504815095</v>
      </c>
      <c r="H193" s="73" cm="1">
        <f t="array" ref="H193">INDEX(SwapSold!$E$28:$T$35,Summary!K193,Summary!L193)</f>
        <v>-3864845.5049544857</v>
      </c>
      <c r="I193" s="20" cm="1">
        <f t="array" ref="I193">INDEX('2hBatteryCM'!$E$28:$T$35,Summary!K193,Summary!L193)</f>
        <v>4663111.8737977147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MarinusSnowy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-4505686.4820962176</v>
      </c>
      <c r="H194" s="73" cm="1">
        <f t="array" ref="H194">INDEX(SwapSold!$E$28:$T$35,Summary!K194,Summary!L194)</f>
        <v>-9363591.5892258417</v>
      </c>
      <c r="I194" s="20" cm="1">
        <f t="array" ref="I194">INDEX('2hBatteryCM'!$E$28:$T$35,Summary!K194,Summary!L194)</f>
        <v>3594956.7985688788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MarinusSnowy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-9001497.1029015407</v>
      </c>
      <c r="H195" s="73" cm="1">
        <f t="array" ref="H195">INDEX(SwapSold!$E$28:$T$35,Summary!K195,Summary!L195)</f>
        <v>-24612901.658929095</v>
      </c>
      <c r="I195" s="20" cm="1">
        <f t="array" ref="I195">INDEX('2hBatteryCM'!$E$28:$T$35,Summary!K195,Summary!L195)</f>
        <v>1929529.2074062664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MarinusSnowy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1498541.0229353164</v>
      </c>
      <c r="H196" s="73" cm="1">
        <f t="array" ref="H196">INDEX(SwapSold!$E$28:$T$35,Summary!K196,Summary!L196)</f>
        <v>-197039.76212455446</v>
      </c>
      <c r="I196" s="20" cm="1">
        <f t="array" ref="I196">INDEX('2hBatteryCM'!$E$28:$T$35,Summary!K196,Summary!L196)</f>
        <v>5444398.9476834023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MarinusSnowy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17395685.649843436</v>
      </c>
      <c r="H197" s="73" cm="1">
        <f t="array" ref="H197">INDEX(SwapSold!$E$28:$T$35,Summary!K197,Summary!L197)</f>
        <v>17621508.949109625</v>
      </c>
      <c r="I197" s="20" cm="1">
        <f t="array" ref="I197">INDEX('2hBatteryCM'!$E$28:$T$35,Summary!K197,Summary!L197)</f>
        <v>9806639.6284492612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MarinusSnowy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9368892.3080487605</v>
      </c>
      <c r="H198" s="73" cm="1">
        <f t="array" ref="H198">INDEX(SwapSold!$E$28:$T$35,Summary!K198,Summary!L198)</f>
        <v>8373481.8187305769</v>
      </c>
      <c r="I198" s="20" cm="1">
        <f t="array" ref="I198">INDEX('2hBatteryCM'!$E$28:$T$35,Summary!K198,Summary!L198)</f>
        <v>7413772.5181191433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MarinusSnowy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4042167.5261514289</v>
      </c>
      <c r="H199" s="73" cm="1">
        <f t="array" ref="H199">INDEX(SwapSold!$E$28:$T$35,Summary!K199,Summary!L199)</f>
        <v>3599402.4513362269</v>
      </c>
      <c r="I199" s="20" cm="1">
        <f t="array" ref="I199">INDEX('2hBatteryCM'!$E$28:$T$35,Summary!K199,Summary!L199)</f>
        <v>6343850.5482264403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MarinusSnowy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836640.80383540213</v>
      </c>
      <c r="H200" s="73" cm="1">
        <f t="array" ref="H200">INDEX(SwapSold!$E$28:$T$35,Summary!K200,Summary!L200)</f>
        <v>-115919.66386553698</v>
      </c>
      <c r="I200" s="20" cm="1">
        <f t="array" ref="I200">INDEX('2hBatteryCM'!$E$28:$T$35,Summary!K200,Summary!L200)</f>
        <v>5573242.0434540175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MarinusSnowy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-1811787.2213062404</v>
      </c>
      <c r="H201" s="73" cm="1">
        <f t="array" ref="H201">INDEX(SwapSold!$E$28:$T$35,Summary!K201,Summary!L201)</f>
        <v>-3969675.7004167503</v>
      </c>
      <c r="I201" s="20" cm="1">
        <f t="array" ref="I201">INDEX('2hBatteryCM'!$E$28:$T$35,Summary!K201,Summary!L201)</f>
        <v>4833095.5727533018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MarinusSnowy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-5118136.8011999642</v>
      </c>
      <c r="H202" s="73" cm="1">
        <f t="array" ref="H202">INDEX(SwapSold!$E$28:$T$35,Summary!K202,Summary!L202)</f>
        <v>-9521147.2219184153</v>
      </c>
      <c r="I202" s="20" cm="1">
        <f t="array" ref="I202">INDEX('2hBatteryCM'!$E$28:$T$35,Summary!K202,Summary!L202)</f>
        <v>3819008.7707637106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MarinusSnowy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-8666940.5505053308</v>
      </c>
      <c r="H203" s="73" cm="1">
        <f t="array" ref="H203">INDEX(SwapSold!$E$28:$T$35,Summary!K203,Summary!L203)</f>
        <v>-18897297.131145421</v>
      </c>
      <c r="I203" s="20" cm="1">
        <f t="array" ref="I203">INDEX('2hBatteryCM'!$E$28:$T$35,Summary!K203,Summary!L203)</f>
        <v>2424176.1899871002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MarinusSnowy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1292091.2202931265</v>
      </c>
      <c r="H204" s="73" cm="1">
        <f t="array" ref="H204">INDEX(SwapSold!$E$28:$T$35,Summary!K204,Summary!L204)</f>
        <v>-271156.85132197861</v>
      </c>
      <c r="I204" s="20" cm="1">
        <f t="array" ref="I204">INDEX('2hBatteryCM'!$E$28:$T$35,Summary!K204,Summary!L204)</f>
        <v>5592391.6074417084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MarinusSnowy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20855577.517480861</v>
      </c>
      <c r="H205" s="73" cm="1">
        <f t="array" ref="H205">INDEX(SwapSold!$E$28:$T$35,Summary!K205,Summary!L205)</f>
        <v>20408328.532960519</v>
      </c>
      <c r="I205" s="20" cm="1">
        <f t="array" ref="I205">INDEX('2hBatteryCM'!$E$28:$T$35,Summary!K205,Summary!L205)</f>
        <v>11726822.467386805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MarinusSnowy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9555932.6321695503</v>
      </c>
      <c r="H206" s="73" cm="1">
        <f t="array" ref="H206">INDEX(SwapSold!$E$28:$T$35,Summary!K206,Summary!L206)</f>
        <v>10583123.596227011</v>
      </c>
      <c r="I206" s="20" cm="1">
        <f t="array" ref="I206">INDEX('2hBatteryCM'!$E$28:$T$35,Summary!K206,Summary!L206)</f>
        <v>8593644.4182035569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MarinusSnowy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4607216.4237420056</v>
      </c>
      <c r="H207" s="73" cm="1">
        <f t="array" ref="H207">INDEX(SwapSold!$E$28:$T$35,Summary!K207,Summary!L207)</f>
        <v>4729194.8122179275</v>
      </c>
      <c r="I207" s="20" cm="1">
        <f t="array" ref="I207">INDEX('2hBatteryCM'!$E$28:$T$35,Summary!K207,Summary!L207)</f>
        <v>7341389.946406547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MarinusSnowy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1124913.8072867773</v>
      </c>
      <c r="H208" s="73" cm="1">
        <f t="array" ref="H208">INDEX(SwapSold!$E$28:$T$35,Summary!K208,Summary!L208)</f>
        <v>50536.386660340046</v>
      </c>
      <c r="I208" s="20" cm="1">
        <f t="array" ref="I208">INDEX('2hBatteryCM'!$E$28:$T$35,Summary!K208,Summary!L208)</f>
        <v>6396523.4392404705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MarinusSnowy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-1791782.264006109</v>
      </c>
      <c r="H209" s="73" cm="1">
        <f t="array" ref="H209">INDEX(SwapSold!$E$28:$T$35,Summary!K209,Summary!L209)</f>
        <v>-4988183.7864136053</v>
      </c>
      <c r="I209" s="20" cm="1">
        <f t="array" ref="I209">INDEX('2hBatteryCM'!$E$28:$T$35,Summary!K209,Summary!L209)</f>
        <v>5516787.2104483442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MarinusSnowy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-4865910.7222592672</v>
      </c>
      <c r="H210" s="73" cm="1">
        <f t="array" ref="H210">INDEX(SwapSold!$E$28:$T$35,Summary!K210,Summary!L210)</f>
        <v>-12265103.917941056</v>
      </c>
      <c r="I210" s="20" cm="1">
        <f t="array" ref="I210">INDEX('2hBatteryCM'!$E$28:$T$35,Summary!K210,Summary!L210)</f>
        <v>4464870.4749025246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MarinusSnowy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-8891856.5207991023</v>
      </c>
      <c r="H211" s="73" cm="1">
        <f t="array" ref="H211">INDEX(SwapSold!$E$28:$T$35,Summary!K211,Summary!L211)</f>
        <v>-27138773.660815183</v>
      </c>
      <c r="I211" s="20" cm="1">
        <f t="array" ref="I211">INDEX('2hBatteryCM'!$E$28:$T$35,Summary!K211,Summary!L211)</f>
        <v>3000406.6977568036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MarinusSnowy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1592065.2546342541</v>
      </c>
      <c r="H212" s="73" cm="1">
        <f t="array" ref="H212">INDEX(SwapSold!$E$28:$T$35,Summary!K212,Summary!L212)</f>
        <v>-278437.93307024968</v>
      </c>
      <c r="I212" s="20" cm="1">
        <f t="array" ref="I212">INDEX('2hBatteryCM'!$E$28:$T$35,Summary!K212,Summary!L212)</f>
        <v>6449583.6142020775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MarinusSnowy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15598519.298416141</v>
      </c>
      <c r="H213" s="73" cm="1">
        <f t="array" ref="H213">INDEX(SwapSold!$E$28:$T$35,Summary!K213,Summary!L213)</f>
        <v>21636816.855206579</v>
      </c>
      <c r="I213" s="20" cm="1">
        <f t="array" ref="I213">INDEX('2hBatteryCM'!$E$28:$T$35,Summary!K213,Summary!L213)</f>
        <v>10622947.177176045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MarinusSnowy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6236187.90484</v>
      </c>
      <c r="H214" s="73" cm="1">
        <f t="array" ref="H214">INDEX(SwapSold!$E$28:$T$35,Summary!K214,Summary!L214)</f>
        <v>10256790.74263026</v>
      </c>
      <c r="I214" s="20" cm="1">
        <f t="array" ref="I214">INDEX('2hBatteryCM'!$E$28:$T$35,Summary!K214,Summary!L214)</f>
        <v>7930233.9835542049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MarinusSnowy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1938581.4357124378</v>
      </c>
      <c r="H215" s="73" cm="1">
        <f t="array" ref="H215">INDEX(SwapSold!$E$28:$T$35,Summary!K215,Summary!L215)</f>
        <v>4436013.7044548411</v>
      </c>
      <c r="I215" s="20" cm="1">
        <f t="array" ref="I215">INDEX('2hBatteryCM'!$E$28:$T$35,Summary!K215,Summary!L215)</f>
        <v>6855562.9898317428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MarinusSnowy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-1260951.4286510118</v>
      </c>
      <c r="H216" s="73" cm="1">
        <f t="array" ref="H216">INDEX(SwapSold!$E$28:$T$35,Summary!K216,Summary!L216)</f>
        <v>-15275.433557424771</v>
      </c>
      <c r="I216" s="20" cm="1">
        <f t="array" ref="I216">INDEX('2hBatteryCM'!$E$28:$T$35,Summary!K216,Summary!L216)</f>
        <v>6013450.2686924366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MarinusSnowy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-4062308.0688605658</v>
      </c>
      <c r="H217" s="73" cm="1">
        <f t="array" ref="H217">INDEX(SwapSold!$E$28:$T$35,Summary!K217,Summary!L217)</f>
        <v>-4659085.8779812586</v>
      </c>
      <c r="I217" s="20" cm="1">
        <f t="array" ref="I217">INDEX('2hBatteryCM'!$E$28:$T$35,Summary!K217,Summary!L217)</f>
        <v>5195312.4997198973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MarinusSnowy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-7061556.1021159645</v>
      </c>
      <c r="H218" s="73" cm="1">
        <f t="array" ref="H218">INDEX(SwapSold!$E$28:$T$35,Summary!K218,Summary!L218)</f>
        <v>-11464167.417794192</v>
      </c>
      <c r="I218" s="20" cm="1">
        <f t="array" ref="I218">INDEX('2hBatteryCM'!$E$28:$T$35,Summary!K218,Summary!L218)</f>
        <v>4192419.5794608369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MarinusSnowy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-10334077.563512618</v>
      </c>
      <c r="H219" s="73" cm="1">
        <f t="array" ref="H219">INDEX(SwapSold!$E$28:$T$35,Summary!K219,Summary!L219)</f>
        <v>-25154894.760965522</v>
      </c>
      <c r="I219" s="20" cm="1">
        <f t="array" ref="I219">INDEX('2hBatteryCM'!$E$28:$T$35,Summary!K219,Summary!L219)</f>
        <v>3008031.3944018153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MarinusSnowy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-931894.27275697875</v>
      </c>
      <c r="H220" s="73" cm="1">
        <f t="array" ref="H220">INDEX(SwapSold!$E$28:$T$35,Summary!K220,Summary!L220)</f>
        <v>-211946.7068171681</v>
      </c>
      <c r="I220" s="20" cm="1">
        <f t="array" ref="I220">INDEX('2hBatteryCM'!$E$28:$T$35,Summary!K220,Summary!L220)</f>
        <v>6027772.6034274297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MarinusSnowy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16141436.449500594</v>
      </c>
      <c r="H221" s="73" cm="1">
        <f t="array" ref="H221">INDEX(SwapSold!$E$28:$T$35,Summary!K221,Summary!L221)</f>
        <v>25741086.519230634</v>
      </c>
      <c r="I221" s="20" cm="1">
        <f t="array" ref="I221">INDEX('2hBatteryCM'!$E$28:$T$35,Summary!K221,Summary!L221)</f>
        <v>10726988.459076099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MarinusSnowy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7850838.015918781</v>
      </c>
      <c r="H222" s="73" cm="1">
        <f t="array" ref="H222">INDEX(SwapSold!$E$28:$T$35,Summary!K222,Summary!L222)</f>
        <v>12398053.192715634</v>
      </c>
      <c r="I222" s="20" cm="1">
        <f t="array" ref="I222">INDEX('2hBatteryCM'!$E$28:$T$35,Summary!K222,Summary!L222)</f>
        <v>8272400.7745777005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MarinusSnowy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3925878.209438276</v>
      </c>
      <c r="H223" s="73" cm="1">
        <f t="array" ref="H223">INDEX(SwapSold!$E$28:$T$35,Summary!K223,Summary!L223)</f>
        <v>5219286.539113543</v>
      </c>
      <c r="I223" s="20" cm="1">
        <f t="array" ref="I223">INDEX('2hBatteryCM'!$E$28:$T$35,Summary!K223,Summary!L223)</f>
        <v>7269947.7010995373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MarinusSnowy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718097.14787947631</v>
      </c>
      <c r="H224" s="73" cm="1">
        <f t="array" ref="H224">INDEX(SwapSold!$E$28:$T$35,Summary!K224,Summary!L224)</f>
        <v>94379.730920338858</v>
      </c>
      <c r="I224" s="20" cm="1">
        <f t="array" ref="I224">INDEX('2hBatteryCM'!$E$28:$T$35,Summary!K224,Summary!L224)</f>
        <v>6430172.566670713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MarinusSnowy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-2868671.7797513753</v>
      </c>
      <c r="H225" s="73" cm="1">
        <f t="array" ref="H225">INDEX(SwapSold!$E$28:$T$35,Summary!K225,Summary!L225)</f>
        <v>-4838525.2013951978</v>
      </c>
      <c r="I225" s="20" cm="1">
        <f t="array" ref="I225">INDEX('2hBatteryCM'!$E$28:$T$35,Summary!K225,Summary!L225)</f>
        <v>5462957.2202801285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MarinusSnowy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-6804212.0464829402</v>
      </c>
      <c r="H226" s="73" cm="1">
        <f t="array" ref="H226">INDEX(SwapSold!$E$28:$T$35,Summary!K226,Summary!L226)</f>
        <v>-11299603.674761955</v>
      </c>
      <c r="I226" s="20" cm="1">
        <f t="array" ref="I226">INDEX('2hBatteryCM'!$E$28:$T$35,Summary!K226,Summary!L226)</f>
        <v>4289587.1337103639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MarinusSnowy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-11409549.374933232</v>
      </c>
      <c r="H227" s="73" cm="1">
        <f t="array" ref="H227">INDEX(SwapSold!$E$28:$T$35,Summary!K227,Summary!L227)</f>
        <v>-27101278.069543689</v>
      </c>
      <c r="I227" s="20" cm="1">
        <f t="array" ref="I227">INDEX('2hBatteryCM'!$E$28:$T$35,Summary!K227,Summary!L227)</f>
        <v>2914572.29311956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MarinusSnowy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570049.71316517063</v>
      </c>
      <c r="H228" s="73" cm="1">
        <f t="array" ref="H228">INDEX(SwapSold!$E$28:$T$35,Summary!K228,Summary!L228)</f>
        <v>211623.69106134516</v>
      </c>
      <c r="I228" s="20" cm="1">
        <f t="array" ref="I228">INDEX('2hBatteryCM'!$E$28:$T$35,Summary!K228,Summary!L228)</f>
        <v>6357962.2777399318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MarinusSnowy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18477538.857267745</v>
      </c>
      <c r="H229" s="73" cm="1">
        <f t="array" ref="H229">INDEX(SwapSold!$E$28:$T$35,Summary!K229,Summary!L229)</f>
        <v>25778517.543516167</v>
      </c>
      <c r="I229" s="20" cm="1">
        <f t="array" ref="I229">INDEX('2hBatteryCM'!$E$28:$T$35,Summary!K229,Summary!L229)</f>
        <v>11102131.31994232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MarinusSnowy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8443409.0208658725</v>
      </c>
      <c r="H230" s="73" cm="1">
        <f t="array" ref="H230">INDEX(SwapSold!$E$28:$T$35,Summary!K230,Summary!L230)</f>
        <v>13658877.703496631</v>
      </c>
      <c r="I230" s="20" cm="1">
        <f t="array" ref="I230">INDEX('2hBatteryCM'!$E$28:$T$35,Summary!K230,Summary!L230)</f>
        <v>8396566.169376798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MarinusSnowy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5022771.3533060206</v>
      </c>
      <c r="H231" s="73" cm="1">
        <f t="array" ref="H231">INDEX(SwapSold!$E$28:$T$35,Summary!K231,Summary!L231)</f>
        <v>5802741.7850047024</v>
      </c>
      <c r="I231" s="20" cm="1">
        <f t="array" ref="I231">INDEX('2hBatteryCM'!$E$28:$T$35,Summary!K231,Summary!L231)</f>
        <v>7507693.8450580407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MarinusSnowy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1889772.1541709895</v>
      </c>
      <c r="H232" s="73" cm="1">
        <f t="array" ref="H232">INDEX(SwapSold!$E$28:$T$35,Summary!K232,Summary!L232)</f>
        <v>162110.49782282082</v>
      </c>
      <c r="I232" s="20" cm="1">
        <f t="array" ref="I232">INDEX('2hBatteryCM'!$E$28:$T$35,Summary!K232,Summary!L232)</f>
        <v>6685397.9975168863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MarinusSnowy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-2208074.6330324104</v>
      </c>
      <c r="H233" s="73" cm="1">
        <f t="array" ref="H233">INDEX(SwapSold!$E$28:$T$35,Summary!K233,Summary!L233)</f>
        <v>-4791973.2187610148</v>
      </c>
      <c r="I233" s="20" cm="1">
        <f t="array" ref="I233">INDEX('2hBatteryCM'!$E$28:$T$35,Summary!K233,Summary!L233)</f>
        <v>5630599.5185715379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MarinusSnowy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-7202169.7090179808</v>
      </c>
      <c r="H234" s="73" cm="1">
        <f t="array" ref="H234">INDEX(SwapSold!$E$28:$T$35,Summary!K234,Summary!L234)</f>
        <v>-10924443.637645209</v>
      </c>
      <c r="I234" s="20" cm="1">
        <f t="array" ref="I234">INDEX('2hBatteryCM'!$E$28:$T$35,Summary!K234,Summary!L234)</f>
        <v>4278423.7912615146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MarinusSnowy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-11446460.270915322</v>
      </c>
      <c r="H235" s="73" cm="1">
        <f t="array" ref="H235">INDEX(SwapSold!$E$28:$T$35,Summary!K235,Summary!L235)</f>
        <v>-24347508.457537998</v>
      </c>
      <c r="I235" s="20" cm="1">
        <f t="array" ref="I235">INDEX('2hBatteryCM'!$E$28:$T$35,Summary!K235,Summary!L235)</f>
        <v>2958188.326705066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MarinusSnowy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1346983.9211914213</v>
      </c>
      <c r="H236" s="73" cm="1">
        <f t="array" ref="H236">INDEX(SwapSold!$E$28:$T$35,Summary!K236,Summary!L236)</f>
        <v>614457.81665584783</v>
      </c>
      <c r="I236" s="20" cm="1">
        <f t="array" ref="I236">INDEX('2hBatteryCM'!$E$28:$T$35,Summary!K236,Summary!L236)</f>
        <v>6533690.8308711331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MarinusSnowy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16290201.389387365</v>
      </c>
      <c r="H237" s="73" cm="1">
        <f t="array" ref="H237">INDEX(SwapSold!$E$28:$T$35,Summary!K237,Summary!L237)</f>
        <v>27844489.0382782</v>
      </c>
      <c r="I237" s="20" cm="1">
        <f t="array" ref="I237">INDEX('2hBatteryCM'!$E$28:$T$35,Summary!K237,Summary!L237)</f>
        <v>10636668.887005029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MarinusSnowy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7536226.8984495131</v>
      </c>
      <c r="H238" s="73" cm="1">
        <f t="array" ref="H238">INDEX(SwapSold!$E$28:$T$35,Summary!K238,Summary!L238)</f>
        <v>15805681.897314355</v>
      </c>
      <c r="I238" s="20" cm="1">
        <f t="array" ref="I238">INDEX('2hBatteryCM'!$E$28:$T$35,Summary!K238,Summary!L238)</f>
        <v>8245709.1685137982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MarinusSnowy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4410088.0702194534</v>
      </c>
      <c r="H239" s="73" cm="1">
        <f t="array" ref="H239">INDEX(SwapSold!$E$28:$T$35,Summary!K239,Summary!L239)</f>
        <v>6329336.6265376676</v>
      </c>
      <c r="I239" s="20" cm="1">
        <f t="array" ref="I239">INDEX('2hBatteryCM'!$E$28:$T$35,Summary!K239,Summary!L239)</f>
        <v>7417043.862219058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MarinusSnowy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1589017.4940752569</v>
      </c>
      <c r="H240" s="73" cm="1">
        <f t="array" ref="H240">INDEX(SwapSold!$E$28:$T$35,Summary!K240,Summary!L240)</f>
        <v>117189.93603742549</v>
      </c>
      <c r="I240" s="20" cm="1">
        <f t="array" ref="I240">INDEX('2hBatteryCM'!$E$28:$T$35,Summary!K240,Summary!L240)</f>
        <v>6665144.5460061822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MarinusSnowy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-3309559.8790939925</v>
      </c>
      <c r="H241" s="73" cm="1">
        <f t="array" ref="H241">INDEX(SwapSold!$E$28:$T$35,Summary!K241,Summary!L241)</f>
        <v>-4486737.7523461059</v>
      </c>
      <c r="I241" s="20" cm="1">
        <f t="array" ref="I241">INDEX('2hBatteryCM'!$E$28:$T$35,Summary!K241,Summary!L241)</f>
        <v>5483701.3120211605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MarinusSnowy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-9804898.782874262</v>
      </c>
      <c r="H242" s="73" cm="1">
        <f t="array" ref="H242">INDEX(SwapSold!$E$28:$T$35,Summary!K242,Summary!L242)</f>
        <v>-10097793.159175653</v>
      </c>
      <c r="I242" s="20" cm="1">
        <f t="array" ref="I242">INDEX('2hBatteryCM'!$E$28:$T$35,Summary!K242,Summary!L242)</f>
        <v>3904644.1248462447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MarinusSnowy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-13491287.411780469</v>
      </c>
      <c r="H243" s="73" cm="1">
        <f t="array" ref="H243">INDEX(SwapSold!$E$28:$T$35,Summary!K243,Summary!L243)</f>
        <v>-23174231.120867576</v>
      </c>
      <c r="I243" s="20" cm="1">
        <f t="array" ref="I243">INDEX('2hBatteryCM'!$E$28:$T$35,Summary!K243,Summary!L243)</f>
        <v>2687261.9989459924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MarinusSnowy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373582.75586489827</v>
      </c>
      <c r="H244" s="73" cm="1">
        <f t="array" ref="H244">INDEX(SwapSold!$E$28:$T$35,Summary!K244,Summary!L244)</f>
        <v>1212909.3970496408</v>
      </c>
      <c r="I244" s="20" cm="1">
        <f t="array" ref="I244">INDEX('2hBatteryCM'!$E$28:$T$35,Summary!K244,Summary!L244)</f>
        <v>6397476.8614816628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MarinusSnowy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18512246.805844981</v>
      </c>
      <c r="H245" s="73" cm="1">
        <f t="array" ref="H245">INDEX(SwapSold!$E$28:$T$35,Summary!K245,Summary!L245)</f>
        <v>30923697.247643933</v>
      </c>
      <c r="I245" s="20" cm="1">
        <f t="array" ref="I245">INDEX('2hBatteryCM'!$E$28:$T$35,Summary!K245,Summary!L245)</f>
        <v>11114516.977792354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MarinusSnowy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9048552.2896619197</v>
      </c>
      <c r="H246" s="73" cm="1">
        <f t="array" ref="H246">INDEX(SwapSold!$E$28:$T$35,Summary!K246,Summary!L246)</f>
        <v>17961841.630628463</v>
      </c>
      <c r="I246" s="20" cm="1">
        <f t="array" ref="I246">INDEX('2hBatteryCM'!$E$28:$T$35,Summary!K246,Summary!L246)</f>
        <v>8536669.461960569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MarinusSnowy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6833615.2105891556</v>
      </c>
      <c r="H247" s="73" cm="1">
        <f t="array" ref="H247">INDEX(SwapSold!$E$28:$T$35,Summary!K247,Summary!L247)</f>
        <v>7066627.120812986</v>
      </c>
      <c r="I247" s="20" cm="1">
        <f t="array" ref="I247">INDEX('2hBatteryCM'!$E$28:$T$35,Summary!K247,Summary!L247)</f>
        <v>7881700.3286665929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MarinusSnowy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4332901.8823293801</v>
      </c>
      <c r="H248" s="73" cm="1">
        <f t="array" ref="H248">INDEX(SwapSold!$E$28:$T$35,Summary!K248,Summary!L248)</f>
        <v>276908.38790231419</v>
      </c>
      <c r="I248" s="20" cm="1">
        <f t="array" ref="I248">INDEX('2hBatteryCM'!$E$28:$T$35,Summary!K248,Summary!L248)</f>
        <v>7180147.8423603736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MarinusSnowy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-1573625.1472249196</v>
      </c>
      <c r="H249" s="73" cm="1">
        <f t="array" ref="H249">INDEX(SwapSold!$E$28:$T$35,Summary!K249,Summary!L249)</f>
        <v>-4089171.0651385058</v>
      </c>
      <c r="I249" s="20" cm="1">
        <f t="array" ref="I249">INDEX('2hBatteryCM'!$E$28:$T$35,Summary!K249,Summary!L249)</f>
        <v>5828236.3854653761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MarinusSnowy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-9217205.4436650742</v>
      </c>
      <c r="H250" s="73" cm="1">
        <f t="array" ref="H250">INDEX(SwapSold!$E$28:$T$35,Summary!K250,Summary!L250)</f>
        <v>-8924635.2499518674</v>
      </c>
      <c r="I250" s="20" cm="1">
        <f t="array" ref="I250">INDEX('2hBatteryCM'!$E$28:$T$35,Summary!K250,Summary!L250)</f>
        <v>4067196.4504781999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MarinusSnowy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-13304857.83458643</v>
      </c>
      <c r="H251" s="73" cm="1">
        <f t="array" ref="H251">INDEX(SwapSold!$E$28:$T$35,Summary!K251,Summary!L251)</f>
        <v>-20405385.613925505</v>
      </c>
      <c r="I251" s="20" cm="1">
        <f t="array" ref="I251">INDEX('2hBatteryCM'!$E$28:$T$35,Summary!K251,Summary!L251)</f>
        <v>2780301.652266426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MarinusSnowy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2338733.7855332019</v>
      </c>
      <c r="H252" s="73" cm="1">
        <f t="array" ref="H252">INDEX(SwapSold!$E$28:$T$35,Summary!K252,Summary!L252)</f>
        <v>2020494.0030909691</v>
      </c>
      <c r="I252" s="20" cm="1">
        <f t="array" ref="I252">INDEX('2hBatteryCM'!$E$28:$T$35,Summary!K252,Summary!L252)</f>
        <v>6782606.8389757555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MarinusSnowy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15616219.717856431</v>
      </c>
      <c r="H253" s="73" cm="1">
        <f t="array" ref="H253">INDEX(SwapSold!$E$28:$T$35,Summary!K253,Summary!L253)</f>
        <v>31805077.173937075</v>
      </c>
      <c r="I253" s="20" cm="1">
        <f t="array" ref="I253">INDEX('2hBatteryCM'!$E$28:$T$35,Summary!K253,Summary!L253)</f>
        <v>10782556.501807498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MarinusSnowy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8073867.3526404826</v>
      </c>
      <c r="H254" s="73" cm="1">
        <f t="array" ref="H254">INDEX(SwapSold!$E$28:$T$35,Summary!K254,Summary!L254)</f>
        <v>19034576.691533498</v>
      </c>
      <c r="I254" s="20" cm="1">
        <f t="array" ref="I254">INDEX('2hBatteryCM'!$E$28:$T$35,Summary!K254,Summary!L254)</f>
        <v>8530247.3008501101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MarinusSnowy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5780204.8436761312</v>
      </c>
      <c r="H255" s="73" cm="1">
        <f t="array" ref="H255">INDEX(SwapSold!$E$28:$T$35,Summary!K255,Summary!L255)</f>
        <v>7789312.2553239744</v>
      </c>
      <c r="I255" s="20" cm="1">
        <f t="array" ref="I255">INDEX('2hBatteryCM'!$E$28:$T$35,Summary!K255,Summary!L255)</f>
        <v>7857532.9858223293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MarinusSnowy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3112242.748545175</v>
      </c>
      <c r="H256" s="73" cm="1">
        <f t="array" ref="H256">INDEX(SwapSold!$E$28:$T$35,Summary!K256,Summary!L256)</f>
        <v>295312.6849737608</v>
      </c>
      <c r="I256" s="20" cm="1">
        <f t="array" ref="I256">INDEX('2hBatteryCM'!$E$28:$T$35,Summary!K256,Summary!L256)</f>
        <v>7127110.9712802311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MarinusSnowy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-3068331.5311546465</v>
      </c>
      <c r="H257" s="73" cm="1">
        <f t="array" ref="H257">INDEX(SwapSold!$E$28:$T$35,Summary!K257,Summary!L257)</f>
        <v>-4231896.4865040947</v>
      </c>
      <c r="I257" s="20" cm="1">
        <f t="array" ref="I257">INDEX('2hBatteryCM'!$E$28:$T$35,Summary!K257,Summary!L257)</f>
        <v>5724639.9728715969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MarinusSnowy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-11282982.444971753</v>
      </c>
      <c r="H258" s="73" cm="1">
        <f t="array" ref="H258">INDEX(SwapSold!$E$28:$T$35,Summary!K258,Summary!L258)</f>
        <v>-9363630.1561946776</v>
      </c>
      <c r="I258" s="20" cm="1">
        <f t="array" ref="I258">INDEX('2hBatteryCM'!$E$28:$T$35,Summary!K258,Summary!L258)</f>
        <v>3866507.4299876825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MarinusSnowy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-15829792.993686071</v>
      </c>
      <c r="H259" s="73" cm="1">
        <f t="array" ref="H259">INDEX(SwapSold!$E$28:$T$35,Summary!K259,Summary!L259)</f>
        <v>-17962145.502543435</v>
      </c>
      <c r="I259" s="20" cm="1">
        <f t="array" ref="I259">INDEX('2hBatteryCM'!$E$28:$T$35,Summary!K259,Summary!L259)</f>
        <v>2561303.4960145215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MarinusSnowy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1010002.5408367752</v>
      </c>
      <c r="H260" s="73" cm="1">
        <f t="array" ref="H260">INDEX(SwapSold!$E$28:$T$35,Summary!K260,Summary!L260)</f>
        <v>2201794.641392163</v>
      </c>
      <c r="I260" s="20" cm="1">
        <f t="array" ref="I260">INDEX('2hBatteryCM'!$E$28:$T$35,Summary!K260,Summary!L260)</f>
        <v>6701119.531869567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E8BD-A807-4D27-BBFA-38F222A182AE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13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13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142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14">
        <f>HLOOKUP(N8,WindFarmLGCs!$E$16:$T$24,5,FALSE)*WindFarmLGCs!$E$26</f>
        <v>458693.51980000001</v>
      </c>
      <c r="Q8" s="37">
        <f>P8</f>
        <v>458693.51980000001</v>
      </c>
      <c r="R8" s="115">
        <v>150</v>
      </c>
      <c r="S8" s="116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7">
        <f>AA9*(1-$AQ$4)</f>
        <v>69005000</v>
      </c>
      <c r="AS8" s="85" t="s">
        <v>3</v>
      </c>
      <c r="AT8" s="117">
        <f>89100000/2*(1-AT4)</f>
        <v>41542875</v>
      </c>
      <c r="AU8" s="117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14">
        <f>HLOOKUP(N9,WindFarmLGCs!$E$16:$T$24,5,FALSE)*WindFarmLGCs!$E$26</f>
        <v>458634.59004999994</v>
      </c>
      <c r="Q9" s="37">
        <f>P9+Q8</f>
        <v>917328.10984999989</v>
      </c>
      <c r="R9" s="115">
        <f>R8</f>
        <v>150</v>
      </c>
      <c r="S9" s="115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7">
        <f>AQ8*(1-$AQ$4)</f>
        <v>64347162.5</v>
      </c>
      <c r="AS9" s="85" t="s">
        <v>4</v>
      </c>
      <c r="AT9" s="117">
        <f>AT8*(1-$AT$4)</f>
        <v>38738730.9375</v>
      </c>
      <c r="AU9" s="117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14">
        <f>HLOOKUP(N10,WindFarmLGCs!$E$16:$T$24,5,FALSE)*WindFarmLGCs!$E$26</f>
        <v>458931.087</v>
      </c>
      <c r="Q10" s="37">
        <f t="shared" ref="Q10:Q23" si="8">P10+Q9</f>
        <v>1376259.1968499999</v>
      </c>
      <c r="R10" s="115">
        <f t="shared" ref="R10:S23" si="9">R9</f>
        <v>150</v>
      </c>
      <c r="S10" s="115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7">
        <f t="shared" ref="AQ10:AQ23" si="13">AQ9*(1-$AQ$4)</f>
        <v>60003729.03125</v>
      </c>
      <c r="AS10" s="85" t="s">
        <v>5</v>
      </c>
      <c r="AT10" s="117">
        <f t="shared" ref="AT10:AT23" si="14">AT9*(1-$AT$4)</f>
        <v>36123866.599218749</v>
      </c>
      <c r="AU10" s="117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14">
        <f>HLOOKUP(N11,WindFarmLGCs!$E$16:$T$24,5,FALSE)*WindFarmLGCs!$E$26</f>
        <v>458211.67979999998</v>
      </c>
      <c r="Q11" s="37">
        <f t="shared" si="8"/>
        <v>1834470.87665</v>
      </c>
      <c r="R11" s="115">
        <f t="shared" si="9"/>
        <v>150</v>
      </c>
      <c r="S11" s="115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7">
        <f t="shared" si="13"/>
        <v>55953477.321640626</v>
      </c>
      <c r="AS11" s="85" t="s">
        <v>6</v>
      </c>
      <c r="AT11" s="117">
        <f t="shared" si="14"/>
        <v>33685505.603771485</v>
      </c>
      <c r="AU11" s="117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14">
        <f>HLOOKUP(N12,WindFarmLGCs!$E$16:$T$24,5,FALSE)*WindFarmLGCs!$E$26</f>
        <v>458128.66200000001</v>
      </c>
      <c r="Q12" s="37">
        <f t="shared" si="8"/>
        <v>2292599.53865</v>
      </c>
      <c r="R12" s="115">
        <f t="shared" si="9"/>
        <v>150</v>
      </c>
      <c r="S12" s="115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7">
        <f t="shared" si="13"/>
        <v>52176617.602429882</v>
      </c>
      <c r="AS12" s="85" t="s">
        <v>7</v>
      </c>
      <c r="AT12" s="117">
        <f t="shared" si="14"/>
        <v>31411733.975516912</v>
      </c>
      <c r="AU12" s="117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14">
        <f>HLOOKUP(N13,WindFarmLGCs!$E$16:$T$24,5,FALSE)*WindFarmLGCs!$E$26</f>
        <v>459740.21759999997</v>
      </c>
      <c r="Q13" s="37">
        <f t="shared" si="8"/>
        <v>2752339.7562500001</v>
      </c>
      <c r="R13" s="115">
        <f t="shared" si="9"/>
        <v>150</v>
      </c>
      <c r="S13" s="115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7">
        <f t="shared" si="13"/>
        <v>48654695.914265864</v>
      </c>
      <c r="AS13" s="85" t="s">
        <v>8</v>
      </c>
      <c r="AT13" s="117">
        <f t="shared" si="14"/>
        <v>29291441.932169519</v>
      </c>
      <c r="AU13" s="117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14">
        <f>HLOOKUP(N14,WindFarmLGCs!$E$16:$T$24,5,FALSE)*WindFarmLGCs!$E$26</f>
        <v>460203.71204999997</v>
      </c>
      <c r="Q14" s="37">
        <f t="shared" si="8"/>
        <v>3212543.4682999998</v>
      </c>
      <c r="R14" s="115">
        <f t="shared" si="9"/>
        <v>150</v>
      </c>
      <c r="S14" s="115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7">
        <f t="shared" si="13"/>
        <v>45370503.940052919</v>
      </c>
      <c r="AS14" s="85" t="s">
        <v>9</v>
      </c>
      <c r="AT14" s="117">
        <f t="shared" si="14"/>
        <v>27314269.601748075</v>
      </c>
      <c r="AU14" s="117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14">
        <f>HLOOKUP(N15,WindFarmLGCs!$E$16:$T$24,5,FALSE)*WindFarmLGCs!$E$26</f>
        <v>458978.64480000001</v>
      </c>
      <c r="Q15" s="37">
        <f t="shared" si="8"/>
        <v>3671522.1130999997</v>
      </c>
      <c r="R15" s="115">
        <f t="shared" si="9"/>
        <v>150</v>
      </c>
      <c r="S15" s="115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7">
        <f t="shared" si="13"/>
        <v>42307994.924099348</v>
      </c>
      <c r="AS15" s="85" t="s">
        <v>10</v>
      </c>
      <c r="AT15" s="117">
        <f t="shared" si="14"/>
        <v>25470556.403630082</v>
      </c>
      <c r="AU15" s="117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14">
        <f>HLOOKUP(N16,WindFarmLGCs!$E$16:$T$24,5,FALSE)*WindFarmLGCs!$E$26</f>
        <v>459066.28454999998</v>
      </c>
      <c r="Q16" s="37">
        <f t="shared" si="8"/>
        <v>4130588.3976499997</v>
      </c>
      <c r="R16" s="115">
        <f t="shared" si="9"/>
        <v>150</v>
      </c>
      <c r="S16" s="115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7">
        <f t="shared" si="13"/>
        <v>39452205.266722642</v>
      </c>
      <c r="AS16" s="85" t="s">
        <v>11</v>
      </c>
      <c r="AT16" s="117">
        <f t="shared" si="14"/>
        <v>23751293.846385051</v>
      </c>
      <c r="AU16" s="117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14">
        <f>HLOOKUP(N17,WindFarmLGCs!$E$16:$T$24,5,FALSE)*WindFarmLGCs!$E$26</f>
        <v>457858.84079999995</v>
      </c>
      <c r="Q17" s="37">
        <f t="shared" si="8"/>
        <v>4588447.2384500001</v>
      </c>
      <c r="R17" s="115">
        <f t="shared" si="9"/>
        <v>150</v>
      </c>
      <c r="S17" s="115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7">
        <f t="shared" si="13"/>
        <v>36789181.411218867</v>
      </c>
      <c r="AS17" s="85" t="s">
        <v>12</v>
      </c>
      <c r="AT17" s="117">
        <f t="shared" si="14"/>
        <v>22148081.511754058</v>
      </c>
      <c r="AU17" s="117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14">
        <f>HLOOKUP(N18,WindFarmLGCs!$E$16:$T$24,5,FALSE)*WindFarmLGCs!$E$26</f>
        <v>460639.59885000001</v>
      </c>
      <c r="Q18" s="37">
        <f t="shared" si="8"/>
        <v>5049086.8372999998</v>
      </c>
      <c r="R18" s="115">
        <f t="shared" si="9"/>
        <v>150</v>
      </c>
      <c r="S18" s="115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7">
        <f t="shared" si="13"/>
        <v>34305911.665961593</v>
      </c>
      <c r="AS18" s="85" t="s">
        <v>13</v>
      </c>
      <c r="AT18" s="117">
        <f t="shared" si="14"/>
        <v>20653086.009710658</v>
      </c>
      <c r="AU18" s="117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14">
        <f>HLOOKUP(N19,WindFarmLGCs!$E$16:$T$24,5,FALSE)*WindFarmLGCs!$E$26</f>
        <v>458862.6</v>
      </c>
      <c r="Q19" s="37">
        <f t="shared" si="8"/>
        <v>5507949.4372999994</v>
      </c>
      <c r="R19" s="115">
        <f t="shared" si="9"/>
        <v>150</v>
      </c>
      <c r="S19" s="115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7">
        <f t="shared" si="13"/>
        <v>31990262.628509186</v>
      </c>
      <c r="AS19" s="85" t="s">
        <v>14</v>
      </c>
      <c r="AT19" s="117">
        <f t="shared" si="14"/>
        <v>19259002.70405519</v>
      </c>
      <c r="AU19" s="117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14">
        <f>HLOOKUP(N20,WindFarmLGCs!$E$16:$T$24,5,FALSE)*WindFarmLGCs!$E$26</f>
        <v>458112.3</v>
      </c>
      <c r="Q20" s="37">
        <f t="shared" si="8"/>
        <v>5966061.7372999992</v>
      </c>
      <c r="R20" s="115">
        <f t="shared" si="9"/>
        <v>150</v>
      </c>
      <c r="S20" s="115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7">
        <f t="shared" si="13"/>
        <v>29830919.901084814</v>
      </c>
      <c r="AS20" s="85" t="s">
        <v>15</v>
      </c>
      <c r="AT20" s="117">
        <f t="shared" si="14"/>
        <v>17959020.021531466</v>
      </c>
      <c r="AU20" s="117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14">
        <f>HLOOKUP(N21,WindFarmLGCs!$E$16:$T$24,5,FALSE)*WindFarmLGCs!$E$26</f>
        <v>458160.14999999997</v>
      </c>
      <c r="Q21" s="37">
        <f t="shared" si="8"/>
        <v>6424221.8872999996</v>
      </c>
      <c r="R21" s="115">
        <f t="shared" si="9"/>
        <v>150</v>
      </c>
      <c r="S21" s="115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7">
        <f t="shared" si="13"/>
        <v>27817332.807761591</v>
      </c>
      <c r="AS21" s="85" t="s">
        <v>16</v>
      </c>
      <c r="AT21" s="117">
        <f t="shared" si="14"/>
        <v>16746786.170078093</v>
      </c>
      <c r="AU21" s="117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14">
        <f>HLOOKUP(N22,WindFarmLGCs!$E$16:$T$24,5,FALSE)*WindFarmLGCs!$E$26</f>
        <v>460420.64999999997</v>
      </c>
      <c r="Q22" s="37">
        <f t="shared" si="8"/>
        <v>6884642.5373</v>
      </c>
      <c r="R22" s="115">
        <f t="shared" si="9"/>
        <v>150</v>
      </c>
      <c r="S22" s="115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7">
        <f t="shared" si="13"/>
        <v>25939662.843237683</v>
      </c>
      <c r="AS22" s="85" t="s">
        <v>17</v>
      </c>
      <c r="AT22" s="117">
        <f t="shared" si="14"/>
        <v>15616378.103597822</v>
      </c>
      <c r="AU22" s="117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14">
        <f>HLOOKUP(N23,WindFarmLGCs!$E$16:$T$24,5,FALSE)*WindFarmLGCs!$E$26</f>
        <v>459128.1</v>
      </c>
      <c r="Q23" s="37">
        <f t="shared" si="8"/>
        <v>7343770.6372999996</v>
      </c>
      <c r="R23" s="115">
        <f t="shared" si="9"/>
        <v>150</v>
      </c>
      <c r="S23" s="115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7">
        <f t="shared" si="13"/>
        <v>24188735.601319138</v>
      </c>
      <c r="AS23" s="85" t="s">
        <v>18</v>
      </c>
      <c r="AT23" s="117">
        <f t="shared" si="14"/>
        <v>14562272.581604969</v>
      </c>
      <c r="AU23" s="117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B4C6-BDB6-4C6D-A382-665627E2A42B}">
  <dimension ref="A2:AZ260"/>
  <sheetViews>
    <sheetView tabSelected="1" topLeftCell="R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07" t="s">
        <v>131</v>
      </c>
      <c r="U4" s="107" t="s">
        <v>132</v>
      </c>
      <c r="V4" s="107" t="s">
        <v>133</v>
      </c>
      <c r="W4" s="107" t="s">
        <v>134</v>
      </c>
      <c r="X4" s="101" t="s">
        <v>122</v>
      </c>
      <c r="Y4" s="101" t="s">
        <v>123</v>
      </c>
      <c r="Z4" s="101" t="s">
        <v>124</v>
      </c>
      <c r="AA4" s="101" t="s">
        <v>135</v>
      </c>
      <c r="AB4" s="108" t="s">
        <v>136</v>
      </c>
      <c r="AC4" s="108" t="s">
        <v>137</v>
      </c>
      <c r="AD4" s="108" t="s">
        <v>138</v>
      </c>
      <c r="AE4" s="108" t="s">
        <v>139</v>
      </c>
      <c r="AF4" s="102" t="s">
        <v>125</v>
      </c>
      <c r="AG4" s="102" t="s">
        <v>126</v>
      </c>
      <c r="AH4" s="102" t="s">
        <v>127</v>
      </c>
      <c r="AI4" s="102" t="s">
        <v>140</v>
      </c>
      <c r="AL4" s="103" t="s">
        <v>128</v>
      </c>
      <c r="AM4" s="103" t="s">
        <v>129</v>
      </c>
      <c r="AN4" s="103" t="s">
        <v>130</v>
      </c>
      <c r="AP4" s="108" t="s">
        <v>141</v>
      </c>
      <c r="AX4" s="109"/>
    </row>
    <row r="5" spans="1:52" x14ac:dyDescent="0.3">
      <c r="A5">
        <v>1</v>
      </c>
      <c r="B5" t="str">
        <f>Summary!B5</f>
        <v>MarinusSnowy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-14532495.567152714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40291316.227263346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0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0">
        <f>H5*AP5</f>
        <v>-14532495.567152714</v>
      </c>
      <c r="AC5" s="73">
        <f>AB5/SUMIFS(FinParameters!$L$8:$L$39,FinParameters!$B$8:$B$39,Financials!$E5,FinParameters!$C$8:$C$39,Financials!$F5)</f>
        <v>-13832238.493423168</v>
      </c>
      <c r="AD5" s="73">
        <f>AC5</f>
        <v>-13832238.493423168</v>
      </c>
      <c r="AE5" s="12"/>
      <c r="AF5" s="73">
        <f>X5+AB5</f>
        <v>37641316.227263346</v>
      </c>
      <c r="AG5" s="73">
        <f>Y5+AC5</f>
        <v>34667607.972741604</v>
      </c>
      <c r="AH5" s="73">
        <f>Z5+AD5</f>
        <v>19302298.149058547</v>
      </c>
      <c r="AI5" s="12">
        <f>-AH5/SUM($N5,$O5)</f>
        <v>1.1373645366623242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-14532495.567152714</v>
      </c>
      <c r="AN5" s="20">
        <f>Summary!I5</f>
        <v>11902262.444492944</v>
      </c>
      <c r="AP5" s="12">
        <v>1</v>
      </c>
      <c r="AU5" s="104"/>
      <c r="AX5" s="20"/>
      <c r="AY5" s="111"/>
      <c r="AZ5" s="112"/>
    </row>
    <row r="6" spans="1:52" x14ac:dyDescent="0.3">
      <c r="A6">
        <v>2</v>
      </c>
      <c r="B6" t="str">
        <f>Summary!B6</f>
        <v>MarinusSnowy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-5324449.1941535566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32767011.653621443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0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0">
        <f t="shared" ref="AB6:AB69" si="10">H6*AP6</f>
        <v>-5324449.1941535566</v>
      </c>
      <c r="AC6" s="73">
        <f>AB6/SUMIFS(FinParameters!$L$8:$L$39,FinParameters!$B$8:$B$39,Financials!$E6,FinParameters!$C$8:$C$39,Financials!$F6)</f>
        <v>-5067887.3947922019</v>
      </c>
      <c r="AD6" s="73">
        <f t="shared" ref="AD6:AD69" si="11">AC6</f>
        <v>-5067887.3947922019</v>
      </c>
      <c r="AE6" s="12"/>
      <c r="AF6" s="73">
        <f t="shared" ref="AF6:AF69" si="12">X6+AB6</f>
        <v>30117011.65362145</v>
      </c>
      <c r="AG6" s="73">
        <f t="shared" ref="AG6:AH69" si="13">Y6+AC6</f>
        <v>28010862.205609079</v>
      </c>
      <c r="AH6" s="73">
        <f t="shared" si="13"/>
        <v>11946460.172168273</v>
      </c>
      <c r="AI6" s="12">
        <f t="shared" ref="AI6:AI69" si="14">-AH6/SUM($N6,$O6)</f>
        <v>0.70393069434251765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-5324449.1941535566</v>
      </c>
      <c r="AN6" s="20">
        <f>Summary!I6</f>
        <v>7874159.7120792056</v>
      </c>
      <c r="AP6" s="12">
        <v>1</v>
      </c>
      <c r="AU6" s="104"/>
      <c r="AX6" s="20"/>
      <c r="AY6" s="111"/>
      <c r="AZ6" s="112"/>
    </row>
    <row r="7" spans="1:52" x14ac:dyDescent="0.3">
      <c r="A7">
        <v>3</v>
      </c>
      <c r="B7" t="str">
        <f>Summary!B7</f>
        <v>MarinusSnowy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-2157153.9521202934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27651399.615926854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0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0">
        <f t="shared" si="10"/>
        <v>-2157153.9521202934</v>
      </c>
      <c r="AC7" s="73">
        <f>AB7/SUMIFS(FinParameters!$L$8:$L$39,FinParameters!$B$8:$B$39,Financials!$E7,FinParameters!$C$8:$C$39,Financials!$F7)</f>
        <v>-2053210.1864321651</v>
      </c>
      <c r="AD7" s="73">
        <f t="shared" si="11"/>
        <v>-2053210.1864321651</v>
      </c>
      <c r="AE7" s="12"/>
      <c r="AF7" s="73">
        <f t="shared" si="12"/>
        <v>25001399.615926854</v>
      </c>
      <c r="AG7" s="73">
        <f t="shared" si="13"/>
        <v>23352978.822810341</v>
      </c>
      <c r="AH7" s="73">
        <f t="shared" si="13"/>
        <v>6996160.1944534509</v>
      </c>
      <c r="AI7" s="12">
        <f t="shared" si="14"/>
        <v>0.41224026468413294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-2157153.9521202934</v>
      </c>
      <c r="AN7" s="20">
        <f>Summary!I7</f>
        <v>6189283.1413722942</v>
      </c>
      <c r="AP7" s="12">
        <v>1</v>
      </c>
      <c r="AU7" s="104"/>
      <c r="AX7" s="20"/>
      <c r="AY7" s="111"/>
      <c r="AZ7" s="112"/>
    </row>
    <row r="8" spans="1:52" x14ac:dyDescent="0.3">
      <c r="A8">
        <v>4</v>
      </c>
      <c r="B8" t="str">
        <f>Summary!B8</f>
        <v>MarinusSnowy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0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0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0">
        <f t="shared" si="10"/>
        <v>0</v>
      </c>
      <c r="AC8" s="73">
        <f>AB8/SUMIFS(FinParameters!$L$8:$L$39,FinParameters!$B$8:$B$39,Financials!$E8,FinParameters!$C$8:$C$39,Financials!$F8)</f>
        <v>0</v>
      </c>
      <c r="AD8" s="73">
        <f t="shared" si="11"/>
        <v>0</v>
      </c>
      <c r="AE8" s="12"/>
      <c r="AF8" s="73">
        <f t="shared" si="12"/>
        <v>20456141.272938311</v>
      </c>
      <c r="AG8" s="73">
        <f t="shared" si="13"/>
        <v>19154144.467368625</v>
      </c>
      <c r="AH8" s="73">
        <f t="shared" si="13"/>
        <v>2620948.2412483208</v>
      </c>
      <c r="AI8" s="12">
        <f t="shared" si="14"/>
        <v>0.15443620023912666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0</v>
      </c>
      <c r="AN8" s="20">
        <f>Summary!I8</f>
        <v>5173012.2209259439</v>
      </c>
      <c r="AP8" s="12">
        <v>1</v>
      </c>
      <c r="AU8" s="104"/>
      <c r="AX8" s="20"/>
      <c r="AY8" s="111"/>
      <c r="AZ8" s="112"/>
    </row>
    <row r="9" spans="1:52" x14ac:dyDescent="0.3">
      <c r="A9">
        <v>5</v>
      </c>
      <c r="B9" t="str">
        <f>Summary!B9</f>
        <v>MarinusSnowy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2137390.550073381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20514359.719968334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0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0">
        <f t="shared" si="10"/>
        <v>2137390.550073381</v>
      </c>
      <c r="AC9" s="73">
        <f>AB9/SUMIFS(FinParameters!$L$8:$L$39,FinParameters!$B$8:$B$39,Financials!$E9,FinParameters!$C$8:$C$39,Financials!$F9)</f>
        <v>2034399.0958461689</v>
      </c>
      <c r="AD9" s="73">
        <f t="shared" si="11"/>
        <v>2034399.0958461689</v>
      </c>
      <c r="AE9" s="12"/>
      <c r="AF9" s="73">
        <f t="shared" si="12"/>
        <v>17864359.719968334</v>
      </c>
      <c r="AG9" s="73">
        <f t="shared" si="13"/>
        <v>16784155.034472596</v>
      </c>
      <c r="AH9" s="73">
        <f t="shared" si="13"/>
        <v>116807.30995509983</v>
      </c>
      <c r="AI9" s="12">
        <f t="shared" si="14"/>
        <v>6.8827292449803118E-3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2137390.550073381</v>
      </c>
      <c r="AN9" s="20">
        <f>Summary!I9</f>
        <v>4400044.0634945026</v>
      </c>
      <c r="AP9" s="12">
        <v>1</v>
      </c>
      <c r="AU9" s="104"/>
      <c r="AX9" s="20"/>
      <c r="AY9" s="111"/>
      <c r="AZ9" s="112"/>
    </row>
    <row r="10" spans="1:52" x14ac:dyDescent="0.3">
      <c r="A10">
        <v>6</v>
      </c>
      <c r="B10" t="str">
        <f>Summary!B10</f>
        <v>MarinusSnowy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4928018.3750484688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18709861.934935115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0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0">
        <f t="shared" si="10"/>
        <v>4928018.3750484688</v>
      </c>
      <c r="AC10" s="73">
        <f>AB10/SUMIFS(FinParameters!$L$8:$L$39,FinParameters!$B$8:$B$39,Financials!$E10,FinParameters!$C$8:$C$39,Financials!$F10)</f>
        <v>4690558.8340734979</v>
      </c>
      <c r="AD10" s="73">
        <f t="shared" si="11"/>
        <v>4690558.8340734979</v>
      </c>
      <c r="AE10" s="12"/>
      <c r="AF10" s="73">
        <f t="shared" si="12"/>
        <v>16059861.934935115</v>
      </c>
      <c r="AG10" s="73">
        <f t="shared" si="13"/>
        <v>15185442.844260808</v>
      </c>
      <c r="AH10" s="73">
        <f t="shared" si="13"/>
        <v>-1646414.1567449225</v>
      </c>
      <c r="AI10" s="12">
        <f t="shared" si="14"/>
        <v>-9.7012959808198435E-2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4928018.3750484688</v>
      </c>
      <c r="AN10" s="20">
        <f>Summary!I10</f>
        <v>3452157.2799194478</v>
      </c>
      <c r="AP10" s="12">
        <v>1</v>
      </c>
      <c r="AU10" s="104"/>
      <c r="AX10" s="20"/>
      <c r="AY10" s="111"/>
      <c r="AZ10" s="112"/>
    </row>
    <row r="11" spans="1:52" x14ac:dyDescent="0.3">
      <c r="A11">
        <v>7</v>
      </c>
      <c r="B11" t="str">
        <f>Summary!B11</f>
        <v>MarinusSnowy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11625410.653679425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17213726.560779378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0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0">
        <f t="shared" si="10"/>
        <v>11625410.653679425</v>
      </c>
      <c r="AC11" s="73">
        <f>AB11/SUMIFS(FinParameters!$L$8:$L$39,FinParameters!$B$8:$B$39,Financials!$E11,FinParameters!$C$8:$C$39,Financials!$F11)</f>
        <v>11065233.221824558</v>
      </c>
      <c r="AD11" s="73">
        <f t="shared" si="11"/>
        <v>11065233.221824558</v>
      </c>
      <c r="AE11" s="12"/>
      <c r="AF11" s="73">
        <f t="shared" si="12"/>
        <v>14563726.56077938</v>
      </c>
      <c r="AG11" s="73">
        <f t="shared" si="13"/>
        <v>13961620.591319125</v>
      </c>
      <c r="AH11" s="73">
        <f t="shared" si="13"/>
        <v>-3147412.8497077189</v>
      </c>
      <c r="AI11" s="12">
        <f t="shared" si="14"/>
        <v>-0.18545748956154551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11625410.653679425</v>
      </c>
      <c r="AN11" s="20">
        <f>Summary!I11</f>
        <v>1855093.030273994</v>
      </c>
      <c r="AP11" s="12">
        <v>1</v>
      </c>
      <c r="AU11" s="104"/>
      <c r="AX11" s="20"/>
      <c r="AY11" s="111"/>
      <c r="AZ11" s="112"/>
    </row>
    <row r="12" spans="1:52" x14ac:dyDescent="0.3">
      <c r="A12">
        <v>8</v>
      </c>
      <c r="B12" t="str">
        <f>Summary!B12</f>
        <v>MarinusSnowy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-67570.729845660593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24307223.178699531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0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0">
        <f t="shared" si="10"/>
        <v>-67570.729845660593</v>
      </c>
      <c r="AC12" s="73">
        <f>AB12/SUMIFS(FinParameters!$L$8:$L$39,FinParameters!$B$8:$B$39,Financials!$E12,FinParameters!$C$8:$C$39,Financials!$F12)</f>
        <v>-64314.793428350364</v>
      </c>
      <c r="AD12" s="73">
        <f t="shared" si="11"/>
        <v>-64314.793428350364</v>
      </c>
      <c r="AE12" s="12"/>
      <c r="AF12" s="73">
        <f t="shared" si="12"/>
        <v>21657223.178699531</v>
      </c>
      <c r="AG12" s="73">
        <f t="shared" si="13"/>
        <v>20273764.92552628</v>
      </c>
      <c r="AH12" s="73">
        <f t="shared" si="13"/>
        <v>3773220.8656865135</v>
      </c>
      <c r="AI12" s="12">
        <f t="shared" si="14"/>
        <v>0.22233246883275765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-67570.729845660593</v>
      </c>
      <c r="AN12" s="20">
        <f>Summary!I12</f>
        <v>5361150.893304239</v>
      </c>
      <c r="AP12" s="12">
        <v>1</v>
      </c>
      <c r="AU12" s="104"/>
      <c r="AX12" s="20"/>
      <c r="AY12" s="111"/>
    </row>
    <row r="13" spans="1:52" x14ac:dyDescent="0.3">
      <c r="A13">
        <v>9</v>
      </c>
      <c r="B13" t="str">
        <f>Summary!B13</f>
        <v>MarinusSnowy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-31492917.827950791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66179482.272756487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0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0">
        <f t="shared" si="10"/>
        <v>-31492917.827950791</v>
      </c>
      <c r="AC13" s="73">
        <f>AB13/SUMIFS(FinParameters!$L$8:$L$39,FinParameters!$B$8:$B$39,Financials!$E13,FinParameters!$C$8:$C$39,Financials!$F13)</f>
        <v>-29244304.94317916</v>
      </c>
      <c r="AD13" s="73">
        <f t="shared" si="11"/>
        <v>-29244304.94317916</v>
      </c>
      <c r="AE13" s="12"/>
      <c r="AF13" s="73">
        <f t="shared" si="12"/>
        <v>61904482.272756487</v>
      </c>
      <c r="AG13" s="73">
        <f t="shared" si="13"/>
        <v>53600193.472009301</v>
      </c>
      <c r="AH13" s="73">
        <f t="shared" si="13"/>
        <v>33393814.766505547</v>
      </c>
      <c r="AI13" s="12">
        <f t="shared" si="14"/>
        <v>1.3016481381099745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-16960422.260798078</v>
      </c>
      <c r="AN13" s="20">
        <f>Summary!I13</f>
        <v>14282548.56147233</v>
      </c>
      <c r="AP13" s="12">
        <v>1</v>
      </c>
      <c r="AU13" s="104"/>
      <c r="AX13" s="20"/>
      <c r="AY13" s="111"/>
      <c r="AZ13" s="112"/>
    </row>
    <row r="14" spans="1:52" x14ac:dyDescent="0.3">
      <c r="A14">
        <v>10</v>
      </c>
      <c r="B14" t="str">
        <f>Summary!B14</f>
        <v>MarinusSnowy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-12872651.701826865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55877965.397935458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0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0">
        <f t="shared" si="10"/>
        <v>-12872651.701826865</v>
      </c>
      <c r="AC14" s="73">
        <f>AB14/SUMIFS(FinParameters!$L$8:$L$39,FinParameters!$B$8:$B$39,Financials!$E14,FinParameters!$C$8:$C$39,Financials!$F14)</f>
        <v>-11953536.787291529</v>
      </c>
      <c r="AD14" s="73">
        <f t="shared" si="11"/>
        <v>-11953536.787291529</v>
      </c>
      <c r="AE14" s="12"/>
      <c r="AF14" s="73">
        <f t="shared" si="12"/>
        <v>51602965.397935458</v>
      </c>
      <c r="AG14" s="73">
        <f t="shared" si="13"/>
        <v>45400169.905173041</v>
      </c>
      <c r="AH14" s="73">
        <f t="shared" si="13"/>
        <v>23277698.372424349</v>
      </c>
      <c r="AI14" s="12">
        <f t="shared" si="14"/>
        <v>0.90733487497039189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-7548202.5076733083</v>
      </c>
      <c r="AN14" s="20">
        <f>Summary!I14</f>
        <v>10605758.384330196</v>
      </c>
      <c r="AP14" s="12">
        <v>1</v>
      </c>
      <c r="AU14" s="104"/>
      <c r="AX14" s="20"/>
      <c r="AY14" s="111"/>
      <c r="AZ14" s="112"/>
    </row>
    <row r="15" spans="1:52" x14ac:dyDescent="0.3">
      <c r="A15">
        <v>11</v>
      </c>
      <c r="B15" t="str">
        <f>Summary!B15</f>
        <v>MarinusSnowy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-5137313.9042540351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47058111.908426605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0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0">
        <f t="shared" si="10"/>
        <v>-5137313.9042540351</v>
      </c>
      <c r="AC15" s="73">
        <f>AB15/SUMIFS(FinParameters!$L$8:$L$39,FinParameters!$B$8:$B$39,Financials!$E15,FinParameters!$C$8:$C$39,Financials!$F15)</f>
        <v>-4770506.6652001319</v>
      </c>
      <c r="AD15" s="73">
        <f t="shared" si="11"/>
        <v>-4770506.6652001319</v>
      </c>
      <c r="AE15" s="12"/>
      <c r="AF15" s="73">
        <f t="shared" si="12"/>
        <v>42783111.908426605</v>
      </c>
      <c r="AG15" s="73">
        <f t="shared" si="13"/>
        <v>37833851.456251636</v>
      </c>
      <c r="AH15" s="73">
        <f t="shared" si="13"/>
        <v>14836358.037752438</v>
      </c>
      <c r="AI15" s="12">
        <f t="shared" si="14"/>
        <v>0.57830223804030112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-2980159.9521337417</v>
      </c>
      <c r="AN15" s="20">
        <f>Summary!I15</f>
        <v>8772042.4174723849</v>
      </c>
      <c r="AP15" s="12">
        <v>1</v>
      </c>
      <c r="AU15" s="104"/>
      <c r="AX15" s="20"/>
      <c r="AY15" s="111"/>
      <c r="AZ15" s="112"/>
    </row>
    <row r="16" spans="1:52" x14ac:dyDescent="0.3">
      <c r="A16">
        <v>12</v>
      </c>
      <c r="B16" t="str">
        <f>Summary!B16</f>
        <v>MarinusSnowy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21051.051621290826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39096326.440018065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0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0">
        <f t="shared" si="10"/>
        <v>21051.051621290826</v>
      </c>
      <c r="AC16" s="73">
        <f>AB16/SUMIFS(FinParameters!$L$8:$L$39,FinParameters!$B$8:$B$39,Financials!$E16,FinParameters!$C$8:$C$39,Financials!$F16)</f>
        <v>19547.994134771885</v>
      </c>
      <c r="AD16" s="73">
        <f t="shared" si="11"/>
        <v>19547.994134771885</v>
      </c>
      <c r="AE16" s="12"/>
      <c r="AF16" s="73">
        <f t="shared" si="12"/>
        <v>34821326.440018065</v>
      </c>
      <c r="AG16" s="73">
        <f t="shared" si="13"/>
        <v>30815011.398641173</v>
      </c>
      <c r="AH16" s="73">
        <f t="shared" si="13"/>
        <v>7292232.9198414488</v>
      </c>
      <c r="AI16" s="12">
        <f t="shared" si="14"/>
        <v>0.28424190135642757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21051.051621290826</v>
      </c>
      <c r="AN16" s="20">
        <f>Summary!I16</f>
        <v>7676064.3492178209</v>
      </c>
      <c r="AP16" s="12">
        <v>1</v>
      </c>
      <c r="AU16" s="104"/>
      <c r="AX16" s="20"/>
      <c r="AY16" s="111"/>
      <c r="AZ16" s="112"/>
    </row>
    <row r="17" spans="1:52" x14ac:dyDescent="0.3">
      <c r="A17">
        <v>13</v>
      </c>
      <c r="B17" t="str">
        <f>Summary!B17</f>
        <v>MarinusSnowy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4966124.2212618589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36053909.670934051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0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0">
        <f t="shared" si="10"/>
        <v>4966124.2212618589</v>
      </c>
      <c r="AC17" s="73">
        <f>AB17/SUMIFS(FinParameters!$L$8:$L$39,FinParameters!$B$8:$B$39,Financials!$E17,FinParameters!$C$8:$C$39,Financials!$F17)</f>
        <v>4611540.0264180582</v>
      </c>
      <c r="AD17" s="73">
        <f t="shared" si="11"/>
        <v>4611540.0264180582</v>
      </c>
      <c r="AE17" s="12"/>
      <c r="AF17" s="73">
        <f t="shared" si="12"/>
        <v>31778909.670934048</v>
      </c>
      <c r="AG17" s="73">
        <f t="shared" si="13"/>
        <v>28303947.538352415</v>
      </c>
      <c r="AH17" s="73">
        <f t="shared" si="13"/>
        <v>4340535.0350785051</v>
      </c>
      <c r="AI17" s="12">
        <f t="shared" si="14"/>
        <v>0.16918849752014331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2828733.6711884784</v>
      </c>
      <c r="AN17" s="20">
        <f>Summary!I17</f>
        <v>6677177.8644283172</v>
      </c>
      <c r="AP17" s="12">
        <v>1</v>
      </c>
      <c r="AU17" s="104"/>
      <c r="AX17" s="20"/>
      <c r="AY17" s="111"/>
      <c r="AZ17" s="112"/>
    </row>
    <row r="18" spans="1:52" x14ac:dyDescent="0.3">
      <c r="A18">
        <v>14</v>
      </c>
      <c r="B18" t="str">
        <f>Summary!B18</f>
        <v>MarinusSnowy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11329396.637710446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32765772.973791376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0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0">
        <f t="shared" si="10"/>
        <v>11329396.637710446</v>
      </c>
      <c r="AC18" s="73">
        <f>AB18/SUMIFS(FinParameters!$L$8:$L$39,FinParameters!$B$8:$B$39,Financials!$E18,FinParameters!$C$8:$C$39,Financials!$F18)</f>
        <v>10520471.043854102</v>
      </c>
      <c r="AD18" s="73">
        <f t="shared" si="11"/>
        <v>10520471.043854102</v>
      </c>
      <c r="AE18" s="12"/>
      <c r="AF18" s="73">
        <f t="shared" si="12"/>
        <v>28490772.973791376</v>
      </c>
      <c r="AG18" s="73">
        <f t="shared" si="13"/>
        <v>25639528.399681844</v>
      </c>
      <c r="AH18" s="73">
        <f t="shared" si="13"/>
        <v>1130528.3061582763</v>
      </c>
      <c r="AI18" s="12">
        <f t="shared" si="14"/>
        <v>4.406654570856422E-2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6401378.2626619777</v>
      </c>
      <c r="AN18" s="20">
        <f>Summary!I18</f>
        <v>5431176.1808665041</v>
      </c>
      <c r="AP18" s="12">
        <v>1</v>
      </c>
      <c r="AU18" s="104"/>
      <c r="AX18" s="20"/>
      <c r="AY18" s="111"/>
      <c r="AZ18" s="112"/>
    </row>
    <row r="19" spans="1:52" x14ac:dyDescent="0.3">
      <c r="A19">
        <v>15</v>
      </c>
      <c r="B19" t="str">
        <f>Summary!B19</f>
        <v>MarinusSnowy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25342352.196274627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31022441.542620189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0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0">
        <f t="shared" si="10"/>
        <v>25342352.196274627</v>
      </c>
      <c r="AC19" s="73">
        <f>AB19/SUMIFS(FinParameters!$L$8:$L$39,FinParameters!$B$8:$B$39,Financials!$E19,FinParameters!$C$8:$C$39,Financials!$F19)</f>
        <v>23532893.320781421</v>
      </c>
      <c r="AD19" s="73">
        <f t="shared" si="11"/>
        <v>23532893.320781421</v>
      </c>
      <c r="AE19" s="12"/>
      <c r="AF19" s="73">
        <f t="shared" si="12"/>
        <v>26747441.542620189</v>
      </c>
      <c r="AG19" s="73">
        <f t="shared" si="13"/>
        <v>24760945.667277895</v>
      </c>
      <c r="AH19" s="73">
        <f t="shared" si="13"/>
        <v>-786470.22114368528</v>
      </c>
      <c r="AI19" s="12">
        <f t="shared" si="14"/>
        <v>-3.0655602128374097E-2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13716941.542595202</v>
      </c>
      <c r="AN19" s="20">
        <f>Summary!I19</f>
        <v>2852616.7960429494</v>
      </c>
      <c r="AP19" s="12">
        <v>1</v>
      </c>
      <c r="AU19" s="104"/>
      <c r="AX19" s="20"/>
      <c r="AY19" s="111"/>
      <c r="AZ19" s="112"/>
    </row>
    <row r="20" spans="1:52" x14ac:dyDescent="0.3">
      <c r="A20">
        <v>16</v>
      </c>
      <c r="B20" t="str">
        <f>Summary!B20</f>
        <v>MarinusSnowy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-257972.9806048637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41828716.177784525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0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0">
        <f t="shared" si="10"/>
        <v>-257972.9806048637</v>
      </c>
      <c r="AC20" s="73">
        <f>AB20/SUMIFS(FinParameters!$L$8:$L$39,FinParameters!$B$8:$B$39,Financials!$E20,FinParameters!$C$8:$C$39,Financials!$F20)</f>
        <v>-239553.55782288822</v>
      </c>
      <c r="AD20" s="73">
        <f t="shared" si="11"/>
        <v>-239553.55782288822</v>
      </c>
      <c r="AE20" s="12"/>
      <c r="AF20" s="73">
        <f t="shared" si="12"/>
        <v>37553716.177784525</v>
      </c>
      <c r="AG20" s="73">
        <f t="shared" si="13"/>
        <v>33297885.409021515</v>
      </c>
      <c r="AH20" s="73">
        <f t="shared" si="13"/>
        <v>9851446.4342656601</v>
      </c>
      <c r="AI20" s="12">
        <f t="shared" si="14"/>
        <v>0.38399676702147262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-190402.2507592031</v>
      </c>
      <c r="AN20" s="20">
        <f>Summary!I20</f>
        <v>7794898.1236141296</v>
      </c>
      <c r="AP20" s="12">
        <v>1</v>
      </c>
      <c r="AU20" s="104"/>
      <c r="AX20" s="20"/>
      <c r="AY20" s="111"/>
    </row>
    <row r="21" spans="1:52" x14ac:dyDescent="0.3">
      <c r="A21">
        <v>17</v>
      </c>
      <c r="B21" t="str">
        <f>Summary!B21</f>
        <v>MarinusSnowy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-48506483.314815477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80976760.393121079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0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0">
        <f t="shared" si="10"/>
        <v>-48506483.314815477</v>
      </c>
      <c r="AC21" s="73">
        <f>AB21/SUMIFS(FinParameters!$L$8:$L$39,FinParameters!$B$8:$B$39,Financials!$E21,FinParameters!$C$8:$C$39,Financials!$F21)</f>
        <v>-43944479.83602564</v>
      </c>
      <c r="AD21" s="73">
        <f t="shared" si="11"/>
        <v>-43944479.83602564</v>
      </c>
      <c r="AE21" s="12"/>
      <c r="AF21" s="73">
        <f t="shared" si="12"/>
        <v>75051135.393121079</v>
      </c>
      <c r="AG21" s="73">
        <f t="shared" si="13"/>
        <v>60659990.805906206</v>
      </c>
      <c r="AH21" s="73">
        <f t="shared" si="13"/>
        <v>38069358.928446606</v>
      </c>
      <c r="AI21" s="12">
        <f t="shared" si="14"/>
        <v>1.1530353287503963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-17013565.486864686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MarinusSnowy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-20217176.266054597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70870961.105564907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0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0">
        <f t="shared" si="10"/>
        <v>-20217176.266054597</v>
      </c>
      <c r="AC22" s="73">
        <f>AB22/SUMIFS(FinParameters!$L$8:$L$39,FinParameters!$B$8:$B$39,Financials!$E22,FinParameters!$C$8:$C$39,Financials!$F22)</f>
        <v>-18315763.874262467</v>
      </c>
      <c r="AD22" s="73">
        <f t="shared" si="11"/>
        <v>-18315763.874262467</v>
      </c>
      <c r="AE22" s="12"/>
      <c r="AF22" s="73">
        <f t="shared" si="12"/>
        <v>64945336.105564892</v>
      </c>
      <c r="AG22" s="73">
        <f t="shared" si="13"/>
        <v>53915484.198743075</v>
      </c>
      <c r="AH22" s="73">
        <f t="shared" si="13"/>
        <v>27896951.286361866</v>
      </c>
      <c r="AI22" s="12">
        <f t="shared" si="14"/>
        <v>0.84493596170248308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-7344524.564227731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MarinusSnowy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-8162944.3364898479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59223566.299527988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0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0">
        <f t="shared" si="10"/>
        <v>-8162944.3364898479</v>
      </c>
      <c r="AC23" s="73">
        <f>AB23/SUMIFS(FinParameters!$L$8:$L$39,FinParameters!$B$8:$B$39,Financials!$E23,FinParameters!$C$8:$C$39,Financials!$F23)</f>
        <v>-7395224.6851074863</v>
      </c>
      <c r="AD23" s="73">
        <f t="shared" si="11"/>
        <v>-7395224.6851074863</v>
      </c>
      <c r="AE23" s="12"/>
      <c r="AF23" s="73">
        <f t="shared" si="12"/>
        <v>53297941.29952798</v>
      </c>
      <c r="AG23" s="73">
        <f t="shared" si="13"/>
        <v>44493476.988194473</v>
      </c>
      <c r="AH23" s="73">
        <f t="shared" si="13"/>
        <v>16868297.092450038</v>
      </c>
      <c r="AI23" s="12">
        <f t="shared" si="14"/>
        <v>0.51090281084084743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-3025630.4322358128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MarinusSnowy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-17998.095942830027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49322001.999011025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0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0">
        <f t="shared" si="10"/>
        <v>-17998.095942830027</v>
      </c>
      <c r="AC24" s="73">
        <f>AB24/SUMIFS(FinParameters!$L$8:$L$39,FinParameters!$B$8:$B$39,Financials!$E24,FinParameters!$C$8:$C$39,Financials!$F24)</f>
        <v>-16305.386624574718</v>
      </c>
      <c r="AD24" s="73">
        <f t="shared" si="11"/>
        <v>-16305.386624574718</v>
      </c>
      <c r="AE24" s="12"/>
      <c r="AF24" s="73">
        <f t="shared" si="12"/>
        <v>43396376.999011017</v>
      </c>
      <c r="AG24" s="73">
        <f t="shared" si="13"/>
        <v>36236238.348316163</v>
      </c>
      <c r="AH24" s="73">
        <f t="shared" si="13"/>
        <v>7597140.9846775308</v>
      </c>
      <c r="AI24" s="12">
        <f t="shared" si="14"/>
        <v>0.23010032738652694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-39049.147564120853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MarinusSnowy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7703768.6351524368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45625574.491901219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0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0">
        <f t="shared" si="10"/>
        <v>7703768.6351524368</v>
      </c>
      <c r="AC25" s="73">
        <f>AB25/SUMIFS(FinParameters!$L$8:$L$39,FinParameters!$B$8:$B$39,Financials!$E25,FinParameters!$C$8:$C$39,Financials!$F25)</f>
        <v>6979234.1624044785</v>
      </c>
      <c r="AD25" s="73">
        <f t="shared" si="11"/>
        <v>6979234.1624044785</v>
      </c>
      <c r="AE25" s="12"/>
      <c r="AF25" s="73">
        <f t="shared" si="12"/>
        <v>39699949.491901211</v>
      </c>
      <c r="AG25" s="73">
        <f t="shared" si="13"/>
        <v>33493248.538316846</v>
      </c>
      <c r="AH25" s="73">
        <f t="shared" si="13"/>
        <v>3992798.1646511527</v>
      </c>
      <c r="AI25" s="12">
        <f t="shared" si="14"/>
        <v>0.120932883400156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2737644.4138905774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MarinusSnowy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17783860.119114142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41746132.223058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0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0">
        <f t="shared" si="10"/>
        <v>17783860.119114142</v>
      </c>
      <c r="AC26" s="73">
        <f>AB26/SUMIFS(FinParameters!$L$8:$L$39,FinParameters!$B$8:$B$39,Financials!$E26,FinParameters!$C$8:$C$39,Financials!$F26)</f>
        <v>16111299.541940104</v>
      </c>
      <c r="AD26" s="73">
        <f t="shared" si="11"/>
        <v>16111299.541940104</v>
      </c>
      <c r="AE26" s="12"/>
      <c r="AF26" s="73">
        <f t="shared" si="12"/>
        <v>35820507.223058</v>
      </c>
      <c r="AG26" s="73">
        <f t="shared" si="13"/>
        <v>30736624.46353871</v>
      </c>
      <c r="AH26" s="73">
        <f t="shared" si="13"/>
        <v>158458.64639873616</v>
      </c>
      <c r="AI26" s="12">
        <f t="shared" si="14"/>
        <v>4.7993562956266164E-3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6454463.4814036954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MarinusSnowy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39671551.762159839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41435685.517603368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0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0">
        <f t="shared" si="10"/>
        <v>39671551.762159839</v>
      </c>
      <c r="AC27" s="73">
        <f>AB27/SUMIFS(FinParameters!$L$8:$L$39,FinParameters!$B$8:$B$39,Financials!$E27,FinParameters!$C$8:$C$39,Financials!$F27)</f>
        <v>35940467.899135567</v>
      </c>
      <c r="AD27" s="73">
        <f t="shared" si="11"/>
        <v>35940467.899135567</v>
      </c>
      <c r="AE27" s="12"/>
      <c r="AF27" s="73">
        <f t="shared" si="12"/>
        <v>35510060.517603368</v>
      </c>
      <c r="AG27" s="73">
        <f t="shared" si="13"/>
        <v>31755834.392960776</v>
      </c>
      <c r="AH27" s="73">
        <f t="shared" si="13"/>
        <v>-671408.77234458923</v>
      </c>
      <c r="AI27" s="12">
        <f t="shared" si="14"/>
        <v>-2.033546285876037E-2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14329199.565885216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MarinusSnowy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-476440.27823051438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52826497.150262855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0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0">
        <f t="shared" si="10"/>
        <v>-476440.27823051438</v>
      </c>
      <c r="AC28" s="73">
        <f>AB28/SUMIFS(FinParameters!$L$8:$L$39,FinParameters!$B$8:$B$39,Financials!$E28,FinParameters!$C$8:$C$39,Financials!$F28)</f>
        <v>-431631.37727150921</v>
      </c>
      <c r="AD28" s="73">
        <f t="shared" si="11"/>
        <v>-431631.37727150921</v>
      </c>
      <c r="AE28" s="12"/>
      <c r="AF28" s="73">
        <f t="shared" si="12"/>
        <v>46900872.150262848</v>
      </c>
      <c r="AG28" s="73">
        <f t="shared" si="13"/>
        <v>39318233.234150261</v>
      </c>
      <c r="AH28" s="73">
        <f t="shared" si="13"/>
        <v>10811233.874006161</v>
      </c>
      <c r="AI28" s="12">
        <f t="shared" si="14"/>
        <v>0.32744797797993208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-218467.29762565071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MarinusSnowy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-65936221.220130593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93329573.487835735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0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0">
        <f t="shared" si="10"/>
        <v>-65936221.220130593</v>
      </c>
      <c r="AC29" s="73">
        <f>AB29/SUMIFS(FinParameters!$L$8:$L$39,FinParameters!$B$8:$B$39,Financials!$E29,FinParameters!$C$8:$C$39,Financials!$F29)</f>
        <v>-58278011.834182054</v>
      </c>
      <c r="AD29" s="73">
        <f t="shared" si="11"/>
        <v>-58278011.834182054</v>
      </c>
      <c r="AE29" s="12"/>
      <c r="AF29" s="73">
        <f t="shared" si="12"/>
        <v>85727057.862835735</v>
      </c>
      <c r="AG29" s="73">
        <f t="shared" si="13"/>
        <v>64430397.728995577</v>
      </c>
      <c r="AH29" s="73">
        <f t="shared" si="13"/>
        <v>41522092.301365644</v>
      </c>
      <c r="AI29" s="12">
        <f t="shared" si="14"/>
        <v>1.057691178028739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-17429737.905315112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MarinusSnowy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-27452508.110816091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83264544.911853537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0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0">
        <f t="shared" si="10"/>
        <v>-27452508.110816091</v>
      </c>
      <c r="AC30" s="73">
        <f>AB30/SUMIFS(FinParameters!$L$8:$L$39,FinParameters!$B$8:$B$39,Financials!$E30,FinParameters!$C$8:$C$39,Financials!$F30)</f>
        <v>-24264016.999379847</v>
      </c>
      <c r="AD30" s="73">
        <f t="shared" si="11"/>
        <v>-24264016.999379847</v>
      </c>
      <c r="AE30" s="12"/>
      <c r="AF30" s="73">
        <f t="shared" si="12"/>
        <v>75662029.286853537</v>
      </c>
      <c r="AG30" s="73">
        <f t="shared" si="13"/>
        <v>58968348.630217239</v>
      </c>
      <c r="AH30" s="73">
        <f t="shared" si="13"/>
        <v>31109181.90290482</v>
      </c>
      <c r="AI30" s="12">
        <f t="shared" si="14"/>
        <v>0.79244338208148368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-7235331.8447614964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MarinusSnowy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-11194496.258612404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68492445.834461898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0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0">
        <f t="shared" si="10"/>
        <v>-11194496.258612404</v>
      </c>
      <c r="AC31" s="73">
        <f>AB31/SUMIFS(FinParameters!$L$8:$L$39,FinParameters!$B$8:$B$39,Financials!$E31,FinParameters!$C$8:$C$39,Financials!$F31)</f>
        <v>-9894303.5158032719</v>
      </c>
      <c r="AD31" s="73">
        <f t="shared" si="11"/>
        <v>-9894303.5158032719</v>
      </c>
      <c r="AE31" s="12"/>
      <c r="AF31" s="73">
        <f t="shared" si="12"/>
        <v>60889930.20946189</v>
      </c>
      <c r="AG31" s="73">
        <f t="shared" si="13"/>
        <v>47746138.345375039</v>
      </c>
      <c r="AH31" s="73">
        <f t="shared" si="13"/>
        <v>17242587.306186602</v>
      </c>
      <c r="AI31" s="12">
        <f t="shared" si="14"/>
        <v>0.43921997831366677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-3031551.9221225563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MarinusSnowy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-109251.45469236556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57457382.781453103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0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0">
        <f t="shared" si="10"/>
        <v>-109251.45469236556</v>
      </c>
      <c r="AC32" s="73">
        <f>AB32/SUMIFS(FinParameters!$L$8:$L$39,FinParameters!$B$8:$B$39,Financials!$E32,FinParameters!$C$8:$C$39,Financials!$F32)</f>
        <v>-96562.366657424209</v>
      </c>
      <c r="AD32" s="73">
        <f t="shared" si="11"/>
        <v>-96562.366657424209</v>
      </c>
      <c r="AE32" s="12"/>
      <c r="AF32" s="73">
        <f t="shared" si="12"/>
        <v>49854867.156453103</v>
      </c>
      <c r="AG32" s="73">
        <f t="shared" si="13"/>
        <v>39087261.091143578</v>
      </c>
      <c r="AH32" s="73">
        <f t="shared" si="13"/>
        <v>7005719.9820842417</v>
      </c>
      <c r="AI32" s="12">
        <f t="shared" si="14"/>
        <v>0.17845652302416487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-91253.358749535531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MarinusSnowy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10388121.95954217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53399374.362191185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0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0">
        <f t="shared" si="10"/>
        <v>10388121.95954217</v>
      </c>
      <c r="AC33" s="73">
        <f>AB33/SUMIFS(FinParameters!$L$8:$L$39,FinParameters!$B$8:$B$39,Financials!$E33,FinParameters!$C$8:$C$39,Financials!$F33)</f>
        <v>9181586.1341519263</v>
      </c>
      <c r="AD33" s="73">
        <f t="shared" si="11"/>
        <v>9181586.1341519263</v>
      </c>
      <c r="AE33" s="12"/>
      <c r="AF33" s="73">
        <f t="shared" si="12"/>
        <v>45796858.737191185</v>
      </c>
      <c r="AG33" s="73">
        <f t="shared" si="13"/>
        <v>36442206.174436256</v>
      </c>
      <c r="AH33" s="73">
        <f t="shared" si="13"/>
        <v>3003083.0016104523</v>
      </c>
      <c r="AI33" s="12">
        <f t="shared" si="14"/>
        <v>7.6497455249550914E-2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2684353.3243897329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MarinusSnowy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24222637.72857251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48617681.529168241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0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0">
        <f t="shared" si="10"/>
        <v>24222637.72857251</v>
      </c>
      <c r="AC34" s="73">
        <f>AB34/SUMIFS(FinParameters!$L$8:$L$39,FinParameters!$B$8:$B$39,Financials!$E34,FinParameters!$C$8:$C$39,Financials!$F34)</f>
        <v>21409282.213610869</v>
      </c>
      <c r="AD34" s="73">
        <f t="shared" si="11"/>
        <v>21409282.213610869</v>
      </c>
      <c r="AE34" s="12"/>
      <c r="AF34" s="73">
        <f t="shared" si="12"/>
        <v>41015165.904168241</v>
      </c>
      <c r="AG34" s="73">
        <f t="shared" si="13"/>
        <v>33424234.863237385</v>
      </c>
      <c r="AH34" s="73">
        <f t="shared" si="13"/>
        <v>-1757001.9849572368</v>
      </c>
      <c r="AI34" s="12">
        <f t="shared" si="14"/>
        <v>-4.4756065898132295E-2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6438777.6094583692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MarinusSnowy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52998758.897979945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50799341.24367173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0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0">
        <f t="shared" si="10"/>
        <v>52998758.897979945</v>
      </c>
      <c r="AC35" s="73">
        <f>AB35/SUMIFS(FinParameters!$L$8:$L$39,FinParameters!$B$8:$B$39,Financials!$E35,FinParameters!$C$8:$C$39,Financials!$F35)</f>
        <v>46843180.289962627</v>
      </c>
      <c r="AD35" s="73">
        <f t="shared" si="11"/>
        <v>46843180.289962627</v>
      </c>
      <c r="AE35" s="12"/>
      <c r="AF35" s="73">
        <f t="shared" si="12"/>
        <v>43196825.61867173</v>
      </c>
      <c r="AG35" s="73">
        <f t="shared" si="13"/>
        <v>37296125.623154536</v>
      </c>
      <c r="AH35" s="73">
        <f t="shared" si="13"/>
        <v>-687291.07152818143</v>
      </c>
      <c r="AI35" s="12">
        <f t="shared" si="14"/>
        <v>-1.7507347602263475E-2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13327207.135820102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MarinusSnowy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-697336.76034445514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61543129.941905975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0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0">
        <f t="shared" si="10"/>
        <v>-697336.76034445514</v>
      </c>
      <c r="AC36" s="73">
        <f>AB36/SUMIFS(FinParameters!$L$8:$L$39,FinParameters!$B$8:$B$39,Financials!$E36,FinParameters!$C$8:$C$39,Financials!$F36)</f>
        <v>-616344.08553817705</v>
      </c>
      <c r="AD36" s="73">
        <f t="shared" si="11"/>
        <v>-616344.08553817705</v>
      </c>
      <c r="AE36" s="12"/>
      <c r="AF36" s="73">
        <f t="shared" si="12"/>
        <v>53940614.316905975</v>
      </c>
      <c r="AG36" s="73">
        <f t="shared" si="13"/>
        <v>42553156.82843852</v>
      </c>
      <c r="AH36" s="73">
        <f t="shared" si="13"/>
        <v>10681112.837544182</v>
      </c>
      <c r="AI36" s="12">
        <f t="shared" si="14"/>
        <v>0.27207970970741346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-220896.48211394073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MarinusSnowy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128733983.03996497</v>
      </c>
      <c r="H37" s="73">
        <f>SUMIFS(AM$5:AM37,$F$5:$F37,$F37,$D$5:$D37,$D37)</f>
        <v>-87480701.228399873</v>
      </c>
      <c r="I37" s="20">
        <f>SUMIFS(AN$5:AN37,$F$5:$F37,$F37,$D$5:$D37,$D37)</f>
        <v>63861651.417856634</v>
      </c>
      <c r="J37" s="73">
        <f t="shared" si="0"/>
        <v>63861651.417856634</v>
      </c>
      <c r="K37" s="73">
        <f t="shared" si="1"/>
        <v>192595634.45782161</v>
      </c>
      <c r="L37" s="73">
        <f t="shared" si="2"/>
        <v>105114933.22942173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54555322.902231634</v>
      </c>
      <c r="Q37" s="73">
        <f>P37/SUMIFS(FinParameters!$H$8:$H$39,FinParameters!$B$8:$B$39,Financials!$E37,FinParameters!$C$8:$C$39,Financials!$F37)</f>
        <v>30795057.523975521</v>
      </c>
      <c r="R37" s="73">
        <f t="shared" si="15"/>
        <v>10007663.297188312</v>
      </c>
      <c r="S37" s="12">
        <f t="shared" si="4"/>
        <v>0.22465070860996086</v>
      </c>
      <c r="T37" s="110">
        <f t="shared" si="5"/>
        <v>128733983.03996497</v>
      </c>
      <c r="U37" s="73">
        <f>T37/SUMIFS(FinParameters!$L$8:$L$39,FinParameters!$B$8:$B$39,Financials!$E37,FinParameters!$C$8:$C$39,Financials!$F37)</f>
        <v>111006910.11797455</v>
      </c>
      <c r="V37" s="73">
        <f t="shared" si="6"/>
        <v>111006910.11797455</v>
      </c>
      <c r="W37" s="12"/>
      <c r="X37" s="73">
        <f t="shared" si="7"/>
        <v>183289305.94219661</v>
      </c>
      <c r="Y37" s="73">
        <f t="shared" si="8"/>
        <v>141801967.64195007</v>
      </c>
      <c r="Z37" s="73">
        <f t="shared" si="8"/>
        <v>121014573.41516286</v>
      </c>
      <c r="AA37" s="12">
        <f t="shared" si="9"/>
        <v>2.7165192175766419</v>
      </c>
      <c r="AB37" s="110">
        <f t="shared" si="10"/>
        <v>-87480701.228399873</v>
      </c>
      <c r="AC37" s="73">
        <f>AB37/SUMIFS(FinParameters!$L$8:$L$39,FinParameters!$B$8:$B$39,Financials!$E37,FinParameters!$C$8:$C$39,Financials!$F37)</f>
        <v>-75434334.501276478</v>
      </c>
      <c r="AD37" s="73">
        <f t="shared" si="11"/>
        <v>-75434334.501276478</v>
      </c>
      <c r="AE37" s="12"/>
      <c r="AF37" s="73">
        <f t="shared" si="12"/>
        <v>95808604.713796735</v>
      </c>
      <c r="AG37" s="73">
        <f t="shared" si="13"/>
        <v>66367633.140673593</v>
      </c>
      <c r="AH37" s="73">
        <f t="shared" si="13"/>
        <v>45580238.913886383</v>
      </c>
      <c r="AI37" s="12">
        <f t="shared" si="14"/>
        <v>1.0231792044295445</v>
      </c>
      <c r="AL37" s="73">
        <f>Summary!G37</f>
        <v>20198920.864350058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-21544480.008269276</v>
      </c>
      <c r="AN37" s="20">
        <f>Summary!I37</f>
        <v>13130918.885505224</v>
      </c>
      <c r="AP37" s="12">
        <v>1</v>
      </c>
    </row>
    <row r="38" spans="1:42" x14ac:dyDescent="0.3">
      <c r="A38">
        <v>34</v>
      </c>
      <c r="B38" t="str">
        <f>Summary!B38</f>
        <v>MarinusSnowy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84579477.814597532</v>
      </c>
      <c r="H38" s="73">
        <f>SUMIFS(AM$5:AM38,$F$5:$F38,$F38,$D$5:$D38,$D38)</f>
        <v>-36332447.169445917</v>
      </c>
      <c r="I38" s="20">
        <f>SUMIFS(AN$5:AN38,$F$5:$F38,$F38,$D$5:$D38,$D38)</f>
        <v>47575351.272442944</v>
      </c>
      <c r="J38" s="73">
        <f t="shared" si="0"/>
        <v>47575351.272442944</v>
      </c>
      <c r="K38" s="73">
        <f t="shared" si="1"/>
        <v>132154829.08704048</v>
      </c>
      <c r="L38" s="73">
        <f t="shared" si="2"/>
        <v>95822381.917594552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38269022.756817944</v>
      </c>
      <c r="Q38" s="73">
        <f>P38/SUMIFS(FinParameters!$H$8:$H$39,FinParameters!$B$8:$B$39,Financials!$E38,FinParameters!$C$8:$C$39,Financials!$F38)</f>
        <v>21601865.674858455</v>
      </c>
      <c r="R38" s="73">
        <f t="shared" si="15"/>
        <v>-6278636.8482253775</v>
      </c>
      <c r="S38" s="12">
        <f t="shared" si="4"/>
        <v>-0.1409420136521507</v>
      </c>
      <c r="T38" s="110">
        <f t="shared" si="5"/>
        <v>84579477.814597532</v>
      </c>
      <c r="U38" s="73">
        <f>T38/SUMIFS(FinParameters!$L$8:$L$39,FinParameters!$B$8:$B$39,Financials!$E38,FinParameters!$C$8:$C$39,Financials!$F38)</f>
        <v>72932618.644103482</v>
      </c>
      <c r="V38" s="73">
        <f t="shared" si="6"/>
        <v>72932618.644103482</v>
      </c>
      <c r="W38" s="12"/>
      <c r="X38" s="73">
        <f t="shared" si="7"/>
        <v>122848500.57141548</v>
      </c>
      <c r="Y38" s="73">
        <f t="shared" si="8"/>
        <v>94534484.318961933</v>
      </c>
      <c r="Z38" s="73">
        <f t="shared" si="8"/>
        <v>66653981.795878105</v>
      </c>
      <c r="AA38" s="12">
        <f t="shared" si="9"/>
        <v>1.4962398111781408</v>
      </c>
      <c r="AB38" s="110">
        <f t="shared" si="10"/>
        <v>-36332447.169445917</v>
      </c>
      <c r="AC38" s="73">
        <f>AB38/SUMIFS(FinParameters!$L$8:$L$39,FinParameters!$B$8:$B$39,Financials!$E38,FinParameters!$C$8:$C$39,Financials!$F38)</f>
        <v>-31329355.326888822</v>
      </c>
      <c r="AD38" s="73">
        <f t="shared" si="11"/>
        <v>-31329355.326888822</v>
      </c>
      <c r="AE38" s="12"/>
      <c r="AF38" s="73">
        <f t="shared" si="12"/>
        <v>86516053.401969567</v>
      </c>
      <c r="AG38" s="73">
        <f t="shared" si="13"/>
        <v>63205128.992073111</v>
      </c>
      <c r="AH38" s="73">
        <f t="shared" si="13"/>
        <v>35324626.468989283</v>
      </c>
      <c r="AI38" s="12">
        <f t="shared" si="14"/>
        <v>0.79296256598382819</v>
      </c>
      <c r="AL38" s="73">
        <f>Summary!G38</f>
        <v>11532909.938074911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-8879939.058629822</v>
      </c>
      <c r="AN38" s="20">
        <f>Summary!I38</f>
        <v>9904866.1262959298</v>
      </c>
      <c r="AP38" s="12">
        <v>1</v>
      </c>
    </row>
    <row r="39" spans="1:42" x14ac:dyDescent="0.3">
      <c r="A39">
        <v>35</v>
      </c>
      <c r="B39" t="str">
        <f>Summary!B39</f>
        <v>MarinusSnowy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55318554.967590794</v>
      </c>
      <c r="H39" s="73">
        <f>SUMIFS(AM$5:AM39,$F$5:$F39,$F39,$D$5:$D39,$D39)</f>
        <v>-14957196.844468154</v>
      </c>
      <c r="I39" s="20">
        <f>SUMIFS(AN$5:AN39,$F$5:$F39,$F39,$D$5:$D39,$D39)</f>
        <v>38937326.723630056</v>
      </c>
      <c r="J39" s="73">
        <f t="shared" si="0"/>
        <v>38937326.723630056</v>
      </c>
      <c r="K39" s="73">
        <f t="shared" si="1"/>
        <v>94255881.69122085</v>
      </c>
      <c r="L39" s="73">
        <f t="shared" si="2"/>
        <v>79298684.846752703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29630998.208005056</v>
      </c>
      <c r="Q39" s="73">
        <f>P39/SUMIFS(FinParameters!$H$8:$H$39,FinParameters!$B$8:$B$39,Financials!$E39,FinParameters!$C$8:$C$39,Financials!$F39)</f>
        <v>16725926.00988904</v>
      </c>
      <c r="R39" s="73">
        <f t="shared" si="15"/>
        <v>-14916661.397038266</v>
      </c>
      <c r="S39" s="12">
        <f t="shared" si="4"/>
        <v>-0.33484725189355458</v>
      </c>
      <c r="T39" s="110">
        <f t="shared" si="5"/>
        <v>55318554.967590794</v>
      </c>
      <c r="U39" s="73">
        <f>T39/SUMIFS(FinParameters!$L$8:$L$39,FinParameters!$B$8:$B$39,Financials!$E39,FinParameters!$C$8:$C$39,Financials!$F39)</f>
        <v>47701016.578017443</v>
      </c>
      <c r="V39" s="73">
        <f t="shared" si="6"/>
        <v>47701016.578017443</v>
      </c>
      <c r="W39" s="12"/>
      <c r="X39" s="73">
        <f t="shared" si="7"/>
        <v>84949553.17559585</v>
      </c>
      <c r="Y39" s="73">
        <f t="shared" si="8"/>
        <v>64426942.58790648</v>
      </c>
      <c r="Z39" s="73">
        <f t="shared" si="8"/>
        <v>32784355.180979177</v>
      </c>
      <c r="AA39" s="12">
        <f t="shared" si="9"/>
        <v>0.73593889042978144</v>
      </c>
      <c r="AB39" s="110">
        <f t="shared" si="10"/>
        <v>-14957196.844468154</v>
      </c>
      <c r="AC39" s="73">
        <f>AB39/SUMIFS(FinParameters!$L$8:$L$39,FinParameters!$B$8:$B$39,Financials!$E39,FinParameters!$C$8:$C$39,Financials!$F39)</f>
        <v>-12897543.962539239</v>
      </c>
      <c r="AD39" s="73">
        <f t="shared" si="11"/>
        <v>-12897543.962539239</v>
      </c>
      <c r="AE39" s="12"/>
      <c r="AF39" s="73">
        <f t="shared" si="12"/>
        <v>69992356.331127703</v>
      </c>
      <c r="AG39" s="73">
        <f t="shared" si="13"/>
        <v>51529398.625367239</v>
      </c>
      <c r="AH39" s="73">
        <f t="shared" si="13"/>
        <v>19886811.218439937</v>
      </c>
      <c r="AI39" s="12">
        <f t="shared" si="14"/>
        <v>0.44641652097450513</v>
      </c>
      <c r="AL39" s="73">
        <f>Summary!G39</f>
        <v>6326278.8234031145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-3762700.5858557504</v>
      </c>
      <c r="AN39" s="20">
        <f>Summary!I39</f>
        <v>8242660.7747434461</v>
      </c>
      <c r="AP39" s="12">
        <v>1</v>
      </c>
    </row>
    <row r="40" spans="1:42" x14ac:dyDescent="0.3">
      <c r="A40">
        <v>36</v>
      </c>
      <c r="B40" t="str">
        <f>Summary!B40</f>
        <v>MarinusSnowy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33767003.564890906</v>
      </c>
      <c r="H40" s="73">
        <f>SUMIFS(AM$5:AM40,$F$5:$F40,$F40,$D$5:$D40,$D40)</f>
        <v>-70158.227458761743</v>
      </c>
      <c r="I40" s="20">
        <f>SUMIFS(AN$5:AN40,$F$5:$F40,$F40,$D$5:$D40,$D40)</f>
        <v>33639909.561051548</v>
      </c>
      <c r="J40" s="73">
        <f t="shared" si="0"/>
        <v>33639909.561051548</v>
      </c>
      <c r="K40" s="73">
        <f t="shared" si="1"/>
        <v>67406913.125942454</v>
      </c>
      <c r="L40" s="73">
        <f t="shared" si="2"/>
        <v>67336754.898483694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24333581.045426548</v>
      </c>
      <c r="Q40" s="73">
        <f>P40/SUMIFS(FinParameters!$H$8:$H$39,FinParameters!$B$8:$B$39,Financials!$E40,FinParameters!$C$8:$C$39,Financials!$F40)</f>
        <v>13735672.124994021</v>
      </c>
      <c r="R40" s="73">
        <f t="shared" si="15"/>
        <v>-20214078.559616774</v>
      </c>
      <c r="S40" s="12">
        <f t="shared" si="4"/>
        <v>-0.45376297517834813</v>
      </c>
      <c r="T40" s="110">
        <f t="shared" si="5"/>
        <v>33767003.564890906</v>
      </c>
      <c r="U40" s="73">
        <f>T40/SUMIFS(FinParameters!$L$8:$L$39,FinParameters!$B$8:$B$39,Financials!$E40,FinParameters!$C$8:$C$39,Financials!$F40)</f>
        <v>29117181.346882615</v>
      </c>
      <c r="V40" s="73">
        <f t="shared" si="6"/>
        <v>29117181.346882615</v>
      </c>
      <c r="W40" s="12"/>
      <c r="X40" s="73">
        <f t="shared" si="7"/>
        <v>58100584.610317454</v>
      </c>
      <c r="Y40" s="73">
        <f t="shared" si="8"/>
        <v>42852853.471876636</v>
      </c>
      <c r="Z40" s="73">
        <f t="shared" si="8"/>
        <v>8903102.7872658409</v>
      </c>
      <c r="AA40" s="12">
        <f t="shared" si="9"/>
        <v>0.19985567965186446</v>
      </c>
      <c r="AB40" s="110">
        <f t="shared" si="10"/>
        <v>-70158.227458761743</v>
      </c>
      <c r="AC40" s="73">
        <f>AB40/SUMIFS(FinParameters!$L$8:$L$39,FinParameters!$B$8:$B$39,Financials!$E40,FinParameters!$C$8:$C$39,Financials!$F40)</f>
        <v>-60497.219659034468</v>
      </c>
      <c r="AD40" s="73">
        <f t="shared" si="11"/>
        <v>-60497.219659034468</v>
      </c>
      <c r="AE40" s="12"/>
      <c r="AF40" s="73">
        <f t="shared" si="12"/>
        <v>58030426.382858694</v>
      </c>
      <c r="AG40" s="73">
        <f t="shared" si="13"/>
        <v>42792356.252217598</v>
      </c>
      <c r="AH40" s="73">
        <f t="shared" si="13"/>
        <v>8842605.5676068068</v>
      </c>
      <c r="AI40" s="12">
        <f t="shared" si="14"/>
        <v>0.19849764602685702</v>
      </c>
      <c r="AL40" s="73">
        <f>Summary!G40</f>
        <v>2732337.2261213772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39093.227233603815</v>
      </c>
      <c r="AN40" s="20">
        <f>Summary!I40</f>
        <v>7107941.66367561</v>
      </c>
      <c r="AP40" s="12">
        <v>1</v>
      </c>
    </row>
    <row r="41" spans="1:42" x14ac:dyDescent="0.3">
      <c r="A41">
        <v>37</v>
      </c>
      <c r="B41" t="str">
        <f>Summary!B41</f>
        <v>MarinusSnowy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19852361.787283432</v>
      </c>
      <c r="H41" s="73">
        <f>SUMIFS(AM$5:AM41,$F$5:$F41,$F41,$D$5:$D41,$D41)</f>
        <v>13800560.272559904</v>
      </c>
      <c r="I41" s="20">
        <f>SUMIFS(AN$5:AN41,$F$5:$F41,$F41,$D$5:$D41,$D41)</f>
        <v>29134840.463466484</v>
      </c>
      <c r="J41" s="73">
        <f t="shared" si="0"/>
        <v>29134840.463466484</v>
      </c>
      <c r="K41" s="73">
        <f t="shared" si="1"/>
        <v>48987202.250749916</v>
      </c>
      <c r="L41" s="73">
        <f t="shared" si="2"/>
        <v>62787762.523309812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19828511.947841484</v>
      </c>
      <c r="Q41" s="73">
        <f>P41/SUMIFS(FinParameters!$H$8:$H$39,FinParameters!$B$8:$B$39,Financials!$E41,FinParameters!$C$8:$C$39,Financials!$F41)</f>
        <v>11192678.066316357</v>
      </c>
      <c r="R41" s="73">
        <f t="shared" si="15"/>
        <v>-24719147.657201841</v>
      </c>
      <c r="S41" s="12">
        <f t="shared" si="4"/>
        <v>-0.55489217337925745</v>
      </c>
      <c r="T41" s="110">
        <f t="shared" si="5"/>
        <v>19852361.787283432</v>
      </c>
      <c r="U41" s="73">
        <f>T41/SUMIFS(FinParameters!$L$8:$L$39,FinParameters!$B$8:$B$39,Financials!$E41,FinParameters!$C$8:$C$39,Financials!$F41)</f>
        <v>17118629.351088587</v>
      </c>
      <c r="V41" s="73">
        <f t="shared" si="6"/>
        <v>17118629.351088587</v>
      </c>
      <c r="W41" s="12"/>
      <c r="X41" s="73">
        <f t="shared" si="7"/>
        <v>39680873.735124916</v>
      </c>
      <c r="Y41" s="73">
        <f t="shared" si="8"/>
        <v>28311307.417404942</v>
      </c>
      <c r="Z41" s="73">
        <f t="shared" si="8"/>
        <v>-7600518.3061132543</v>
      </c>
      <c r="AA41" s="12">
        <f t="shared" si="9"/>
        <v>-0.17061543464906934</v>
      </c>
      <c r="AB41" s="110">
        <f t="shared" si="10"/>
        <v>13800560.272559904</v>
      </c>
      <c r="AC41" s="73">
        <f>AB41/SUMIFS(FinParameters!$L$8:$L$39,FinParameters!$B$8:$B$39,Financials!$E41,FinParameters!$C$8:$C$39,Financials!$F41)</f>
        <v>11900179.871527452</v>
      </c>
      <c r="AD41" s="73">
        <f t="shared" si="11"/>
        <v>11900179.871527452</v>
      </c>
      <c r="AE41" s="12"/>
      <c r="AF41" s="73">
        <f t="shared" si="12"/>
        <v>53481434.007684819</v>
      </c>
      <c r="AG41" s="73">
        <f t="shared" si="13"/>
        <v>40211487.288932398</v>
      </c>
      <c r="AH41" s="73">
        <f t="shared" si="13"/>
        <v>4299661.5654141977</v>
      </c>
      <c r="AI41" s="12">
        <f t="shared" si="14"/>
        <v>9.6518236951945849E-2</v>
      </c>
      <c r="AL41" s="73">
        <f>Summary!G41</f>
        <v>-208190.00192690329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3412438.3130177325</v>
      </c>
      <c r="AN41" s="20">
        <f>Summary!I41</f>
        <v>6184139.8500278043</v>
      </c>
      <c r="AP41" s="12">
        <v>1</v>
      </c>
    </row>
    <row r="42" spans="1:42" x14ac:dyDescent="0.3">
      <c r="A42">
        <v>38</v>
      </c>
      <c r="B42" t="str">
        <f>Summary!B42</f>
        <v>MarinusSnowy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3832299.2635316974</v>
      </c>
      <c r="H42" s="73">
        <f>SUMIFS(AM$5:AM42,$F$5:$F42,$F42,$D$5:$D42,$D42)</f>
        <v>32280646.396618281</v>
      </c>
      <c r="I42" s="20">
        <f>SUMIFS(AN$5:AN42,$F$5:$F42,$F42,$D$5:$D42,$D42)</f>
        <v>23290513.724900503</v>
      </c>
      <c r="J42" s="73">
        <f t="shared" si="0"/>
        <v>23290513.724900503</v>
      </c>
      <c r="K42" s="73">
        <f t="shared" si="1"/>
        <v>27122812.988432199</v>
      </c>
      <c r="L42" s="73">
        <f t="shared" si="2"/>
        <v>59403459.385050476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13984185.209275503</v>
      </c>
      <c r="Q42" s="73">
        <f>P42/SUMIFS(FinParameters!$H$8:$H$39,FinParameters!$B$8:$B$39,Financials!$E42,FinParameters!$C$8:$C$39,Financials!$F42)</f>
        <v>7893707.9836796448</v>
      </c>
      <c r="R42" s="73">
        <f t="shared" si="15"/>
        <v>-30563474.395767823</v>
      </c>
      <c r="S42" s="12">
        <f t="shared" si="4"/>
        <v>-0.68608485084831883</v>
      </c>
      <c r="T42" s="110">
        <f t="shared" si="5"/>
        <v>3832299.2635316974</v>
      </c>
      <c r="U42" s="73">
        <f>T42/SUMIFS(FinParameters!$L$8:$L$39,FinParameters!$B$8:$B$39,Financials!$E42,FinParameters!$C$8:$C$39,Financials!$F42)</f>
        <v>3304579.6443661326</v>
      </c>
      <c r="V42" s="73">
        <f t="shared" si="6"/>
        <v>3304579.6443661326</v>
      </c>
      <c r="W42" s="12"/>
      <c r="X42" s="73">
        <f t="shared" si="7"/>
        <v>17816484.472807199</v>
      </c>
      <c r="Y42" s="73">
        <f t="shared" si="8"/>
        <v>11198287.628045777</v>
      </c>
      <c r="Z42" s="73">
        <f t="shared" si="8"/>
        <v>-27258894.751401689</v>
      </c>
      <c r="AA42" s="12">
        <f t="shared" si="9"/>
        <v>-0.61190408189963941</v>
      </c>
      <c r="AB42" s="110">
        <f t="shared" si="10"/>
        <v>32280646.396618281</v>
      </c>
      <c r="AC42" s="73">
        <f>AB42/SUMIFS(FinParameters!$L$8:$L$39,FinParameters!$B$8:$B$39,Financials!$E42,FinParameters!$C$8:$C$39,Financials!$F42)</f>
        <v>27835500.218983199</v>
      </c>
      <c r="AD42" s="73">
        <f t="shared" si="11"/>
        <v>27835500.218983199</v>
      </c>
      <c r="AE42" s="12"/>
      <c r="AF42" s="73">
        <f t="shared" si="12"/>
        <v>50097130.869425476</v>
      </c>
      <c r="AG42" s="73">
        <f t="shared" si="13"/>
        <v>39033787.847028978</v>
      </c>
      <c r="AH42" s="73">
        <f t="shared" si="13"/>
        <v>576605.46758151054</v>
      </c>
      <c r="AI42" s="12">
        <f t="shared" si="14"/>
        <v>1.2943563650563407E-2</v>
      </c>
      <c r="AL42" s="73">
        <f>Summary!G42</f>
        <v>-2207695.911829025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8058008.6680457713</v>
      </c>
      <c r="AN42" s="20">
        <f>Summary!I42</f>
        <v>4935465.0996654956</v>
      </c>
      <c r="AP42" s="12">
        <v>1</v>
      </c>
    </row>
    <row r="43" spans="1:42" x14ac:dyDescent="0.3">
      <c r="A43">
        <v>39</v>
      </c>
      <c r="B43" t="str">
        <f>Summary!B43</f>
        <v>MarinusSnowy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-19510740.699053388</v>
      </c>
      <c r="H43" s="73">
        <f>SUMIFS(AM$5:AM43,$F$5:$F43,$F43,$D$5:$D43,$D43)</f>
        <v>68196716.758002877</v>
      </c>
      <c r="I43" s="20">
        <f>SUMIFS(AN$5:AN43,$F$5:$F43,$F43,$D$5:$D43,$D43)</f>
        <v>13541445.984290998</v>
      </c>
      <c r="J43" s="73">
        <f t="shared" si="0"/>
        <v>13541445.984290998</v>
      </c>
      <c r="K43" s="73">
        <f t="shared" si="1"/>
        <v>-5969294.7147623897</v>
      </c>
      <c r="L43" s="73">
        <f t="shared" si="2"/>
        <v>62227422.043240488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4235117.4686659984</v>
      </c>
      <c r="Q43" s="73">
        <f>P43/SUMIFS(FinParameters!$H$8:$H$39,FinParameters!$B$8:$B$39,Financials!$E43,FinParameters!$C$8:$C$39,Financials!$F43)</f>
        <v>2390613.4017773005</v>
      </c>
      <c r="R43" s="73">
        <f t="shared" si="15"/>
        <v>-40312542.13637732</v>
      </c>
      <c r="S43" s="12">
        <f t="shared" si="4"/>
        <v>-0.90493064043735894</v>
      </c>
      <c r="T43" s="110">
        <f t="shared" si="5"/>
        <v>-19510740.699053388</v>
      </c>
      <c r="U43" s="73">
        <f>T43/SUMIFS(FinParameters!$L$8:$L$39,FinParameters!$B$8:$B$39,Financials!$E43,FinParameters!$C$8:$C$39,Financials!$F43)</f>
        <v>-16824050.5573618</v>
      </c>
      <c r="V43" s="73">
        <f t="shared" si="6"/>
        <v>-16824050.5573618</v>
      </c>
      <c r="W43" s="12"/>
      <c r="X43" s="73">
        <f t="shared" si="7"/>
        <v>-15275623.23038739</v>
      </c>
      <c r="Y43" s="73">
        <f t="shared" si="8"/>
        <v>-14433437.155584499</v>
      </c>
      <c r="Z43" s="73">
        <f t="shared" si="8"/>
        <v>-57136592.693739116</v>
      </c>
      <c r="AA43" s="12">
        <f t="shared" si="9"/>
        <v>-1.282594713174799</v>
      </c>
      <c r="AB43" s="110">
        <f t="shared" si="10"/>
        <v>68196716.758002877</v>
      </c>
      <c r="AC43" s="73">
        <f>AB43/SUMIFS(FinParameters!$L$8:$L$39,FinParameters!$B$8:$B$39,Financials!$E43,FinParameters!$C$8:$C$39,Financials!$F43)</f>
        <v>58805815.12922211</v>
      </c>
      <c r="AD43" s="73">
        <f t="shared" si="11"/>
        <v>58805815.12922211</v>
      </c>
      <c r="AE43" s="12"/>
      <c r="AF43" s="73">
        <f t="shared" si="12"/>
        <v>52921093.527615488</v>
      </c>
      <c r="AG43" s="73">
        <f t="shared" si="13"/>
        <v>44372377.973637611</v>
      </c>
      <c r="AH43" s="73">
        <f t="shared" si="13"/>
        <v>1669222.4354829937</v>
      </c>
      <c r="AI43" s="12">
        <f t="shared" si="14"/>
        <v>3.747048554923451E-2</v>
      </c>
      <c r="AL43" s="73">
        <f>Summary!G43</f>
        <v>-6348354.2618838204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15197957.860022938</v>
      </c>
      <c r="AN43" s="20">
        <f>Summary!I43</f>
        <v>2578477.2014296441</v>
      </c>
      <c r="AP43" s="12">
        <v>1</v>
      </c>
    </row>
    <row r="44" spans="1:42" x14ac:dyDescent="0.3">
      <c r="A44">
        <v>40</v>
      </c>
      <c r="B44" t="str">
        <f>Summary!B44</f>
        <v>MarinusSnowy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38499297.446773052</v>
      </c>
      <c r="H44" s="73">
        <f>SUMIFS(AM$5:AM44,$F$5:$F44,$F44,$D$5:$D44,$D44)</f>
        <v>-915274.7064936792</v>
      </c>
      <c r="I44" s="20">
        <f>SUMIFS(AN$5:AN44,$F$5:$F44,$F44,$D$5:$D44,$D44)</f>
        <v>34325015.327138744</v>
      </c>
      <c r="J44" s="73">
        <f t="shared" si="0"/>
        <v>34325015.327138744</v>
      </c>
      <c r="K44" s="73">
        <f t="shared" si="1"/>
        <v>72824312.773911804</v>
      </c>
      <c r="L44" s="73">
        <f t="shared" si="2"/>
        <v>71909038.067418128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25018686.811513744</v>
      </c>
      <c r="Q44" s="73">
        <f>P44/SUMIFS(FinParameters!$H$8:$H$39,FinParameters!$B$8:$B$39,Financials!$E44,FinParameters!$C$8:$C$39,Financials!$F44)</f>
        <v>14122396.469279764</v>
      </c>
      <c r="R44" s="73">
        <f t="shared" si="15"/>
        <v>-19528972.793529578</v>
      </c>
      <c r="S44" s="12">
        <f t="shared" si="4"/>
        <v>-0.43838381110640134</v>
      </c>
      <c r="T44" s="110">
        <f t="shared" si="5"/>
        <v>38499297.446773052</v>
      </c>
      <c r="U44" s="73">
        <f>T44/SUMIFS(FinParameters!$L$8:$L$39,FinParameters!$B$8:$B$39,Financials!$E44,FinParameters!$C$8:$C$39,Financials!$F44)</f>
        <v>33197823.530033659</v>
      </c>
      <c r="V44" s="73">
        <f t="shared" si="6"/>
        <v>33197823.530033659</v>
      </c>
      <c r="W44" s="12"/>
      <c r="X44" s="73">
        <f t="shared" si="7"/>
        <v>63517984.258286804</v>
      </c>
      <c r="Y44" s="73">
        <f t="shared" si="8"/>
        <v>47320219.999313422</v>
      </c>
      <c r="Z44" s="73">
        <f t="shared" si="8"/>
        <v>13668850.736504082</v>
      </c>
      <c r="AA44" s="12">
        <f t="shared" si="9"/>
        <v>0.30683656240734603</v>
      </c>
      <c r="AB44" s="110">
        <f t="shared" si="10"/>
        <v>-915274.7064936792</v>
      </c>
      <c r="AC44" s="73">
        <f>AB44/SUMIFS(FinParameters!$L$8:$L$39,FinParameters!$B$8:$B$39,Financials!$E44,FinParameters!$C$8:$C$39,Financials!$F44)</f>
        <v>-789238.51090242027</v>
      </c>
      <c r="AD44" s="73">
        <f t="shared" si="11"/>
        <v>-789238.51090242027</v>
      </c>
      <c r="AE44" s="12"/>
      <c r="AF44" s="73">
        <f t="shared" si="12"/>
        <v>62602709.551793128</v>
      </c>
      <c r="AG44" s="73">
        <f t="shared" si="13"/>
        <v>46530981.488411002</v>
      </c>
      <c r="AH44" s="73">
        <f t="shared" si="13"/>
        <v>12879612.225601662</v>
      </c>
      <c r="AI44" s="12">
        <f t="shared" si="14"/>
        <v>0.2891198401844558</v>
      </c>
      <c r="AL44" s="73">
        <f>Summary!G44</f>
        <v>3343446.761955407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-217937.94614922401</v>
      </c>
      <c r="AN44" s="20">
        <f>Summary!I44</f>
        <v>7240399.3097059596</v>
      </c>
      <c r="AP44" s="12">
        <v>1</v>
      </c>
    </row>
    <row r="45" spans="1:42" x14ac:dyDescent="0.3">
      <c r="A45">
        <v>41</v>
      </c>
      <c r="B45" t="str">
        <f>Summary!B45</f>
        <v>MarinusSnowy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148670160.57590249</v>
      </c>
      <c r="H45" s="73">
        <f>SUMIFS(AM$5:AM45,$F$5:$F45,$F45,$D$5:$D45,$D45)</f>
        <v>-107958357.51228604</v>
      </c>
      <c r="I45" s="20">
        <f>SUMIFS(AN$5:AN45,$F$5:$F45,$F45,$D$5:$D45,$D45)</f>
        <v>77168723.719503015</v>
      </c>
      <c r="J45" s="73">
        <f t="shared" si="0"/>
        <v>77168723.719503015</v>
      </c>
      <c r="K45" s="73">
        <f t="shared" si="1"/>
        <v>225838884.29540551</v>
      </c>
      <c r="L45" s="73">
        <f t="shared" si="2"/>
        <v>117880526.78311947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66130986.99098739</v>
      </c>
      <c r="Q45" s="73">
        <f>P45/SUMIFS(FinParameters!$H$8:$H$39,FinParameters!$B$8:$B$39,Financials!$E45,FinParameters!$C$8:$C$39,Financials!$F45)</f>
        <v>33935652.841034412</v>
      </c>
      <c r="R45" s="73">
        <f t="shared" si="15"/>
        <v>17098539.1894393</v>
      </c>
      <c r="S45" s="12">
        <f t="shared" si="4"/>
        <v>0.348718857737701</v>
      </c>
      <c r="T45" s="110">
        <f t="shared" si="5"/>
        <v>148670160.57590249</v>
      </c>
      <c r="U45" s="73">
        <f>T45/SUMIFS(FinParameters!$L$8:$L$39,FinParameters!$B$8:$B$39,Financials!$E45,FinParameters!$C$8:$C$39,Financials!$F45)</f>
        <v>125071037.5867763</v>
      </c>
      <c r="V45" s="73">
        <f t="shared" si="6"/>
        <v>125071037.5867763</v>
      </c>
      <c r="W45" s="12"/>
      <c r="X45" s="73">
        <f t="shared" si="7"/>
        <v>214801147.56688988</v>
      </c>
      <c r="Y45" s="73">
        <f t="shared" si="8"/>
        <v>159006690.42781073</v>
      </c>
      <c r="Z45" s="73">
        <f t="shared" si="8"/>
        <v>142169576.77621561</v>
      </c>
      <c r="AA45" s="12">
        <f t="shared" si="9"/>
        <v>2.8994998852928351</v>
      </c>
      <c r="AB45" s="110">
        <f t="shared" si="10"/>
        <v>-107958357.51228604</v>
      </c>
      <c r="AC45" s="73">
        <f>AB45/SUMIFS(FinParameters!$L$8:$L$39,FinParameters!$B$8:$B$39,Financials!$E45,FinParameters!$C$8:$C$39,Financials!$F45)</f>
        <v>-90821613.011793137</v>
      </c>
      <c r="AD45" s="73">
        <f t="shared" si="11"/>
        <v>-90821613.011793137</v>
      </c>
      <c r="AE45" s="12"/>
      <c r="AF45" s="73">
        <f t="shared" si="12"/>
        <v>106842790.05460384</v>
      </c>
      <c r="AG45" s="73">
        <f t="shared" si="13"/>
        <v>68185077.416017592</v>
      </c>
      <c r="AH45" s="73">
        <f t="shared" si="13"/>
        <v>51347963.764422476</v>
      </c>
      <c r="AI45" s="12">
        <f t="shared" si="14"/>
        <v>1.0472241559761835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-20477656.283886172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MarinusSnowy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95337598.474898815</v>
      </c>
      <c r="H46" s="73">
        <f>SUMIFS(AM$5:AM46,$F$5:$F46,$F46,$D$5:$D46,$D46)</f>
        <v>-45667912.771353208</v>
      </c>
      <c r="I46" s="20">
        <f>SUMIFS(AN$5:AN46,$F$5:$F46,$F46,$D$5:$D46,$D46)</f>
        <v>57092729.673583418</v>
      </c>
      <c r="J46" s="73">
        <f t="shared" si="0"/>
        <v>57092729.673583418</v>
      </c>
      <c r="K46" s="73">
        <f t="shared" si="1"/>
        <v>152430328.14848223</v>
      </c>
      <c r="L46" s="73">
        <f t="shared" si="2"/>
        <v>106762415.37712902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46054992.945067793</v>
      </c>
      <c r="Q46" s="73">
        <f>P46/SUMIFS(FinParameters!$H$8:$H$39,FinParameters!$B$8:$B$39,Financials!$E46,FinParameters!$C$8:$C$39,Financials!$F46)</f>
        <v>23633493.514819447</v>
      </c>
      <c r="R46" s="73">
        <f t="shared" si="15"/>
        <v>-2977454.8564802967</v>
      </c>
      <c r="S46" s="12">
        <f t="shared" si="4"/>
        <v>-6.0724173276666189E-2</v>
      </c>
      <c r="T46" s="110">
        <f t="shared" si="5"/>
        <v>95337598.474898815</v>
      </c>
      <c r="U46" s="73">
        <f>T46/SUMIFS(FinParameters!$L$8:$L$39,FinParameters!$B$8:$B$39,Financials!$E46,FinParameters!$C$8:$C$39,Financials!$F46)</f>
        <v>80204207.193274379</v>
      </c>
      <c r="V46" s="73">
        <f t="shared" si="6"/>
        <v>80204207.193274379</v>
      </c>
      <c r="W46" s="12"/>
      <c r="X46" s="73">
        <f t="shared" si="7"/>
        <v>141392591.41996661</v>
      </c>
      <c r="Y46" s="73">
        <f t="shared" si="8"/>
        <v>103837700.70809382</v>
      </c>
      <c r="Z46" s="73">
        <f t="shared" si="8"/>
        <v>77226752.336794078</v>
      </c>
      <c r="AA46" s="12">
        <f t="shared" si="9"/>
        <v>1.5750131963502709</v>
      </c>
      <c r="AB46" s="110">
        <f t="shared" si="10"/>
        <v>-45667912.771353208</v>
      </c>
      <c r="AC46" s="73">
        <f>AB46/SUMIFS(FinParameters!$L$8:$L$39,FinParameters!$B$8:$B$39,Financials!$E46,FinParameters!$C$8:$C$39,Financials!$F46)</f>
        <v>-38418827.373361543</v>
      </c>
      <c r="AD46" s="73">
        <f t="shared" si="11"/>
        <v>-38418827.373361543</v>
      </c>
      <c r="AE46" s="12"/>
      <c r="AF46" s="73">
        <f t="shared" si="12"/>
        <v>95724678.648613393</v>
      </c>
      <c r="AG46" s="73">
        <f t="shared" si="13"/>
        <v>65418873.334732279</v>
      </c>
      <c r="AH46" s="73">
        <f t="shared" si="13"/>
        <v>38807924.963432536</v>
      </c>
      <c r="AI46" s="12">
        <f t="shared" si="14"/>
        <v>0.79147435429905788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-9335465.6019072887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MarinusSnowy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61072714.737942427</v>
      </c>
      <c r="H47" s="73">
        <f>SUMIFS(AM$5:AM47,$F$5:$F47,$F47,$D$5:$D47,$D47)</f>
        <v>-18890579.24493276</v>
      </c>
      <c r="I47" s="20">
        <f>SUMIFS(AN$5:AN47,$F$5:$F47,$F47,$D$5:$D47,$D47)</f>
        <v>46774607.163634315</v>
      </c>
      <c r="J47" s="73">
        <f t="shared" si="0"/>
        <v>46774607.163634315</v>
      </c>
      <c r="K47" s="73">
        <f t="shared" si="1"/>
        <v>107847321.90157674</v>
      </c>
      <c r="L47" s="73">
        <f t="shared" si="2"/>
        <v>88956742.656643987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35736870.43511869</v>
      </c>
      <c r="Q47" s="73">
        <f>P47/SUMIFS(FinParameters!$H$8:$H$39,FinParameters!$B$8:$B$39,Financials!$E47,FinParameters!$C$8:$C$39,Financials!$F47)</f>
        <v>18338665.183940072</v>
      </c>
      <c r="R47" s="73">
        <f t="shared" si="15"/>
        <v>-13295577.3664294</v>
      </c>
      <c r="S47" s="12">
        <f t="shared" si="4"/>
        <v>-0.27115875226628233</v>
      </c>
      <c r="T47" s="110">
        <f t="shared" si="5"/>
        <v>61072714.737942427</v>
      </c>
      <c r="U47" s="73">
        <f>T47/SUMIFS(FinParameters!$L$8:$L$39,FinParameters!$B$8:$B$39,Financials!$E47,FinParameters!$C$8:$C$39,Financials!$F47)</f>
        <v>51378351.721197739</v>
      </c>
      <c r="V47" s="73">
        <f t="shared" si="6"/>
        <v>51378351.721197739</v>
      </c>
      <c r="W47" s="12"/>
      <c r="X47" s="73">
        <f t="shared" si="7"/>
        <v>96809585.173061118</v>
      </c>
      <c r="Y47" s="73">
        <f t="shared" si="8"/>
        <v>69717016.905137807</v>
      </c>
      <c r="Z47" s="73">
        <f t="shared" si="8"/>
        <v>38082774.354768336</v>
      </c>
      <c r="AA47" s="12">
        <f t="shared" si="9"/>
        <v>0.77668515569328678</v>
      </c>
      <c r="AB47" s="110">
        <f t="shared" si="10"/>
        <v>-18890579.24493276</v>
      </c>
      <c r="AC47" s="73">
        <f>AB47/SUMIFS(FinParameters!$L$8:$L$39,FinParameters!$B$8:$B$39,Financials!$E47,FinParameters!$C$8:$C$39,Financials!$F47)</f>
        <v>-15891987.589350319</v>
      </c>
      <c r="AD47" s="73">
        <f t="shared" si="11"/>
        <v>-15891987.589350319</v>
      </c>
      <c r="AE47" s="12"/>
      <c r="AF47" s="73">
        <f t="shared" si="12"/>
        <v>77919005.928128362</v>
      </c>
      <c r="AG47" s="73">
        <f t="shared" si="13"/>
        <v>53825029.315787487</v>
      </c>
      <c r="AH47" s="73">
        <f t="shared" si="13"/>
        <v>22190786.765418015</v>
      </c>
      <c r="AI47" s="12">
        <f t="shared" si="14"/>
        <v>0.45257350510486627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-3933382.4004646051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MarinusSnowy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36127275.084720947</v>
      </c>
      <c r="H48" s="73">
        <f>SUMIFS(AM$5:AM48,$F$5:$F48,$F48,$D$5:$D48,$D48)</f>
        <v>-126718.98035774549</v>
      </c>
      <c r="I48" s="20">
        <f>SUMIFS(AN$5:AN48,$F$5:$F48,$F48,$D$5:$D48,$D48)</f>
        <v>40441888.407472476</v>
      </c>
      <c r="J48" s="73">
        <f t="shared" si="0"/>
        <v>40441888.407472476</v>
      </c>
      <c r="K48" s="73">
        <f t="shared" si="1"/>
        <v>76569163.492193431</v>
      </c>
      <c r="L48" s="73">
        <f t="shared" si="2"/>
        <v>76442444.511835679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29404151.678956851</v>
      </c>
      <c r="Q48" s="73">
        <f>P48/SUMIFS(FinParameters!$H$8:$H$39,FinParameters!$B$8:$B$39,Financials!$E48,FinParameters!$C$8:$C$39,Financials!$F48)</f>
        <v>15088979.143743763</v>
      </c>
      <c r="R48" s="73">
        <f t="shared" si="15"/>
        <v>-19628296.122591238</v>
      </c>
      <c r="S48" s="12">
        <f t="shared" si="4"/>
        <v>-0.40031238501561239</v>
      </c>
      <c r="T48" s="110">
        <f t="shared" si="5"/>
        <v>36127275.084720947</v>
      </c>
      <c r="U48" s="73">
        <f>T48/SUMIFS(FinParameters!$L$8:$L$39,FinParameters!$B$8:$B$39,Financials!$E48,FinParameters!$C$8:$C$39,Financials!$F48)</f>
        <v>30392620.567071121</v>
      </c>
      <c r="V48" s="73">
        <f t="shared" si="6"/>
        <v>30392620.567071121</v>
      </c>
      <c r="W48" s="12"/>
      <c r="X48" s="73">
        <f t="shared" si="7"/>
        <v>65531426.763677806</v>
      </c>
      <c r="Y48" s="73">
        <f t="shared" si="8"/>
        <v>45481599.710814886</v>
      </c>
      <c r="Z48" s="73">
        <f t="shared" si="8"/>
        <v>10764324.444479883</v>
      </c>
      <c r="AA48" s="12">
        <f t="shared" si="9"/>
        <v>0.21953471480858891</v>
      </c>
      <c r="AB48" s="110">
        <f t="shared" si="10"/>
        <v>-126718.98035774549</v>
      </c>
      <c r="AC48" s="73">
        <f>AB48/SUMIFS(FinParameters!$L$8:$L$39,FinParameters!$B$8:$B$39,Financials!$E48,FinParameters!$C$8:$C$39,Financials!$F48)</f>
        <v>-106604.27280018995</v>
      </c>
      <c r="AD48" s="73">
        <f t="shared" si="11"/>
        <v>-106604.27280018995</v>
      </c>
      <c r="AE48" s="12"/>
      <c r="AF48" s="73">
        <f t="shared" si="12"/>
        <v>65404707.783320062</v>
      </c>
      <c r="AG48" s="73">
        <f t="shared" si="13"/>
        <v>45374995.438014694</v>
      </c>
      <c r="AH48" s="73">
        <f t="shared" si="13"/>
        <v>10657720.171679692</v>
      </c>
      <c r="AI48" s="12">
        <f t="shared" si="14"/>
        <v>0.21736055713178565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-56560.752898983752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MarinusSnowy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19675760.33677334</v>
      </c>
      <c r="H49" s="73">
        <f>SUMIFS(AM$5:AM49,$F$5:$F49,$F49,$D$5:$D49,$D49)</f>
        <v>17226339.11349947</v>
      </c>
      <c r="I49" s="20">
        <f>SUMIFS(AN$5:AN49,$F$5:$F49,$F49,$D$5:$D49,$D49)</f>
        <v>35037900.021803938</v>
      </c>
      <c r="J49" s="73">
        <f t="shared" si="0"/>
        <v>35037900.021803938</v>
      </c>
      <c r="K49" s="73">
        <f t="shared" si="1"/>
        <v>54713660.358577281</v>
      </c>
      <c r="L49" s="73">
        <f t="shared" si="2"/>
        <v>71939999.472076744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24000163.293288313</v>
      </c>
      <c r="Q49" s="73">
        <f>P49/SUMIFS(FinParameters!$H$8:$H$39,FinParameters!$B$8:$B$39,Financials!$E49,FinParameters!$C$8:$C$39,Financials!$F49)</f>
        <v>12315878.632813504</v>
      </c>
      <c r="R49" s="73">
        <f t="shared" si="15"/>
        <v>-25032284.508259777</v>
      </c>
      <c r="S49" s="12">
        <f t="shared" si="4"/>
        <v>-0.51052487955678683</v>
      </c>
      <c r="T49" s="110">
        <f t="shared" si="5"/>
        <v>19675760.33677334</v>
      </c>
      <c r="U49" s="73">
        <f>T49/SUMIFS(FinParameters!$L$8:$L$39,FinParameters!$B$8:$B$39,Financials!$E49,FinParameters!$C$8:$C$39,Financials!$F49)</f>
        <v>16552533.14516064</v>
      </c>
      <c r="V49" s="73">
        <f t="shared" si="6"/>
        <v>16552533.14516064</v>
      </c>
      <c r="W49" s="12"/>
      <c r="X49" s="73">
        <f t="shared" si="7"/>
        <v>43675923.630061656</v>
      </c>
      <c r="Y49" s="73">
        <f t="shared" si="8"/>
        <v>28868411.777974144</v>
      </c>
      <c r="Z49" s="73">
        <f t="shared" si="8"/>
        <v>-8479751.3630991373</v>
      </c>
      <c r="AA49" s="12">
        <f t="shared" si="9"/>
        <v>-0.17294162831559487</v>
      </c>
      <c r="AB49" s="110">
        <f t="shared" si="10"/>
        <v>17226339.11349947</v>
      </c>
      <c r="AC49" s="73">
        <f>AB49/SUMIFS(FinParameters!$L$8:$L$39,FinParameters!$B$8:$B$39,Financials!$E49,FinParameters!$C$8:$C$39,Financials!$F49)</f>
        <v>14491920.223944832</v>
      </c>
      <c r="AD49" s="73">
        <f t="shared" si="11"/>
        <v>14491920.223944832</v>
      </c>
      <c r="AE49" s="12"/>
      <c r="AF49" s="73">
        <f t="shared" si="12"/>
        <v>60902262.743561126</v>
      </c>
      <c r="AG49" s="73">
        <f t="shared" si="13"/>
        <v>43360332.001918972</v>
      </c>
      <c r="AH49" s="73">
        <f t="shared" si="13"/>
        <v>6012168.8608456943</v>
      </c>
      <c r="AI49" s="12">
        <f t="shared" si="14"/>
        <v>0.12261612728736486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3425778.8409395684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MarinusSnowy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1037861.1694860626</v>
      </c>
      <c r="H50" s="73">
        <f>SUMIFS(AM$5:AM50,$F$5:$F50,$F50,$D$5:$D50,$D50)</f>
        <v>40168564.823785931</v>
      </c>
      <c r="I50" s="20">
        <f>SUMIFS(AN$5:AN50,$F$5:$F50,$F50,$D$5:$D50,$D50)</f>
        <v>28004302.800182238</v>
      </c>
      <c r="J50" s="73">
        <f t="shared" si="0"/>
        <v>28004302.800182238</v>
      </c>
      <c r="K50" s="73">
        <f t="shared" si="1"/>
        <v>29042163.969668299</v>
      </c>
      <c r="L50" s="73">
        <f t="shared" si="2"/>
        <v>69210728.79345423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16966566.071666613</v>
      </c>
      <c r="Q50" s="73">
        <f>P50/SUMIFS(FinParameters!$H$8:$H$39,FinParameters!$B$8:$B$39,Financials!$E50,FinParameters!$C$8:$C$39,Financials!$F50)</f>
        <v>8706531.1181733869</v>
      </c>
      <c r="R50" s="73">
        <f t="shared" si="15"/>
        <v>-32065881.729881477</v>
      </c>
      <c r="S50" s="12">
        <f t="shared" si="4"/>
        <v>-0.65397268885419724</v>
      </c>
      <c r="T50" s="110">
        <f t="shared" si="5"/>
        <v>1037861.1694860626</v>
      </c>
      <c r="U50" s="73">
        <f>T50/SUMIFS(FinParameters!$L$8:$L$39,FinParameters!$B$8:$B$39,Financials!$E50,FinParameters!$C$8:$C$39,Financials!$F50)</f>
        <v>873116.52073164494</v>
      </c>
      <c r="V50" s="73">
        <f t="shared" si="6"/>
        <v>873116.52073164494</v>
      </c>
      <c r="W50" s="12"/>
      <c r="X50" s="73">
        <f t="shared" si="7"/>
        <v>18004427.241152674</v>
      </c>
      <c r="Y50" s="73">
        <f t="shared" si="8"/>
        <v>9579647.6389050316</v>
      </c>
      <c r="Z50" s="73">
        <f t="shared" si="8"/>
        <v>-31192765.20914983</v>
      </c>
      <c r="AA50" s="12">
        <f t="shared" si="9"/>
        <v>-0.63616577608766633</v>
      </c>
      <c r="AB50" s="110">
        <f t="shared" si="10"/>
        <v>40168564.823785931</v>
      </c>
      <c r="AC50" s="73">
        <f>AB50/SUMIFS(FinParameters!$L$8:$L$39,FinParameters!$B$8:$B$39,Financials!$E50,FinParameters!$C$8:$C$39,Financials!$F50)</f>
        <v>33792417.129445836</v>
      </c>
      <c r="AD50" s="73">
        <f t="shared" si="11"/>
        <v>33792417.129445836</v>
      </c>
      <c r="AE50" s="12"/>
      <c r="AF50" s="73">
        <f t="shared" si="12"/>
        <v>58172992.064938605</v>
      </c>
      <c r="AG50" s="73">
        <f t="shared" si="13"/>
        <v>43372064.768350869</v>
      </c>
      <c r="AH50" s="73">
        <f t="shared" si="13"/>
        <v>2599651.9202960059</v>
      </c>
      <c r="AI50" s="12">
        <f t="shared" si="14"/>
        <v>5.3019011631190223E-2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7887918.4271676466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MarinusSnowy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-26725288.031562041</v>
      </c>
      <c r="H51" s="73">
        <f>SUMIFS(AM$5:AM51,$F$5:$F51,$F51,$D$5:$D51,$D51)</f>
        <v>85179166.764811248</v>
      </c>
      <c r="I51" s="20">
        <f>SUMIFS(AN$5:AN51,$F$5:$F51,$F51,$D$5:$D51,$D51)</f>
        <v>16601073.271765161</v>
      </c>
      <c r="J51" s="73">
        <f t="shared" si="0"/>
        <v>16601073.271765161</v>
      </c>
      <c r="K51" s="73">
        <f t="shared" si="1"/>
        <v>-10124214.75979688</v>
      </c>
      <c r="L51" s="73">
        <f t="shared" si="2"/>
        <v>75054952.00501436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5563336.5432495363</v>
      </c>
      <c r="Q51" s="73">
        <f>P51/SUMIFS(FinParameters!$H$8:$H$39,FinParameters!$B$8:$B$39,Financials!$E51,FinParameters!$C$8:$C$39,Financials!$F51)</f>
        <v>2854871.3116180548</v>
      </c>
      <c r="R51" s="73">
        <f t="shared" si="15"/>
        <v>-43469111.258298561</v>
      </c>
      <c r="S51" s="12">
        <f t="shared" si="4"/>
        <v>-0.88653765429443065</v>
      </c>
      <c r="T51" s="110">
        <f t="shared" si="5"/>
        <v>-26725288.031562041</v>
      </c>
      <c r="U51" s="73">
        <f>T51/SUMIFS(FinParameters!$L$8:$L$39,FinParameters!$B$8:$B$39,Financials!$E51,FinParameters!$C$8:$C$39,Financials!$F51)</f>
        <v>-22483055.718544133</v>
      </c>
      <c r="V51" s="73">
        <f t="shared" si="6"/>
        <v>-22483055.718544133</v>
      </c>
      <c r="W51" s="12"/>
      <c r="X51" s="73">
        <f t="shared" si="7"/>
        <v>-21161951.488312505</v>
      </c>
      <c r="Y51" s="73">
        <f t="shared" si="8"/>
        <v>-19628184.406926077</v>
      </c>
      <c r="Z51" s="73">
        <f t="shared" si="8"/>
        <v>-65952166.976842694</v>
      </c>
      <c r="AA51" s="12">
        <f t="shared" si="9"/>
        <v>-1.3450718847195795</v>
      </c>
      <c r="AB51" s="110">
        <f t="shared" si="10"/>
        <v>85179166.764811248</v>
      </c>
      <c r="AC51" s="73">
        <f>AB51/SUMIFS(FinParameters!$L$8:$L$39,FinParameters!$B$8:$B$39,Financials!$E51,FinParameters!$C$8:$C$39,Financials!$F51)</f>
        <v>71658271.752608702</v>
      </c>
      <c r="AD51" s="73">
        <f t="shared" si="11"/>
        <v>71658271.752608702</v>
      </c>
      <c r="AE51" s="12"/>
      <c r="AF51" s="73">
        <f t="shared" si="12"/>
        <v>64017215.276498742</v>
      </c>
      <c r="AG51" s="73">
        <f t="shared" si="13"/>
        <v>52030087.345682621</v>
      </c>
      <c r="AH51" s="73">
        <f t="shared" si="13"/>
        <v>5706104.7757660076</v>
      </c>
      <c r="AI51" s="12">
        <f t="shared" si="14"/>
        <v>0.1163740549698979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16982450.006808367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MarinusSnowy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41491293.190224186</v>
      </c>
      <c r="H52" s="73">
        <f>SUMIFS(AM$5:AM52,$F$5:$F52,$F52,$D$5:$D52,$D52)</f>
        <v>-1242601.4984606891</v>
      </c>
      <c r="I52" s="20">
        <f>SUMIFS(AN$5:AN52,$F$5:$F52,$F52,$D$5:$D52,$D52)</f>
        <v>41252748.041104093</v>
      </c>
      <c r="J52" s="73">
        <f t="shared" si="0"/>
        <v>41252748.041104093</v>
      </c>
      <c r="K52" s="73">
        <f t="shared" si="1"/>
        <v>82744041.231328279</v>
      </c>
      <c r="L52" s="73">
        <f t="shared" si="2"/>
        <v>81501439.732867599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30215011.312588468</v>
      </c>
      <c r="Q52" s="73">
        <f>P52/SUMIFS(FinParameters!$H$8:$H$39,FinParameters!$B$8:$B$39,Financials!$E52,FinParameters!$C$8:$C$39,Financials!$F52)</f>
        <v>15505078.347487403</v>
      </c>
      <c r="R52" s="73">
        <f t="shared" si="15"/>
        <v>-18817436.488959622</v>
      </c>
      <c r="S52" s="12">
        <f t="shared" si="4"/>
        <v>-0.38377518016478673</v>
      </c>
      <c r="T52" s="110">
        <f t="shared" si="5"/>
        <v>41491293.190224186</v>
      </c>
      <c r="U52" s="73">
        <f>T52/SUMIFS(FinParameters!$L$8:$L$39,FinParameters!$B$8:$B$39,Financials!$E52,FinParameters!$C$8:$C$39,Financials!$F52)</f>
        <v>34905182.519589022</v>
      </c>
      <c r="V52" s="73">
        <f t="shared" si="6"/>
        <v>34905182.519589022</v>
      </c>
      <c r="W52" s="12"/>
      <c r="X52" s="73">
        <f t="shared" si="7"/>
        <v>71706304.502812654</v>
      </c>
      <c r="Y52" s="73">
        <f t="shared" si="8"/>
        <v>50410260.867076427</v>
      </c>
      <c r="Z52" s="73">
        <f t="shared" si="8"/>
        <v>16087746.0306294</v>
      </c>
      <c r="AA52" s="12">
        <f t="shared" si="9"/>
        <v>0.32810407703368755</v>
      </c>
      <c r="AB52" s="110">
        <f t="shared" si="10"/>
        <v>-1242601.4984606891</v>
      </c>
      <c r="AC52" s="73">
        <f>AB52/SUMIFS(FinParameters!$L$8:$L$39,FinParameters!$B$8:$B$39,Financials!$E52,FinParameters!$C$8:$C$39,Financials!$F52)</f>
        <v>-1045357.4417175406</v>
      </c>
      <c r="AD52" s="73">
        <f t="shared" si="11"/>
        <v>-1045357.4417175406</v>
      </c>
      <c r="AE52" s="12"/>
      <c r="AF52" s="73">
        <f t="shared" si="12"/>
        <v>70463703.004351959</v>
      </c>
      <c r="AG52" s="73">
        <f t="shared" si="13"/>
        <v>49364903.425358884</v>
      </c>
      <c r="AH52" s="73">
        <f t="shared" si="13"/>
        <v>15042388.588911859</v>
      </c>
      <c r="AI52" s="12">
        <f t="shared" si="14"/>
        <v>0.30678436960344713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-327326.79196701001</v>
      </c>
      <c r="AN52" s="20">
        <f>Summary!I52</f>
        <v>6927732.7139653517</v>
      </c>
      <c r="AP52" s="12">
        <v>1</v>
      </c>
    </row>
    <row r="53" spans="1:42" x14ac:dyDescent="0.3">
      <c r="A53">
        <v>49</v>
      </c>
      <c r="B53" t="str">
        <f>Summary!B53</f>
        <v>MarinusSnowy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164007596.85375571</v>
      </c>
      <c r="H53" s="73">
        <f>SUMIFS(AM$5:AM53,$F$5:$F53,$F53,$D$5:$D53,$D53)</f>
        <v>-129128766.8992666</v>
      </c>
      <c r="I53" s="20">
        <f>SUMIFS(AN$5:AN53,$F$5:$F53,$F53,$D$5:$D53,$D53)</f>
        <v>89059492.852550611</v>
      </c>
      <c r="J53" s="73">
        <f t="shared" si="0"/>
        <v>89059492.852550611</v>
      </c>
      <c r="K53" s="73">
        <f t="shared" si="1"/>
        <v>253067089.70630634</v>
      </c>
      <c r="L53" s="73">
        <f t="shared" si="2"/>
        <v>123938322.80703972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76262062.705822095</v>
      </c>
      <c r="Q53" s="73">
        <f>P53/SUMIFS(FinParameters!$H$8:$H$39,FinParameters!$B$8:$B$39,Financials!$E53,FinParameters!$C$8:$C$39,Financials!$F53)</f>
        <v>35576815.082283452</v>
      </c>
      <c r="R53" s="73">
        <f t="shared" si="15"/>
        <v>23427737.637691554</v>
      </c>
      <c r="S53" s="12">
        <f t="shared" si="4"/>
        <v>0.44341888738961244</v>
      </c>
      <c r="T53" s="110">
        <f t="shared" si="5"/>
        <v>164007596.85375571</v>
      </c>
      <c r="U53" s="73">
        <f>T53/SUMIFS(FinParameters!$L$8:$L$39,FinParameters!$B$8:$B$39,Financials!$E53,FinParameters!$C$8:$C$39,Financials!$F53)</f>
        <v>134608672.70501608</v>
      </c>
      <c r="V53" s="73">
        <f t="shared" si="6"/>
        <v>134608672.70501608</v>
      </c>
      <c r="W53" s="12"/>
      <c r="X53" s="73">
        <f t="shared" si="7"/>
        <v>240269659.55957782</v>
      </c>
      <c r="Y53" s="73">
        <f t="shared" si="8"/>
        <v>170185487.78729951</v>
      </c>
      <c r="Z53" s="73">
        <f t="shared" si="8"/>
        <v>158036410.34270763</v>
      </c>
      <c r="AA53" s="12">
        <f t="shared" si="9"/>
        <v>2.9911692850986107</v>
      </c>
      <c r="AB53" s="110">
        <f t="shared" si="10"/>
        <v>-129128766.8992666</v>
      </c>
      <c r="AC53" s="73">
        <f>AB53/SUMIFS(FinParameters!$L$8:$L$39,FinParameters!$B$8:$B$39,Financials!$E53,FinParameters!$C$8:$C$39,Financials!$F53)</f>
        <v>-105981992.62589617</v>
      </c>
      <c r="AD53" s="73">
        <f t="shared" si="11"/>
        <v>-105981992.62589617</v>
      </c>
      <c r="AE53" s="12"/>
      <c r="AF53" s="73">
        <f t="shared" si="12"/>
        <v>111140892.66031122</v>
      </c>
      <c r="AG53" s="73">
        <f t="shared" si="13"/>
        <v>64203495.161403343</v>
      </c>
      <c r="AH53" s="73">
        <f t="shared" si="13"/>
        <v>52054417.716811463</v>
      </c>
      <c r="AI53" s="12">
        <f t="shared" si="14"/>
        <v>0.98523862374860716</v>
      </c>
      <c r="AL53" s="73">
        <f>Summary!G53</f>
        <v>15337436.277853223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-21170409.386980571</v>
      </c>
      <c r="AN53" s="20">
        <f>Summary!I53</f>
        <v>11890769.133047597</v>
      </c>
      <c r="AP53" s="12">
        <v>1</v>
      </c>
    </row>
    <row r="54" spans="1:42" x14ac:dyDescent="0.3">
      <c r="A54">
        <v>50</v>
      </c>
      <c r="B54" t="str">
        <f>Summary!B54</f>
        <v>MarinusSnowy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103394773.81024171</v>
      </c>
      <c r="H54" s="73">
        <f>SUMIFS(AM$5:AM54,$F$5:$F54,$F54,$D$5:$D54,$D54)</f>
        <v>-54103158.55052568</v>
      </c>
      <c r="I54" s="20">
        <f>SUMIFS(AN$5:AN54,$F$5:$F54,$F54,$D$5:$D54,$D54)</f>
        <v>65747651.294518411</v>
      </c>
      <c r="J54" s="73">
        <f t="shared" si="0"/>
        <v>65747651.294518411</v>
      </c>
      <c r="K54" s="73">
        <f t="shared" si="1"/>
        <v>169142425.10476011</v>
      </c>
      <c r="L54" s="73">
        <f t="shared" si="2"/>
        <v>115039266.55423445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52950221.147789896</v>
      </c>
      <c r="Q54" s="73">
        <f>P54/SUMIFS(FinParameters!$H$8:$H$39,FinParameters!$B$8:$B$39,Financials!$E54,FinParameters!$C$8:$C$39,Financials!$F54)</f>
        <v>24701668.949181471</v>
      </c>
      <c r="R54" s="73">
        <f t="shared" si="15"/>
        <v>115896.07965935394</v>
      </c>
      <c r="S54" s="12">
        <f t="shared" si="4"/>
        <v>2.1935754740862964E-3</v>
      </c>
      <c r="T54" s="110">
        <f t="shared" si="5"/>
        <v>103394773.81024171</v>
      </c>
      <c r="U54" s="73">
        <f>T54/SUMIFS(FinParameters!$L$8:$L$39,FinParameters!$B$8:$B$39,Financials!$E54,FinParameters!$C$8:$C$39,Financials!$F54)</f>
        <v>84860906.044751182</v>
      </c>
      <c r="V54" s="73">
        <f t="shared" si="6"/>
        <v>84860906.044751182</v>
      </c>
      <c r="W54" s="12"/>
      <c r="X54" s="73">
        <f t="shared" si="7"/>
        <v>156344994.95803159</v>
      </c>
      <c r="Y54" s="73">
        <f t="shared" si="8"/>
        <v>109562574.99393265</v>
      </c>
      <c r="Z54" s="73">
        <f t="shared" si="8"/>
        <v>84976802.12441054</v>
      </c>
      <c r="AA54" s="12">
        <f t="shared" si="9"/>
        <v>1.6083635404603327</v>
      </c>
      <c r="AB54" s="110">
        <f t="shared" si="10"/>
        <v>-54103158.55052568</v>
      </c>
      <c r="AC54" s="73">
        <f>AB54/SUMIFS(FinParameters!$L$8:$L$39,FinParameters!$B$8:$B$39,Financials!$E54,FinParameters!$C$8:$C$39,Financials!$F54)</f>
        <v>-44404981.850500971</v>
      </c>
      <c r="AD54" s="73">
        <f t="shared" si="11"/>
        <v>-44404981.850500971</v>
      </c>
      <c r="AE54" s="12"/>
      <c r="AF54" s="73">
        <f t="shared" si="12"/>
        <v>102241836.40750591</v>
      </c>
      <c r="AG54" s="73">
        <f t="shared" si="13"/>
        <v>65157593.143431678</v>
      </c>
      <c r="AH54" s="73">
        <f t="shared" si="13"/>
        <v>40571820.273909569</v>
      </c>
      <c r="AI54" s="12">
        <f t="shared" si="14"/>
        <v>0.7679064740884205</v>
      </c>
      <c r="AL54" s="73">
        <f>Summary!G54</f>
        <v>8057175.3353429055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-8435245.7791724708</v>
      </c>
      <c r="AN54" s="20">
        <f>Summary!I54</f>
        <v>8654921.6209349912</v>
      </c>
      <c r="AP54" s="12">
        <v>1</v>
      </c>
    </row>
    <row r="55" spans="1:42" x14ac:dyDescent="0.3">
      <c r="A55">
        <v>51</v>
      </c>
      <c r="B55" t="str">
        <f>Summary!B55</f>
        <v>MarinusSnowy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64517797.7913322</v>
      </c>
      <c r="H55" s="73">
        <f>SUMIFS(AM$5:AM55,$F$5:$F55,$F55,$D$5:$D55,$D55)</f>
        <v>-22552528.097848959</v>
      </c>
      <c r="I55" s="20">
        <f>SUMIFS(AN$5:AN55,$F$5:$F55,$F55,$D$5:$D55,$D55)</f>
        <v>53953695.750884213</v>
      </c>
      <c r="J55" s="73">
        <f t="shared" si="0"/>
        <v>53953695.750884213</v>
      </c>
      <c r="K55" s="73">
        <f t="shared" si="1"/>
        <v>118471493.54221642</v>
      </c>
      <c r="L55" s="73">
        <f t="shared" si="2"/>
        <v>95918965.444367453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41156265.604155697</v>
      </c>
      <c r="Q55" s="73">
        <f>P55/SUMIFS(FinParameters!$H$8:$H$39,FinParameters!$B$8:$B$39,Financials!$E55,FinParameters!$C$8:$C$39,Financials!$F55)</f>
        <v>19199701.646210622</v>
      </c>
      <c r="R55" s="73">
        <f t="shared" si="15"/>
        <v>-11678059.463974845</v>
      </c>
      <c r="S55" s="12">
        <f t="shared" si="4"/>
        <v>-0.22103167682970942</v>
      </c>
      <c r="T55" s="110">
        <f t="shared" si="5"/>
        <v>64517797.7913322</v>
      </c>
      <c r="U55" s="73">
        <f>T55/SUMIFS(FinParameters!$L$8:$L$39,FinParameters!$B$8:$B$39,Financials!$E55,FinParameters!$C$8:$C$39,Financials!$F55)</f>
        <v>52952761.293648385</v>
      </c>
      <c r="V55" s="73">
        <f t="shared" si="6"/>
        <v>52952761.293648385</v>
      </c>
      <c r="W55" s="12"/>
      <c r="X55" s="73">
        <f t="shared" si="7"/>
        <v>105674063.3954879</v>
      </c>
      <c r="Y55" s="73">
        <f t="shared" si="8"/>
        <v>72152462.939859003</v>
      </c>
      <c r="Z55" s="73">
        <f t="shared" si="8"/>
        <v>41274701.829673544</v>
      </c>
      <c r="AA55" s="12">
        <f t="shared" si="9"/>
        <v>0.78120997621242039</v>
      </c>
      <c r="AB55" s="110">
        <f t="shared" si="10"/>
        <v>-22552528.097848959</v>
      </c>
      <c r="AC55" s="73">
        <f>AB55/SUMIFS(FinParameters!$L$8:$L$39,FinParameters!$B$8:$B$39,Financials!$E55,FinParameters!$C$8:$C$39,Financials!$F55)</f>
        <v>-18509910.09947544</v>
      </c>
      <c r="AD55" s="73">
        <f t="shared" si="11"/>
        <v>-18509910.09947544</v>
      </c>
      <c r="AE55" s="12"/>
      <c r="AF55" s="73">
        <f t="shared" si="12"/>
        <v>83121535.297638953</v>
      </c>
      <c r="AG55" s="73">
        <f t="shared" si="13"/>
        <v>53642552.840383559</v>
      </c>
      <c r="AH55" s="73">
        <f t="shared" si="13"/>
        <v>22764791.730198104</v>
      </c>
      <c r="AI55" s="12">
        <f t="shared" si="14"/>
        <v>0.43087125085524636</v>
      </c>
      <c r="AL55" s="73">
        <f>Summary!G55</f>
        <v>3445083.0533897723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-3661948.8529161988</v>
      </c>
      <c r="AN55" s="20">
        <f>Summary!I55</f>
        <v>7179088.5872498965</v>
      </c>
      <c r="AP55" s="12">
        <v>1</v>
      </c>
    </row>
    <row r="56" spans="1:42" x14ac:dyDescent="0.3">
      <c r="A56">
        <v>52</v>
      </c>
      <c r="B56" t="str">
        <f>Summary!B56</f>
        <v>MarinusSnowy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36577387.834470935</v>
      </c>
      <c r="H56" s="73">
        <f>SUMIFS(AM$5:AM56,$F$5:$F56,$F56,$D$5:$D56,$D56)</f>
        <v>-317414.20515393536</v>
      </c>
      <c r="I56" s="20">
        <f>SUMIFS(AN$5:AN56,$F$5:$F56,$F56,$D$5:$D56,$D56)</f>
        <v>46783146.795948617</v>
      </c>
      <c r="J56" s="73">
        <f t="shared" si="0"/>
        <v>46783146.795948617</v>
      </c>
      <c r="K56" s="73">
        <f t="shared" si="1"/>
        <v>83360534.630419552</v>
      </c>
      <c r="L56" s="73">
        <f t="shared" si="2"/>
        <v>83043120.42526561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33985716.649220102</v>
      </c>
      <c r="Q56" s="73">
        <f>P56/SUMIFS(FinParameters!$H$8:$H$39,FinParameters!$B$8:$B$39,Financials!$E56,FinParameters!$C$8:$C$39,Financials!$F56)</f>
        <v>15854587.638577977</v>
      </c>
      <c r="R56" s="73">
        <f t="shared" si="15"/>
        <v>-18848608.41891044</v>
      </c>
      <c r="S56" s="12">
        <f t="shared" si="4"/>
        <v>-0.35674929876751371</v>
      </c>
      <c r="T56" s="110">
        <f t="shared" si="5"/>
        <v>36577387.834470935</v>
      </c>
      <c r="U56" s="73">
        <f>T56/SUMIFS(FinParameters!$L$8:$L$39,FinParameters!$B$8:$B$39,Financials!$E56,FinParameters!$C$8:$C$39,Financials!$F56)</f>
        <v>30020765.634442531</v>
      </c>
      <c r="V56" s="73">
        <f t="shared" si="6"/>
        <v>30020765.634442531</v>
      </c>
      <c r="W56" s="12"/>
      <c r="X56" s="73">
        <f t="shared" si="7"/>
        <v>70563104.483691037</v>
      </c>
      <c r="Y56" s="73">
        <f t="shared" si="8"/>
        <v>45875353.273020506</v>
      </c>
      <c r="Z56" s="73">
        <f t="shared" si="8"/>
        <v>11172157.215532091</v>
      </c>
      <c r="AA56" s="12">
        <f t="shared" si="9"/>
        <v>0.21145641968787243</v>
      </c>
      <c r="AB56" s="110">
        <f t="shared" si="10"/>
        <v>-317414.20515393536</v>
      </c>
      <c r="AC56" s="73">
        <f>AB56/SUMIFS(FinParameters!$L$8:$L$39,FinParameters!$B$8:$B$39,Financials!$E56,FinParameters!$C$8:$C$39,Financials!$F56)</f>
        <v>-260516.62040745572</v>
      </c>
      <c r="AD56" s="73">
        <f t="shared" si="11"/>
        <v>-260516.62040745572</v>
      </c>
      <c r="AE56" s="12"/>
      <c r="AF56" s="73">
        <f t="shared" si="12"/>
        <v>70245690.278537095</v>
      </c>
      <c r="AG56" s="73">
        <f t="shared" si="13"/>
        <v>45614836.652613051</v>
      </c>
      <c r="AH56" s="73">
        <f t="shared" si="13"/>
        <v>10911640.595124634</v>
      </c>
      <c r="AI56" s="12">
        <f t="shared" si="14"/>
        <v>0.20652559829341879</v>
      </c>
      <c r="AL56" s="73">
        <f>Summary!G56</f>
        <v>450112.74974998517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-190695.2247961899</v>
      </c>
      <c r="AN56" s="20">
        <f>Summary!I56</f>
        <v>6341258.3884761389</v>
      </c>
      <c r="AP56" s="12">
        <v>1</v>
      </c>
    </row>
    <row r="57" spans="1:42" x14ac:dyDescent="0.3">
      <c r="A57">
        <v>53</v>
      </c>
      <c r="B57" t="str">
        <f>Summary!B57</f>
        <v>MarinusSnowy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17496060.69380448</v>
      </c>
      <c r="H57" s="73">
        <f>SUMIFS(AM$5:AM57,$F$5:$F57,$F57,$D$5:$D57,$D57)</f>
        <v>20332918.623997066</v>
      </c>
      <c r="I57" s="20">
        <f>SUMIFS(AN$5:AN57,$F$5:$F57,$F57,$D$5:$D57,$D57)</f>
        <v>40547937.058196634</v>
      </c>
      <c r="J57" s="73">
        <f t="shared" si="0"/>
        <v>40547937.058196634</v>
      </c>
      <c r="K57" s="73">
        <f t="shared" si="1"/>
        <v>58043997.752001114</v>
      </c>
      <c r="L57" s="73">
        <f t="shared" si="2"/>
        <v>78376916.375998184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27750506.911468118</v>
      </c>
      <c r="Q57" s="73">
        <f>P57/SUMIFS(FinParameters!$H$8:$H$39,FinParameters!$B$8:$B$39,Financials!$E57,FinParameters!$C$8:$C$39,Financials!$F57)</f>
        <v>12945816.278761083</v>
      </c>
      <c r="R57" s="73">
        <f t="shared" si="15"/>
        <v>-25083818.156662423</v>
      </c>
      <c r="S57" s="12">
        <f t="shared" si="4"/>
        <v>-0.47476367161530914</v>
      </c>
      <c r="T57" s="110">
        <f t="shared" si="5"/>
        <v>17496060.69380448</v>
      </c>
      <c r="U57" s="73">
        <f>T57/SUMIFS(FinParameters!$L$8:$L$39,FinParameters!$B$8:$B$39,Financials!$E57,FinParameters!$C$8:$C$39,Financials!$F57)</f>
        <v>14359831.817177756</v>
      </c>
      <c r="V57" s="73">
        <f t="shared" si="6"/>
        <v>14359831.817177756</v>
      </c>
      <c r="W57" s="12"/>
      <c r="X57" s="73">
        <f t="shared" si="7"/>
        <v>45246567.605272599</v>
      </c>
      <c r="Y57" s="73">
        <f t="shared" si="8"/>
        <v>27305648.095938839</v>
      </c>
      <c r="Z57" s="73">
        <f t="shared" si="8"/>
        <v>-10723986.339484667</v>
      </c>
      <c r="AA57" s="12">
        <f t="shared" si="9"/>
        <v>-0.20297384939915386</v>
      </c>
      <c r="AB57" s="110">
        <f t="shared" si="10"/>
        <v>20332918.623997066</v>
      </c>
      <c r="AC57" s="73">
        <f>AB57/SUMIFS(FinParameters!$L$8:$L$39,FinParameters!$B$8:$B$39,Financials!$E57,FinParameters!$C$8:$C$39,Financials!$F57)</f>
        <v>16688173.235267246</v>
      </c>
      <c r="AD57" s="73">
        <f t="shared" si="11"/>
        <v>16688173.235267246</v>
      </c>
      <c r="AE57" s="12"/>
      <c r="AF57" s="73">
        <f t="shared" si="12"/>
        <v>65579486.229269668</v>
      </c>
      <c r="AG57" s="73">
        <f t="shared" si="13"/>
        <v>43993821.331206083</v>
      </c>
      <c r="AH57" s="73">
        <f t="shared" si="13"/>
        <v>5964186.8957825787</v>
      </c>
      <c r="AI57" s="12">
        <f t="shared" si="14"/>
        <v>0.11288469925738019</v>
      </c>
      <c r="AL57" s="73">
        <f>Summary!G57</f>
        <v>-2179699.6429688591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3106579.5104975947</v>
      </c>
      <c r="AN57" s="20">
        <f>Summary!I57</f>
        <v>5510037.0363926981</v>
      </c>
      <c r="AP57" s="12">
        <v>1</v>
      </c>
    </row>
    <row r="58" spans="1:42" x14ac:dyDescent="0.3">
      <c r="A58">
        <v>54</v>
      </c>
      <c r="B58" t="str">
        <f>Summary!B58</f>
        <v>MarinusSnowy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-4094434.9763134932</v>
      </c>
      <c r="H58" s="73">
        <f>SUMIFS(AM$5:AM58,$F$5:$F58,$F58,$D$5:$D58,$D58)</f>
        <v>47846040.952025145</v>
      </c>
      <c r="I58" s="20">
        <f>SUMIFS(AN$5:AN58,$F$5:$F58,$F58,$D$5:$D58,$D58)</f>
        <v>32423301.492923185</v>
      </c>
      <c r="J58" s="73">
        <f t="shared" si="0"/>
        <v>32423301.492923185</v>
      </c>
      <c r="K58" s="73">
        <f t="shared" si="1"/>
        <v>28328866.516609691</v>
      </c>
      <c r="L58" s="73">
        <f t="shared" si="2"/>
        <v>76174907.468634844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19625871.34619467</v>
      </c>
      <c r="Q58" s="73">
        <f>P58/SUMIFS(FinParameters!$H$8:$H$39,FinParameters!$B$8:$B$39,Financials!$E58,FinParameters!$C$8:$C$39,Financials!$F58)</f>
        <v>9155613.8260465432</v>
      </c>
      <c r="R58" s="73">
        <f t="shared" si="15"/>
        <v>-33208453.721935872</v>
      </c>
      <c r="S58" s="12">
        <f t="shared" si="4"/>
        <v>-0.62853937623151512</v>
      </c>
      <c r="T58" s="110">
        <f t="shared" si="5"/>
        <v>-4094434.9763134932</v>
      </c>
      <c r="U58" s="73">
        <f>T58/SUMIFS(FinParameters!$L$8:$L$39,FinParameters!$B$8:$B$39,Financials!$E58,FinParameters!$C$8:$C$39,Financials!$F58)</f>
        <v>-3360493.4662264832</v>
      </c>
      <c r="V58" s="73">
        <f t="shared" si="6"/>
        <v>-3360493.4662264832</v>
      </c>
      <c r="W58" s="12"/>
      <c r="X58" s="73">
        <f t="shared" si="7"/>
        <v>15531436.369881175</v>
      </c>
      <c r="Y58" s="73">
        <f t="shared" si="8"/>
        <v>5795120.3598200604</v>
      </c>
      <c r="Z58" s="73">
        <f t="shared" si="8"/>
        <v>-36568947.188162357</v>
      </c>
      <c r="AA58" s="12">
        <f t="shared" si="9"/>
        <v>-0.69214373687950459</v>
      </c>
      <c r="AB58" s="110">
        <f t="shared" si="10"/>
        <v>47846040.952025145</v>
      </c>
      <c r="AC58" s="73">
        <f>AB58/SUMIFS(FinParameters!$L$8:$L$39,FinParameters!$B$8:$B$39,Financials!$E58,FinParameters!$C$8:$C$39,Financials!$F58)</f>
        <v>39269474.038357407</v>
      </c>
      <c r="AD58" s="73">
        <f t="shared" si="11"/>
        <v>39269474.038357407</v>
      </c>
      <c r="AE58" s="12"/>
      <c r="AF58" s="73">
        <f t="shared" si="12"/>
        <v>63377477.321906321</v>
      </c>
      <c r="AG58" s="73">
        <f t="shared" si="13"/>
        <v>45064594.398177467</v>
      </c>
      <c r="AH58" s="73">
        <f t="shared" si="13"/>
        <v>2700526.8501950502</v>
      </c>
      <c r="AI58" s="12">
        <f t="shared" si="14"/>
        <v>5.1113113429814547E-2</v>
      </c>
      <c r="AL58" s="73">
        <f>Summary!G58</f>
        <v>-5132296.1457995558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7677476.1282392135</v>
      </c>
      <c r="AN58" s="20">
        <f>Summary!I58</f>
        <v>4418998.6927409489</v>
      </c>
      <c r="AP58" s="12">
        <v>1</v>
      </c>
    </row>
    <row r="59" spans="1:42" x14ac:dyDescent="0.3">
      <c r="A59">
        <v>55</v>
      </c>
      <c r="B59" t="str">
        <f>Summary!B59</f>
        <v>MarinusSnowy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-34903864.449345231</v>
      </c>
      <c r="H59" s="73">
        <f>SUMIFS(AM$5:AM59,$F$5:$F59,$F59,$D$5:$D59,$D59)</f>
        <v>100866833.21775183</v>
      </c>
      <c r="I59" s="20">
        <f>SUMIFS(AN$5:AN59,$F$5:$F59,$F59,$D$5:$D59,$D59)</f>
        <v>19452167.538328953</v>
      </c>
      <c r="J59" s="73">
        <f t="shared" si="0"/>
        <v>19452167.538328953</v>
      </c>
      <c r="K59" s="73">
        <f t="shared" si="1"/>
        <v>-15451696.911016278</v>
      </c>
      <c r="L59" s="73">
        <f t="shared" si="2"/>
        <v>85415136.306735545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6654737.3916004375</v>
      </c>
      <c r="Q59" s="73">
        <f>P59/SUMIFS(FinParameters!$H$8:$H$39,FinParameters!$B$8:$B$39,Financials!$E59,FinParameters!$C$8:$C$39,Financials!$F59)</f>
        <v>3104484.1065392727</v>
      </c>
      <c r="R59" s="73">
        <f t="shared" si="15"/>
        <v>-46179587.676530108</v>
      </c>
      <c r="S59" s="12">
        <f t="shared" si="4"/>
        <v>-0.87404518969402822</v>
      </c>
      <c r="T59" s="110">
        <f t="shared" si="5"/>
        <v>-34903864.449345231</v>
      </c>
      <c r="U59" s="73">
        <f>T59/SUMIFS(FinParameters!$L$8:$L$39,FinParameters!$B$8:$B$39,Financials!$E59,FinParameters!$C$8:$C$39,Financials!$F59)</f>
        <v>-28647227.054925092</v>
      </c>
      <c r="V59" s="73">
        <f t="shared" si="6"/>
        <v>-28647227.054925092</v>
      </c>
      <c r="W59" s="12"/>
      <c r="X59" s="73">
        <f t="shared" si="7"/>
        <v>-28249127.057744794</v>
      </c>
      <c r="Y59" s="73">
        <f t="shared" si="8"/>
        <v>-25542742.94838582</v>
      </c>
      <c r="Z59" s="73">
        <f t="shared" si="8"/>
        <v>-74826814.731455207</v>
      </c>
      <c r="AA59" s="12">
        <f t="shared" si="9"/>
        <v>-1.416253820503339</v>
      </c>
      <c r="AB59" s="110">
        <f t="shared" si="10"/>
        <v>100866833.21775183</v>
      </c>
      <c r="AC59" s="73">
        <f>AB59/SUMIFS(FinParameters!$L$8:$L$39,FinParameters!$B$8:$B$39,Financials!$E59,FinParameters!$C$8:$C$39,Financials!$F59)</f>
        <v>82786107.472245902</v>
      </c>
      <c r="AD59" s="73">
        <f t="shared" si="11"/>
        <v>82786107.472245902</v>
      </c>
      <c r="AE59" s="12"/>
      <c r="AF59" s="73">
        <f t="shared" si="12"/>
        <v>72617706.16000703</v>
      </c>
      <c r="AG59" s="73">
        <f t="shared" si="13"/>
        <v>57243364.523860082</v>
      </c>
      <c r="AH59" s="73">
        <f t="shared" si="13"/>
        <v>7959292.740790695</v>
      </c>
      <c r="AI59" s="12">
        <f t="shared" si="14"/>
        <v>0.1506462461766491</v>
      </c>
      <c r="AL59" s="73">
        <f>Summary!G59</f>
        <v>-8178576.4177831905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15687666.452940583</v>
      </c>
      <c r="AN59" s="20">
        <f>Summary!I59</f>
        <v>2851094.2665637932</v>
      </c>
      <c r="AP59" s="12">
        <v>1</v>
      </c>
    </row>
    <row r="60" spans="1:42" x14ac:dyDescent="0.3">
      <c r="A60">
        <v>56</v>
      </c>
      <c r="B60" t="str">
        <f>Summary!B60</f>
        <v>MarinusSnowy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42275516.516101323</v>
      </c>
      <c r="H60" s="73">
        <f>SUMIFS(AM$5:AM60,$F$5:$F60,$F60,$D$5:$D60,$D60)</f>
        <v>-1547306.3045834349</v>
      </c>
      <c r="I60" s="20">
        <f>SUMIFS(AN$5:AN60,$F$5:$F60,$F60,$D$5:$D60,$D60)</f>
        <v>47649225.291511111</v>
      </c>
      <c r="J60" s="73">
        <f t="shared" si="0"/>
        <v>47649225.291511111</v>
      </c>
      <c r="K60" s="73">
        <f t="shared" si="1"/>
        <v>89924741.807612434</v>
      </c>
      <c r="L60" s="73">
        <f t="shared" si="2"/>
        <v>88377435.503028989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34851795.144782595</v>
      </c>
      <c r="Q60" s="73">
        <f>P60/SUMIFS(FinParameters!$H$8:$H$39,FinParameters!$B$8:$B$39,Financials!$E60,FinParameters!$C$8:$C$39,Financials!$F60)</f>
        <v>16258619.648598824</v>
      </c>
      <c r="R60" s="73">
        <f t="shared" si="15"/>
        <v>-17982529.923347946</v>
      </c>
      <c r="S60" s="12">
        <f t="shared" si="4"/>
        <v>-0.34035695355546314</v>
      </c>
      <c r="T60" s="110">
        <f t="shared" si="5"/>
        <v>42275516.516101323</v>
      </c>
      <c r="U60" s="73">
        <f>T60/SUMIFS(FinParameters!$L$8:$L$39,FinParameters!$B$8:$B$39,Financials!$E60,FinParameters!$C$8:$C$39,Financials!$F60)</f>
        <v>34697485.209942393</v>
      </c>
      <c r="V60" s="73">
        <f t="shared" si="6"/>
        <v>34697485.209942393</v>
      </c>
      <c r="W60" s="12"/>
      <c r="X60" s="73">
        <f t="shared" si="7"/>
        <v>77127311.660883918</v>
      </c>
      <c r="Y60" s="73">
        <f t="shared" si="8"/>
        <v>50956104.85854122</v>
      </c>
      <c r="Z60" s="73">
        <f t="shared" si="8"/>
        <v>16714955.286594447</v>
      </c>
      <c r="AA60" s="12">
        <f t="shared" si="9"/>
        <v>0.31636545493938456</v>
      </c>
      <c r="AB60" s="110">
        <f t="shared" si="10"/>
        <v>-1547306.3045834349</v>
      </c>
      <c r="AC60" s="73">
        <f>AB60/SUMIFS(FinParameters!$L$8:$L$39,FinParameters!$B$8:$B$39,Financials!$E60,FinParameters!$C$8:$C$39,Financials!$F60)</f>
        <v>-1269946.3434843319</v>
      </c>
      <c r="AD60" s="73">
        <f t="shared" si="11"/>
        <v>-1269946.3434843319</v>
      </c>
      <c r="AE60" s="12"/>
      <c r="AF60" s="73">
        <f t="shared" si="12"/>
        <v>75580005.356300488</v>
      </c>
      <c r="AG60" s="73">
        <f t="shared" si="13"/>
        <v>49686158.515056886</v>
      </c>
      <c r="AH60" s="73">
        <f t="shared" si="13"/>
        <v>15445008.943110116</v>
      </c>
      <c r="AI60" s="12">
        <f t="shared" si="14"/>
        <v>0.29232906681770948</v>
      </c>
      <c r="AL60" s="73">
        <f>Summary!G60</f>
        <v>784223.32587714051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-304704.80612274591</v>
      </c>
      <c r="AN60" s="20">
        <f>Summary!I60</f>
        <v>6396477.2504070178</v>
      </c>
      <c r="AP60" s="12">
        <v>1</v>
      </c>
    </row>
    <row r="61" spans="1:42" x14ac:dyDescent="0.3">
      <c r="A61">
        <v>57</v>
      </c>
      <c r="B61" t="str">
        <f>Summary!B61</f>
        <v>MarinusSnowy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183489589.8030073</v>
      </c>
      <c r="H61" s="73">
        <f>SUMIFS(AM$5:AM61,$F$5:$F61,$F61,$D$5:$D61,$D61)</f>
        <v>-153741668.55819571</v>
      </c>
      <c r="I61" s="20">
        <f>SUMIFS(AN$5:AN61,$F$5:$F61,$F61,$D$5:$D61,$D61)</f>
        <v>103786719.15084872</v>
      </c>
      <c r="J61" s="73">
        <f t="shared" si="0"/>
        <v>103786719.15084872</v>
      </c>
      <c r="K61" s="73">
        <f t="shared" si="1"/>
        <v>287276308.95385599</v>
      </c>
      <c r="L61" s="73">
        <f t="shared" si="2"/>
        <v>133534640.39566031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89200603.250451982</v>
      </c>
      <c r="Q61" s="73">
        <f>P61/SUMIFS(FinParameters!$H$8:$H$39,FinParameters!$B$8:$B$39,Financials!$E61,FinParameters!$C$8:$C$39,Financials!$F61)</f>
        <v>37829763.395905592</v>
      </c>
      <c r="R61" s="73">
        <f t="shared" si="15"/>
        <v>33143323.135877684</v>
      </c>
      <c r="S61" s="12">
        <f t="shared" si="4"/>
        <v>0.59124030042372266</v>
      </c>
      <c r="T61" s="110">
        <f t="shared" si="5"/>
        <v>183489589.8030073</v>
      </c>
      <c r="U61" s="73">
        <f>T61/SUMIFS(FinParameters!$L$8:$L$39,FinParameters!$B$8:$B$39,Financials!$E61,FinParameters!$C$8:$C$39,Financials!$F61)</f>
        <v>146925318.64460406</v>
      </c>
      <c r="V61" s="73">
        <f t="shared" si="6"/>
        <v>146925318.64460406</v>
      </c>
      <c r="W61" s="12"/>
      <c r="X61" s="73">
        <f t="shared" si="7"/>
        <v>272690193.05345929</v>
      </c>
      <c r="Y61" s="73">
        <f t="shared" si="8"/>
        <v>184755082.04050964</v>
      </c>
      <c r="Z61" s="73">
        <f t="shared" si="8"/>
        <v>180068641.78048176</v>
      </c>
      <c r="AA61" s="12">
        <f t="shared" si="9"/>
        <v>3.2122258056838153</v>
      </c>
      <c r="AB61" s="110">
        <f t="shared" si="10"/>
        <v>-153741668.55819571</v>
      </c>
      <c r="AC61" s="73">
        <f>AB61/SUMIFS(FinParameters!$L$8:$L$39,FinParameters!$B$8:$B$39,Financials!$E61,FinParameters!$C$8:$C$39,Financials!$F61)</f>
        <v>-123105314.4002167</v>
      </c>
      <c r="AD61" s="73">
        <f t="shared" si="11"/>
        <v>-123105314.4002167</v>
      </c>
      <c r="AE61" s="12"/>
      <c r="AF61" s="73">
        <f t="shared" si="12"/>
        <v>118948524.49526358</v>
      </c>
      <c r="AG61" s="73">
        <f t="shared" si="13"/>
        <v>61649767.640292943</v>
      </c>
      <c r="AH61" s="73">
        <f t="shared" si="13"/>
        <v>56963327.380265057</v>
      </c>
      <c r="AI61" s="12">
        <f t="shared" si="14"/>
        <v>1.0161628831052614</v>
      </c>
      <c r="AL61" s="73">
        <f>Summary!G61</f>
        <v>19481992.949251581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-24612901.658929095</v>
      </c>
      <c r="AN61" s="20">
        <f>Summary!I61</f>
        <v>14727226.298298104</v>
      </c>
      <c r="AP61" s="12">
        <v>1</v>
      </c>
    </row>
    <row r="62" spans="1:42" x14ac:dyDescent="0.3">
      <c r="A62">
        <v>58</v>
      </c>
      <c r="B62" t="str">
        <f>Summary!B62</f>
        <v>MarinusSnowy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112818579.25574782</v>
      </c>
      <c r="H62" s="73">
        <f>SUMIFS(AM$5:AM62,$F$5:$F62,$F62,$D$5:$D62,$D62)</f>
        <v>-63466750.139751524</v>
      </c>
      <c r="I62" s="20">
        <f>SUMIFS(AN$5:AN62,$F$5:$F62,$F62,$D$5:$D62,$D62)</f>
        <v>75002149.773590028</v>
      </c>
      <c r="J62" s="73">
        <f t="shared" si="0"/>
        <v>75002149.773590028</v>
      </c>
      <c r="K62" s="73">
        <f t="shared" si="1"/>
        <v>187820729.02933785</v>
      </c>
      <c r="L62" s="73">
        <f t="shared" si="2"/>
        <v>124353978.88958633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60416033.873193301</v>
      </c>
      <c r="Q62" s="73">
        <f>P62/SUMIFS(FinParameters!$H$8:$H$39,FinParameters!$B$8:$B$39,Financials!$E62,FinParameters!$C$8:$C$39,Financials!$F62)</f>
        <v>25622296.077132635</v>
      </c>
      <c r="R62" s="73">
        <f t="shared" si="15"/>
        <v>4358753.758619003</v>
      </c>
      <c r="S62" s="12">
        <f t="shared" si="4"/>
        <v>7.7755355766641512E-2</v>
      </c>
      <c r="T62" s="110">
        <f t="shared" si="5"/>
        <v>112818579.25574782</v>
      </c>
      <c r="U62" s="73">
        <f>T62/SUMIFS(FinParameters!$L$8:$L$39,FinParameters!$B$8:$B$39,Financials!$E62,FinParameters!$C$8:$C$39,Financials!$F62)</f>
        <v>90337036.144546419</v>
      </c>
      <c r="V62" s="73">
        <f t="shared" si="6"/>
        <v>90337036.144546419</v>
      </c>
      <c r="W62" s="12"/>
      <c r="X62" s="73">
        <f t="shared" si="7"/>
        <v>173234613.12894112</v>
      </c>
      <c r="Y62" s="73">
        <f t="shared" si="8"/>
        <v>115959332.22167906</v>
      </c>
      <c r="Z62" s="73">
        <f t="shared" si="8"/>
        <v>94695789.90316543</v>
      </c>
      <c r="AA62" s="12">
        <f t="shared" si="9"/>
        <v>1.6892683646016842</v>
      </c>
      <c r="AB62" s="110">
        <f t="shared" si="10"/>
        <v>-63466750.139751524</v>
      </c>
      <c r="AC62" s="73">
        <f>AB62/SUMIFS(FinParameters!$L$8:$L$39,FinParameters!$B$8:$B$39,Financials!$E62,FinParameters!$C$8:$C$39,Financials!$F62)</f>
        <v>-50819626.866197467</v>
      </c>
      <c r="AD62" s="73">
        <f t="shared" si="11"/>
        <v>-50819626.866197467</v>
      </c>
      <c r="AE62" s="12"/>
      <c r="AF62" s="73">
        <f t="shared" si="12"/>
        <v>109767862.98918959</v>
      </c>
      <c r="AG62" s="73">
        <f t="shared" si="13"/>
        <v>65139705.355481595</v>
      </c>
      <c r="AH62" s="73">
        <f t="shared" si="13"/>
        <v>43876163.036967963</v>
      </c>
      <c r="AI62" s="12">
        <f t="shared" si="14"/>
        <v>0.78270231711724858</v>
      </c>
      <c r="AL62" s="73">
        <f>Summary!G62</f>
        <v>9423805.4455061052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-9363591.5892258417</v>
      </c>
      <c r="AN62" s="20">
        <f>Summary!I62</f>
        <v>9254498.4790716097</v>
      </c>
      <c r="AP62" s="12">
        <v>1</v>
      </c>
    </row>
    <row r="63" spans="1:42" x14ac:dyDescent="0.3">
      <c r="A63">
        <v>59</v>
      </c>
      <c r="B63" t="str">
        <f>Summary!B63</f>
        <v>MarinusSnowy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68611608.093127087</v>
      </c>
      <c r="H63" s="73">
        <f>SUMIFS(AM$5:AM63,$F$5:$F63,$F63,$D$5:$D63,$D63)</f>
        <v>-26417373.602803446</v>
      </c>
      <c r="I63" s="20">
        <f>SUMIFS(AN$5:AN63,$F$5:$F63,$F63,$D$5:$D63,$D63)</f>
        <v>61462986.488100886</v>
      </c>
      <c r="J63" s="73">
        <f t="shared" si="0"/>
        <v>61462986.488100886</v>
      </c>
      <c r="K63" s="73">
        <f t="shared" si="1"/>
        <v>130074594.58122797</v>
      </c>
      <c r="L63" s="73">
        <f t="shared" si="2"/>
        <v>103657220.97842452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46876870.587704159</v>
      </c>
      <c r="Q63" s="73">
        <f>P63/SUMIFS(FinParameters!$H$8:$H$39,FinParameters!$B$8:$B$39,Financials!$E63,FinParameters!$C$8:$C$39,Financials!$F63)</f>
        <v>19880369.173000507</v>
      </c>
      <c r="R63" s="73">
        <f t="shared" si="15"/>
        <v>-9180409.5268701389</v>
      </c>
      <c r="S63" s="12">
        <f t="shared" si="4"/>
        <v>-0.16376837242382242</v>
      </c>
      <c r="T63" s="110">
        <f t="shared" si="5"/>
        <v>68611608.093127087</v>
      </c>
      <c r="U63" s="73">
        <f>T63/SUMIFS(FinParameters!$L$8:$L$39,FinParameters!$B$8:$B$39,Financials!$E63,FinParameters!$C$8:$C$39,Financials!$F63)</f>
        <v>54939260.546737425</v>
      </c>
      <c r="V63" s="73">
        <f t="shared" si="6"/>
        <v>54939260.546737425</v>
      </c>
      <c r="W63" s="12"/>
      <c r="X63" s="73">
        <f t="shared" si="7"/>
        <v>115488478.68083124</v>
      </c>
      <c r="Y63" s="73">
        <f t="shared" si="8"/>
        <v>74819629.719737932</v>
      </c>
      <c r="Z63" s="73">
        <f t="shared" si="8"/>
        <v>45758851.019867286</v>
      </c>
      <c r="AA63" s="12">
        <f t="shared" si="9"/>
        <v>0.81628739258026306</v>
      </c>
      <c r="AB63" s="110">
        <f t="shared" si="10"/>
        <v>-26417373.602803446</v>
      </c>
      <c r="AC63" s="73">
        <f>AB63/SUMIFS(FinParameters!$L$8:$L$39,FinParameters!$B$8:$B$39,Financials!$E63,FinParameters!$C$8:$C$39,Financials!$F63)</f>
        <v>-21153140.287209004</v>
      </c>
      <c r="AD63" s="73">
        <f t="shared" si="11"/>
        <v>-21153140.287209004</v>
      </c>
      <c r="AE63" s="12"/>
      <c r="AF63" s="73">
        <f t="shared" si="12"/>
        <v>89071105.078027785</v>
      </c>
      <c r="AG63" s="73">
        <f t="shared" si="13"/>
        <v>53666489.432528928</v>
      </c>
      <c r="AH63" s="73">
        <f t="shared" si="13"/>
        <v>24605710.732658282</v>
      </c>
      <c r="AI63" s="12">
        <f t="shared" si="14"/>
        <v>0.4389387191523953</v>
      </c>
      <c r="AL63" s="73">
        <f>Summary!G63</f>
        <v>4093810.301794888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-3864845.5049544857</v>
      </c>
      <c r="AN63" s="20">
        <f>Summary!I63</f>
        <v>7509290.7372166738</v>
      </c>
      <c r="AP63" s="12">
        <v>1</v>
      </c>
    </row>
    <row r="64" spans="1:42" x14ac:dyDescent="0.3">
      <c r="A64">
        <v>60</v>
      </c>
      <c r="B64" t="str">
        <f>Summary!B64</f>
        <v>MarinusSnowy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37710634.587629817</v>
      </c>
      <c r="H64" s="73">
        <f>SUMIFS(AM$5:AM64,$F$5:$F64,$F64,$D$5:$D64,$D64)</f>
        <v>-333825.51336324611</v>
      </c>
      <c r="I64" s="20">
        <f>SUMIFS(AN$5:AN64,$F$5:$F64,$F64,$D$5:$D64,$D64)</f>
        <v>53352258.234885007</v>
      </c>
      <c r="J64" s="73">
        <f t="shared" si="0"/>
        <v>53352258.234885007</v>
      </c>
      <c r="K64" s="73">
        <f t="shared" si="1"/>
        <v>91062892.822514832</v>
      </c>
      <c r="L64" s="73">
        <f t="shared" si="2"/>
        <v>90729067.309151575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38766142.33448828</v>
      </c>
      <c r="Q64" s="73">
        <f>P64/SUMIFS(FinParameters!$H$8:$H$39,FinParameters!$B$8:$B$39,Financials!$E64,FinParameters!$C$8:$C$39,Financials!$F64)</f>
        <v>16440628.63754523</v>
      </c>
      <c r="R64" s="73">
        <f t="shared" si="15"/>
        <v>-17291137.780086018</v>
      </c>
      <c r="S64" s="12">
        <f t="shared" si="4"/>
        <v>-0.30845481166308863</v>
      </c>
      <c r="T64" s="110">
        <f t="shared" si="5"/>
        <v>37710634.587629817</v>
      </c>
      <c r="U64" s="73">
        <f>T64/SUMIFS(FinParameters!$L$8:$L$39,FinParameters!$B$8:$B$39,Financials!$E64,FinParameters!$C$8:$C$39,Financials!$F64)</f>
        <v>30195974.654617324</v>
      </c>
      <c r="V64" s="73">
        <f t="shared" si="6"/>
        <v>30195974.654617324</v>
      </c>
      <c r="W64" s="12"/>
      <c r="X64" s="73">
        <f t="shared" si="7"/>
        <v>76476776.922118098</v>
      </c>
      <c r="Y64" s="73">
        <f t="shared" si="8"/>
        <v>46636603.292162552</v>
      </c>
      <c r="Z64" s="73">
        <f t="shared" si="8"/>
        <v>12904836.874531306</v>
      </c>
      <c r="AA64" s="12">
        <f t="shared" si="9"/>
        <v>0.23020804520225349</v>
      </c>
      <c r="AB64" s="110">
        <f t="shared" si="10"/>
        <v>-333825.51336324611</v>
      </c>
      <c r="AC64" s="73">
        <f>AB64/SUMIFS(FinParameters!$L$8:$L$39,FinParameters!$B$8:$B$39,Financials!$E64,FinParameters!$C$8:$C$39,Financials!$F64)</f>
        <v>-267303.5564320042</v>
      </c>
      <c r="AD64" s="73">
        <f t="shared" si="11"/>
        <v>-267303.5564320042</v>
      </c>
      <c r="AE64" s="12"/>
      <c r="AF64" s="73">
        <f t="shared" si="12"/>
        <v>76142951.408754855</v>
      </c>
      <c r="AG64" s="73">
        <f t="shared" si="13"/>
        <v>46369299.735730551</v>
      </c>
      <c r="AH64" s="73">
        <f t="shared" si="13"/>
        <v>12637533.318099301</v>
      </c>
      <c r="AI64" s="12">
        <f t="shared" si="14"/>
        <v>0.22543964481098105</v>
      </c>
      <c r="AL64" s="73">
        <f>Summary!G64</f>
        <v>1133246.753158882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-16411.308209310733</v>
      </c>
      <c r="AN64" s="20">
        <f>Summary!I64</f>
        <v>6569111.4389363881</v>
      </c>
      <c r="AP64" s="12">
        <v>1</v>
      </c>
    </row>
    <row r="65" spans="1:42" x14ac:dyDescent="0.3">
      <c r="A65">
        <v>61</v>
      </c>
      <c r="B65" t="str">
        <f>Summary!B65</f>
        <v>MarinusSnowy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15910622.34332297</v>
      </c>
      <c r="H65" s="73">
        <f>SUMIFS(AM$5:AM65,$F$5:$F65,$F65,$D$5:$D65,$D65)</f>
        <v>23897577.292482056</v>
      </c>
      <c r="I65" s="20">
        <f>SUMIFS(AN$5:AN65,$F$5:$F65,$F65,$D$5:$D65,$D65)</f>
        <v>46199419.210098669</v>
      </c>
      <c r="J65" s="73">
        <f t="shared" si="0"/>
        <v>46199419.210098669</v>
      </c>
      <c r="K65" s="73">
        <f t="shared" si="1"/>
        <v>62110041.553421639</v>
      </c>
      <c r="L65" s="73">
        <f t="shared" si="2"/>
        <v>86007618.845903695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31613303.309701942</v>
      </c>
      <c r="Q65" s="73">
        <f>P65/SUMIFS(FinParameters!$H$8:$H$39,FinParameters!$B$8:$B$39,Financials!$E65,FinParameters!$C$8:$C$39,Financials!$F65)</f>
        <v>13407126.642531577</v>
      </c>
      <c r="R65" s="73">
        <f t="shared" si="15"/>
        <v>-24443976.804872356</v>
      </c>
      <c r="S65" s="12">
        <f t="shared" si="4"/>
        <v>-0.43605356440611864</v>
      </c>
      <c r="T65" s="110">
        <f t="shared" si="5"/>
        <v>15910622.34332297</v>
      </c>
      <c r="U65" s="73">
        <f>T65/SUMIFS(FinParameters!$L$8:$L$39,FinParameters!$B$8:$B$39,Financials!$E65,FinParameters!$C$8:$C$39,Financials!$F65)</f>
        <v>12740086.563692188</v>
      </c>
      <c r="V65" s="73">
        <f t="shared" si="6"/>
        <v>12740086.563692188</v>
      </c>
      <c r="W65" s="12"/>
      <c r="X65" s="73">
        <f t="shared" si="7"/>
        <v>47523925.653024912</v>
      </c>
      <c r="Y65" s="73">
        <f t="shared" si="8"/>
        <v>26147213.206223764</v>
      </c>
      <c r="Z65" s="73">
        <f t="shared" si="8"/>
        <v>-11703890.241180168</v>
      </c>
      <c r="AA65" s="12">
        <f t="shared" si="9"/>
        <v>-0.2087844828942616</v>
      </c>
      <c r="AB65" s="110">
        <f t="shared" si="10"/>
        <v>23897577.292482056</v>
      </c>
      <c r="AC65" s="73">
        <f>AB65/SUMIFS(FinParameters!$L$8:$L$39,FinParameters!$B$8:$B$39,Financials!$E65,FinParameters!$C$8:$C$39,Financials!$F65)</f>
        <v>19135467.915654115</v>
      </c>
      <c r="AD65" s="73">
        <f t="shared" si="11"/>
        <v>19135467.915654115</v>
      </c>
      <c r="AE65" s="12"/>
      <c r="AF65" s="73">
        <f t="shared" si="12"/>
        <v>71421502.94550696</v>
      </c>
      <c r="AG65" s="73">
        <f t="shared" si="13"/>
        <v>45282681.121877879</v>
      </c>
      <c r="AH65" s="73">
        <f t="shared" si="13"/>
        <v>7431577.6744739469</v>
      </c>
      <c r="AI65" s="12">
        <f t="shared" si="14"/>
        <v>0.13257114257567798</v>
      </c>
      <c r="AL65" s="73">
        <f>Summary!G65</f>
        <v>-1585438.3504815095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3564658.6684849914</v>
      </c>
      <c r="AN65" s="20">
        <f>Summary!I65</f>
        <v>5651482.1519020386</v>
      </c>
      <c r="AP65" s="12">
        <v>1</v>
      </c>
    </row>
    <row r="66" spans="1:42" x14ac:dyDescent="0.3">
      <c r="A66">
        <v>62</v>
      </c>
      <c r="B66" t="str">
        <f>Summary!B66</f>
        <v>MarinusSnowy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-8600121.4584097117</v>
      </c>
      <c r="H66" s="73">
        <f>SUMIFS(AM$5:AM66,$F$5:$F66,$F66,$D$5:$D66,$D66)</f>
        <v>56413564.910330184</v>
      </c>
      <c r="I66" s="20">
        <f>SUMIFS(AN$5:AN66,$F$5:$F66,$F66,$D$5:$D66,$D66)</f>
        <v>37009430.38030488</v>
      </c>
      <c r="J66" s="73">
        <f t="shared" si="0"/>
        <v>37009430.38030488</v>
      </c>
      <c r="K66" s="73">
        <f t="shared" si="1"/>
        <v>28409308.921895169</v>
      </c>
      <c r="L66" s="73">
        <f t="shared" si="2"/>
        <v>84822873.832225353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22423314.479908153</v>
      </c>
      <c r="Q66" s="73">
        <f>P66/SUMIFS(FinParameters!$H$8:$H$39,FinParameters!$B$8:$B$39,Financials!$E66,FinParameters!$C$8:$C$39,Financials!$F66)</f>
        <v>9509674.2669462953</v>
      </c>
      <c r="R66" s="73">
        <f t="shared" si="15"/>
        <v>-33633965.634666145</v>
      </c>
      <c r="S66" s="12">
        <f t="shared" si="4"/>
        <v>-0.5999928210202562</v>
      </c>
      <c r="T66" s="110">
        <f t="shared" si="5"/>
        <v>-8600121.4584097117</v>
      </c>
      <c r="U66" s="73">
        <f>T66/SUMIFS(FinParameters!$L$8:$L$39,FinParameters!$B$8:$B$39,Financials!$E66,FinParameters!$C$8:$C$39,Financials!$F66)</f>
        <v>-6886361.1664057169</v>
      </c>
      <c r="V66" s="73">
        <f t="shared" si="6"/>
        <v>-6886361.1664057169</v>
      </c>
      <c r="W66" s="12"/>
      <c r="X66" s="73">
        <f t="shared" si="7"/>
        <v>13823193.02149844</v>
      </c>
      <c r="Y66" s="73">
        <f t="shared" si="8"/>
        <v>2623313.1005405784</v>
      </c>
      <c r="Z66" s="73">
        <f t="shared" si="8"/>
        <v>-40520326.80107186</v>
      </c>
      <c r="AA66" s="12">
        <f t="shared" si="9"/>
        <v>-0.72283790291382699</v>
      </c>
      <c r="AB66" s="110">
        <f t="shared" si="10"/>
        <v>56413564.910330184</v>
      </c>
      <c r="AC66" s="73">
        <f>AB66/SUMIFS(FinParameters!$L$8:$L$39,FinParameters!$B$8:$B$39,Financials!$E66,FinParameters!$C$8:$C$39,Financials!$F66)</f>
        <v>45171941.412190519</v>
      </c>
      <c r="AD66" s="73">
        <f t="shared" si="11"/>
        <v>45171941.412190519</v>
      </c>
      <c r="AE66" s="12"/>
      <c r="AF66" s="73">
        <f t="shared" si="12"/>
        <v>70236757.931828618</v>
      </c>
      <c r="AG66" s="73">
        <f t="shared" si="13"/>
        <v>47795254.512731098</v>
      </c>
      <c r="AH66" s="73">
        <f t="shared" si="13"/>
        <v>4651614.6111186594</v>
      </c>
      <c r="AI66" s="12">
        <f t="shared" si="14"/>
        <v>8.2979670109062056E-2</v>
      </c>
      <c r="AL66" s="73">
        <f>Summary!G66</f>
        <v>-4505686.4820962176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8567523.9583050366</v>
      </c>
      <c r="AN66" s="20">
        <f>Summary!I66</f>
        <v>4586128.887381698</v>
      </c>
      <c r="AP66" s="12">
        <v>1</v>
      </c>
    </row>
    <row r="67" spans="1:42" x14ac:dyDescent="0.3">
      <c r="A67">
        <v>63</v>
      </c>
      <c r="B67" t="str">
        <f>Summary!B67</f>
        <v>MarinusSnowy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-43905361.552246772</v>
      </c>
      <c r="H67" s="73">
        <f>SUMIFS(AM$5:AM67,$F$5:$F67,$F67,$D$5:$D67,$D67)</f>
        <v>119350618.85197234</v>
      </c>
      <c r="I67" s="20">
        <f>SUMIFS(AN$5:AN67,$F$5:$F67,$F67,$D$5:$D67,$D67)</f>
        <v>21814537.775624238</v>
      </c>
      <c r="J67" s="73">
        <f t="shared" si="0"/>
        <v>21814537.775624238</v>
      </c>
      <c r="K67" s="73">
        <f t="shared" si="1"/>
        <v>-22090823.776622534</v>
      </c>
      <c r="L67" s="73">
        <f t="shared" si="2"/>
        <v>97259795.075349808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7228421.8752275091</v>
      </c>
      <c r="Q67" s="73">
        <f>P67/SUMIFS(FinParameters!$H$8:$H$39,FinParameters!$B$8:$B$39,Financials!$E67,FinParameters!$C$8:$C$39,Financials!$F67)</f>
        <v>3065556.5018755556</v>
      </c>
      <c r="R67" s="73">
        <f t="shared" si="15"/>
        <v>-48828858.239346787</v>
      </c>
      <c r="S67" s="12">
        <f t="shared" si="4"/>
        <v>-0.87105293263509231</v>
      </c>
      <c r="T67" s="110">
        <f t="shared" si="5"/>
        <v>-43905361.552246772</v>
      </c>
      <c r="U67" s="73">
        <f>T67/SUMIFS(FinParameters!$L$8:$L$39,FinParameters!$B$8:$B$39,Financials!$E67,FinParameters!$C$8:$C$39,Financials!$F67)</f>
        <v>-35156268.228600509</v>
      </c>
      <c r="V67" s="73">
        <f t="shared" si="6"/>
        <v>-35156268.228600509</v>
      </c>
      <c r="W67" s="12"/>
      <c r="X67" s="73">
        <f t="shared" si="7"/>
        <v>-36676939.677019261</v>
      </c>
      <c r="Y67" s="73">
        <f t="shared" si="8"/>
        <v>-32090711.726724952</v>
      </c>
      <c r="Z67" s="73">
        <f t="shared" si="8"/>
        <v>-83985126.467947304</v>
      </c>
      <c r="AA67" s="12">
        <f t="shared" si="9"/>
        <v>-1.4982019515804526</v>
      </c>
      <c r="AB67" s="110">
        <f t="shared" si="10"/>
        <v>119350618.85197234</v>
      </c>
      <c r="AC67" s="73">
        <f>AB67/SUMIFS(FinParameters!$L$8:$L$39,FinParameters!$B$8:$B$39,Financials!$E67,FinParameters!$C$8:$C$39,Financials!$F67)</f>
        <v>95567425.509440675</v>
      </c>
      <c r="AD67" s="73">
        <f t="shared" si="11"/>
        <v>95567425.509440675</v>
      </c>
      <c r="AE67" s="12"/>
      <c r="AF67" s="73">
        <f t="shared" si="12"/>
        <v>82673679.174953073</v>
      </c>
      <c r="AG67" s="73">
        <f t="shared" si="13"/>
        <v>63476713.782715723</v>
      </c>
      <c r="AH67" s="73">
        <f t="shared" si="13"/>
        <v>11582299.041493371</v>
      </c>
      <c r="AI67" s="12">
        <f t="shared" si="14"/>
        <v>0.20661543010685773</v>
      </c>
      <c r="AL67" s="73">
        <f>Summary!G67</f>
        <v>-9001497.1029015407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18483785.634220518</v>
      </c>
      <c r="AN67" s="20">
        <f>Summary!I67</f>
        <v>2362370.2372952858</v>
      </c>
      <c r="AP67" s="12">
        <v>1</v>
      </c>
    </row>
    <row r="68" spans="1:42" x14ac:dyDescent="0.3">
      <c r="A68">
        <v>64</v>
      </c>
      <c r="B68" t="str">
        <f>Summary!B68</f>
        <v>MarinusSnowy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43774057.539036639</v>
      </c>
      <c r="H68" s="73">
        <f>SUMIFS(AM$5:AM68,$F$5:$F68,$F68,$D$5:$D68,$D68)</f>
        <v>-1744346.0667079894</v>
      </c>
      <c r="I68" s="20">
        <f>SUMIFS(AN$5:AN68,$F$5:$F68,$F68,$D$5:$D68,$D68)</f>
        <v>54327329.153732739</v>
      </c>
      <c r="J68" s="73">
        <f t="shared" si="0"/>
        <v>54327329.153732739</v>
      </c>
      <c r="K68" s="73">
        <f t="shared" si="1"/>
        <v>98101386.692769378</v>
      </c>
      <c r="L68" s="73">
        <f t="shared" si="2"/>
        <v>96357040.62606138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39741213.253336012</v>
      </c>
      <c r="Q68" s="73">
        <f>P68/SUMIFS(FinParameters!$H$8:$H$39,FinParameters!$B$8:$B$39,Financials!$E68,FinParameters!$C$8:$C$39,Financials!$F68)</f>
        <v>16854153.891972821</v>
      </c>
      <c r="R68" s="73">
        <f t="shared" si="15"/>
        <v>-16316066.861238286</v>
      </c>
      <c r="S68" s="12">
        <f t="shared" si="4"/>
        <v>-0.29106062277531519</v>
      </c>
      <c r="T68" s="110">
        <f t="shared" si="5"/>
        <v>43774057.539036639</v>
      </c>
      <c r="U68" s="73">
        <f>T68/SUMIFS(FinParameters!$L$8:$L$39,FinParameters!$B$8:$B$39,Financials!$E68,FinParameters!$C$8:$C$39,Financials!$F68)</f>
        <v>35051129.381209075</v>
      </c>
      <c r="V68" s="73">
        <f t="shared" si="6"/>
        <v>35051129.381209075</v>
      </c>
      <c r="W68" s="12"/>
      <c r="X68" s="73">
        <f t="shared" si="7"/>
        <v>83515270.792372644</v>
      </c>
      <c r="Y68" s="73">
        <f t="shared" si="8"/>
        <v>51905283.2731819</v>
      </c>
      <c r="Z68" s="73">
        <f t="shared" si="8"/>
        <v>18735062.51997079</v>
      </c>
      <c r="AA68" s="12">
        <f t="shared" si="9"/>
        <v>0.33421283518712624</v>
      </c>
      <c r="AB68" s="110">
        <f t="shared" si="10"/>
        <v>-1744346.0667079894</v>
      </c>
      <c r="AC68" s="73">
        <f>AB68/SUMIFS(FinParameters!$L$8:$L$39,FinParameters!$B$8:$B$39,Financials!$E68,FinParameters!$C$8:$C$39,Financials!$F68)</f>
        <v>-1396747.3683530611</v>
      </c>
      <c r="AD68" s="73">
        <f t="shared" si="11"/>
        <v>-1396747.3683530611</v>
      </c>
      <c r="AE68" s="12"/>
      <c r="AF68" s="73">
        <f t="shared" si="12"/>
        <v>81770924.72566466</v>
      </c>
      <c r="AG68" s="73">
        <f t="shared" si="13"/>
        <v>50508535.904828839</v>
      </c>
      <c r="AH68" s="73">
        <f t="shared" si="13"/>
        <v>17338315.151617728</v>
      </c>
      <c r="AI68" s="12">
        <f t="shared" si="14"/>
        <v>0.30929640389580637</v>
      </c>
      <c r="AL68" s="73">
        <f>Summary!G68</f>
        <v>1498541.0229353164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-197039.76212455446</v>
      </c>
      <c r="AN68" s="20">
        <f>Summary!I68</f>
        <v>6678103.8622216303</v>
      </c>
      <c r="AP68" s="12">
        <v>1</v>
      </c>
    </row>
    <row r="69" spans="1:42" x14ac:dyDescent="0.3">
      <c r="A69">
        <v>65</v>
      </c>
      <c r="B69" t="str">
        <f>Summary!B69</f>
        <v>MarinusSnowy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200885275.45285073</v>
      </c>
      <c r="H69" s="73">
        <f>SUMIFS(AM$5:AM69,$F$5:$F69,$F69,$D$5:$D69,$D69)</f>
        <v>-172638965.68934113</v>
      </c>
      <c r="I69" s="20">
        <f>SUMIFS(AN$5:AN69,$F$5:$F69,$F69,$D$5:$D69,$D69)</f>
        <v>115193210.91506907</v>
      </c>
      <c r="J69" s="73">
        <f t="shared" si="0"/>
        <v>115193210.91506907</v>
      </c>
      <c r="K69" s="73">
        <f t="shared" si="1"/>
        <v>316078486.3679198</v>
      </c>
      <c r="L69" s="73">
        <f t="shared" si="2"/>
        <v>143439520.67857867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98788692.117162421</v>
      </c>
      <c r="Q69" s="73">
        <f>P69/SUMIFS(FinParameters!$H$8:$H$39,FinParameters!$B$8:$B$39,Financials!$E69,FinParameters!$C$8:$C$39,Financials!$F69)</f>
        <v>38087317.31729202</v>
      </c>
      <c r="R69" s="73">
        <f t="shared" si="15"/>
        <v>39999225.11094375</v>
      </c>
      <c r="S69" s="12">
        <f t="shared" si="4"/>
        <v>0.68038080880564344</v>
      </c>
      <c r="T69" s="110">
        <f t="shared" si="5"/>
        <v>200885275.45285073</v>
      </c>
      <c r="U69" s="73">
        <f>T69/SUMIFS(FinParameters!$L$8:$L$39,FinParameters!$B$8:$B$39,Financials!$E69,FinParameters!$C$8:$C$39,Financials!$F69)</f>
        <v>156931256.11399949</v>
      </c>
      <c r="V69" s="73">
        <f t="shared" si="6"/>
        <v>156931256.11399949</v>
      </c>
      <c r="W69" s="12"/>
      <c r="X69" s="73">
        <f t="shared" si="7"/>
        <v>299673967.57001317</v>
      </c>
      <c r="Y69" s="73">
        <f t="shared" si="8"/>
        <v>195018573.43129152</v>
      </c>
      <c r="Z69" s="73">
        <f t="shared" si="8"/>
        <v>196930481.22494322</v>
      </c>
      <c r="AA69" s="12">
        <f t="shared" si="9"/>
        <v>3.3497578946261273</v>
      </c>
      <c r="AB69" s="110">
        <f t="shared" si="10"/>
        <v>-172638965.68934113</v>
      </c>
      <c r="AC69" s="73">
        <f>AB69/SUMIFS(FinParameters!$L$8:$L$39,FinParameters!$B$8:$B$39,Financials!$E69,FinParameters!$C$8:$C$39,Financials!$F69)</f>
        <v>-134865284.07209596</v>
      </c>
      <c r="AD69" s="73">
        <f t="shared" si="11"/>
        <v>-134865284.07209596</v>
      </c>
      <c r="AE69" s="12"/>
      <c r="AF69" s="73">
        <f t="shared" si="12"/>
        <v>127035001.88067204</v>
      </c>
      <c r="AG69" s="73">
        <f t="shared" si="13"/>
        <v>60153289.35919556</v>
      </c>
      <c r="AH69" s="73">
        <f t="shared" si="13"/>
        <v>62065197.15284726</v>
      </c>
      <c r="AI69" s="12">
        <f t="shared" si="14"/>
        <v>1.0557196775790141</v>
      </c>
      <c r="AL69" s="73">
        <f>Summary!G69</f>
        <v>17395685.649843436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-18897297.131145421</v>
      </c>
      <c r="AN69" s="20">
        <f>Summary!I69</f>
        <v>11406491.764220357</v>
      </c>
      <c r="AP69" s="12">
        <v>1</v>
      </c>
    </row>
    <row r="70" spans="1:42" x14ac:dyDescent="0.3">
      <c r="A70">
        <v>66</v>
      </c>
      <c r="B70" t="str">
        <f>Summary!B70</f>
        <v>MarinusSnowy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122187471.56379658</v>
      </c>
      <c r="H70" s="73">
        <f>SUMIFS(AM$5:AM70,$F$5:$F70,$F70,$D$5:$D70,$D70)</f>
        <v>-72987897.361669943</v>
      </c>
      <c r="I70" s="20">
        <f>SUMIFS(AN$5:AN70,$F$5:$F70,$F70,$D$5:$D70,$D70)</f>
        <v>84026722.052223191</v>
      </c>
      <c r="J70" s="73">
        <f t="shared" ref="J70:J133" si="16">I70</f>
        <v>84026722.052223191</v>
      </c>
      <c r="K70" s="73">
        <f t="shared" ref="K70:K133" si="17">SUM(G70,I70)</f>
        <v>206214193.61601979</v>
      </c>
      <c r="L70" s="73">
        <f t="shared" ref="L70:L133" si="18">SUM(G70:I70)</f>
        <v>133226296.25434983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67622203.254316539</v>
      </c>
      <c r="Q70" s="73">
        <f>P70/SUMIFS(FinParameters!$H$8:$H$39,FinParameters!$B$8:$B$39,Financials!$E70,FinParameters!$C$8:$C$39,Financials!$F70)</f>
        <v>26071286.681141563</v>
      </c>
      <c r="R70" s="73">
        <f t="shared" si="15"/>
        <v>8832736.2480978686</v>
      </c>
      <c r="S70" s="12">
        <f t="shared" ref="S70:S133" si="20">-R70/SUM($N70,$O70)</f>
        <v>0.15024351636260885</v>
      </c>
      <c r="T70" s="110">
        <f t="shared" ref="T70:T133" si="21">G70</f>
        <v>122187471.56379658</v>
      </c>
      <c r="U70" s="73">
        <f>T70/SUMIFS(FinParameters!$L$8:$L$39,FinParameters!$B$8:$B$39,Financials!$E70,FinParameters!$C$8:$C$39,Financials!$F70)</f>
        <v>95452657.496545643</v>
      </c>
      <c r="V70" s="73">
        <f t="shared" ref="V70:V133" si="22">U70</f>
        <v>95452657.496545643</v>
      </c>
      <c r="W70" s="12"/>
      <c r="X70" s="73">
        <f t="shared" ref="X70:X133" si="23">SUM(K70,M70)</f>
        <v>189809674.81811315</v>
      </c>
      <c r="Y70" s="73">
        <f t="shared" ref="Y70:Z133" si="24">SUM(Q70,U70)</f>
        <v>121523944.1776872</v>
      </c>
      <c r="Z70" s="73">
        <f t="shared" si="24"/>
        <v>104285393.74464351</v>
      </c>
      <c r="AA70" s="12">
        <f t="shared" ref="AA70:AA133" si="25">-Z70/SUM($N70,$O70)</f>
        <v>1.7738788775481216</v>
      </c>
      <c r="AB70" s="110">
        <f t="shared" ref="AB70:AB133" si="26">H70*AP70</f>
        <v>-72987897.361669943</v>
      </c>
      <c r="AC70" s="73">
        <f>AB70/SUMIFS(FinParameters!$L$8:$L$39,FinParameters!$B$8:$B$39,Financials!$E70,FinParameters!$C$8:$C$39,Financials!$F70)</f>
        <v>-57018028.76425799</v>
      </c>
      <c r="AD70" s="73">
        <f t="shared" ref="AD70:AD133" si="27">AC70</f>
        <v>-57018028.76425799</v>
      </c>
      <c r="AE70" s="12"/>
      <c r="AF70" s="73">
        <f t="shared" ref="AF70:AF133" si="28">X70+AB70</f>
        <v>116821777.45644321</v>
      </c>
      <c r="AG70" s="73">
        <f t="shared" ref="AG70:AH133" si="29">Y70+AC70</f>
        <v>64505915.413429208</v>
      </c>
      <c r="AH70" s="73">
        <f t="shared" si="29"/>
        <v>47267364.98038552</v>
      </c>
      <c r="AI70" s="12">
        <f t="shared" ref="AI70:AI133" si="30">-AH70/SUM($N70,$O70)</f>
        <v>0.80401077586543934</v>
      </c>
      <c r="AL70" s="73">
        <f>Summary!G70</f>
        <v>9368892.3080487605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-9521147.2219184153</v>
      </c>
      <c r="AN70" s="20">
        <f>Summary!I70</f>
        <v>9024572.2786331568</v>
      </c>
      <c r="AP70" s="12">
        <v>1</v>
      </c>
    </row>
    <row r="71" spans="1:42" x14ac:dyDescent="0.3">
      <c r="A71">
        <v>67</v>
      </c>
      <c r="B71" t="str">
        <f>Summary!B71</f>
        <v>MarinusSnowy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72653775.61927852</v>
      </c>
      <c r="H71" s="73">
        <f>SUMIFS(AM$5:AM71,$F$5:$F71,$F71,$D$5:$D71,$D71)</f>
        <v>-30387049.303220198</v>
      </c>
      <c r="I71" s="20">
        <f>SUMIFS(AN$5:AN71,$F$5:$F71,$F71,$D$5:$D71,$D71)</f>
        <v>68836042.555494741</v>
      </c>
      <c r="J71" s="73">
        <f t="shared" si="16"/>
        <v>68836042.555494741</v>
      </c>
      <c r="K71" s="73">
        <f t="shared" si="17"/>
        <v>141489818.17477328</v>
      </c>
      <c r="L71" s="73">
        <f t="shared" si="18"/>
        <v>111102768.87155306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52431523.757588096</v>
      </c>
      <c r="Q71" s="73">
        <f>P71/SUMIFS(FinParameters!$H$8:$H$39,FinParameters!$B$8:$B$39,Financials!$E71,FinParameters!$C$8:$C$39,Financials!$F71)</f>
        <v>20214622.13930314</v>
      </c>
      <c r="R71" s="73">
        <f t="shared" ref="R71:R134" si="31">SUM(P71,N71:O71)</f>
        <v>-6357943.248630574</v>
      </c>
      <c r="S71" s="12">
        <f t="shared" si="20"/>
        <v>-0.10814765930703266</v>
      </c>
      <c r="T71" s="110">
        <f t="shared" si="21"/>
        <v>72653775.61927852</v>
      </c>
      <c r="U71" s="73">
        <f>T71/SUMIFS(FinParameters!$L$8:$L$39,FinParameters!$B$8:$B$39,Financials!$E71,FinParameters!$C$8:$C$39,Financials!$F71)</f>
        <v>56757013.393119998</v>
      </c>
      <c r="V71" s="73">
        <f t="shared" si="22"/>
        <v>56757013.393119998</v>
      </c>
      <c r="W71" s="12"/>
      <c r="X71" s="73">
        <f t="shared" si="23"/>
        <v>125085299.37686662</v>
      </c>
      <c r="Y71" s="73">
        <f t="shared" si="24"/>
        <v>76971635.532423139</v>
      </c>
      <c r="Z71" s="73">
        <f t="shared" si="24"/>
        <v>50399070.144489422</v>
      </c>
      <c r="AA71" s="12">
        <f t="shared" si="25"/>
        <v>0.85728061013307499</v>
      </c>
      <c r="AB71" s="110">
        <f t="shared" si="26"/>
        <v>-30387049.303220198</v>
      </c>
      <c r="AC71" s="73">
        <f>AB71/SUMIFS(FinParameters!$L$8:$L$39,FinParameters!$B$8:$B$39,Financials!$E71,FinParameters!$C$8:$C$39,Financials!$F71)</f>
        <v>-23738314.348836496</v>
      </c>
      <c r="AD71" s="73">
        <f t="shared" si="27"/>
        <v>-23738314.348836496</v>
      </c>
      <c r="AE71" s="12"/>
      <c r="AF71" s="73">
        <f t="shared" si="28"/>
        <v>94698250.073646426</v>
      </c>
      <c r="AG71" s="73">
        <f t="shared" si="29"/>
        <v>53233321.183586642</v>
      </c>
      <c r="AH71" s="73">
        <f t="shared" si="29"/>
        <v>26660755.795652926</v>
      </c>
      <c r="AI71" s="12">
        <f t="shared" si="30"/>
        <v>0.45349545000693386</v>
      </c>
      <c r="AL71" s="73">
        <f>Summary!G71</f>
        <v>4042167.5261514289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-3969675.7004167503</v>
      </c>
      <c r="AN71" s="20">
        <f>Summary!I71</f>
        <v>7373056.0673938598</v>
      </c>
      <c r="AP71" s="12">
        <v>1</v>
      </c>
    </row>
    <row r="72" spans="1:42" x14ac:dyDescent="0.3">
      <c r="A72">
        <v>68</v>
      </c>
      <c r="B72" t="str">
        <f>Summary!B72</f>
        <v>MarinusSnowy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38547275.391465217</v>
      </c>
      <c r="H72" s="73">
        <f>SUMIFS(AM$5:AM72,$F$5:$F72,$F72,$D$5:$D72,$D72)</f>
        <v>-449745.17722878308</v>
      </c>
      <c r="I72" s="20">
        <f>SUMIFS(AN$5:AN72,$F$5:$F72,$F72,$D$5:$D72,$D72)</f>
        <v>59779412.822138324</v>
      </c>
      <c r="J72" s="73">
        <f t="shared" si="16"/>
        <v>59779412.822138324</v>
      </c>
      <c r="K72" s="73">
        <f t="shared" si="17"/>
        <v>98326688.213603541</v>
      </c>
      <c r="L72" s="73">
        <f t="shared" si="18"/>
        <v>97876943.036374748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43374894.02423168</v>
      </c>
      <c r="Q72" s="73">
        <f>P72/SUMIFS(FinParameters!$H$8:$H$39,FinParameters!$B$8:$B$39,Financials!$E72,FinParameters!$C$8:$C$39,Financials!$F72)</f>
        <v>16722899.320759607</v>
      </c>
      <c r="R72" s="73">
        <f t="shared" si="31"/>
        <v>-15414572.98198699</v>
      </c>
      <c r="S72" s="12">
        <f t="shared" si="20"/>
        <v>-0.26219957021138596</v>
      </c>
      <c r="T72" s="110">
        <f t="shared" si="21"/>
        <v>38547275.391465217</v>
      </c>
      <c r="U72" s="73">
        <f>T72/SUMIFS(FinParameters!$L$8:$L$39,FinParameters!$B$8:$B$39,Financials!$E72,FinParameters!$C$8:$C$39,Financials!$F72)</f>
        <v>30113069.926694088</v>
      </c>
      <c r="V72" s="73">
        <f t="shared" si="22"/>
        <v>30113069.926694088</v>
      </c>
      <c r="W72" s="12"/>
      <c r="X72" s="73">
        <f t="shared" si="23"/>
        <v>81922169.415696889</v>
      </c>
      <c r="Y72" s="73">
        <f t="shared" si="24"/>
        <v>46835969.247453697</v>
      </c>
      <c r="Z72" s="73">
        <f t="shared" si="24"/>
        <v>14698496.944707097</v>
      </c>
      <c r="AA72" s="12">
        <f t="shared" si="25"/>
        <v>0.25001922441569863</v>
      </c>
      <c r="AB72" s="110">
        <f t="shared" si="26"/>
        <v>-449745.17722878308</v>
      </c>
      <c r="AC72" s="73">
        <f>AB72/SUMIFS(FinParameters!$L$8:$L$39,FinParameters!$B$8:$B$39,Financials!$E72,FinParameters!$C$8:$C$39,Financials!$F72)</f>
        <v>-351340.21363497933</v>
      </c>
      <c r="AD72" s="73">
        <f t="shared" si="27"/>
        <v>-351340.21363497933</v>
      </c>
      <c r="AE72" s="12"/>
      <c r="AF72" s="73">
        <f t="shared" si="28"/>
        <v>81472424.238468111</v>
      </c>
      <c r="AG72" s="73">
        <f t="shared" si="29"/>
        <v>46484629.033818714</v>
      </c>
      <c r="AH72" s="73">
        <f t="shared" si="29"/>
        <v>14347156.731072119</v>
      </c>
      <c r="AI72" s="12">
        <f t="shared" si="30"/>
        <v>0.2440429801745693</v>
      </c>
      <c r="AL72" s="73">
        <f>Summary!G72</f>
        <v>836640.80383540213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-115919.66386553698</v>
      </c>
      <c r="AN72" s="20">
        <f>Summary!I72</f>
        <v>6427154.5872533163</v>
      </c>
      <c r="AP72" s="12">
        <v>1</v>
      </c>
    </row>
    <row r="73" spans="1:42" x14ac:dyDescent="0.3">
      <c r="A73">
        <v>69</v>
      </c>
      <c r="B73" t="str">
        <f>Summary!B73</f>
        <v>MarinusSnowy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14098835.12201673</v>
      </c>
      <c r="H73" s="73">
        <f>SUMIFS(AM$5:AM73,$F$5:$F73,$F73,$D$5:$D73,$D73)</f>
        <v>27496979.743818283</v>
      </c>
      <c r="I73" s="20">
        <f>SUMIFS(AN$5:AN73,$F$5:$F73,$F73,$D$5:$D73,$D73)</f>
        <v>51731813.775102302</v>
      </c>
      <c r="J73" s="73">
        <f t="shared" si="16"/>
        <v>51731813.775102302</v>
      </c>
      <c r="K73" s="73">
        <f t="shared" si="17"/>
        <v>65830648.89711903</v>
      </c>
      <c r="L73" s="73">
        <f t="shared" si="18"/>
        <v>93327628.640937313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35327294.977195658</v>
      </c>
      <c r="Q73" s="73">
        <f>P73/SUMIFS(FinParameters!$H$8:$H$39,FinParameters!$B$8:$B$39,Financials!$E73,FinParameters!$C$8:$C$39,Financials!$F73)</f>
        <v>13620201.512155376</v>
      </c>
      <c r="R73" s="73">
        <f t="shared" si="31"/>
        <v>-23462172.029023014</v>
      </c>
      <c r="S73" s="12">
        <f t="shared" si="20"/>
        <v>-0.39908802075958977</v>
      </c>
      <c r="T73" s="110">
        <f t="shared" si="21"/>
        <v>14098835.12201673</v>
      </c>
      <c r="U73" s="73">
        <f>T73/SUMIFS(FinParameters!$L$8:$L$39,FinParameters!$B$8:$B$39,Financials!$E73,FinParameters!$C$8:$C$39,Financials!$F73)</f>
        <v>11013987.463514019</v>
      </c>
      <c r="V73" s="73">
        <f t="shared" si="22"/>
        <v>11013987.463514019</v>
      </c>
      <c r="W73" s="12"/>
      <c r="X73" s="73">
        <f t="shared" si="23"/>
        <v>49426130.099212386</v>
      </c>
      <c r="Y73" s="73">
        <f t="shared" si="24"/>
        <v>24634188.975669395</v>
      </c>
      <c r="Z73" s="73">
        <f t="shared" si="24"/>
        <v>-12448184.565508995</v>
      </c>
      <c r="AA73" s="12">
        <f t="shared" si="25"/>
        <v>-0.21174174898017434</v>
      </c>
      <c r="AB73" s="110">
        <f t="shared" si="26"/>
        <v>27496979.743818283</v>
      </c>
      <c r="AC73" s="73">
        <f>AB73/SUMIFS(FinParameters!$L$8:$L$39,FinParameters!$B$8:$B$39,Financials!$E73,FinParameters!$C$8:$C$39,Financials!$F73)</f>
        <v>21480596.628155541</v>
      </c>
      <c r="AD73" s="73">
        <f t="shared" si="27"/>
        <v>21480596.628155541</v>
      </c>
      <c r="AE73" s="12"/>
      <c r="AF73" s="73">
        <f t="shared" si="28"/>
        <v>76923109.843030661</v>
      </c>
      <c r="AG73" s="73">
        <f t="shared" si="29"/>
        <v>46114785.603824936</v>
      </c>
      <c r="AH73" s="73">
        <f t="shared" si="29"/>
        <v>9032412.0626465455</v>
      </c>
      <c r="AI73" s="12">
        <f t="shared" si="30"/>
        <v>0.15363997196455462</v>
      </c>
      <c r="AL73" s="73">
        <f>Summary!G73</f>
        <v>-1811787.2213062404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3599402.4513362269</v>
      </c>
      <c r="AN73" s="20">
        <f>Summary!I73</f>
        <v>5532394.5650036307</v>
      </c>
      <c r="AP73" s="12">
        <v>1</v>
      </c>
    </row>
    <row r="74" spans="1:42" x14ac:dyDescent="0.3">
      <c r="A74">
        <v>70</v>
      </c>
      <c r="B74" t="str">
        <f>Summary!B74</f>
        <v>MarinusSnowy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-13718258.259609677</v>
      </c>
      <c r="H74" s="73">
        <f>SUMIFS(AM$5:AM74,$F$5:$F74,$F74,$D$5:$D74,$D74)</f>
        <v>64787046.729060762</v>
      </c>
      <c r="I74" s="20">
        <f>SUMIFS(AN$5:AN74,$F$5:$F74,$F74,$D$5:$D74,$D74)</f>
        <v>41399846.848326951</v>
      </c>
      <c r="J74" s="73">
        <f t="shared" si="16"/>
        <v>41399846.848326951</v>
      </c>
      <c r="K74" s="73">
        <f t="shared" si="17"/>
        <v>27681588.588717274</v>
      </c>
      <c r="L74" s="73">
        <f t="shared" si="18"/>
        <v>92468635.317778036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24995328.050420307</v>
      </c>
      <c r="Q74" s="73">
        <f>P74/SUMIFS(FinParameters!$H$8:$H$39,FinParameters!$B$8:$B$39,Financials!$E74,FinParameters!$C$8:$C$39,Financials!$F74)</f>
        <v>9636780.9969292805</v>
      </c>
      <c r="R74" s="73">
        <f t="shared" si="31"/>
        <v>-33794138.955798365</v>
      </c>
      <c r="S74" s="12">
        <f t="shared" si="20"/>
        <v>-0.57483322569030382</v>
      </c>
      <c r="T74" s="110">
        <f t="shared" si="21"/>
        <v>-13718258.259609677</v>
      </c>
      <c r="U74" s="73">
        <f>T74/SUMIFS(FinParameters!$L$8:$L$39,FinParameters!$B$8:$B$39,Financials!$E74,FinParameters!$C$8:$C$39,Financials!$F74)</f>
        <v>-10716681.426867837</v>
      </c>
      <c r="V74" s="73">
        <f t="shared" si="22"/>
        <v>-10716681.426867837</v>
      </c>
      <c r="W74" s="12"/>
      <c r="X74" s="73">
        <f t="shared" si="23"/>
        <v>11277069.790810628</v>
      </c>
      <c r="Y74" s="73">
        <f t="shared" si="24"/>
        <v>-1079900.4299385566</v>
      </c>
      <c r="Z74" s="73">
        <f t="shared" si="24"/>
        <v>-44510820.3826662</v>
      </c>
      <c r="AA74" s="12">
        <f t="shared" si="25"/>
        <v>-0.75712236645992903</v>
      </c>
      <c r="AB74" s="110">
        <f t="shared" si="26"/>
        <v>64787046.729060762</v>
      </c>
      <c r="AC74" s="73">
        <f>AB74/SUMIFS(FinParameters!$L$8:$L$39,FinParameters!$B$8:$B$39,Financials!$E74,FinParameters!$C$8:$C$39,Financials!$F74)</f>
        <v>50611537.357272282</v>
      </c>
      <c r="AD74" s="73">
        <f t="shared" si="27"/>
        <v>50611537.357272282</v>
      </c>
      <c r="AE74" s="12"/>
      <c r="AF74" s="73">
        <f t="shared" si="28"/>
        <v>76064116.519871384</v>
      </c>
      <c r="AG74" s="73">
        <f t="shared" si="29"/>
        <v>49531636.927333727</v>
      </c>
      <c r="AH74" s="73">
        <f t="shared" si="29"/>
        <v>6100716.9746060818</v>
      </c>
      <c r="AI74" s="12">
        <f t="shared" si="30"/>
        <v>0.1037722790370043</v>
      </c>
      <c r="AL74" s="73">
        <f>Summary!G74</f>
        <v>-5118136.8011999642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8373481.8187305769</v>
      </c>
      <c r="AN74" s="20">
        <f>Summary!I74</f>
        <v>4390416.4680220746</v>
      </c>
      <c r="AP74" s="12">
        <v>1</v>
      </c>
    </row>
    <row r="75" spans="1:42" x14ac:dyDescent="0.3">
      <c r="A75">
        <v>71</v>
      </c>
      <c r="B75" t="str">
        <f>Summary!B75</f>
        <v>MarinusSnowy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-52572302.102752104</v>
      </c>
      <c r="H75" s="73">
        <f>SUMIFS(AM$5:AM75,$F$5:$F75,$F75,$D$5:$D75,$D75)</f>
        <v>136972127.80108196</v>
      </c>
      <c r="I75" s="20">
        <f>SUMIFS(AN$5:AN75,$F$5:$F75,$F75,$D$5:$D75,$D75)</f>
        <v>24472899.606406521</v>
      </c>
      <c r="J75" s="73">
        <f t="shared" si="16"/>
        <v>24472899.606406521</v>
      </c>
      <c r="K75" s="73">
        <f t="shared" si="17"/>
        <v>-28099402.496345583</v>
      </c>
      <c r="L75" s="73">
        <f t="shared" si="18"/>
        <v>108872725.30473638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8068380.8084998745</v>
      </c>
      <c r="Q75" s="73">
        <f>P75/SUMIFS(FinParameters!$H$8:$H$39,FinParameters!$B$8:$B$39,Financials!$E75,FinParameters!$C$8:$C$39,Financials!$F75)</f>
        <v>3110710.0772791435</v>
      </c>
      <c r="R75" s="73">
        <f t="shared" si="31"/>
        <v>-50721086.197718799</v>
      </c>
      <c r="S75" s="12">
        <f t="shared" si="20"/>
        <v>-0.86275805481198853</v>
      </c>
      <c r="T75" s="110">
        <f t="shared" si="21"/>
        <v>-52572302.102752104</v>
      </c>
      <c r="U75" s="73">
        <f>T75/SUMIFS(FinParameters!$L$8:$L$39,FinParameters!$B$8:$B$39,Financials!$E75,FinParameters!$C$8:$C$39,Financials!$F75)</f>
        <v>-41069398.377712041</v>
      </c>
      <c r="V75" s="73">
        <f t="shared" si="22"/>
        <v>-41069398.377712041</v>
      </c>
      <c r="W75" s="12"/>
      <c r="X75" s="73">
        <f t="shared" si="23"/>
        <v>-44503921.294252232</v>
      </c>
      <c r="Y75" s="73">
        <f t="shared" si="24"/>
        <v>-37958688.300432898</v>
      </c>
      <c r="Z75" s="73">
        <f t="shared" si="24"/>
        <v>-91790484.57543084</v>
      </c>
      <c r="AA75" s="12">
        <f t="shared" si="25"/>
        <v>-1.5613423500798427</v>
      </c>
      <c r="AB75" s="110">
        <f t="shared" si="26"/>
        <v>136972127.80108196</v>
      </c>
      <c r="AC75" s="73">
        <f>AB75/SUMIFS(FinParameters!$L$8:$L$39,FinParameters!$B$8:$B$39,Financials!$E75,FinParameters!$C$8:$C$39,Financials!$F75)</f>
        <v>107002407.31917728</v>
      </c>
      <c r="AD75" s="73">
        <f t="shared" si="27"/>
        <v>107002407.31917728</v>
      </c>
      <c r="AE75" s="12"/>
      <c r="AF75" s="73">
        <f t="shared" si="28"/>
        <v>92468206.506829724</v>
      </c>
      <c r="AG75" s="73">
        <f t="shared" si="29"/>
        <v>69043719.018744379</v>
      </c>
      <c r="AH75" s="73">
        <f t="shared" si="29"/>
        <v>15211922.743746445</v>
      </c>
      <c r="AI75" s="12">
        <f t="shared" si="30"/>
        <v>0.25875252010938199</v>
      </c>
      <c r="AL75" s="73">
        <f>Summary!G75</f>
        <v>-8666940.5505053308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17621508.949109625</v>
      </c>
      <c r="AN75" s="20">
        <f>Summary!I75</f>
        <v>2658361.8307822845</v>
      </c>
      <c r="AP75" s="12">
        <v>1</v>
      </c>
    </row>
    <row r="76" spans="1:42" x14ac:dyDescent="0.3">
      <c r="A76">
        <v>72</v>
      </c>
      <c r="B76" t="str">
        <f>Summary!B76</f>
        <v>MarinusSnowy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45066148.759329766</v>
      </c>
      <c r="H76" s="73">
        <f>SUMIFS(AM$5:AM76,$F$5:$F76,$F76,$D$5:$D76,$D76)</f>
        <v>-2015502.9180299682</v>
      </c>
      <c r="I76" s="20">
        <f>SUMIFS(AN$5:AN76,$F$5:$F76,$F76,$D$5:$D76,$D76)</f>
        <v>60840937.32304389</v>
      </c>
      <c r="J76" s="73">
        <f t="shared" si="16"/>
        <v>60840937.32304389</v>
      </c>
      <c r="K76" s="73">
        <f t="shared" si="17"/>
        <v>105907086.08237365</v>
      </c>
      <c r="L76" s="73">
        <f t="shared" si="18"/>
        <v>103891583.16434368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44436418.525137246</v>
      </c>
      <c r="Q76" s="73">
        <f>P76/SUMIFS(FinParameters!$H$8:$H$39,FinParameters!$B$8:$B$39,Financials!$E76,FinParameters!$C$8:$C$39,Financials!$F76)</f>
        <v>17132162.96864878</v>
      </c>
      <c r="R76" s="73">
        <f t="shared" si="31"/>
        <v>-14353048.481081424</v>
      </c>
      <c r="S76" s="12">
        <f t="shared" si="20"/>
        <v>-0.24414319795692616</v>
      </c>
      <c r="T76" s="110">
        <f t="shared" si="21"/>
        <v>45066148.759329766</v>
      </c>
      <c r="U76" s="73">
        <f>T76/SUMIFS(FinParameters!$L$8:$L$39,FinParameters!$B$8:$B$39,Financials!$E76,FinParameters!$C$8:$C$39,Financials!$F76)</f>
        <v>35205603.382722281</v>
      </c>
      <c r="V76" s="73">
        <f t="shared" si="22"/>
        <v>35205603.382722281</v>
      </c>
      <c r="W76" s="12"/>
      <c r="X76" s="73">
        <f t="shared" si="23"/>
        <v>89502567.284466997</v>
      </c>
      <c r="Y76" s="73">
        <f t="shared" si="24"/>
        <v>52337766.351371065</v>
      </c>
      <c r="Z76" s="73">
        <f t="shared" si="24"/>
        <v>20852554.901640855</v>
      </c>
      <c r="AA76" s="12">
        <f t="shared" si="25"/>
        <v>0.35469882554701676</v>
      </c>
      <c r="AB76" s="110">
        <f t="shared" si="26"/>
        <v>-2015502.9180299682</v>
      </c>
      <c r="AC76" s="73">
        <f>AB76/SUMIFS(FinParameters!$L$8:$L$39,FinParameters!$B$8:$B$39,Financials!$E76,FinParameters!$C$8:$C$39,Financials!$F76)</f>
        <v>-1574507.6582385509</v>
      </c>
      <c r="AD76" s="73">
        <f t="shared" si="27"/>
        <v>-1574507.6582385509</v>
      </c>
      <c r="AE76" s="12"/>
      <c r="AF76" s="73">
        <f t="shared" si="28"/>
        <v>87487064.366437033</v>
      </c>
      <c r="AG76" s="73">
        <f t="shared" si="29"/>
        <v>50763258.693132512</v>
      </c>
      <c r="AH76" s="73">
        <f t="shared" si="29"/>
        <v>19278047.243402302</v>
      </c>
      <c r="AI76" s="12">
        <f t="shared" si="30"/>
        <v>0.32791668686778697</v>
      </c>
      <c r="AL76" s="73">
        <f>Summary!G76</f>
        <v>1292091.2202931265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-271156.85132197861</v>
      </c>
      <c r="AN76" s="20">
        <f>Summary!I76</f>
        <v>6513608.1693111537</v>
      </c>
      <c r="AP76" s="12">
        <v>1</v>
      </c>
    </row>
    <row r="77" spans="1:42" x14ac:dyDescent="0.3">
      <c r="A77">
        <v>73</v>
      </c>
      <c r="B77" t="str">
        <f>Summary!B77</f>
        <v>MarinusSnowy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221740852.97033158</v>
      </c>
      <c r="H77" s="73">
        <f>SUMIFS(AM$5:AM77,$F$5:$F77,$F77,$D$5:$D77,$D77)</f>
        <v>-199777739.35015631</v>
      </c>
      <c r="I77" s="20">
        <f>SUMIFS(AN$5:AN77,$F$5:$F77,$F77,$D$5:$D77,$D77)</f>
        <v>128678635.05883534</v>
      </c>
      <c r="J77" s="73">
        <f t="shared" si="16"/>
        <v>128678635.05883534</v>
      </c>
      <c r="K77" s="73">
        <f t="shared" si="17"/>
        <v>350419488.02916694</v>
      </c>
      <c r="L77" s="73">
        <f t="shared" si="18"/>
        <v>150641748.67901063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110425253.29098102</v>
      </c>
      <c r="Q77" s="73">
        <f>P77/SUMIFS(FinParameters!$H$8:$H$39,FinParameters!$B$8:$B$39,Financials!$E77,FinParameters!$C$8:$C$39,Financials!$F77)</f>
        <v>38703377.627176367</v>
      </c>
      <c r="R77" s="73">
        <f t="shared" si="31"/>
        <v>49319636.942527473</v>
      </c>
      <c r="S77" s="12">
        <f t="shared" si="20"/>
        <v>0.80712117624807567</v>
      </c>
      <c r="T77" s="110">
        <f t="shared" si="21"/>
        <v>221740852.97033158</v>
      </c>
      <c r="U77" s="73">
        <f>T77/SUMIFS(FinParameters!$L$8:$L$39,FinParameters!$B$8:$B$39,Financials!$E77,FinParameters!$C$8:$C$39,Financials!$F77)</f>
        <v>168998634.08558297</v>
      </c>
      <c r="V77" s="73">
        <f t="shared" si="22"/>
        <v>168998634.08558297</v>
      </c>
      <c r="W77" s="12"/>
      <c r="X77" s="73">
        <f t="shared" si="23"/>
        <v>332166106.2613126</v>
      </c>
      <c r="Y77" s="73">
        <f t="shared" si="24"/>
        <v>207702011.71275935</v>
      </c>
      <c r="Z77" s="73">
        <f t="shared" si="24"/>
        <v>218318271.02811044</v>
      </c>
      <c r="AA77" s="12">
        <f t="shared" si="25"/>
        <v>3.5728020446296602</v>
      </c>
      <c r="AB77" s="110">
        <f t="shared" si="26"/>
        <v>-199777739.35015631</v>
      </c>
      <c r="AC77" s="73">
        <f>AB77/SUMIFS(FinParameters!$L$8:$L$39,FinParameters!$B$8:$B$39,Financials!$E77,FinParameters!$C$8:$C$39,Financials!$F77)</f>
        <v>-152259561.63972786</v>
      </c>
      <c r="AD77" s="73">
        <f t="shared" si="27"/>
        <v>-152259561.63972786</v>
      </c>
      <c r="AE77" s="12"/>
      <c r="AF77" s="73">
        <f t="shared" si="28"/>
        <v>132388366.9111563</v>
      </c>
      <c r="AG77" s="73">
        <f t="shared" si="29"/>
        <v>55442450.073031485</v>
      </c>
      <c r="AH77" s="73">
        <f t="shared" si="29"/>
        <v>66058709.388382584</v>
      </c>
      <c r="AI77" s="12">
        <f t="shared" si="30"/>
        <v>1.0810579016449833</v>
      </c>
      <c r="AL77" s="73">
        <f>Summary!G77</f>
        <v>20855577.517480861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-27138773.660815183</v>
      </c>
      <c r="AN77" s="20">
        <f>Summary!I77</f>
        <v>13485424.143766269</v>
      </c>
      <c r="AP77" s="12">
        <v>1</v>
      </c>
    </row>
    <row r="78" spans="1:42" x14ac:dyDescent="0.3">
      <c r="A78">
        <v>74</v>
      </c>
      <c r="B78" t="str">
        <f>Summary!B78</f>
        <v>MarinusSnowy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131743404.19596612</v>
      </c>
      <c r="H78" s="73">
        <f>SUMIFS(AM$5:AM78,$F$5:$F78,$F78,$D$5:$D78,$D78)</f>
        <v>-85253001.279610991</v>
      </c>
      <c r="I78" s="20">
        <f>SUMIFS(AN$5:AN78,$F$5:$F78,$F78,$D$5:$D78,$D78)</f>
        <v>93352848.925587207</v>
      </c>
      <c r="J78" s="73">
        <f t="shared" si="16"/>
        <v>93352848.925587207</v>
      </c>
      <c r="K78" s="73">
        <f t="shared" si="17"/>
        <v>225096253.12155333</v>
      </c>
      <c r="L78" s="73">
        <f t="shared" si="18"/>
        <v>139843251.84194234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75099467.157732904</v>
      </c>
      <c r="Q78" s="73">
        <f>P78/SUMIFS(FinParameters!$H$8:$H$39,FinParameters!$B$8:$B$39,Financials!$E78,FinParameters!$C$8:$C$39,Financials!$F78)</f>
        <v>26321905.093088549</v>
      </c>
      <c r="R78" s="73">
        <f t="shared" si="31"/>
        <v>13993850.809279351</v>
      </c>
      <c r="S78" s="12">
        <f t="shared" si="20"/>
        <v>0.22901087732230205</v>
      </c>
      <c r="T78" s="110">
        <f t="shared" si="21"/>
        <v>131743404.19596612</v>
      </c>
      <c r="U78" s="73">
        <f>T78/SUMIFS(FinParameters!$L$8:$L$39,FinParameters!$B$8:$B$39,Financials!$E78,FinParameters!$C$8:$C$39,Financials!$F78)</f>
        <v>100407548.09345876</v>
      </c>
      <c r="V78" s="73">
        <f t="shared" si="22"/>
        <v>100407548.09345876</v>
      </c>
      <c r="W78" s="12"/>
      <c r="X78" s="73">
        <f t="shared" si="23"/>
        <v>206842871.35369903</v>
      </c>
      <c r="Y78" s="73">
        <f t="shared" si="24"/>
        <v>126729453.18654731</v>
      </c>
      <c r="Z78" s="73">
        <f t="shared" si="24"/>
        <v>114401398.90273811</v>
      </c>
      <c r="AA78" s="12">
        <f t="shared" si="25"/>
        <v>1.872191227895754</v>
      </c>
      <c r="AB78" s="110">
        <f t="shared" si="26"/>
        <v>-85253001.279610991</v>
      </c>
      <c r="AC78" s="73">
        <f>AB78/SUMIFS(FinParameters!$L$8:$L$39,FinParameters!$B$8:$B$39,Financials!$E78,FinParameters!$C$8:$C$39,Financials!$F78)</f>
        <v>-64975130.089710727</v>
      </c>
      <c r="AD78" s="73">
        <f t="shared" si="27"/>
        <v>-64975130.089710727</v>
      </c>
      <c r="AE78" s="12"/>
      <c r="AF78" s="73">
        <f t="shared" si="28"/>
        <v>121589870.07408804</v>
      </c>
      <c r="AG78" s="73">
        <f t="shared" si="29"/>
        <v>61754323.096836582</v>
      </c>
      <c r="AH78" s="73">
        <f t="shared" si="29"/>
        <v>49426268.813027382</v>
      </c>
      <c r="AI78" s="12">
        <f t="shared" si="30"/>
        <v>0.80886621830594219</v>
      </c>
      <c r="AL78" s="73">
        <f>Summary!G78</f>
        <v>9555932.6321695503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-12265103.917941056</v>
      </c>
      <c r="AN78" s="20">
        <f>Summary!I78</f>
        <v>9326126.8733640108</v>
      </c>
      <c r="AP78" s="12">
        <v>1</v>
      </c>
    </row>
    <row r="79" spans="1:42" x14ac:dyDescent="0.3">
      <c r="A79">
        <v>75</v>
      </c>
      <c r="B79" t="str">
        <f>Summary!B79</f>
        <v>MarinusSnowy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77260992.043020532</v>
      </c>
      <c r="H79" s="73">
        <f>SUMIFS(AM$5:AM79,$F$5:$F79,$F79,$D$5:$D79,$D79)</f>
        <v>-35375233.0896338</v>
      </c>
      <c r="I79" s="20">
        <f>SUMIFS(AN$5:AN79,$F$5:$F79,$F79,$D$5:$D79,$D79)</f>
        <v>76359473.224778175</v>
      </c>
      <c r="J79" s="73">
        <f t="shared" si="16"/>
        <v>76359473.224778175</v>
      </c>
      <c r="K79" s="73">
        <f t="shared" si="17"/>
        <v>153620465.26779872</v>
      </c>
      <c r="L79" s="73">
        <f t="shared" si="18"/>
        <v>118245232.1781649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58106091.456923865</v>
      </c>
      <c r="Q79" s="73">
        <f>P79/SUMIFS(FinParameters!$H$8:$H$39,FinParameters!$B$8:$B$39,Financials!$E79,FinParameters!$C$8:$C$39,Financials!$F79)</f>
        <v>20365830.578359652</v>
      </c>
      <c r="R79" s="73">
        <f t="shared" si="31"/>
        <v>-2999524.8915296886</v>
      </c>
      <c r="S79" s="12">
        <f t="shared" si="20"/>
        <v>-4.9087548261111683E-2</v>
      </c>
      <c r="T79" s="110">
        <f t="shared" si="21"/>
        <v>77260992.043020532</v>
      </c>
      <c r="U79" s="73">
        <f>T79/SUMIFS(FinParameters!$L$8:$L$39,FinParameters!$B$8:$B$39,Financials!$E79,FinParameters!$C$8:$C$39,Financials!$F79)</f>
        <v>58884061.950977348</v>
      </c>
      <c r="V79" s="73">
        <f t="shared" si="22"/>
        <v>58884061.950977348</v>
      </c>
      <c r="W79" s="12"/>
      <c r="X79" s="73">
        <f t="shared" si="23"/>
        <v>135367083.49994442</v>
      </c>
      <c r="Y79" s="73">
        <f t="shared" si="24"/>
        <v>79249892.529337004</v>
      </c>
      <c r="Z79" s="73">
        <f t="shared" si="24"/>
        <v>55884537.059447661</v>
      </c>
      <c r="AA79" s="12">
        <f t="shared" si="25"/>
        <v>0.91455647449437727</v>
      </c>
      <c r="AB79" s="110">
        <f t="shared" si="26"/>
        <v>-35375233.0896338</v>
      </c>
      <c r="AC79" s="73">
        <f>AB79/SUMIFS(FinParameters!$L$8:$L$39,FinParameters!$B$8:$B$39,Financials!$E79,FinParameters!$C$8:$C$39,Financials!$F79)</f>
        <v>-26961049.317362916</v>
      </c>
      <c r="AD79" s="73">
        <f t="shared" si="27"/>
        <v>-26961049.317362916</v>
      </c>
      <c r="AE79" s="12"/>
      <c r="AF79" s="73">
        <f t="shared" si="28"/>
        <v>99991850.410310626</v>
      </c>
      <c r="AG79" s="73">
        <f t="shared" si="29"/>
        <v>52288843.211974084</v>
      </c>
      <c r="AH79" s="73">
        <f t="shared" si="29"/>
        <v>28923487.742084745</v>
      </c>
      <c r="AI79" s="12">
        <f t="shared" si="30"/>
        <v>0.47333599545333338</v>
      </c>
      <c r="AL79" s="73">
        <f>Summary!G79</f>
        <v>4607216.4237420056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-4988183.7864136053</v>
      </c>
      <c r="AN79" s="20">
        <f>Summary!I79</f>
        <v>7523430.6692834301</v>
      </c>
      <c r="AP79" s="12">
        <v>1</v>
      </c>
    </row>
    <row r="80" spans="1:42" x14ac:dyDescent="0.3">
      <c r="A80">
        <v>76</v>
      </c>
      <c r="B80" t="str">
        <f>Summary!B80</f>
        <v>MarinusSnowy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39672189.198751993</v>
      </c>
      <c r="H80" s="73">
        <f>SUMIFS(AM$5:AM80,$F$5:$F80,$F80,$D$5:$D80,$D80)</f>
        <v>-399208.79056844302</v>
      </c>
      <c r="I80" s="20">
        <f>SUMIFS(AN$5:AN80,$F$5:$F80,$F80,$D$5:$D80,$D80)</f>
        <v>66348741.476618983</v>
      </c>
      <c r="J80" s="73">
        <f t="shared" si="16"/>
        <v>66348741.476618983</v>
      </c>
      <c r="K80" s="73">
        <f t="shared" si="17"/>
        <v>106020930.67537098</v>
      </c>
      <c r="L80" s="73">
        <f t="shared" si="18"/>
        <v>105621721.88480254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48095359.708764672</v>
      </c>
      <c r="Q80" s="73">
        <f>P80/SUMIFS(FinParameters!$H$8:$H$39,FinParameters!$B$8:$B$39,Financials!$E80,FinParameters!$C$8:$C$39,Financials!$F80)</f>
        <v>16857130.171285164</v>
      </c>
      <c r="R80" s="73">
        <f t="shared" si="31"/>
        <v>-13010256.639688881</v>
      </c>
      <c r="S80" s="12">
        <f t="shared" si="20"/>
        <v>-0.21291425268502576</v>
      </c>
      <c r="T80" s="110">
        <f t="shared" si="21"/>
        <v>39672189.198751993</v>
      </c>
      <c r="U80" s="73">
        <f>T80/SUMIFS(FinParameters!$L$8:$L$39,FinParameters!$B$8:$B$39,Financials!$E80,FinParameters!$C$8:$C$39,Financials!$F80)</f>
        <v>30235951.995147046</v>
      </c>
      <c r="V80" s="73">
        <f t="shared" si="22"/>
        <v>30235951.995147046</v>
      </c>
      <c r="W80" s="12"/>
      <c r="X80" s="73">
        <f t="shared" si="23"/>
        <v>87767548.907516658</v>
      </c>
      <c r="Y80" s="73">
        <f t="shared" si="24"/>
        <v>47093082.166432209</v>
      </c>
      <c r="Z80" s="73">
        <f t="shared" si="24"/>
        <v>17225695.355458163</v>
      </c>
      <c r="AA80" s="12">
        <f t="shared" si="25"/>
        <v>0.28190036178064193</v>
      </c>
      <c r="AB80" s="110">
        <f t="shared" si="26"/>
        <v>-399208.79056844302</v>
      </c>
      <c r="AC80" s="73">
        <f>AB80/SUMIFS(FinParameters!$L$8:$L$39,FinParameters!$B$8:$B$39,Financials!$E80,FinParameters!$C$8:$C$39,Financials!$F80)</f>
        <v>-304254.89672871056</v>
      </c>
      <c r="AD80" s="73">
        <f t="shared" si="27"/>
        <v>-304254.89672871056</v>
      </c>
      <c r="AE80" s="12"/>
      <c r="AF80" s="73">
        <f t="shared" si="28"/>
        <v>87368340.116948217</v>
      </c>
      <c r="AG80" s="73">
        <f t="shared" si="29"/>
        <v>46788827.2697035</v>
      </c>
      <c r="AH80" s="73">
        <f t="shared" si="29"/>
        <v>16921440.458729453</v>
      </c>
      <c r="AI80" s="12">
        <f t="shared" si="30"/>
        <v>0.27692119759066464</v>
      </c>
      <c r="AL80" s="73">
        <f>Summary!G80</f>
        <v>1124913.8072867773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50536.386660340046</v>
      </c>
      <c r="AN80" s="20">
        <f>Summary!I80</f>
        <v>6569328.6544806566</v>
      </c>
      <c r="AP80" s="12">
        <v>1</v>
      </c>
    </row>
    <row r="81" spans="1:42" x14ac:dyDescent="0.3">
      <c r="A81">
        <v>77</v>
      </c>
      <c r="B81" t="str">
        <f>Summary!B81</f>
        <v>MarinusSnowy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12307052.85801062</v>
      </c>
      <c r="H81" s="73">
        <f>SUMIFS(AM$5:AM81,$F$5:$F81,$F81,$D$5:$D81,$D81)</f>
        <v>32226174.556036212</v>
      </c>
      <c r="I81" s="20">
        <f>SUMIFS(AN$5:AN81,$F$5:$F81,$F81,$D$5:$D81,$D81)</f>
        <v>57436418.235961586</v>
      </c>
      <c r="J81" s="73">
        <f t="shared" si="16"/>
        <v>57436418.235961586</v>
      </c>
      <c r="K81" s="73">
        <f t="shared" si="17"/>
        <v>69743471.093972206</v>
      </c>
      <c r="L81" s="73">
        <f t="shared" si="18"/>
        <v>101969645.65000841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39183036.468107276</v>
      </c>
      <c r="Q81" s="73">
        <f>P81/SUMIFS(FinParameters!$H$8:$H$39,FinParameters!$B$8:$B$39,Financials!$E81,FinParameters!$C$8:$C$39,Financials!$F81)</f>
        <v>13733415.245228514</v>
      </c>
      <c r="R81" s="73">
        <f t="shared" si="31"/>
        <v>-21922579.880346276</v>
      </c>
      <c r="S81" s="12">
        <f t="shared" si="20"/>
        <v>-0.3587653834523688</v>
      </c>
      <c r="T81" s="110">
        <f t="shared" si="21"/>
        <v>12307052.85801062</v>
      </c>
      <c r="U81" s="73">
        <f>T81/SUMIFS(FinParameters!$L$8:$L$39,FinParameters!$B$8:$B$39,Financials!$E81,FinParameters!$C$8:$C$39,Financials!$F81)</f>
        <v>9379756.1196409184</v>
      </c>
      <c r="V81" s="73">
        <f t="shared" si="22"/>
        <v>9379756.1196409184</v>
      </c>
      <c r="W81" s="12"/>
      <c r="X81" s="73">
        <f t="shared" si="23"/>
        <v>51490089.326117896</v>
      </c>
      <c r="Y81" s="73">
        <f t="shared" si="24"/>
        <v>23113171.364869431</v>
      </c>
      <c r="Z81" s="73">
        <f t="shared" si="24"/>
        <v>-12542823.760705357</v>
      </c>
      <c r="AA81" s="12">
        <f t="shared" si="25"/>
        <v>-0.20526466322146489</v>
      </c>
      <c r="AB81" s="110">
        <f t="shared" si="26"/>
        <v>32226174.556036212</v>
      </c>
      <c r="AC81" s="73">
        <f>AB81/SUMIFS(FinParameters!$L$8:$L$39,FinParameters!$B$8:$B$39,Financials!$E81,FinParameters!$C$8:$C$39,Financials!$F81)</f>
        <v>24561010.787229065</v>
      </c>
      <c r="AD81" s="73">
        <f t="shared" si="27"/>
        <v>24561010.787229065</v>
      </c>
      <c r="AE81" s="12"/>
      <c r="AF81" s="73">
        <f t="shared" si="28"/>
        <v>83716263.882154107</v>
      </c>
      <c r="AG81" s="73">
        <f t="shared" si="29"/>
        <v>47674182.152098492</v>
      </c>
      <c r="AH81" s="73">
        <f t="shared" si="29"/>
        <v>12018187.026523707</v>
      </c>
      <c r="AI81" s="12">
        <f t="shared" si="30"/>
        <v>0.19667892649982019</v>
      </c>
      <c r="AL81" s="73">
        <f>Summary!G81</f>
        <v>-1791782.264006109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4729194.8122179275</v>
      </c>
      <c r="AN81" s="20">
        <f>Summary!I81</f>
        <v>5704604.4608592819</v>
      </c>
      <c r="AP81" s="12">
        <v>1</v>
      </c>
    </row>
    <row r="82" spans="1:42" x14ac:dyDescent="0.3">
      <c r="A82">
        <v>78</v>
      </c>
      <c r="B82" t="str">
        <f>Summary!B82</f>
        <v>MarinusSnowy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-18584168.981868945</v>
      </c>
      <c r="H82" s="73">
        <f>SUMIFS(AM$5:AM82,$F$5:$F82,$F82,$D$5:$D82,$D82)</f>
        <v>75370170.325287774</v>
      </c>
      <c r="I82" s="20">
        <f>SUMIFS(AN$5:AN82,$F$5:$F82,$F82,$D$5:$D82,$D82)</f>
        <v>45991519.218042776</v>
      </c>
      <c r="J82" s="73">
        <f t="shared" si="16"/>
        <v>45991519.218042776</v>
      </c>
      <c r="K82" s="73">
        <f t="shared" si="17"/>
        <v>27407350.236173831</v>
      </c>
      <c r="L82" s="73">
        <f t="shared" si="18"/>
        <v>102777520.5614616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27738137.450188465</v>
      </c>
      <c r="Q82" s="73">
        <f>P82/SUMIFS(FinParameters!$H$8:$H$39,FinParameters!$B$8:$B$39,Financials!$E82,FinParameters!$C$8:$C$39,Financials!$F82)</f>
        <v>9722047.9592673946</v>
      </c>
      <c r="R82" s="73">
        <f t="shared" si="31"/>
        <v>-33367478.898265086</v>
      </c>
      <c r="S82" s="12">
        <f t="shared" si="20"/>
        <v>-0.5460623898789877</v>
      </c>
      <c r="T82" s="110">
        <f t="shared" si="21"/>
        <v>-18584168.981868945</v>
      </c>
      <c r="U82" s="73">
        <f>T82/SUMIFS(FinParameters!$L$8:$L$39,FinParameters!$B$8:$B$39,Financials!$E82,FinParameters!$C$8:$C$39,Financials!$F82)</f>
        <v>-14163827.420523763</v>
      </c>
      <c r="V82" s="73">
        <f t="shared" si="22"/>
        <v>-14163827.420523763</v>
      </c>
      <c r="W82" s="12"/>
      <c r="X82" s="73">
        <f t="shared" si="23"/>
        <v>9153968.4683195204</v>
      </c>
      <c r="Y82" s="73">
        <f t="shared" si="24"/>
        <v>-4441779.4612563681</v>
      </c>
      <c r="Z82" s="73">
        <f t="shared" si="24"/>
        <v>-47531306.318788849</v>
      </c>
      <c r="AA82" s="12">
        <f t="shared" si="25"/>
        <v>-0.77785495277132188</v>
      </c>
      <c r="AB82" s="110">
        <f t="shared" si="26"/>
        <v>75370170.325287774</v>
      </c>
      <c r="AC82" s="73">
        <f>AB82/SUMIFS(FinParameters!$L$8:$L$39,FinParameters!$B$8:$B$39,Financials!$E82,FinParameters!$C$8:$C$39,Financials!$F82)</f>
        <v>57442982.044790879</v>
      </c>
      <c r="AD82" s="73">
        <f t="shared" si="27"/>
        <v>57442982.044790879</v>
      </c>
      <c r="AE82" s="12"/>
      <c r="AF82" s="73">
        <f t="shared" si="28"/>
        <v>84524138.793607295</v>
      </c>
      <c r="AG82" s="73">
        <f t="shared" si="29"/>
        <v>53001202.583534509</v>
      </c>
      <c r="AH82" s="73">
        <f t="shared" si="29"/>
        <v>9911675.7260020301</v>
      </c>
      <c r="AI82" s="12">
        <f t="shared" si="30"/>
        <v>0.16220564194101075</v>
      </c>
      <c r="AL82" s="73">
        <f>Summary!G82</f>
        <v>-4865910.7222592672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10583123.596227011</v>
      </c>
      <c r="AN82" s="20">
        <f>Summary!I82</f>
        <v>4591672.3697158229</v>
      </c>
      <c r="AP82" s="12">
        <v>1</v>
      </c>
    </row>
    <row r="83" spans="1:42" x14ac:dyDescent="0.3">
      <c r="A83">
        <v>79</v>
      </c>
      <c r="B83" t="str">
        <f>Summary!B83</f>
        <v>MarinusSnowy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-61464158.623551205</v>
      </c>
      <c r="H83" s="73">
        <f>SUMIFS(AM$5:AM83,$F$5:$F83,$F83,$D$5:$D83,$D83)</f>
        <v>157380456.33404249</v>
      </c>
      <c r="I83" s="20">
        <f>SUMIFS(AN$5:AN83,$F$5:$F83,$F83,$D$5:$D83,$D83)</f>
        <v>27086532.844578005</v>
      </c>
      <c r="J83" s="73">
        <f t="shared" si="16"/>
        <v>27086532.844578005</v>
      </c>
      <c r="K83" s="73">
        <f t="shared" si="17"/>
        <v>-34377625.778973199</v>
      </c>
      <c r="L83" s="73">
        <f t="shared" si="18"/>
        <v>123002830.5550693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8833151.0767236948</v>
      </c>
      <c r="Q83" s="73">
        <f>P83/SUMIFS(FinParameters!$H$8:$H$39,FinParameters!$B$8:$B$39,Financials!$E83,FinParameters!$C$8:$C$39,Financials!$F83)</f>
        <v>3095965.5655891453</v>
      </c>
      <c r="R83" s="73">
        <f t="shared" si="31"/>
        <v>-52272465.271729857</v>
      </c>
      <c r="S83" s="12">
        <f t="shared" si="20"/>
        <v>-0.85544453023183942</v>
      </c>
      <c r="T83" s="110">
        <f t="shared" si="21"/>
        <v>-61464158.623551205</v>
      </c>
      <c r="U83" s="73">
        <f>T83/SUMIFS(FinParameters!$L$8:$L$39,FinParameters!$B$8:$B$39,Financials!$E83,FinParameters!$C$8:$C$39,Financials!$F83)</f>
        <v>-46844587.785497352</v>
      </c>
      <c r="V83" s="73">
        <f t="shared" si="22"/>
        <v>-46844587.785497352</v>
      </c>
      <c r="W83" s="12"/>
      <c r="X83" s="73">
        <f t="shared" si="23"/>
        <v>-52631007.54682751</v>
      </c>
      <c r="Y83" s="73">
        <f t="shared" si="24"/>
        <v>-43748622.219908208</v>
      </c>
      <c r="Z83" s="73">
        <f t="shared" si="24"/>
        <v>-99117053.057227209</v>
      </c>
      <c r="AA83" s="12">
        <f t="shared" si="25"/>
        <v>-1.6220612601632918</v>
      </c>
      <c r="AB83" s="110">
        <f t="shared" si="26"/>
        <v>157380456.33404249</v>
      </c>
      <c r="AC83" s="73">
        <f>AB83/SUMIFS(FinParameters!$L$8:$L$39,FinParameters!$B$8:$B$39,Financials!$E83,FinParameters!$C$8:$C$39,Financials!$F83)</f>
        <v>119946693.61075084</v>
      </c>
      <c r="AD83" s="73">
        <f t="shared" si="27"/>
        <v>119946693.61075084</v>
      </c>
      <c r="AE83" s="12"/>
      <c r="AF83" s="73">
        <f t="shared" si="28"/>
        <v>104749448.78721498</v>
      </c>
      <c r="AG83" s="73">
        <f t="shared" si="29"/>
        <v>76198071.390842631</v>
      </c>
      <c r="AH83" s="73">
        <f t="shared" si="29"/>
        <v>20829640.55352363</v>
      </c>
      <c r="AI83" s="12">
        <f t="shared" si="30"/>
        <v>0.34087931352730366</v>
      </c>
      <c r="AL83" s="73">
        <f>Summary!G83</f>
        <v>-8891856.5207991023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20408328.532960519</v>
      </c>
      <c r="AN83" s="20">
        <f>Summary!I83</f>
        <v>2613633.2381714843</v>
      </c>
      <c r="AP83" s="12">
        <v>1</v>
      </c>
    </row>
    <row r="84" spans="1:42" x14ac:dyDescent="0.3">
      <c r="A84">
        <v>80</v>
      </c>
      <c r="B84" t="str">
        <f>Summary!B84</f>
        <v>MarinusSnowy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46658214.01396402</v>
      </c>
      <c r="H84" s="73">
        <f>SUMIFS(AM$5:AM84,$F$5:$F84,$F84,$D$5:$D84,$D84)</f>
        <v>-2293940.851100218</v>
      </c>
      <c r="I84" s="20">
        <f>SUMIFS(AN$5:AN84,$F$5:$F84,$F84,$D$5:$D84,$D84)</f>
        <v>67534472.489978015</v>
      </c>
      <c r="J84" s="73">
        <f t="shared" si="16"/>
        <v>67534472.489978015</v>
      </c>
      <c r="K84" s="73">
        <f t="shared" si="17"/>
        <v>114192686.50394204</v>
      </c>
      <c r="L84" s="73">
        <f t="shared" si="18"/>
        <v>111898745.65284181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49281090.722123705</v>
      </c>
      <c r="Q84" s="73">
        <f>P84/SUMIFS(FinParameters!$H$8:$H$39,FinParameters!$B$8:$B$39,Financials!$E84,FinParameters!$C$8:$C$39,Financials!$F84)</f>
        <v>17272721.657893393</v>
      </c>
      <c r="R84" s="73">
        <f t="shared" si="31"/>
        <v>-11824525.626329849</v>
      </c>
      <c r="S84" s="12">
        <f t="shared" si="20"/>
        <v>-0.19350963680491706</v>
      </c>
      <c r="T84" s="110">
        <f t="shared" si="21"/>
        <v>46658214.01396402</v>
      </c>
      <c r="U84" s="73">
        <f>T84/SUMIFS(FinParameters!$L$8:$L$39,FinParameters!$B$8:$B$39,Financials!$E84,FinParameters!$C$8:$C$39,Financials!$F84)</f>
        <v>35560314.3561811</v>
      </c>
      <c r="V84" s="73">
        <f t="shared" si="22"/>
        <v>35560314.3561811</v>
      </c>
      <c r="W84" s="12"/>
      <c r="X84" s="73">
        <f t="shared" si="23"/>
        <v>95939304.736087739</v>
      </c>
      <c r="Y84" s="73">
        <f t="shared" si="24"/>
        <v>52833036.014074489</v>
      </c>
      <c r="Z84" s="73">
        <f t="shared" si="24"/>
        <v>23735788.729851253</v>
      </c>
      <c r="AA84" s="12">
        <f t="shared" si="25"/>
        <v>0.38843874177617971</v>
      </c>
      <c r="AB84" s="110">
        <f t="shared" si="26"/>
        <v>-2293940.851100218</v>
      </c>
      <c r="AC84" s="73">
        <f>AB84/SUMIFS(FinParameters!$L$8:$L$39,FinParameters!$B$8:$B$39,Financials!$E84,FinParameters!$C$8:$C$39,Financials!$F84)</f>
        <v>-1748315.0502759463</v>
      </c>
      <c r="AD84" s="73">
        <f t="shared" si="27"/>
        <v>-1748315.0502759463</v>
      </c>
      <c r="AE84" s="12"/>
      <c r="AF84" s="73">
        <f t="shared" si="28"/>
        <v>93645363.884987518</v>
      </c>
      <c r="AG84" s="73">
        <f t="shared" si="29"/>
        <v>51084720.963798545</v>
      </c>
      <c r="AH84" s="73">
        <f t="shared" si="29"/>
        <v>21987473.679575305</v>
      </c>
      <c r="AI84" s="12">
        <f t="shared" si="30"/>
        <v>0.35982737747365445</v>
      </c>
      <c r="AL84" s="73">
        <f>Summary!G84</f>
        <v>1592065.2546342541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-278437.93307024968</v>
      </c>
      <c r="AN84" s="20">
        <f>Summary!I84</f>
        <v>6693535.1669341289</v>
      </c>
      <c r="AP84" s="12">
        <v>1</v>
      </c>
    </row>
    <row r="85" spans="1:42" x14ac:dyDescent="0.3">
      <c r="A85">
        <v>81</v>
      </c>
      <c r="B85" t="str">
        <f>Summary!B85</f>
        <v>MarinusSnowy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237339372.26874772</v>
      </c>
      <c r="H85" s="73">
        <f>SUMIFS(AM$5:AM85,$F$5:$F85,$F85,$D$5:$D85,$D85)</f>
        <v>-224932634.11112183</v>
      </c>
      <c r="I85" s="20">
        <f>SUMIFS(AN$5:AN85,$F$5:$F85,$F85,$D$5:$D85,$D85)</f>
        <v>141271808.46732521</v>
      </c>
      <c r="J85" s="73">
        <f t="shared" si="16"/>
        <v>141271808.46732521</v>
      </c>
      <c r="K85" s="73">
        <f t="shared" si="17"/>
        <v>378611180.7360729</v>
      </c>
      <c r="L85" s="73">
        <f t="shared" si="18"/>
        <v>153678546.62495109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119998342.15527454</v>
      </c>
      <c r="Q85" s="73">
        <f>P85/SUMIFS(FinParameters!$H$8:$H$39,FinParameters!$B$8:$B$39,Financials!$E85,FinParameters!$C$8:$C$39,Financials!$F85)</f>
        <v>38235169.884822264</v>
      </c>
      <c r="R85" s="73">
        <f t="shared" si="31"/>
        <v>56929262.841699138</v>
      </c>
      <c r="S85" s="12">
        <f t="shared" si="20"/>
        <v>0.90264934039468858</v>
      </c>
      <c r="T85" s="110">
        <f t="shared" si="21"/>
        <v>237339372.26874772</v>
      </c>
      <c r="U85" s="73">
        <f>T85/SUMIFS(FinParameters!$L$8:$L$39,FinParameters!$B$8:$B$39,Financials!$E85,FinParameters!$C$8:$C$39,Financials!$F85)</f>
        <v>176475087.00338671</v>
      </c>
      <c r="V85" s="73">
        <f t="shared" si="22"/>
        <v>176475087.00338671</v>
      </c>
      <c r="W85" s="12"/>
      <c r="X85" s="73">
        <f t="shared" si="23"/>
        <v>357337714.42402226</v>
      </c>
      <c r="Y85" s="73">
        <f t="shared" si="24"/>
        <v>214710256.88820899</v>
      </c>
      <c r="Z85" s="73">
        <f t="shared" si="24"/>
        <v>233404349.84508586</v>
      </c>
      <c r="AA85" s="12">
        <f t="shared" si="25"/>
        <v>3.7007730632092226</v>
      </c>
      <c r="AB85" s="110">
        <f t="shared" si="26"/>
        <v>-224932634.11112183</v>
      </c>
      <c r="AC85" s="73">
        <f>AB85/SUMIFS(FinParameters!$L$8:$L$39,FinParameters!$B$8:$B$39,Financials!$E85,FinParameters!$C$8:$C$39,Financials!$F85)</f>
        <v>-167249983.83206779</v>
      </c>
      <c r="AD85" s="73">
        <f t="shared" si="27"/>
        <v>-167249983.83206779</v>
      </c>
      <c r="AE85" s="12"/>
      <c r="AF85" s="73">
        <f t="shared" si="28"/>
        <v>132405080.31290042</v>
      </c>
      <c r="AG85" s="73">
        <f t="shared" si="29"/>
        <v>47460273.056141198</v>
      </c>
      <c r="AH85" s="73">
        <f t="shared" si="29"/>
        <v>66154366.013018072</v>
      </c>
      <c r="AI85" s="12">
        <f t="shared" si="30"/>
        <v>1.0489191650333569</v>
      </c>
      <c r="AL85" s="73">
        <f>Summary!G85</f>
        <v>15598519.298416141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-25154894.760965522</v>
      </c>
      <c r="AN85" s="20">
        <f>Summary!I85</f>
        <v>12593173.408489883</v>
      </c>
      <c r="AP85" s="12">
        <v>1</v>
      </c>
    </row>
    <row r="86" spans="1:42" x14ac:dyDescent="0.3">
      <c r="A86">
        <v>82</v>
      </c>
      <c r="B86" t="str">
        <f>Summary!B86</f>
        <v>MarinusSnowy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137979592.10080612</v>
      </c>
      <c r="H86" s="73">
        <f>SUMIFS(AM$5:AM86,$F$5:$F86,$F86,$D$5:$D86,$D86)</f>
        <v>-96717168.697405189</v>
      </c>
      <c r="I86" s="20">
        <f>SUMIFS(AN$5:AN86,$F$5:$F86,$F86,$D$5:$D86,$D86)</f>
        <v>102112565.45981979</v>
      </c>
      <c r="J86" s="73">
        <f t="shared" si="16"/>
        <v>102112565.45981979</v>
      </c>
      <c r="K86" s="73">
        <f t="shared" si="17"/>
        <v>240092157.56062591</v>
      </c>
      <c r="L86" s="73">
        <f t="shared" si="18"/>
        <v>143374988.86322072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80839099.147769123</v>
      </c>
      <c r="Q86" s="73">
        <f>P86/SUMIFS(FinParameters!$H$8:$H$39,FinParameters!$B$8:$B$39,Financials!$E86,FinParameters!$C$8:$C$39,Financials!$F86)</f>
        <v>25757828.264422256</v>
      </c>
      <c r="R86" s="73">
        <f t="shared" si="31"/>
        <v>17770019.834193721</v>
      </c>
      <c r="S86" s="12">
        <f t="shared" si="20"/>
        <v>0.28175486351786311</v>
      </c>
      <c r="T86" s="110">
        <f t="shared" si="21"/>
        <v>137979592.10080612</v>
      </c>
      <c r="U86" s="73">
        <f>T86/SUMIFS(FinParameters!$L$8:$L$39,FinParameters!$B$8:$B$39,Financials!$E86,FinParameters!$C$8:$C$39,Financials!$F86)</f>
        <v>102595537.72270557</v>
      </c>
      <c r="V86" s="73">
        <f t="shared" si="22"/>
        <v>102595537.72270557</v>
      </c>
      <c r="W86" s="12"/>
      <c r="X86" s="73">
        <f t="shared" si="23"/>
        <v>218818691.24857524</v>
      </c>
      <c r="Y86" s="73">
        <f t="shared" si="24"/>
        <v>128353365.98712783</v>
      </c>
      <c r="Z86" s="73">
        <f t="shared" si="24"/>
        <v>120365557.55689929</v>
      </c>
      <c r="AA86" s="12">
        <f t="shared" si="25"/>
        <v>1.9084717720144524</v>
      </c>
      <c r="AB86" s="110">
        <f t="shared" si="26"/>
        <v>-96717168.697405189</v>
      </c>
      <c r="AC86" s="73">
        <f>AB86/SUMIFS(FinParameters!$L$8:$L$39,FinParameters!$B$8:$B$39,Financials!$E86,FinParameters!$C$8:$C$39,Financials!$F86)</f>
        <v>-71914619.969875544</v>
      </c>
      <c r="AD86" s="73">
        <f t="shared" si="27"/>
        <v>-71914619.969875544</v>
      </c>
      <c r="AE86" s="12"/>
      <c r="AF86" s="73">
        <f t="shared" si="28"/>
        <v>122101522.55117005</v>
      </c>
      <c r="AG86" s="73">
        <f t="shared" si="29"/>
        <v>56438746.017252281</v>
      </c>
      <c r="AH86" s="73">
        <f t="shared" si="29"/>
        <v>48450937.58702375</v>
      </c>
      <c r="AI86" s="12">
        <f t="shared" si="30"/>
        <v>0.7682201502598256</v>
      </c>
      <c r="AL86" s="73">
        <f>Summary!G86</f>
        <v>6236187.90484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-11464167.417794192</v>
      </c>
      <c r="AN86" s="20">
        <f>Summary!I86</f>
        <v>8759716.5342325829</v>
      </c>
      <c r="AP86" s="12">
        <v>1</v>
      </c>
    </row>
    <row r="87" spans="1:42" x14ac:dyDescent="0.3">
      <c r="A87">
        <v>83</v>
      </c>
      <c r="B87" t="str">
        <f>Summary!B87</f>
        <v>MarinusSnowy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79199573.478732973</v>
      </c>
      <c r="H87" s="73">
        <f>SUMIFS(AM$5:AM87,$F$5:$F87,$F87,$D$5:$D87,$D87)</f>
        <v>-40034318.967615061</v>
      </c>
      <c r="I87" s="20">
        <f>SUMIFS(AN$5:AN87,$F$5:$F87,$F87,$D$5:$D87,$D87)</f>
        <v>83566376.226642787</v>
      </c>
      <c r="J87" s="73">
        <f t="shared" si="16"/>
        <v>83566376.226642787</v>
      </c>
      <c r="K87" s="73">
        <f t="shared" si="17"/>
        <v>162765949.70537576</v>
      </c>
      <c r="L87" s="73">
        <f t="shared" si="18"/>
        <v>122731630.73776069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62292909.914592117</v>
      </c>
      <c r="Q87" s="73">
        <f>P87/SUMIFS(FinParameters!$H$8:$H$39,FinParameters!$B$8:$B$39,Financials!$E87,FinParameters!$C$8:$C$39,Financials!$F87)</f>
        <v>19848440.823644057</v>
      </c>
      <c r="R87" s="73">
        <f t="shared" si="31"/>
        <v>-776169.39898328297</v>
      </c>
      <c r="S87" s="12">
        <f t="shared" si="20"/>
        <v>-1.2306654979442758E-2</v>
      </c>
      <c r="T87" s="110">
        <f t="shared" si="21"/>
        <v>79199573.478732973</v>
      </c>
      <c r="U87" s="73">
        <f>T87/SUMIFS(FinParameters!$L$8:$L$39,FinParameters!$B$8:$B$39,Financials!$E87,FinParameters!$C$8:$C$39,Financials!$F87)</f>
        <v>58889308.953190252</v>
      </c>
      <c r="V87" s="73">
        <f t="shared" si="22"/>
        <v>58889308.953190252</v>
      </c>
      <c r="W87" s="12"/>
      <c r="X87" s="73">
        <f t="shared" si="23"/>
        <v>141492483.39332509</v>
      </c>
      <c r="Y87" s="73">
        <f t="shared" si="24"/>
        <v>78737749.776834309</v>
      </c>
      <c r="Z87" s="73">
        <f t="shared" si="24"/>
        <v>58113139.554206967</v>
      </c>
      <c r="AA87" s="12">
        <f t="shared" si="25"/>
        <v>0.92142045177593568</v>
      </c>
      <c r="AB87" s="110">
        <f t="shared" si="26"/>
        <v>-40034318.967615061</v>
      </c>
      <c r="AC87" s="73">
        <f>AB87/SUMIFS(FinParameters!$L$8:$L$39,FinParameters!$B$8:$B$39,Financials!$E87,FinParameters!$C$8:$C$39,Financials!$F87)</f>
        <v>-29767753.472151205</v>
      </c>
      <c r="AD87" s="73">
        <f t="shared" si="27"/>
        <v>-29767753.472151205</v>
      </c>
      <c r="AE87" s="12"/>
      <c r="AF87" s="73">
        <f t="shared" si="28"/>
        <v>101458164.42571002</v>
      </c>
      <c r="AG87" s="73">
        <f t="shared" si="29"/>
        <v>48969996.304683104</v>
      </c>
      <c r="AH87" s="73">
        <f t="shared" si="29"/>
        <v>28345386.082055762</v>
      </c>
      <c r="AI87" s="12">
        <f t="shared" si="30"/>
        <v>0.44943396019980453</v>
      </c>
      <c r="AL87" s="73">
        <f>Summary!G87</f>
        <v>1938581.4357124378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-4659085.8779812586</v>
      </c>
      <c r="AN87" s="20">
        <f>Summary!I87</f>
        <v>7206903.0018646177</v>
      </c>
      <c r="AP87" s="12">
        <v>1</v>
      </c>
    </row>
    <row r="88" spans="1:42" x14ac:dyDescent="0.3">
      <c r="A88">
        <v>84</v>
      </c>
      <c r="B88" t="str">
        <f>Summary!B88</f>
        <v>MarinusSnowy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38411237.770100981</v>
      </c>
      <c r="H88" s="73">
        <f>SUMIFS(AM$5:AM88,$F$5:$F88,$F88,$D$5:$D88,$D88)</f>
        <v>-414484.22412586777</v>
      </c>
      <c r="I88" s="20">
        <f>SUMIFS(AN$5:AN88,$F$5:$F88,$F88,$D$5:$D88,$D88)</f>
        <v>72572544.854504317</v>
      </c>
      <c r="J88" s="73">
        <f t="shared" si="16"/>
        <v>72572544.854504317</v>
      </c>
      <c r="K88" s="73">
        <f t="shared" si="17"/>
        <v>110983782.6246053</v>
      </c>
      <c r="L88" s="73">
        <f t="shared" si="18"/>
        <v>110569298.40047944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51299078.542453647</v>
      </c>
      <c r="Q88" s="73">
        <f>P88/SUMIFS(FinParameters!$H$8:$H$39,FinParameters!$B$8:$B$39,Financials!$E88,FinParameters!$C$8:$C$39,Financials!$F88)</f>
        <v>16345467.343769807</v>
      </c>
      <c r="R88" s="73">
        <f t="shared" si="31"/>
        <v>-11770000.771121753</v>
      </c>
      <c r="S88" s="12">
        <f t="shared" si="20"/>
        <v>-0.18662077993246209</v>
      </c>
      <c r="T88" s="110">
        <f t="shared" si="21"/>
        <v>38411237.770100981</v>
      </c>
      <c r="U88" s="73">
        <f>T88/SUMIFS(FinParameters!$L$8:$L$39,FinParameters!$B$8:$B$39,Financials!$E88,FinParameters!$C$8:$C$39,Financials!$F88)</f>
        <v>28560901.895833224</v>
      </c>
      <c r="V88" s="73">
        <f t="shared" si="22"/>
        <v>28560901.895833224</v>
      </c>
      <c r="W88" s="12"/>
      <c r="X88" s="73">
        <f t="shared" si="23"/>
        <v>89710316.312554628</v>
      </c>
      <c r="Y88" s="73">
        <f t="shared" si="24"/>
        <v>44906369.239603028</v>
      </c>
      <c r="Z88" s="73">
        <f t="shared" si="24"/>
        <v>16790901.124711469</v>
      </c>
      <c r="AA88" s="12">
        <f t="shared" si="25"/>
        <v>0.26623031931746127</v>
      </c>
      <c r="AB88" s="110">
        <f t="shared" si="26"/>
        <v>-414484.22412586777</v>
      </c>
      <c r="AC88" s="73">
        <f>AB88/SUMIFS(FinParameters!$L$8:$L$39,FinParameters!$B$8:$B$39,Financials!$E88,FinParameters!$C$8:$C$39,Financials!$F88)</f>
        <v>-308192.18410722766</v>
      </c>
      <c r="AD88" s="73">
        <f t="shared" si="27"/>
        <v>-308192.18410722766</v>
      </c>
      <c r="AE88" s="12"/>
      <c r="AF88" s="73">
        <f t="shared" si="28"/>
        <v>89295832.088428766</v>
      </c>
      <c r="AG88" s="73">
        <f t="shared" si="29"/>
        <v>44598177.055495799</v>
      </c>
      <c r="AH88" s="73">
        <f t="shared" si="29"/>
        <v>16482708.940604242</v>
      </c>
      <c r="AI88" s="12">
        <f t="shared" si="30"/>
        <v>0.26134373800913241</v>
      </c>
      <c r="AL88" s="73">
        <f>Summary!G88</f>
        <v>-1260951.4286510118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-15275.433557424771</v>
      </c>
      <c r="AN88" s="20">
        <f>Summary!I88</f>
        <v>6223803.3778853389</v>
      </c>
      <c r="AP88" s="12">
        <v>1</v>
      </c>
    </row>
    <row r="89" spans="1:42" x14ac:dyDescent="0.3">
      <c r="A89">
        <v>85</v>
      </c>
      <c r="B89" t="str">
        <f>Summary!B89</f>
        <v>MarinusSnowy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8244744.7891500536</v>
      </c>
      <c r="H89" s="73">
        <f>SUMIFS(AM$5:AM89,$F$5:$F89,$F89,$D$5:$D89,$D89)</f>
        <v>36662188.260491051</v>
      </c>
      <c r="I89" s="20">
        <f>SUMIFS(AN$5:AN89,$F$5:$F89,$F89,$D$5:$D89,$D89)</f>
        <v>62796259.502224982</v>
      </c>
      <c r="J89" s="73">
        <f t="shared" si="16"/>
        <v>62796259.502224982</v>
      </c>
      <c r="K89" s="73">
        <f t="shared" si="17"/>
        <v>71041004.291375041</v>
      </c>
      <c r="L89" s="73">
        <f t="shared" si="18"/>
        <v>107703192.55186608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41522793.190174311</v>
      </c>
      <c r="Q89" s="73">
        <f>P89/SUMIFS(FinParameters!$H$8:$H$39,FinParameters!$B$8:$B$39,Financials!$E89,FinParameters!$C$8:$C$39,Financials!$F89)</f>
        <v>13230441.547803262</v>
      </c>
      <c r="R89" s="73">
        <f t="shared" si="31"/>
        <v>-21546286.123401091</v>
      </c>
      <c r="S89" s="12">
        <f t="shared" si="20"/>
        <v>-0.34162994541706154</v>
      </c>
      <c r="T89" s="110">
        <f t="shared" si="21"/>
        <v>8244744.7891500536</v>
      </c>
      <c r="U89" s="73">
        <f>T89/SUMIFS(FinParameters!$L$8:$L$39,FinParameters!$B$8:$B$39,Financials!$E89,FinParameters!$C$8:$C$39,Financials!$F89)</f>
        <v>6130428.508669165</v>
      </c>
      <c r="V89" s="73">
        <f t="shared" si="22"/>
        <v>6130428.508669165</v>
      </c>
      <c r="W89" s="12"/>
      <c r="X89" s="73">
        <f t="shared" si="23"/>
        <v>49767537.979324371</v>
      </c>
      <c r="Y89" s="73">
        <f t="shared" si="24"/>
        <v>19360870.056472428</v>
      </c>
      <c r="Z89" s="73">
        <f t="shared" si="24"/>
        <v>-15415857.614731926</v>
      </c>
      <c r="AA89" s="12">
        <f t="shared" si="25"/>
        <v>-0.24442813788489404</v>
      </c>
      <c r="AB89" s="110">
        <f t="shared" si="26"/>
        <v>36662188.260491051</v>
      </c>
      <c r="AC89" s="73">
        <f>AB89/SUMIFS(FinParameters!$L$8:$L$39,FinParameters!$B$8:$B$39,Financials!$E89,FinParameters!$C$8:$C$39,Financials!$F89)</f>
        <v>27260385.839727148</v>
      </c>
      <c r="AD89" s="73">
        <f t="shared" si="27"/>
        <v>27260385.839727148</v>
      </c>
      <c r="AE89" s="12"/>
      <c r="AF89" s="73">
        <f t="shared" si="28"/>
        <v>86429726.239815414</v>
      </c>
      <c r="AG89" s="73">
        <f t="shared" si="29"/>
        <v>46621255.896199577</v>
      </c>
      <c r="AH89" s="73">
        <f t="shared" si="29"/>
        <v>11844528.224995222</v>
      </c>
      <c r="AI89" s="12">
        <f t="shared" si="30"/>
        <v>0.18780245968242204</v>
      </c>
      <c r="AL89" s="73">
        <f>Summary!G89</f>
        <v>-4062308.0688605658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4436013.7044548411</v>
      </c>
      <c r="AN89" s="20">
        <f>Summary!I89</f>
        <v>5359841.2662633918</v>
      </c>
      <c r="AP89" s="12">
        <v>1</v>
      </c>
    </row>
    <row r="90" spans="1:42" x14ac:dyDescent="0.3">
      <c r="A90">
        <v>86</v>
      </c>
      <c r="B90" t="str">
        <f>Summary!B90</f>
        <v>MarinusSnowy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-25645725.083984911</v>
      </c>
      <c r="H90" s="73">
        <f>SUMIFS(AM$5:AM90,$F$5:$F90,$F90,$D$5:$D90,$D90)</f>
        <v>85626961.067918032</v>
      </c>
      <c r="I90" s="20">
        <f>SUMIFS(AN$5:AN90,$F$5:$F90,$F90,$D$5:$D90,$D90)</f>
        <v>50258266.650798231</v>
      </c>
      <c r="J90" s="73">
        <f t="shared" si="16"/>
        <v>50258266.650798231</v>
      </c>
      <c r="K90" s="73">
        <f t="shared" si="17"/>
        <v>24612541.56681332</v>
      </c>
      <c r="L90" s="73">
        <f t="shared" si="18"/>
        <v>110239502.63473135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28984800.338747565</v>
      </c>
      <c r="Q90" s="73">
        <f>P90/SUMIFS(FinParameters!$H$8:$H$39,FinParameters!$B$8:$B$39,Financials!$E90,FinParameters!$C$8:$C$39,Financials!$F90)</f>
        <v>9235450.6331065539</v>
      </c>
      <c r="R90" s="73">
        <f t="shared" si="31"/>
        <v>-34084278.974827841</v>
      </c>
      <c r="S90" s="12">
        <f t="shared" si="20"/>
        <v>-0.54042772378780102</v>
      </c>
      <c r="T90" s="110">
        <f t="shared" si="21"/>
        <v>-25645725.083984911</v>
      </c>
      <c r="U90" s="73">
        <f>T90/SUMIFS(FinParameters!$L$8:$L$39,FinParameters!$B$8:$B$39,Financials!$E90,FinParameters!$C$8:$C$39,Financials!$F90)</f>
        <v>-19069029.812451072</v>
      </c>
      <c r="V90" s="73">
        <f t="shared" si="22"/>
        <v>-19069029.812451072</v>
      </c>
      <c r="W90" s="12"/>
      <c r="X90" s="73">
        <f t="shared" si="23"/>
        <v>3339075.2547626533</v>
      </c>
      <c r="Y90" s="73">
        <f t="shared" si="24"/>
        <v>-9833579.1793445181</v>
      </c>
      <c r="Z90" s="73">
        <f t="shared" si="24"/>
        <v>-53153308.787278913</v>
      </c>
      <c r="AA90" s="12">
        <f t="shared" si="25"/>
        <v>-0.84277920917481741</v>
      </c>
      <c r="AB90" s="110">
        <f t="shared" si="26"/>
        <v>85626961.067918032</v>
      </c>
      <c r="AC90" s="73">
        <f>AB90/SUMIFS(FinParameters!$L$8:$L$39,FinParameters!$B$8:$B$39,Financials!$E90,FinParameters!$C$8:$C$39,Financials!$F90)</f>
        <v>63668430.82059598</v>
      </c>
      <c r="AD90" s="73">
        <f t="shared" si="27"/>
        <v>63668430.82059598</v>
      </c>
      <c r="AE90" s="12"/>
      <c r="AF90" s="73">
        <f t="shared" si="28"/>
        <v>88966036.322680682</v>
      </c>
      <c r="AG90" s="73">
        <f t="shared" si="29"/>
        <v>53834851.64125146</v>
      </c>
      <c r="AH90" s="73">
        <f t="shared" si="29"/>
        <v>10515122.033317067</v>
      </c>
      <c r="AI90" s="12">
        <f t="shared" si="30"/>
        <v>0.16672388669313781</v>
      </c>
      <c r="AL90" s="73">
        <f>Summary!G90</f>
        <v>-7061556.1021159645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10256790.74263026</v>
      </c>
      <c r="AN90" s="20">
        <f>Summary!I90</f>
        <v>4266747.4327554544</v>
      </c>
      <c r="AP90" s="12">
        <v>1</v>
      </c>
    </row>
    <row r="91" spans="1:42" x14ac:dyDescent="0.3">
      <c r="A91">
        <v>87</v>
      </c>
      <c r="B91" t="str">
        <f>Summary!B91</f>
        <v>MarinusSnowy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-71798236.187063828</v>
      </c>
      <c r="H91" s="73">
        <f>SUMIFS(AM$5:AM91,$F$5:$F91,$F91,$D$5:$D91,$D91)</f>
        <v>179017273.18924907</v>
      </c>
      <c r="I91" s="20">
        <f>SUMIFS(AN$5:AN91,$F$5:$F91,$F91,$D$5:$D91,$D91)</f>
        <v>29888897.384611797</v>
      </c>
      <c r="J91" s="73">
        <f t="shared" si="16"/>
        <v>29888897.384611797</v>
      </c>
      <c r="K91" s="73">
        <f t="shared" si="17"/>
        <v>-41909338.802452028</v>
      </c>
      <c r="L91" s="73">
        <f t="shared" si="18"/>
        <v>137107934.38679704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8615431.0725611299</v>
      </c>
      <c r="Q91" s="73">
        <f>P91/SUMIFS(FinParameters!$H$8:$H$39,FinParameters!$B$8:$B$39,Financials!$E91,FinParameters!$C$8:$C$39,Financials!$F91)</f>
        <v>2745141.847577366</v>
      </c>
      <c r="R91" s="73">
        <f t="shared" si="31"/>
        <v>-54453648.241014272</v>
      </c>
      <c r="S91" s="12">
        <f t="shared" si="20"/>
        <v>-0.86339691071553837</v>
      </c>
      <c r="T91" s="110">
        <f t="shared" si="21"/>
        <v>-71798236.187063828</v>
      </c>
      <c r="U91" s="73">
        <f>T91/SUMIFS(FinParameters!$L$8:$L$39,FinParameters!$B$8:$B$39,Financials!$E91,FinParameters!$C$8:$C$39,Financials!$F91)</f>
        <v>-53386001.052764356</v>
      </c>
      <c r="V91" s="73">
        <f t="shared" si="22"/>
        <v>-53386001.052764356</v>
      </c>
      <c r="W91" s="12"/>
      <c r="X91" s="73">
        <f t="shared" si="23"/>
        <v>-63182805.114502698</v>
      </c>
      <c r="Y91" s="73">
        <f t="shared" si="24"/>
        <v>-50640859.205186993</v>
      </c>
      <c r="Z91" s="73">
        <f t="shared" si="24"/>
        <v>-107839649.29377863</v>
      </c>
      <c r="AA91" s="12">
        <f t="shared" si="25"/>
        <v>-1.709865602407272</v>
      </c>
      <c r="AB91" s="110">
        <f t="shared" si="26"/>
        <v>179017273.18924907</v>
      </c>
      <c r="AC91" s="73">
        <f>AB91/SUMIFS(FinParameters!$L$8:$L$39,FinParameters!$B$8:$B$39,Financials!$E91,FinParameters!$C$8:$C$39,Financials!$F91)</f>
        <v>133109347.0046299</v>
      </c>
      <c r="AD91" s="73">
        <f t="shared" si="27"/>
        <v>133109347.0046299</v>
      </c>
      <c r="AE91" s="12"/>
      <c r="AF91" s="73">
        <f t="shared" si="28"/>
        <v>115834468.07474637</v>
      </c>
      <c r="AG91" s="73">
        <f t="shared" si="29"/>
        <v>82468487.799442902</v>
      </c>
      <c r="AH91" s="73">
        <f t="shared" si="29"/>
        <v>25269697.710851267</v>
      </c>
      <c r="AI91" s="12">
        <f t="shared" si="30"/>
        <v>0.40066698270973572</v>
      </c>
      <c r="AL91" s="73">
        <f>Summary!G91</f>
        <v>-10334077.563512618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21636816.855206579</v>
      </c>
      <c r="AN91" s="20">
        <f>Summary!I91</f>
        <v>2802364.5400337907</v>
      </c>
      <c r="AP91" s="12">
        <v>1</v>
      </c>
    </row>
    <row r="92" spans="1:42" x14ac:dyDescent="0.3">
      <c r="A92">
        <v>88</v>
      </c>
      <c r="B92" t="str">
        <f>Summary!B92</f>
        <v>MarinusSnowy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45726319.741207041</v>
      </c>
      <c r="H92" s="73">
        <f>SUMIFS(AM$5:AM92,$F$5:$F92,$F92,$D$5:$D92,$D92)</f>
        <v>-2505887.5579173863</v>
      </c>
      <c r="I92" s="20">
        <f>SUMIFS(AN$5:AN92,$F$5:$F92,$F92,$D$5:$D92,$D92)</f>
        <v>73867994.081507593</v>
      </c>
      <c r="J92" s="73">
        <f t="shared" si="16"/>
        <v>73867994.081507593</v>
      </c>
      <c r="K92" s="73">
        <f t="shared" si="17"/>
        <v>119594313.82271463</v>
      </c>
      <c r="L92" s="73">
        <f t="shared" si="18"/>
        <v>117088426.26479724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52594527.769456923</v>
      </c>
      <c r="Q92" s="73">
        <f>P92/SUMIFS(FinParameters!$H$8:$H$39,FinParameters!$B$8:$B$39,Financials!$E92,FinParameters!$C$8:$C$39,Financials!$F92)</f>
        <v>16758237.390272109</v>
      </c>
      <c r="R92" s="73">
        <f t="shared" si="31"/>
        <v>-10474551.544118477</v>
      </c>
      <c r="S92" s="12">
        <f t="shared" si="20"/>
        <v>-0.1660806160185038</v>
      </c>
      <c r="T92" s="110">
        <f t="shared" si="21"/>
        <v>45726319.741207041</v>
      </c>
      <c r="U92" s="73">
        <f>T92/SUMIFS(FinParameters!$L$8:$L$39,FinParameters!$B$8:$B$39,Financials!$E92,FinParameters!$C$8:$C$39,Financials!$F92)</f>
        <v>34000074.145037971</v>
      </c>
      <c r="V92" s="73">
        <f t="shared" si="22"/>
        <v>34000074.145037971</v>
      </c>
      <c r="W92" s="12"/>
      <c r="X92" s="73">
        <f t="shared" si="23"/>
        <v>98320847.510663956</v>
      </c>
      <c r="Y92" s="73">
        <f t="shared" si="24"/>
        <v>50758311.535310082</v>
      </c>
      <c r="Z92" s="73">
        <f t="shared" si="24"/>
        <v>23525522.600919493</v>
      </c>
      <c r="AA92" s="12">
        <f t="shared" si="25"/>
        <v>0.37301198712529332</v>
      </c>
      <c r="AB92" s="110">
        <f t="shared" si="26"/>
        <v>-2505887.5579173863</v>
      </c>
      <c r="AC92" s="73">
        <f>AB92/SUMIFS(FinParameters!$L$8:$L$39,FinParameters!$B$8:$B$39,Financials!$E92,FinParameters!$C$8:$C$39,Financials!$F92)</f>
        <v>-1863267.4409512894</v>
      </c>
      <c r="AD92" s="73">
        <f t="shared" si="27"/>
        <v>-1863267.4409512894</v>
      </c>
      <c r="AE92" s="12"/>
      <c r="AF92" s="73">
        <f t="shared" si="28"/>
        <v>95814959.95274657</v>
      </c>
      <c r="AG92" s="73">
        <f t="shared" si="29"/>
        <v>48895044.094358794</v>
      </c>
      <c r="AH92" s="73">
        <f t="shared" si="29"/>
        <v>21662255.159968205</v>
      </c>
      <c r="AI92" s="12">
        <f t="shared" si="30"/>
        <v>0.34346870757800135</v>
      </c>
      <c r="AL92" s="73">
        <f>Summary!G92</f>
        <v>-931894.27275697875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-211946.7068171681</v>
      </c>
      <c r="AN92" s="20">
        <f>Summary!I92</f>
        <v>6333521.5915295752</v>
      </c>
      <c r="AP92" s="12">
        <v>1</v>
      </c>
    </row>
    <row r="93" spans="1:42" x14ac:dyDescent="0.3">
      <c r="A93">
        <v>89</v>
      </c>
      <c r="B93" t="str">
        <f>Summary!B93</f>
        <v>MarinusSnowy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253480808.71824831</v>
      </c>
      <c r="H93" s="73">
        <f>SUMIFS(AM$5:AM93,$F$5:$F93,$F93,$D$5:$D93,$D93)</f>
        <v>-252033912.18066552</v>
      </c>
      <c r="I93" s="20">
        <f>SUMIFS(AN$5:AN93,$F$5:$F93,$F93,$D$5:$D93,$D93)</f>
        <v>154215400.1344431</v>
      </c>
      <c r="J93" s="73">
        <f t="shared" si="16"/>
        <v>154215400.1344431</v>
      </c>
      <c r="K93" s="73">
        <f t="shared" si="17"/>
        <v>407696208.85269141</v>
      </c>
      <c r="L93" s="73">
        <f t="shared" si="18"/>
        <v>155662296.67202589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130999472.16459116</v>
      </c>
      <c r="Q93" s="73">
        <f>P93/SUMIFS(FinParameters!$H$8:$H$39,FinParameters!$B$8:$B$39,Financials!$E93,FinParameters!$C$8:$C$39,Financials!$F93)</f>
        <v>37945880.850389779</v>
      </c>
      <c r="R93" s="73">
        <f t="shared" si="31"/>
        <v>66265911.746492013</v>
      </c>
      <c r="S93" s="12">
        <f t="shared" si="20"/>
        <v>1.023671667655784</v>
      </c>
      <c r="T93" s="110">
        <f t="shared" si="21"/>
        <v>253480808.71824831</v>
      </c>
      <c r="U93" s="73">
        <f>T93/SUMIFS(FinParameters!$L$8:$L$39,FinParameters!$B$8:$B$39,Financials!$E93,FinParameters!$C$8:$C$39,Financials!$F93)</f>
        <v>183880143.4814612</v>
      </c>
      <c r="V93" s="73">
        <f t="shared" si="22"/>
        <v>183880143.4814612</v>
      </c>
      <c r="W93" s="12"/>
      <c r="X93" s="73">
        <f t="shared" si="23"/>
        <v>384480280.8828395</v>
      </c>
      <c r="Y93" s="73">
        <f t="shared" si="24"/>
        <v>221826024.33185098</v>
      </c>
      <c r="Z93" s="73">
        <f t="shared" si="24"/>
        <v>250146055.2279532</v>
      </c>
      <c r="AA93" s="12">
        <f t="shared" si="25"/>
        <v>3.8642406444557889</v>
      </c>
      <c r="AB93" s="110">
        <f t="shared" si="26"/>
        <v>-252033912.18066552</v>
      </c>
      <c r="AC93" s="73">
        <f>AB93/SUMIFS(FinParameters!$L$8:$L$39,FinParameters!$B$8:$B$39,Financials!$E93,FinParameters!$C$8:$C$39,Financials!$F93)</f>
        <v>-182830535.25163546</v>
      </c>
      <c r="AD93" s="73">
        <f t="shared" si="27"/>
        <v>-182830535.25163546</v>
      </c>
      <c r="AE93" s="12"/>
      <c r="AF93" s="73">
        <f t="shared" si="28"/>
        <v>132446368.70217398</v>
      </c>
      <c r="AG93" s="73">
        <f t="shared" si="29"/>
        <v>38995489.080215514</v>
      </c>
      <c r="AH93" s="73">
        <f t="shared" si="29"/>
        <v>67315519.976317734</v>
      </c>
      <c r="AI93" s="12">
        <f t="shared" si="30"/>
        <v>1.0398859500627233</v>
      </c>
      <c r="AL93" s="73">
        <f>Summary!G93</f>
        <v>16141436.449500594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-27101278.069543689</v>
      </c>
      <c r="AN93" s="20">
        <f>Summary!I93</f>
        <v>12943591.667117905</v>
      </c>
      <c r="AP93" s="12">
        <v>1</v>
      </c>
    </row>
    <row r="94" spans="1:42" x14ac:dyDescent="0.3">
      <c r="A94">
        <v>90</v>
      </c>
      <c r="B94" t="str">
        <f>Summary!B94</f>
        <v>MarinusSnowy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145830430.11672491</v>
      </c>
      <c r="H94" s="73">
        <f>SUMIFS(AM$5:AM94,$F$5:$F94,$F94,$D$5:$D94,$D94)</f>
        <v>-108016772.37216714</v>
      </c>
      <c r="I94" s="20">
        <f>SUMIFS(AN$5:AN94,$F$5:$F94,$F94,$D$5:$D94,$D94)</f>
        <v>111413411.30589524</v>
      </c>
      <c r="J94" s="73">
        <f t="shared" si="16"/>
        <v>111413411.30589524</v>
      </c>
      <c r="K94" s="73">
        <f t="shared" si="17"/>
        <v>257243841.42262015</v>
      </c>
      <c r="L94" s="73">
        <f t="shared" si="18"/>
        <v>149227069.05045301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88197483.336043298</v>
      </c>
      <c r="Q94" s="73">
        <f>P94/SUMIFS(FinParameters!$H$8:$H$39,FinParameters!$B$8:$B$39,Financials!$E94,FinParameters!$C$8:$C$39,Financials!$F94)</f>
        <v>25547669.304871827</v>
      </c>
      <c r="R94" s="73">
        <f t="shared" si="31"/>
        <v>23463922.917944152</v>
      </c>
      <c r="S94" s="12">
        <f t="shared" si="20"/>
        <v>0.3624692163754949</v>
      </c>
      <c r="T94" s="110">
        <f t="shared" si="21"/>
        <v>145830430.11672491</v>
      </c>
      <c r="U94" s="73">
        <f>T94/SUMIFS(FinParameters!$L$8:$L$39,FinParameters!$B$8:$B$39,Financials!$E94,FinParameters!$C$8:$C$39,Financials!$F94)</f>
        <v>105788365.39705311</v>
      </c>
      <c r="V94" s="73">
        <f t="shared" si="22"/>
        <v>105788365.39705311</v>
      </c>
      <c r="W94" s="12"/>
      <c r="X94" s="73">
        <f t="shared" si="23"/>
        <v>234027913.45276821</v>
      </c>
      <c r="Y94" s="73">
        <f t="shared" si="24"/>
        <v>131336034.70192493</v>
      </c>
      <c r="Z94" s="73">
        <f t="shared" si="24"/>
        <v>129252288.31499726</v>
      </c>
      <c r="AA94" s="12">
        <f t="shared" si="25"/>
        <v>1.9966812806245555</v>
      </c>
      <c r="AB94" s="110">
        <f t="shared" si="26"/>
        <v>-108016772.37216714</v>
      </c>
      <c r="AC94" s="73">
        <f>AB94/SUMIFS(FinParameters!$L$8:$L$39,FinParameters!$B$8:$B$39,Financials!$E94,FinParameters!$C$8:$C$39,Financials!$F94)</f>
        <v>-78357567.591145739</v>
      </c>
      <c r="AD94" s="73">
        <f t="shared" si="27"/>
        <v>-78357567.591145739</v>
      </c>
      <c r="AE94" s="12"/>
      <c r="AF94" s="73">
        <f t="shared" si="28"/>
        <v>126011141.08060107</v>
      </c>
      <c r="AG94" s="73">
        <f t="shared" si="29"/>
        <v>52978467.110779196</v>
      </c>
      <c r="AH94" s="73">
        <f t="shared" si="29"/>
        <v>50894720.723851517</v>
      </c>
      <c r="AI94" s="12">
        <f t="shared" si="30"/>
        <v>0.78621846836686016</v>
      </c>
      <c r="AL94" s="73">
        <f>Summary!G94</f>
        <v>7850838.015918781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-11299603.674761955</v>
      </c>
      <c r="AN94" s="20">
        <f>Summary!I94</f>
        <v>9300845.8460754473</v>
      </c>
      <c r="AP94" s="12">
        <v>1</v>
      </c>
    </row>
    <row r="95" spans="1:42" x14ac:dyDescent="0.3">
      <c r="A95">
        <v>91</v>
      </c>
      <c r="B95" t="str">
        <f>Summary!B95</f>
        <v>MarinusSnowy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83125451.688171253</v>
      </c>
      <c r="H95" s="73">
        <f>SUMIFS(AM$5:AM95,$F$5:$F95,$F95,$D$5:$D95,$D95)</f>
        <v>-44872844.169010259</v>
      </c>
      <c r="I95" s="20">
        <f>SUMIFS(AN$5:AN95,$F$5:$F95,$F95,$D$5:$D95,$D95)</f>
        <v>91345374.348640725</v>
      </c>
      <c r="J95" s="73">
        <f t="shared" si="16"/>
        <v>91345374.348640725</v>
      </c>
      <c r="K95" s="73">
        <f t="shared" si="17"/>
        <v>174470826.03681198</v>
      </c>
      <c r="L95" s="73">
        <f t="shared" si="18"/>
        <v>129597981.86780173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68129446.378788799</v>
      </c>
      <c r="Q95" s="73">
        <f>P95/SUMIFS(FinParameters!$H$8:$H$39,FinParameters!$B$8:$B$39,Financials!$E95,FinParameters!$C$8:$C$39,Financials!$F95)</f>
        <v>19734673.827115778</v>
      </c>
      <c r="R95" s="73">
        <f t="shared" si="31"/>
        <v>3395885.9606896527</v>
      </c>
      <c r="S95" s="12">
        <f t="shared" si="20"/>
        <v>5.2459434314386662E-2</v>
      </c>
      <c r="T95" s="110">
        <f t="shared" si="21"/>
        <v>83125451.688171253</v>
      </c>
      <c r="U95" s="73">
        <f>T95/SUMIFS(FinParameters!$L$8:$L$39,FinParameters!$B$8:$B$39,Financials!$E95,FinParameters!$C$8:$C$39,Financials!$F95)</f>
        <v>60300896.390038267</v>
      </c>
      <c r="V95" s="73">
        <f t="shared" si="22"/>
        <v>60300896.390038267</v>
      </c>
      <c r="W95" s="12"/>
      <c r="X95" s="73">
        <f t="shared" si="23"/>
        <v>151254898.06696004</v>
      </c>
      <c r="Y95" s="73">
        <f t="shared" si="24"/>
        <v>80035570.217154041</v>
      </c>
      <c r="Z95" s="73">
        <f t="shared" si="24"/>
        <v>63696782.350727916</v>
      </c>
      <c r="AA95" s="12">
        <f t="shared" si="25"/>
        <v>0.98398391714166622</v>
      </c>
      <c r="AB95" s="110">
        <f t="shared" si="26"/>
        <v>-44872844.169010259</v>
      </c>
      <c r="AC95" s="73">
        <f>AB95/SUMIFS(FinParameters!$L$8:$L$39,FinParameters!$B$8:$B$39,Financials!$E95,FinParameters!$C$8:$C$39,Financials!$F95)</f>
        <v>-32551675.473745018</v>
      </c>
      <c r="AD95" s="73">
        <f t="shared" si="27"/>
        <v>-32551675.473745018</v>
      </c>
      <c r="AE95" s="12"/>
      <c r="AF95" s="73">
        <f t="shared" si="28"/>
        <v>106382053.89794978</v>
      </c>
      <c r="AG95" s="73">
        <f t="shared" si="29"/>
        <v>47483894.743409023</v>
      </c>
      <c r="AH95" s="73">
        <f t="shared" si="29"/>
        <v>31145106.876982898</v>
      </c>
      <c r="AI95" s="12">
        <f t="shared" si="30"/>
        <v>0.48112766663572698</v>
      </c>
      <c r="AL95" s="73">
        <f>Summary!G95</f>
        <v>3925878.209438276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-4838525.2013951978</v>
      </c>
      <c r="AN95" s="20">
        <f>Summary!I95</f>
        <v>7778998.1219979376</v>
      </c>
      <c r="AP95" s="12">
        <v>1</v>
      </c>
    </row>
    <row r="96" spans="1:42" x14ac:dyDescent="0.3">
      <c r="A96">
        <v>92</v>
      </c>
      <c r="B96" t="str">
        <f>Summary!B96</f>
        <v>MarinusSnowy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39129334.917980455</v>
      </c>
      <c r="H96" s="73">
        <f>SUMIFS(AM$5:AM96,$F$5:$F96,$F96,$D$5:$D96,$D96)</f>
        <v>-320104.49320552894</v>
      </c>
      <c r="I96" s="20">
        <f>SUMIFS(AN$5:AN96,$F$5:$F96,$F96,$D$5:$D96,$D96)</f>
        <v>79346488.779317319</v>
      </c>
      <c r="J96" s="73">
        <f t="shared" si="16"/>
        <v>79346488.779317319</v>
      </c>
      <c r="K96" s="73">
        <f t="shared" si="17"/>
        <v>118475823.69729778</v>
      </c>
      <c r="L96" s="73">
        <f t="shared" si="18"/>
        <v>118155719.20409223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56130560.809465386</v>
      </c>
      <c r="Q96" s="73">
        <f>P96/SUMIFS(FinParameters!$H$8:$H$39,FinParameters!$B$8:$B$39,Financials!$E96,FinParameters!$C$8:$C$39,Financials!$F96)</f>
        <v>16259024.08114622</v>
      </c>
      <c r="R96" s="73">
        <f t="shared" si="31"/>
        <v>-8602999.6086337604</v>
      </c>
      <c r="S96" s="12">
        <f t="shared" si="20"/>
        <v>-0.13289860086590277</v>
      </c>
      <c r="T96" s="110">
        <f t="shared" si="21"/>
        <v>39129334.917980455</v>
      </c>
      <c r="U96" s="73">
        <f>T96/SUMIFS(FinParameters!$L$8:$L$39,FinParameters!$B$8:$B$39,Financials!$E96,FinParameters!$C$8:$C$39,Financials!$F96)</f>
        <v>28385216.835290983</v>
      </c>
      <c r="V96" s="73">
        <f t="shared" si="22"/>
        <v>28385216.835290983</v>
      </c>
      <c r="W96" s="12"/>
      <c r="X96" s="73">
        <f t="shared" si="23"/>
        <v>95259895.727445841</v>
      </c>
      <c r="Y96" s="73">
        <f t="shared" si="24"/>
        <v>44644240.916437201</v>
      </c>
      <c r="Z96" s="73">
        <f t="shared" si="24"/>
        <v>19782217.226657223</v>
      </c>
      <c r="AA96" s="12">
        <f t="shared" si="25"/>
        <v>0.30559445670666713</v>
      </c>
      <c r="AB96" s="110">
        <f t="shared" si="26"/>
        <v>-320104.49320552894</v>
      </c>
      <c r="AC96" s="73">
        <f>AB96/SUMIFS(FinParameters!$L$8:$L$39,FinParameters!$B$8:$B$39,Financials!$E96,FinParameters!$C$8:$C$39,Financials!$F96)</f>
        <v>-232210.32170967519</v>
      </c>
      <c r="AD96" s="73">
        <f t="shared" si="27"/>
        <v>-232210.32170967519</v>
      </c>
      <c r="AE96" s="12"/>
      <c r="AF96" s="73">
        <f t="shared" si="28"/>
        <v>94939791.234240308</v>
      </c>
      <c r="AG96" s="73">
        <f t="shared" si="29"/>
        <v>44412030.594727524</v>
      </c>
      <c r="AH96" s="73">
        <f t="shared" si="29"/>
        <v>19550006.904947549</v>
      </c>
      <c r="AI96" s="12">
        <f t="shared" si="30"/>
        <v>0.30200728615386763</v>
      </c>
      <c r="AL96" s="73">
        <f>Summary!G96</f>
        <v>718097.14787947631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94379.730920338858</v>
      </c>
      <c r="AN96" s="20">
        <f>Summary!I96</f>
        <v>6773943.9248129996</v>
      </c>
      <c r="AP96" s="12">
        <v>1</v>
      </c>
    </row>
    <row r="97" spans="1:42" x14ac:dyDescent="0.3">
      <c r="A97">
        <v>93</v>
      </c>
      <c r="B97" t="str">
        <f>Summary!B97</f>
        <v>MarinusSnowy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5376073.0093986783</v>
      </c>
      <c r="H97" s="73">
        <f>SUMIFS(AM$5:AM97,$F$5:$F97,$F97,$D$5:$D97,$D97)</f>
        <v>41881474.799604595</v>
      </c>
      <c r="I97" s="20">
        <f>SUMIFS(AN$5:AN97,$F$5:$F97,$F97,$D$5:$D97,$D97)</f>
        <v>68532863.625653744</v>
      </c>
      <c r="J97" s="73">
        <f t="shared" si="16"/>
        <v>68532863.625653744</v>
      </c>
      <c r="K97" s="73">
        <f t="shared" si="17"/>
        <v>73908936.635052428</v>
      </c>
      <c r="L97" s="73">
        <f t="shared" si="18"/>
        <v>115790411.43465701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45316935.65580181</v>
      </c>
      <c r="Q97" s="73">
        <f>P97/SUMIFS(FinParameters!$H$8:$H$39,FinParameters!$B$8:$B$39,Financials!$E97,FinParameters!$C$8:$C$39,Financials!$F97)</f>
        <v>13126702.058305217</v>
      </c>
      <c r="R97" s="73">
        <f t="shared" si="31"/>
        <v>-19416624.762297336</v>
      </c>
      <c r="S97" s="12">
        <f t="shared" si="20"/>
        <v>-0.2999468071413009</v>
      </c>
      <c r="T97" s="110">
        <f t="shared" si="21"/>
        <v>5376073.0093986783</v>
      </c>
      <c r="U97" s="73">
        <f>T97/SUMIFS(FinParameters!$L$8:$L$39,FinParameters!$B$8:$B$39,Financials!$E97,FinParameters!$C$8:$C$39,Financials!$F97)</f>
        <v>3899912.9020211026</v>
      </c>
      <c r="V97" s="73">
        <f t="shared" si="22"/>
        <v>3899912.9020211026</v>
      </c>
      <c r="W97" s="12"/>
      <c r="X97" s="73">
        <f t="shared" si="23"/>
        <v>50693008.665200494</v>
      </c>
      <c r="Y97" s="73">
        <f t="shared" si="24"/>
        <v>17026614.960326321</v>
      </c>
      <c r="Z97" s="73">
        <f t="shared" si="24"/>
        <v>-15516711.860276233</v>
      </c>
      <c r="AA97" s="12">
        <f t="shared" si="25"/>
        <v>-0.23970119610380408</v>
      </c>
      <c r="AB97" s="110">
        <f t="shared" si="26"/>
        <v>41881474.799604595</v>
      </c>
      <c r="AC97" s="73">
        <f>AB97/SUMIFS(FinParameters!$L$8:$L$39,FinParameters!$B$8:$B$39,Financials!$E97,FinParameters!$C$8:$C$39,Financials!$F97)</f>
        <v>30381675.182071012</v>
      </c>
      <c r="AD97" s="73">
        <f t="shared" si="27"/>
        <v>30381675.182071012</v>
      </c>
      <c r="AE97" s="12"/>
      <c r="AF97" s="73">
        <f t="shared" si="28"/>
        <v>92574483.464805096</v>
      </c>
      <c r="AG97" s="73">
        <f t="shared" si="29"/>
        <v>47408290.142397329</v>
      </c>
      <c r="AH97" s="73">
        <f t="shared" si="29"/>
        <v>14864963.321794778</v>
      </c>
      <c r="AI97" s="12">
        <f t="shared" si="30"/>
        <v>0.22963302537023153</v>
      </c>
      <c r="AL97" s="73">
        <f>Summary!G97</f>
        <v>-2868671.7797513753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5219286.539113543</v>
      </c>
      <c r="AN97" s="20">
        <f>Summary!I97</f>
        <v>5736604.1234287592</v>
      </c>
      <c r="AP97" s="12">
        <v>1</v>
      </c>
    </row>
    <row r="98" spans="1:42" x14ac:dyDescent="0.3">
      <c r="A98">
        <v>94</v>
      </c>
      <c r="B98" t="str">
        <f>Summary!B98</f>
        <v>MarinusSnowy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-32449937.130467851</v>
      </c>
      <c r="H98" s="73">
        <f>SUMIFS(AM$5:AM98,$F$5:$F98,$F98,$D$5:$D98,$D98)</f>
        <v>98025014.260633662</v>
      </c>
      <c r="I98" s="20">
        <f>SUMIFS(AN$5:AN98,$F$5:$F98,$F98,$D$5:$D98,$D98)</f>
        <v>54701862.147453442</v>
      </c>
      <c r="J98" s="73">
        <f t="shared" si="16"/>
        <v>54701862.147453442</v>
      </c>
      <c r="K98" s="73">
        <f t="shared" si="17"/>
        <v>22251925.016985592</v>
      </c>
      <c r="L98" s="73">
        <f t="shared" si="18"/>
        <v>120276939.27761926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31485934.177601509</v>
      </c>
      <c r="Q98" s="73">
        <f>P98/SUMIFS(FinParameters!$H$8:$H$39,FinParameters!$B$8:$B$39,Financials!$E98,FinParameters!$C$8:$C$39,Financials!$F98)</f>
        <v>9120353.5939851161</v>
      </c>
      <c r="R98" s="73">
        <f t="shared" si="31"/>
        <v>-33247626.240497638</v>
      </c>
      <c r="S98" s="12">
        <f t="shared" si="20"/>
        <v>-0.51360725450228417</v>
      </c>
      <c r="T98" s="110">
        <f t="shared" si="21"/>
        <v>-32449937.130467851</v>
      </c>
      <c r="U98" s="73">
        <f>T98/SUMIFS(FinParameters!$L$8:$L$39,FinParameters!$B$8:$B$39,Financials!$E98,FinParameters!$C$8:$C$39,Financials!$F98)</f>
        <v>-23539845.583131362</v>
      </c>
      <c r="V98" s="73">
        <f t="shared" si="22"/>
        <v>-23539845.583131362</v>
      </c>
      <c r="W98" s="12"/>
      <c r="X98" s="73">
        <f t="shared" si="23"/>
        <v>-964002.95286634192</v>
      </c>
      <c r="Y98" s="73">
        <f t="shared" si="24"/>
        <v>-14419491.989146246</v>
      </c>
      <c r="Z98" s="73">
        <f t="shared" si="24"/>
        <v>-56787471.823628999</v>
      </c>
      <c r="AA98" s="12">
        <f t="shared" si="25"/>
        <v>-0.87724931946971252</v>
      </c>
      <c r="AB98" s="110">
        <f t="shared" si="26"/>
        <v>98025014.260633662</v>
      </c>
      <c r="AC98" s="73">
        <f>AB98/SUMIFS(FinParameters!$L$8:$L$39,FinParameters!$B$8:$B$39,Financials!$E98,FinParameters!$C$8:$C$39,Financials!$F98)</f>
        <v>71109342.668433622</v>
      </c>
      <c r="AD98" s="73">
        <f t="shared" si="27"/>
        <v>71109342.668433622</v>
      </c>
      <c r="AE98" s="12"/>
      <c r="AF98" s="73">
        <f t="shared" si="28"/>
        <v>97061011.307767317</v>
      </c>
      <c r="AG98" s="73">
        <f t="shared" si="29"/>
        <v>56689850.679287374</v>
      </c>
      <c r="AH98" s="73">
        <f t="shared" si="29"/>
        <v>14321870.844804622</v>
      </c>
      <c r="AI98" s="12">
        <f t="shared" si="30"/>
        <v>0.2212433666911407</v>
      </c>
      <c r="AL98" s="73">
        <f>Summary!G98</f>
        <v>-6804212.0464829402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12398053.192715634</v>
      </c>
      <c r="AN98" s="20">
        <f>Summary!I98</f>
        <v>4443595.4966552081</v>
      </c>
      <c r="AP98" s="12">
        <v>1</v>
      </c>
    </row>
    <row r="99" spans="1:42" x14ac:dyDescent="0.3">
      <c r="A99">
        <v>95</v>
      </c>
      <c r="B99" t="str">
        <f>Summary!B99</f>
        <v>MarinusSnowy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-83207785.561997056</v>
      </c>
      <c r="H99" s="73">
        <f>SUMIFS(AM$5:AM99,$F$5:$F99,$F99,$D$5:$D99,$D99)</f>
        <v>204758359.7084797</v>
      </c>
      <c r="I99" s="20">
        <f>SUMIFS(AN$5:AN99,$F$5:$F99,$F99,$D$5:$D99,$D99)</f>
        <v>32652680.282099321</v>
      </c>
      <c r="J99" s="73">
        <f t="shared" si="16"/>
        <v>32652680.282099321</v>
      </c>
      <c r="K99" s="73">
        <f t="shared" si="17"/>
        <v>-50555105.279897735</v>
      </c>
      <c r="L99" s="73">
        <f t="shared" si="18"/>
        <v>154203254.42858195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9436752.3122473881</v>
      </c>
      <c r="Q99" s="73">
        <f>P99/SUMIFS(FinParameters!$H$8:$H$39,FinParameters!$B$8:$B$39,Financials!$E99,FinParameters!$C$8:$C$39,Financials!$F99)</f>
        <v>2733491.0052558929</v>
      </c>
      <c r="R99" s="73">
        <f t="shared" si="31"/>
        <v>-55296808.105851755</v>
      </c>
      <c r="S99" s="12">
        <f t="shared" si="20"/>
        <v>-0.85422163942014639</v>
      </c>
      <c r="T99" s="110">
        <f t="shared" si="21"/>
        <v>-83207785.561997056</v>
      </c>
      <c r="U99" s="73">
        <f>T99/SUMIFS(FinParameters!$L$8:$L$39,FinParameters!$B$8:$B$39,Financials!$E99,FinParameters!$C$8:$C$39,Financials!$F99)</f>
        <v>-60360623.059718028</v>
      </c>
      <c r="V99" s="73">
        <f t="shared" si="22"/>
        <v>-60360623.059718028</v>
      </c>
      <c r="W99" s="12"/>
      <c r="X99" s="73">
        <f t="shared" si="23"/>
        <v>-73771033.24974966</v>
      </c>
      <c r="Y99" s="73">
        <f t="shared" si="24"/>
        <v>-57627132.054462135</v>
      </c>
      <c r="Z99" s="73">
        <f t="shared" si="24"/>
        <v>-115657431.16556978</v>
      </c>
      <c r="AA99" s="12">
        <f t="shared" si="25"/>
        <v>-1.786668776111882</v>
      </c>
      <c r="AB99" s="110">
        <f t="shared" si="26"/>
        <v>204758359.7084797</v>
      </c>
      <c r="AC99" s="73">
        <f>AB99/SUMIFS(FinParameters!$L$8:$L$39,FinParameters!$B$8:$B$39,Financials!$E99,FinParameters!$C$8:$C$39,Financials!$F99)</f>
        <v>148535886.21801394</v>
      </c>
      <c r="AD99" s="73">
        <f t="shared" si="27"/>
        <v>148535886.21801394</v>
      </c>
      <c r="AE99" s="12"/>
      <c r="AF99" s="73">
        <f t="shared" si="28"/>
        <v>130987326.45873004</v>
      </c>
      <c r="AG99" s="73">
        <f t="shared" si="29"/>
        <v>90908754.163551807</v>
      </c>
      <c r="AH99" s="73">
        <f t="shared" si="29"/>
        <v>32878455.05244416</v>
      </c>
      <c r="AI99" s="12">
        <f t="shared" si="30"/>
        <v>0.50790432103672034</v>
      </c>
      <c r="AL99" s="73">
        <f>Summary!G99</f>
        <v>-11409549.374933232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25741086.519230634</v>
      </c>
      <c r="AN99" s="20">
        <f>Summary!I99</f>
        <v>2763782.8974875235</v>
      </c>
      <c r="AP99" s="12">
        <v>1</v>
      </c>
    </row>
    <row r="100" spans="1:42" x14ac:dyDescent="0.3">
      <c r="A100">
        <v>96</v>
      </c>
      <c r="B100" t="str">
        <f>Summary!B100</f>
        <v>MarinusSnowy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46296369.454372212</v>
      </c>
      <c r="H100" s="73">
        <f>SUMIFS(AM$5:AM100,$F$5:$F100,$F100,$D$5:$D100,$D100)</f>
        <v>-2294263.8668560414</v>
      </c>
      <c r="I100" s="20">
        <f>SUMIFS(AN$5:AN100,$F$5:$F100,$F100,$D$5:$D100,$D100)</f>
        <v>80667747.604458049</v>
      </c>
      <c r="J100" s="73">
        <f t="shared" si="16"/>
        <v>80667747.604458049</v>
      </c>
      <c r="K100" s="73">
        <f t="shared" si="17"/>
        <v>126964117.05883026</v>
      </c>
      <c r="L100" s="73">
        <f t="shared" si="18"/>
        <v>124669853.19197422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57451819.634606116</v>
      </c>
      <c r="Q100" s="73">
        <f>P100/SUMIFS(FinParameters!$H$8:$H$39,FinParameters!$B$8:$B$39,Financials!$E100,FinParameters!$C$8:$C$39,Financials!$F100)</f>
        <v>16641745.699202234</v>
      </c>
      <c r="R100" s="73">
        <f t="shared" si="31"/>
        <v>-7281740.7834930308</v>
      </c>
      <c r="S100" s="12">
        <f t="shared" si="20"/>
        <v>-0.11248787702177888</v>
      </c>
      <c r="T100" s="110">
        <f t="shared" si="21"/>
        <v>46296369.454372212</v>
      </c>
      <c r="U100" s="73">
        <f>T100/SUMIFS(FinParameters!$L$8:$L$39,FinParameters!$B$8:$B$39,Financials!$E100,FinParameters!$C$8:$C$39,Financials!$F100)</f>
        <v>33584329.721005194</v>
      </c>
      <c r="V100" s="73">
        <f t="shared" si="22"/>
        <v>33584329.721005194</v>
      </c>
      <c r="W100" s="12"/>
      <c r="X100" s="73">
        <f t="shared" si="23"/>
        <v>103748189.08897832</v>
      </c>
      <c r="Y100" s="73">
        <f t="shared" si="24"/>
        <v>50226075.420207426</v>
      </c>
      <c r="Z100" s="73">
        <f t="shared" si="24"/>
        <v>26302588.937512163</v>
      </c>
      <c r="AA100" s="12">
        <f t="shared" si="25"/>
        <v>0.40632075182687005</v>
      </c>
      <c r="AB100" s="110">
        <f t="shared" si="26"/>
        <v>-2294263.8668560414</v>
      </c>
      <c r="AC100" s="73">
        <f>AB100/SUMIFS(FinParameters!$L$8:$L$39,FinParameters!$B$8:$B$39,Financials!$E100,FinParameters!$C$8:$C$39,Financials!$F100)</f>
        <v>-1664305.7561440158</v>
      </c>
      <c r="AD100" s="73">
        <f t="shared" si="27"/>
        <v>-1664305.7561440158</v>
      </c>
      <c r="AE100" s="12"/>
      <c r="AF100" s="73">
        <f t="shared" si="28"/>
        <v>101453925.22212228</v>
      </c>
      <c r="AG100" s="73">
        <f t="shared" si="29"/>
        <v>48561769.664063409</v>
      </c>
      <c r="AH100" s="73">
        <f t="shared" si="29"/>
        <v>24638283.181368146</v>
      </c>
      <c r="AI100" s="12">
        <f t="shared" si="30"/>
        <v>0.38061066040914715</v>
      </c>
      <c r="AL100" s="73">
        <f>Summary!G100</f>
        <v>570049.71316517063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211623.69106134516</v>
      </c>
      <c r="AN100" s="20">
        <f>Summary!I100</f>
        <v>6799753.5229504593</v>
      </c>
      <c r="AP100" s="12">
        <v>1</v>
      </c>
    </row>
    <row r="101" spans="1:42" x14ac:dyDescent="0.3">
      <c r="A101">
        <v>97</v>
      </c>
      <c r="B101" t="str">
        <f>Summary!B101</f>
        <v>MarinusSnowy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271958347.57551605</v>
      </c>
      <c r="H101" s="73">
        <f>SUMIFS(AM$5:AM101,$F$5:$F101,$F101,$D$5:$D101,$D101)</f>
        <v>-276381420.6382035</v>
      </c>
      <c r="I101" s="20">
        <f>SUMIFS(AN$5:AN101,$F$5:$F101,$F101,$D$5:$D101,$D101)</f>
        <v>167855221.66639876</v>
      </c>
      <c r="J101" s="73">
        <f t="shared" si="16"/>
        <v>167855221.66639876</v>
      </c>
      <c r="K101" s="73">
        <f t="shared" si="17"/>
        <v>439813569.24191481</v>
      </c>
      <c r="L101" s="73">
        <f t="shared" si="18"/>
        <v>163432148.60371131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142648270.49730054</v>
      </c>
      <c r="Q101" s="73">
        <f>P101/SUMIFS(FinParameters!$H$8:$H$39,FinParameters!$B$8:$B$39,Financials!$E101,FinParameters!$C$8:$C$39,Financials!$F101)</f>
        <v>37563747.994647093</v>
      </c>
      <c r="R101" s="73">
        <f t="shared" si="31"/>
        <v>76503684.051957399</v>
      </c>
      <c r="S101" s="12">
        <f t="shared" si="20"/>
        <v>1.1566129318107421</v>
      </c>
      <c r="T101" s="110">
        <f t="shared" si="21"/>
        <v>271958347.57551605</v>
      </c>
      <c r="U101" s="73">
        <f>T101/SUMIFS(FinParameters!$L$8:$L$39,FinParameters!$B$8:$B$39,Financials!$E101,FinParameters!$C$8:$C$39,Financials!$F101)</f>
        <v>192472318.6931327</v>
      </c>
      <c r="V101" s="73">
        <f t="shared" si="22"/>
        <v>192472318.6931327</v>
      </c>
      <c r="W101" s="12"/>
      <c r="X101" s="73">
        <f t="shared" si="23"/>
        <v>414606618.07281655</v>
      </c>
      <c r="Y101" s="73">
        <f t="shared" si="24"/>
        <v>230036066.68777978</v>
      </c>
      <c r="Z101" s="73">
        <f t="shared" si="24"/>
        <v>268976002.74509013</v>
      </c>
      <c r="AA101" s="12">
        <f t="shared" si="25"/>
        <v>4.0664855160497746</v>
      </c>
      <c r="AB101" s="110">
        <f t="shared" si="26"/>
        <v>-276381420.6382035</v>
      </c>
      <c r="AC101" s="73">
        <f>AB101/SUMIFS(FinParameters!$L$8:$L$39,FinParameters!$B$8:$B$39,Financials!$E101,FinParameters!$C$8:$C$39,Financials!$F101)</f>
        <v>-195602647.78842992</v>
      </c>
      <c r="AD101" s="73">
        <f t="shared" si="27"/>
        <v>-195602647.78842992</v>
      </c>
      <c r="AE101" s="12"/>
      <c r="AF101" s="73">
        <f t="shared" si="28"/>
        <v>138225197.43461305</v>
      </c>
      <c r="AG101" s="73">
        <f t="shared" si="29"/>
        <v>34433418.899349868</v>
      </c>
      <c r="AH101" s="73">
        <f t="shared" si="29"/>
        <v>73373354.956660211</v>
      </c>
      <c r="AI101" s="12">
        <f t="shared" si="30"/>
        <v>1.1092873793578009</v>
      </c>
      <c r="AL101" s="73">
        <f>Summary!G101</f>
        <v>18477538.857267745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-24347508.457537998</v>
      </c>
      <c r="AN101" s="20">
        <f>Summary!I101</f>
        <v>13639821.531955658</v>
      </c>
      <c r="AP101" s="12">
        <v>1</v>
      </c>
    </row>
    <row r="102" spans="1:42" x14ac:dyDescent="0.3">
      <c r="A102">
        <v>98</v>
      </c>
      <c r="B102" t="str">
        <f>Summary!B102</f>
        <v>MarinusSnowy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154273839.13759077</v>
      </c>
      <c r="H102" s="73">
        <f>SUMIFS(AM$5:AM102,$F$5:$F102,$F102,$D$5:$D102,$D102)</f>
        <v>-118941216.00981236</v>
      </c>
      <c r="I102" s="20">
        <f>SUMIFS(AN$5:AN102,$F$5:$F102,$F102,$D$5:$D102,$D102)</f>
        <v>121025503.5971542</v>
      </c>
      <c r="J102" s="73">
        <f t="shared" si="16"/>
        <v>121025503.5971542</v>
      </c>
      <c r="K102" s="73">
        <f t="shared" si="17"/>
        <v>275299342.73474497</v>
      </c>
      <c r="L102" s="73">
        <f t="shared" si="18"/>
        <v>156358126.72493261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95818552.428055972</v>
      </c>
      <c r="Q102" s="73">
        <f>P102/SUMIFS(FinParameters!$H$8:$H$39,FinParameters!$B$8:$B$39,Financials!$E102,FinParameters!$C$8:$C$39,Financials!$F102)</f>
        <v>25232019.596672837</v>
      </c>
      <c r="R102" s="73">
        <f t="shared" si="31"/>
        <v>29673965.982712831</v>
      </c>
      <c r="S102" s="12">
        <f t="shared" si="20"/>
        <v>0.44862274567599181</v>
      </c>
      <c r="T102" s="110">
        <f t="shared" si="21"/>
        <v>154273839.13759077</v>
      </c>
      <c r="U102" s="73">
        <f>T102/SUMIFS(FinParameters!$L$8:$L$39,FinParameters!$B$8:$B$39,Financials!$E102,FinParameters!$C$8:$C$39,Financials!$F102)</f>
        <v>109183791.55197039</v>
      </c>
      <c r="V102" s="73">
        <f t="shared" si="22"/>
        <v>109183791.55197039</v>
      </c>
      <c r="W102" s="12"/>
      <c r="X102" s="73">
        <f t="shared" si="23"/>
        <v>250092391.56564674</v>
      </c>
      <c r="Y102" s="73">
        <f t="shared" si="24"/>
        <v>134415811.14864323</v>
      </c>
      <c r="Z102" s="73">
        <f t="shared" si="24"/>
        <v>138857757.53468323</v>
      </c>
      <c r="AA102" s="12">
        <f t="shared" si="25"/>
        <v>2.0993064587292372</v>
      </c>
      <c r="AB102" s="110">
        <f t="shared" si="26"/>
        <v>-118941216.00981236</v>
      </c>
      <c r="AC102" s="73">
        <f>AB102/SUMIFS(FinParameters!$L$8:$L$39,FinParameters!$B$8:$B$39,Financials!$E102,FinParameters!$C$8:$C$39,Financials!$F102)</f>
        <v>-84177933.26690425</v>
      </c>
      <c r="AD102" s="73">
        <f t="shared" si="27"/>
        <v>-84177933.26690425</v>
      </c>
      <c r="AE102" s="12"/>
      <c r="AF102" s="73">
        <f t="shared" si="28"/>
        <v>131151175.55583438</v>
      </c>
      <c r="AG102" s="73">
        <f t="shared" si="29"/>
        <v>50237877.881738976</v>
      </c>
      <c r="AH102" s="73">
        <f t="shared" si="29"/>
        <v>54679824.267778978</v>
      </c>
      <c r="AI102" s="12">
        <f t="shared" si="30"/>
        <v>0.82667119421726565</v>
      </c>
      <c r="AL102" s="73">
        <f>Summary!G102</f>
        <v>8443409.0208658725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-10924443.637645209</v>
      </c>
      <c r="AN102" s="20">
        <f>Summary!I102</f>
        <v>9612092.2912589666</v>
      </c>
      <c r="AP102" s="12">
        <v>1</v>
      </c>
    </row>
    <row r="103" spans="1:42" x14ac:dyDescent="0.3">
      <c r="A103">
        <v>99</v>
      </c>
      <c r="B103" t="str">
        <f>Summary!B103</f>
        <v>MarinusSnowy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88148223.041477278</v>
      </c>
      <c r="H103" s="73">
        <f>SUMIFS(AM$5:AM103,$F$5:$F103,$F103,$D$5:$D103,$D103)</f>
        <v>-49664817.387771271</v>
      </c>
      <c r="I103" s="20">
        <f>SUMIFS(AN$5:AN103,$F$5:$F103,$F103,$D$5:$D103,$D103)</f>
        <v>99524827.547820494</v>
      </c>
      <c r="J103" s="73">
        <f t="shared" si="16"/>
        <v>99524827.547820494</v>
      </c>
      <c r="K103" s="73">
        <f t="shared" si="17"/>
        <v>187673050.58929777</v>
      </c>
      <c r="L103" s="73">
        <f t="shared" si="18"/>
        <v>138008233.20152649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74317876.378722265</v>
      </c>
      <c r="Q103" s="73">
        <f>P103/SUMIFS(FinParameters!$H$8:$H$39,FinParameters!$B$8:$B$39,Financials!$E103,FinParameters!$C$8:$C$39,Financials!$F103)</f>
        <v>19570219.604173105</v>
      </c>
      <c r="R103" s="73">
        <f t="shared" si="31"/>
        <v>8173289.9333791239</v>
      </c>
      <c r="S103" s="12">
        <f t="shared" si="20"/>
        <v>0.12356702751680078</v>
      </c>
      <c r="T103" s="110">
        <f t="shared" si="21"/>
        <v>88148223.041477278</v>
      </c>
      <c r="U103" s="73">
        <f>T103/SUMIFS(FinParameters!$L$8:$L$39,FinParameters!$B$8:$B$39,Financials!$E103,FinParameters!$C$8:$C$39,Financials!$F103)</f>
        <v>62384894.704368271</v>
      </c>
      <c r="V103" s="73">
        <f t="shared" si="22"/>
        <v>62384894.704368271</v>
      </c>
      <c r="W103" s="12"/>
      <c r="X103" s="73">
        <f t="shared" si="23"/>
        <v>162466099.42019954</v>
      </c>
      <c r="Y103" s="73">
        <f t="shared" si="24"/>
        <v>81955114.308541372</v>
      </c>
      <c r="Z103" s="73">
        <f t="shared" si="24"/>
        <v>70558184.637747392</v>
      </c>
      <c r="AA103" s="12">
        <f t="shared" si="25"/>
        <v>1.0667265218454622</v>
      </c>
      <c r="AB103" s="110">
        <f t="shared" si="26"/>
        <v>-49664817.387771271</v>
      </c>
      <c r="AC103" s="73">
        <f>AB103/SUMIFS(FinParameters!$L$8:$L$39,FinParameters!$B$8:$B$39,Financials!$E103,FinParameters!$C$8:$C$39,Financials!$F103)</f>
        <v>-35149141.937777899</v>
      </c>
      <c r="AD103" s="73">
        <f t="shared" si="27"/>
        <v>-35149141.937777899</v>
      </c>
      <c r="AE103" s="12"/>
      <c r="AF103" s="73">
        <f t="shared" si="28"/>
        <v>112801282.03242826</v>
      </c>
      <c r="AG103" s="73">
        <f t="shared" si="29"/>
        <v>46805972.370763473</v>
      </c>
      <c r="AH103" s="73">
        <f t="shared" si="29"/>
        <v>35409042.699969493</v>
      </c>
      <c r="AI103" s="12">
        <f t="shared" si="30"/>
        <v>0.53532790214402248</v>
      </c>
      <c r="AL103" s="73">
        <f>Summary!G103</f>
        <v>5022771.3533060206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-4791973.2187610148</v>
      </c>
      <c r="AN103" s="20">
        <f>Summary!I103</f>
        <v>8179453.1991797639</v>
      </c>
      <c r="AP103" s="12">
        <v>1</v>
      </c>
    </row>
    <row r="104" spans="1:42" x14ac:dyDescent="0.3">
      <c r="A104">
        <v>100</v>
      </c>
      <c r="B104" t="str">
        <f>Summary!B104</f>
        <v>MarinusSnowy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41019107.072151445</v>
      </c>
      <c r="H104" s="73">
        <f>SUMIFS(AM$5:AM104,$F$5:$F104,$F104,$D$5:$D104,$D104)</f>
        <v>-157993.99538270812</v>
      </c>
      <c r="I104" s="20">
        <f>SUMIFS(AN$5:AN104,$F$5:$F104,$F104,$D$5:$D104,$D104)</f>
        <v>86517354.224058077</v>
      </c>
      <c r="J104" s="73">
        <f t="shared" si="16"/>
        <v>86517354.224058077</v>
      </c>
      <c r="K104" s="73">
        <f t="shared" si="17"/>
        <v>127536461.29620951</v>
      </c>
      <c r="L104" s="73">
        <f t="shared" si="18"/>
        <v>127378467.30082682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61310403.054959849</v>
      </c>
      <c r="Q104" s="73">
        <f>P104/SUMIFS(FinParameters!$H$8:$H$39,FinParameters!$B$8:$B$39,Financials!$E104,FinParameters!$C$8:$C$39,Financials!$F104)</f>
        <v>16144945.338473877</v>
      </c>
      <c r="R104" s="73">
        <f t="shared" si="31"/>
        <v>-4834183.3903832929</v>
      </c>
      <c r="S104" s="12">
        <f t="shared" si="20"/>
        <v>-7.3085095095089828E-2</v>
      </c>
      <c r="T104" s="110">
        <f t="shared" si="21"/>
        <v>41019107.072151445</v>
      </c>
      <c r="U104" s="73">
        <f>T104/SUMIFS(FinParameters!$L$8:$L$39,FinParameters!$B$8:$B$39,Financials!$E104,FinParameters!$C$8:$C$39,Financials!$F104)</f>
        <v>29030337.620751318</v>
      </c>
      <c r="V104" s="73">
        <f t="shared" si="22"/>
        <v>29030337.620751318</v>
      </c>
      <c r="W104" s="12"/>
      <c r="X104" s="73">
        <f t="shared" si="23"/>
        <v>102329510.12711129</v>
      </c>
      <c r="Y104" s="73">
        <f t="shared" si="24"/>
        <v>45175282.959225193</v>
      </c>
      <c r="Z104" s="73">
        <f t="shared" si="24"/>
        <v>24196154.230368026</v>
      </c>
      <c r="AA104" s="12">
        <f t="shared" si="25"/>
        <v>0.36580702262553094</v>
      </c>
      <c r="AB104" s="110">
        <f t="shared" si="26"/>
        <v>-157993.99538270812</v>
      </c>
      <c r="AC104" s="73">
        <f>AB104/SUMIFS(FinParameters!$L$8:$L$39,FinParameters!$B$8:$B$39,Financials!$E104,FinParameters!$C$8:$C$39,Financials!$F104)</f>
        <v>-111816.6472991162</v>
      </c>
      <c r="AD104" s="73">
        <f t="shared" si="27"/>
        <v>-111816.6472991162</v>
      </c>
      <c r="AE104" s="12"/>
      <c r="AF104" s="73">
        <f t="shared" si="28"/>
        <v>102171516.13172857</v>
      </c>
      <c r="AG104" s="73">
        <f t="shared" si="29"/>
        <v>45063466.311926074</v>
      </c>
      <c r="AH104" s="73">
        <f t="shared" si="29"/>
        <v>24084337.583068911</v>
      </c>
      <c r="AI104" s="12">
        <f t="shared" si="30"/>
        <v>0.36411653435871694</v>
      </c>
      <c r="AL104" s="73">
        <f>Summary!G104</f>
        <v>1889772.1541709895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162110.49782282082</v>
      </c>
      <c r="AN104" s="20">
        <f>Summary!I104</f>
        <v>7170865.4447407546</v>
      </c>
      <c r="AP104" s="12">
        <v>1</v>
      </c>
    </row>
    <row r="105" spans="1:42" x14ac:dyDescent="0.3">
      <c r="A105">
        <v>101</v>
      </c>
      <c r="B105" t="str">
        <f>Summary!B105</f>
        <v>MarinusSnowy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3167998.3763662679</v>
      </c>
      <c r="H105" s="73">
        <f>SUMIFS(AM$5:AM105,$F$5:$F105,$F105,$D$5:$D105,$D105)</f>
        <v>47684216.5846093</v>
      </c>
      <c r="I105" s="20">
        <f>SUMIFS(AN$5:AN105,$F$5:$F105,$F105,$D$5:$D105,$D105)</f>
        <v>74553010.091911778</v>
      </c>
      <c r="J105" s="73">
        <f t="shared" si="16"/>
        <v>74553010.091911778</v>
      </c>
      <c r="K105" s="73">
        <f t="shared" si="17"/>
        <v>77721008.46827805</v>
      </c>
      <c r="L105" s="73">
        <f t="shared" si="18"/>
        <v>125405225.05288735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49346058.92281355</v>
      </c>
      <c r="Q105" s="73">
        <f>P105/SUMIFS(FinParameters!$H$8:$H$39,FinParameters!$B$8:$B$39,Financials!$E105,FinParameters!$C$8:$C$39,Financials!$F105)</f>
        <v>12994359.591206208</v>
      </c>
      <c r="R105" s="73">
        <f t="shared" si="31"/>
        <v>-16798527.522529591</v>
      </c>
      <c r="S105" s="12">
        <f t="shared" si="20"/>
        <v>-0.25396677831541992</v>
      </c>
      <c r="T105" s="110">
        <f t="shared" si="21"/>
        <v>3167998.3763662679</v>
      </c>
      <c r="U105" s="73">
        <f>T105/SUMIFS(FinParameters!$L$8:$L$39,FinParameters!$B$8:$B$39,Financials!$E105,FinParameters!$C$8:$C$39,Financials!$F105)</f>
        <v>2242078.6070778077</v>
      </c>
      <c r="V105" s="73">
        <f t="shared" si="22"/>
        <v>2242078.6070778077</v>
      </c>
      <c r="W105" s="12"/>
      <c r="X105" s="73">
        <f t="shared" si="23"/>
        <v>52514057.299179822</v>
      </c>
      <c r="Y105" s="73">
        <f t="shared" si="24"/>
        <v>15236438.198284015</v>
      </c>
      <c r="Z105" s="73">
        <f t="shared" si="24"/>
        <v>-14556448.915451784</v>
      </c>
      <c r="AA105" s="12">
        <f t="shared" si="25"/>
        <v>-0.22007014780385883</v>
      </c>
      <c r="AB105" s="110">
        <f t="shared" si="26"/>
        <v>47684216.5846093</v>
      </c>
      <c r="AC105" s="73">
        <f>AB105/SUMIFS(FinParameters!$L$8:$L$39,FinParameters!$B$8:$B$39,Financials!$E105,FinParameters!$C$8:$C$39,Financials!$F105)</f>
        <v>33747416.885436155</v>
      </c>
      <c r="AD105" s="73">
        <f t="shared" si="27"/>
        <v>33747416.885436155</v>
      </c>
      <c r="AE105" s="12"/>
      <c r="AF105" s="73">
        <f t="shared" si="28"/>
        <v>100198273.88378912</v>
      </c>
      <c r="AG105" s="73">
        <f t="shared" si="29"/>
        <v>48983855.08372017</v>
      </c>
      <c r="AH105" s="73">
        <f t="shared" si="29"/>
        <v>19190967.969984371</v>
      </c>
      <c r="AI105" s="12">
        <f t="shared" si="30"/>
        <v>0.29013663855684285</v>
      </c>
      <c r="AL105" s="73">
        <f>Summary!G105</f>
        <v>-2208074.6330324104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5802741.7850047024</v>
      </c>
      <c r="AN105" s="20">
        <f>Summary!I105</f>
        <v>6020146.4662580406</v>
      </c>
      <c r="AP105" s="12">
        <v>1</v>
      </c>
    </row>
    <row r="106" spans="1:42" x14ac:dyDescent="0.3">
      <c r="A106">
        <v>102</v>
      </c>
      <c r="B106" t="str">
        <f>Summary!B106</f>
        <v>MarinusSnowy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-39652106.839485832</v>
      </c>
      <c r="H106" s="73">
        <f>SUMIFS(AM$5:AM106,$F$5:$F106,$F106,$D$5:$D106,$D106)</f>
        <v>111683891.9641303</v>
      </c>
      <c r="I106" s="20">
        <f>SUMIFS(AN$5:AN106,$F$5:$F106,$F106,$D$5:$D106,$D106)</f>
        <v>59214475.894292109</v>
      </c>
      <c r="J106" s="73">
        <f t="shared" si="16"/>
        <v>59214475.894292109</v>
      </c>
      <c r="K106" s="73">
        <f t="shared" si="17"/>
        <v>19562369.054806277</v>
      </c>
      <c r="L106" s="73">
        <f t="shared" si="18"/>
        <v>131246261.01893657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34007524.725193873</v>
      </c>
      <c r="Q106" s="73">
        <f>P106/SUMIFS(FinParameters!$H$8:$H$39,FinParameters!$B$8:$B$39,Financials!$E106,FinParameters!$C$8:$C$39,Financials!$F106)</f>
        <v>8955244.1417303197</v>
      </c>
      <c r="R106" s="73">
        <f t="shared" si="31"/>
        <v>-32137061.720149267</v>
      </c>
      <c r="S106" s="12">
        <f t="shared" si="20"/>
        <v>-0.48586080051622804</v>
      </c>
      <c r="T106" s="110">
        <f t="shared" si="21"/>
        <v>-39652106.839485832</v>
      </c>
      <c r="U106" s="73">
        <f>T106/SUMIFS(FinParameters!$L$8:$L$39,FinParameters!$B$8:$B$39,Financials!$E106,FinParameters!$C$8:$C$39,Financials!$F106)</f>
        <v>-28062874.379483666</v>
      </c>
      <c r="V106" s="73">
        <f t="shared" si="22"/>
        <v>-28062874.379483666</v>
      </c>
      <c r="W106" s="12"/>
      <c r="X106" s="73">
        <f t="shared" si="23"/>
        <v>-5644582.1142919548</v>
      </c>
      <c r="Y106" s="73">
        <f t="shared" si="24"/>
        <v>-19107630.237753347</v>
      </c>
      <c r="Z106" s="73">
        <f t="shared" si="24"/>
        <v>-60199936.099632934</v>
      </c>
      <c r="AA106" s="12">
        <f t="shared" si="25"/>
        <v>-0.91012642658787479</v>
      </c>
      <c r="AB106" s="110">
        <f t="shared" si="26"/>
        <v>111683891.9641303</v>
      </c>
      <c r="AC106" s="73">
        <f>AB106/SUMIFS(FinParameters!$L$8:$L$39,FinParameters!$B$8:$B$39,Financials!$E106,FinParameters!$C$8:$C$39,Financials!$F106)</f>
        <v>79041727.671332344</v>
      </c>
      <c r="AD106" s="73">
        <f t="shared" si="27"/>
        <v>79041727.671332344</v>
      </c>
      <c r="AE106" s="12"/>
      <c r="AF106" s="73">
        <f t="shared" si="28"/>
        <v>106039309.84983835</v>
      </c>
      <c r="AG106" s="73">
        <f t="shared" si="29"/>
        <v>59934097.433578998</v>
      </c>
      <c r="AH106" s="73">
        <f t="shared" si="29"/>
        <v>18841791.571699411</v>
      </c>
      <c r="AI106" s="12">
        <f t="shared" si="30"/>
        <v>0.28485765176366828</v>
      </c>
      <c r="AL106" s="73">
        <f>Summary!G106</f>
        <v>-7202169.7090179808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13658877.703496631</v>
      </c>
      <c r="AN106" s="20">
        <f>Summary!I106</f>
        <v>4512613.7468386665</v>
      </c>
      <c r="AP106" s="12">
        <v>1</v>
      </c>
    </row>
    <row r="107" spans="1:42" x14ac:dyDescent="0.3">
      <c r="A107">
        <v>103</v>
      </c>
      <c r="B107" t="str">
        <f>Summary!B107</f>
        <v>MarinusSnowy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-94654245.832912385</v>
      </c>
      <c r="H107" s="73">
        <f>SUMIFS(AM$5:AM107,$F$5:$F107,$F107,$D$5:$D107,$D107)</f>
        <v>230536877.25199586</v>
      </c>
      <c r="I107" s="20">
        <f>SUMIFS(AN$5:AN107,$F$5:$F107,$F107,$D$5:$D107,$D107)</f>
        <v>35508825.266858317</v>
      </c>
      <c r="J107" s="73">
        <f t="shared" si="16"/>
        <v>35508825.266858317</v>
      </c>
      <c r="K107" s="73">
        <f t="shared" si="17"/>
        <v>-59145420.566054069</v>
      </c>
      <c r="L107" s="73">
        <f t="shared" si="18"/>
        <v>171391456.68594179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10301874.097760085</v>
      </c>
      <c r="Q107" s="73">
        <f>P107/SUMIFS(FinParameters!$H$8:$H$39,FinParameters!$B$8:$B$39,Financials!$E107,FinParameters!$C$8:$C$39,Financials!$F107)</f>
        <v>2712805.4278664761</v>
      </c>
      <c r="R107" s="73">
        <f t="shared" si="31"/>
        <v>-55842712.347583063</v>
      </c>
      <c r="S107" s="12">
        <f t="shared" si="20"/>
        <v>-0.84425219581238498</v>
      </c>
      <c r="T107" s="110">
        <f t="shared" si="21"/>
        <v>-94654245.832912385</v>
      </c>
      <c r="U107" s="73">
        <f>T107/SUMIFS(FinParameters!$L$8:$L$39,FinParameters!$B$8:$B$39,Financials!$E107,FinParameters!$C$8:$C$39,Financials!$F107)</f>
        <v>-66989383.970101036</v>
      </c>
      <c r="V107" s="73">
        <f t="shared" si="22"/>
        <v>-66989383.970101036</v>
      </c>
      <c r="W107" s="12"/>
      <c r="X107" s="73">
        <f t="shared" si="23"/>
        <v>-84352371.735152304</v>
      </c>
      <c r="Y107" s="73">
        <f t="shared" si="24"/>
        <v>-64276578.542234562</v>
      </c>
      <c r="Z107" s="73">
        <f t="shared" si="24"/>
        <v>-122832096.3176841</v>
      </c>
      <c r="AA107" s="12">
        <f t="shared" si="25"/>
        <v>-1.8570241786783745</v>
      </c>
      <c r="AB107" s="110">
        <f t="shared" si="26"/>
        <v>230536877.25199586</v>
      </c>
      <c r="AC107" s="73">
        <f>AB107/SUMIFS(FinParameters!$L$8:$L$39,FinParameters!$B$8:$B$39,Financials!$E107,FinParameters!$C$8:$C$39,Financials!$F107)</f>
        <v>163157217.65681332</v>
      </c>
      <c r="AD107" s="73">
        <f t="shared" si="27"/>
        <v>163157217.65681332</v>
      </c>
      <c r="AE107" s="12"/>
      <c r="AF107" s="73">
        <f t="shared" si="28"/>
        <v>146184505.51684356</v>
      </c>
      <c r="AG107" s="73">
        <f t="shared" si="29"/>
        <v>98880639.114578754</v>
      </c>
      <c r="AH107" s="73">
        <f t="shared" si="29"/>
        <v>40325121.339129224</v>
      </c>
      <c r="AI107" s="12">
        <f t="shared" si="30"/>
        <v>0.60965112197731919</v>
      </c>
      <c r="AL107" s="73">
        <f>Summary!G107</f>
        <v>-11446460.270915322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25778517.543516167</v>
      </c>
      <c r="AN107" s="20">
        <f>Summary!I107</f>
        <v>2856144.9847589978</v>
      </c>
      <c r="AP107" s="12">
        <v>1</v>
      </c>
    </row>
    <row r="108" spans="1:42" x14ac:dyDescent="0.3">
      <c r="A108">
        <v>104</v>
      </c>
      <c r="B108" t="str">
        <f>Summary!B108</f>
        <v>MarinusSnowy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47643353.375563636</v>
      </c>
      <c r="H108" s="73">
        <f>SUMIFS(AM$5:AM108,$F$5:$F108,$F108,$D$5:$D108,$D108)</f>
        <v>-1679806.0502001937</v>
      </c>
      <c r="I108" s="20">
        <f>SUMIFS(AN$5:AN108,$F$5:$F108,$F108,$D$5:$D108,$D108)</f>
        <v>87782489.366740108</v>
      </c>
      <c r="J108" s="73">
        <f t="shared" si="16"/>
        <v>87782489.366740108</v>
      </c>
      <c r="K108" s="73">
        <f t="shared" si="17"/>
        <v>135425842.74230373</v>
      </c>
      <c r="L108" s="73">
        <f t="shared" si="18"/>
        <v>133746036.69210355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62575538.197641879</v>
      </c>
      <c r="Q108" s="73">
        <f>P108/SUMIFS(FinParameters!$H$8:$H$39,FinParameters!$B$8:$B$39,Financials!$E108,FinParameters!$C$8:$C$39,Financials!$F108)</f>
        <v>16478094.962463036</v>
      </c>
      <c r="R108" s="73">
        <f t="shared" si="31"/>
        <v>-3569048.2477012621</v>
      </c>
      <c r="S108" s="12">
        <f t="shared" si="20"/>
        <v>-5.395828199259288E-2</v>
      </c>
      <c r="T108" s="110">
        <f t="shared" si="21"/>
        <v>47643353.375563636</v>
      </c>
      <c r="U108" s="73">
        <f>T108/SUMIFS(FinParameters!$L$8:$L$39,FinParameters!$B$8:$B$39,Financials!$E108,FinParameters!$C$8:$C$39,Financials!$F108)</f>
        <v>33718496.88108851</v>
      </c>
      <c r="V108" s="73">
        <f t="shared" si="22"/>
        <v>33718496.88108851</v>
      </c>
      <c r="W108" s="12"/>
      <c r="X108" s="73">
        <f t="shared" si="23"/>
        <v>110218891.5732055</v>
      </c>
      <c r="Y108" s="73">
        <f t="shared" si="24"/>
        <v>50196591.843551546</v>
      </c>
      <c r="Z108" s="73">
        <f t="shared" si="24"/>
        <v>30149448.633387249</v>
      </c>
      <c r="AA108" s="12">
        <f t="shared" si="25"/>
        <v>0.45581128031241769</v>
      </c>
      <c r="AB108" s="110">
        <f t="shared" si="26"/>
        <v>-1679806.0502001937</v>
      </c>
      <c r="AC108" s="73">
        <f>AB108/SUMIFS(FinParameters!$L$8:$L$39,FinParameters!$B$8:$B$39,Financials!$E108,FinParameters!$C$8:$C$39,Financials!$F108)</f>
        <v>-1188844.4253287988</v>
      </c>
      <c r="AD108" s="73">
        <f t="shared" si="27"/>
        <v>-1188844.4253287988</v>
      </c>
      <c r="AE108" s="12"/>
      <c r="AF108" s="73">
        <f t="shared" si="28"/>
        <v>108539085.52300531</v>
      </c>
      <c r="AG108" s="73">
        <f t="shared" si="29"/>
        <v>49007747.418222748</v>
      </c>
      <c r="AH108" s="73">
        <f t="shared" si="29"/>
        <v>28960604.20805845</v>
      </c>
      <c r="AI108" s="12">
        <f t="shared" si="30"/>
        <v>0.43783786042701001</v>
      </c>
      <c r="AL108" s="73">
        <f>Summary!G108</f>
        <v>1346983.9211914213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614457.81665584783</v>
      </c>
      <c r="AN108" s="20">
        <f>Summary!I108</f>
        <v>7114741.7622820633</v>
      </c>
      <c r="AP108" s="12">
        <v>1</v>
      </c>
    </row>
    <row r="109" spans="1:42" x14ac:dyDescent="0.3">
      <c r="A109">
        <v>105</v>
      </c>
      <c r="B109" t="str">
        <f>Summary!B109</f>
        <v>MarinusSnowy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288248548.96490341</v>
      </c>
      <c r="H109" s="73">
        <f>SUMIFS(AM$5:AM109,$F$5:$F109,$F109,$D$5:$D109,$D109)</f>
        <v>-299555651.75907105</v>
      </c>
      <c r="I109" s="20">
        <f>SUMIFS(AN$5:AN109,$F$5:$F109,$F109,$D$5:$D109,$D109)</f>
        <v>181165186.18327802</v>
      </c>
      <c r="J109" s="73">
        <f t="shared" si="16"/>
        <v>181165186.18327802</v>
      </c>
      <c r="K109" s="73">
        <f t="shared" si="17"/>
        <v>469413735.14818144</v>
      </c>
      <c r="L109" s="73">
        <f t="shared" si="18"/>
        <v>169858083.38911039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153917436.23495233</v>
      </c>
      <c r="Q109" s="73">
        <f>P109/SUMIFS(FinParameters!$H$8:$H$39,FinParameters!$B$8:$B$39,Financials!$E109,FinParameters!$C$8:$C$39,Financials!$F109)</f>
        <v>36846610.493932761</v>
      </c>
      <c r="R109" s="73">
        <f t="shared" si="31"/>
        <v>86576684.543786436</v>
      </c>
      <c r="S109" s="12">
        <f t="shared" si="20"/>
        <v>1.2856506999036663</v>
      </c>
      <c r="T109" s="110">
        <f t="shared" si="21"/>
        <v>288248548.96490341</v>
      </c>
      <c r="U109" s="73">
        <f>T109/SUMIFS(FinParameters!$L$8:$L$39,FinParameters!$B$8:$B$39,Financials!$E109,FinParameters!$C$8:$C$39,Financials!$F109)</f>
        <v>199025694.86908183</v>
      </c>
      <c r="V109" s="73">
        <f t="shared" si="22"/>
        <v>199025694.86908183</v>
      </c>
      <c r="W109" s="12"/>
      <c r="X109" s="73">
        <f t="shared" si="23"/>
        <v>442165985.19985574</v>
      </c>
      <c r="Y109" s="73">
        <f t="shared" si="24"/>
        <v>235872305.36301458</v>
      </c>
      <c r="Z109" s="73">
        <f t="shared" si="24"/>
        <v>285602379.41286826</v>
      </c>
      <c r="AA109" s="12">
        <f t="shared" si="25"/>
        <v>4.2411522330888243</v>
      </c>
      <c r="AB109" s="110">
        <f t="shared" si="26"/>
        <v>-299555651.75907105</v>
      </c>
      <c r="AC109" s="73">
        <f>AB109/SUMIFS(FinParameters!$L$8:$L$39,FinParameters!$B$8:$B$39,Financials!$E109,FinParameters!$C$8:$C$39,Financials!$F109)</f>
        <v>-206832859.89609244</v>
      </c>
      <c r="AD109" s="73">
        <f t="shared" si="27"/>
        <v>-206832859.89609244</v>
      </c>
      <c r="AE109" s="12"/>
      <c r="AF109" s="73">
        <f t="shared" si="28"/>
        <v>142610333.44078469</v>
      </c>
      <c r="AG109" s="73">
        <f t="shared" si="29"/>
        <v>29039445.466922134</v>
      </c>
      <c r="AH109" s="73">
        <f t="shared" si="29"/>
        <v>78769519.516775817</v>
      </c>
      <c r="AI109" s="12">
        <f t="shared" si="30"/>
        <v>1.1697154774574519</v>
      </c>
      <c r="AL109" s="73">
        <f>Summary!G109</f>
        <v>16290201.389387365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-23174231.120867576</v>
      </c>
      <c r="AN109" s="20">
        <f>Summary!I109</f>
        <v>13309964.516879259</v>
      </c>
      <c r="AP109" s="12">
        <v>1</v>
      </c>
    </row>
    <row r="110" spans="1:42" x14ac:dyDescent="0.3">
      <c r="A110">
        <v>106</v>
      </c>
      <c r="B110" t="str">
        <f>Summary!B110</f>
        <v>MarinusSnowy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161810066.03604028</v>
      </c>
      <c r="H110" s="73">
        <f>SUMIFS(AM$5:AM110,$F$5:$F110,$F110,$D$5:$D110,$D110)</f>
        <v>-129039009.168988</v>
      </c>
      <c r="I110" s="20">
        <f>SUMIFS(AN$5:AN110,$F$5:$F110,$F110,$D$5:$D110,$D110)</f>
        <v>130639703.76314205</v>
      </c>
      <c r="J110" s="73">
        <f t="shared" si="16"/>
        <v>130639703.76314205</v>
      </c>
      <c r="K110" s="73">
        <f t="shared" si="17"/>
        <v>292449769.7991823</v>
      </c>
      <c r="L110" s="73">
        <f t="shared" si="18"/>
        <v>163410760.63019431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103391953.81481636</v>
      </c>
      <c r="Q110" s="73">
        <f>P110/SUMIFS(FinParameters!$H$8:$H$39,FinParameters!$B$8:$B$39,Financials!$E110,FinParameters!$C$8:$C$39,Financials!$F110)</f>
        <v>24751211.712010775</v>
      </c>
      <c r="R110" s="73">
        <f t="shared" si="31"/>
        <v>36051202.123650469</v>
      </c>
      <c r="S110" s="12">
        <f t="shared" si="20"/>
        <v>0.53535491093099652</v>
      </c>
      <c r="T110" s="110">
        <f t="shared" si="21"/>
        <v>161810066.03604028</v>
      </c>
      <c r="U110" s="73">
        <f>T110/SUMIFS(FinParameters!$L$8:$L$39,FinParameters!$B$8:$B$39,Financials!$E110,FinParameters!$C$8:$C$39,Financials!$F110)</f>
        <v>111724277.34772767</v>
      </c>
      <c r="V110" s="73">
        <f t="shared" si="22"/>
        <v>111724277.34772767</v>
      </c>
      <c r="W110" s="12"/>
      <c r="X110" s="73">
        <f t="shared" si="23"/>
        <v>265202019.8508566</v>
      </c>
      <c r="Y110" s="73">
        <f t="shared" si="24"/>
        <v>136475489.05973846</v>
      </c>
      <c r="Z110" s="73">
        <f t="shared" si="24"/>
        <v>147775479.47137815</v>
      </c>
      <c r="AA110" s="12">
        <f t="shared" si="25"/>
        <v>2.1944435688674395</v>
      </c>
      <c r="AB110" s="110">
        <f t="shared" si="26"/>
        <v>-129039009.168988</v>
      </c>
      <c r="AC110" s="73">
        <f>AB110/SUMIFS(FinParameters!$L$8:$L$39,FinParameters!$B$8:$B$39,Financials!$E110,FinParameters!$C$8:$C$39,Financials!$F110)</f>
        <v>-89096991.319816351</v>
      </c>
      <c r="AD110" s="73">
        <f t="shared" si="27"/>
        <v>-89096991.319816351</v>
      </c>
      <c r="AE110" s="12"/>
      <c r="AF110" s="73">
        <f t="shared" si="28"/>
        <v>136163010.68186861</v>
      </c>
      <c r="AG110" s="73">
        <f t="shared" si="29"/>
        <v>47378497.739922106</v>
      </c>
      <c r="AH110" s="73">
        <f t="shared" si="29"/>
        <v>58678488.151561797</v>
      </c>
      <c r="AI110" s="12">
        <f t="shared" si="30"/>
        <v>0.87136669368749475</v>
      </c>
      <c r="AL110" s="73">
        <f>Summary!G110</f>
        <v>7536226.8984495131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-10097793.159175653</v>
      </c>
      <c r="AN110" s="20">
        <f>Summary!I110</f>
        <v>9614200.1659878436</v>
      </c>
      <c r="AP110" s="12">
        <v>1</v>
      </c>
    </row>
    <row r="111" spans="1:42" x14ac:dyDescent="0.3">
      <c r="A111">
        <v>107</v>
      </c>
      <c r="B111" t="str">
        <f>Summary!B111</f>
        <v>MarinusSnowy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92558311.111696735</v>
      </c>
      <c r="H111" s="73">
        <f>SUMIFS(AM$5:AM111,$F$5:$F111,$F111,$D$5:$D111,$D111)</f>
        <v>-54151555.140117377</v>
      </c>
      <c r="I111" s="20">
        <f>SUMIFS(AN$5:AN111,$F$5:$F111,$F111,$D$5:$D111,$D111)</f>
        <v>107755162.20323148</v>
      </c>
      <c r="J111" s="73">
        <f t="shared" si="16"/>
        <v>107755162.20323148</v>
      </c>
      <c r="K111" s="73">
        <f t="shared" si="17"/>
        <v>200313473.31492823</v>
      </c>
      <c r="L111" s="73">
        <f t="shared" si="18"/>
        <v>146161918.17481083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80507412.25490579</v>
      </c>
      <c r="Q111" s="73">
        <f>P111/SUMIFS(FinParameters!$H$8:$H$39,FinParameters!$B$8:$B$39,Financials!$E111,FinParameters!$C$8:$C$39,Financials!$F111)</f>
        <v>19272834.409109995</v>
      </c>
      <c r="R111" s="73">
        <f t="shared" si="31"/>
        <v>13166660.5637399</v>
      </c>
      <c r="S111" s="12">
        <f t="shared" si="20"/>
        <v>0.195522922347586</v>
      </c>
      <c r="T111" s="110">
        <f t="shared" si="21"/>
        <v>92558311.111696735</v>
      </c>
      <c r="U111" s="73">
        <f>T111/SUMIFS(FinParameters!$L$8:$L$39,FinParameters!$B$8:$B$39,Financials!$E111,FinParameters!$C$8:$C$39,Financials!$F111)</f>
        <v>63908325.821813807</v>
      </c>
      <c r="V111" s="73">
        <f t="shared" si="22"/>
        <v>63908325.821813807</v>
      </c>
      <c r="W111" s="12"/>
      <c r="X111" s="73">
        <f t="shared" si="23"/>
        <v>173065723.36660254</v>
      </c>
      <c r="Y111" s="73">
        <f t="shared" si="24"/>
        <v>83181160.230923802</v>
      </c>
      <c r="Z111" s="73">
        <f t="shared" si="24"/>
        <v>77074986.385553703</v>
      </c>
      <c r="AA111" s="12">
        <f t="shared" si="25"/>
        <v>1.1445519161863587</v>
      </c>
      <c r="AB111" s="110">
        <f t="shared" si="26"/>
        <v>-54151555.140117377</v>
      </c>
      <c r="AC111" s="73">
        <f>AB111/SUMIFS(FinParameters!$L$8:$L$39,FinParameters!$B$8:$B$39,Financials!$E111,FinParameters!$C$8:$C$39,Financials!$F111)</f>
        <v>-37389783.673518211</v>
      </c>
      <c r="AD111" s="73">
        <f t="shared" si="27"/>
        <v>-37389783.673518211</v>
      </c>
      <c r="AE111" s="12"/>
      <c r="AF111" s="73">
        <f t="shared" si="28"/>
        <v>118914168.22648516</v>
      </c>
      <c r="AG111" s="73">
        <f t="shared" si="29"/>
        <v>45791376.557405591</v>
      </c>
      <c r="AH111" s="73">
        <f t="shared" si="29"/>
        <v>39685202.712035492</v>
      </c>
      <c r="AI111" s="12">
        <f t="shared" si="30"/>
        <v>0.58931927124956052</v>
      </c>
      <c r="AL111" s="73">
        <f>Summary!G111</f>
        <v>4410088.0702194534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-4486737.7523461059</v>
      </c>
      <c r="AN111" s="20">
        <f>Summary!I111</f>
        <v>8230334.6554109901</v>
      </c>
      <c r="AP111" s="12">
        <v>1</v>
      </c>
    </row>
    <row r="112" spans="1:42" x14ac:dyDescent="0.3">
      <c r="A112">
        <v>108</v>
      </c>
      <c r="B112" t="str">
        <f>Summary!B112</f>
        <v>MarinusSnowy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42608124.566226698</v>
      </c>
      <c r="H112" s="73">
        <f>SUMIFS(AM$5:AM112,$F$5:$F112,$F112,$D$5:$D112,$D112)</f>
        <v>-40804.059345282629</v>
      </c>
      <c r="I112" s="20">
        <f>SUMIFS(AN$5:AN112,$F$5:$F112,$F112,$D$5:$D112,$D112)</f>
        <v>93798886.995818317</v>
      </c>
      <c r="J112" s="73">
        <f t="shared" si="16"/>
        <v>93798886.995818317</v>
      </c>
      <c r="K112" s="73">
        <f t="shared" si="17"/>
        <v>136407011.56204501</v>
      </c>
      <c r="L112" s="73">
        <f t="shared" si="18"/>
        <v>136366207.50269973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66551137.047492631</v>
      </c>
      <c r="Q112" s="73">
        <f>P112/SUMIFS(FinParameters!$H$8:$H$39,FinParameters!$B$8:$B$39,Financials!$E112,FinParameters!$C$8:$C$39,Financials!$F112)</f>
        <v>15931813.085647311</v>
      </c>
      <c r="R112" s="73">
        <f t="shared" si="31"/>
        <v>-789614.64367325883</v>
      </c>
      <c r="S112" s="12">
        <f t="shared" si="20"/>
        <v>-1.172565829521093E-2</v>
      </c>
      <c r="T112" s="110">
        <f t="shared" si="21"/>
        <v>42608124.566226698</v>
      </c>
      <c r="U112" s="73">
        <f>T112/SUMIFS(FinParameters!$L$8:$L$39,FinParameters!$B$8:$B$39,Financials!$E112,FinParameters!$C$8:$C$39,Financials!$F112)</f>
        <v>29419442.454484604</v>
      </c>
      <c r="V112" s="73">
        <f t="shared" si="22"/>
        <v>29419442.454484604</v>
      </c>
      <c r="W112" s="12"/>
      <c r="X112" s="73">
        <f t="shared" si="23"/>
        <v>109159261.61371931</v>
      </c>
      <c r="Y112" s="73">
        <f t="shared" si="24"/>
        <v>45351255.540131912</v>
      </c>
      <c r="Z112" s="73">
        <f t="shared" si="24"/>
        <v>28629827.810811345</v>
      </c>
      <c r="AA112" s="12">
        <f t="shared" si="25"/>
        <v>0.42514862236928597</v>
      </c>
      <c r="AB112" s="110">
        <f t="shared" si="26"/>
        <v>-40804.059345282629</v>
      </c>
      <c r="AC112" s="73">
        <f>AB112/SUMIFS(FinParameters!$L$8:$L$39,FinParameters!$B$8:$B$39,Financials!$E112,FinParameters!$C$8:$C$39,Financials!$F112)</f>
        <v>-28173.797557131609</v>
      </c>
      <c r="AD112" s="73">
        <f t="shared" si="27"/>
        <v>-28173.797557131609</v>
      </c>
      <c r="AE112" s="12"/>
      <c r="AF112" s="73">
        <f t="shared" si="28"/>
        <v>109118457.55437402</v>
      </c>
      <c r="AG112" s="73">
        <f t="shared" si="29"/>
        <v>45323081.742574781</v>
      </c>
      <c r="AH112" s="73">
        <f t="shared" si="29"/>
        <v>28601654.013254214</v>
      </c>
      <c r="AI112" s="12">
        <f t="shared" si="30"/>
        <v>0.42473024572736284</v>
      </c>
      <c r="AL112" s="73">
        <f>Summary!G112</f>
        <v>1589017.4940752569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117189.93603742549</v>
      </c>
      <c r="AN112" s="20">
        <f>Summary!I112</f>
        <v>7281532.7717602393</v>
      </c>
      <c r="AP112" s="12">
        <v>1</v>
      </c>
    </row>
    <row r="113" spans="1:42" x14ac:dyDescent="0.3">
      <c r="A113">
        <v>109</v>
      </c>
      <c r="B113" t="str">
        <f>Summary!B113</f>
        <v>MarinusSnowy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-141561.50272772461</v>
      </c>
      <c r="H113" s="73">
        <f>SUMIFS(AM$5:AM113,$F$5:$F113,$F113,$D$5:$D113,$D113)</f>
        <v>54013553.211146966</v>
      </c>
      <c r="I113" s="20">
        <f>SUMIFS(AN$5:AN113,$F$5:$F113,$F113,$D$5:$D113,$D113)</f>
        <v>80524671.010894552</v>
      </c>
      <c r="J113" s="73">
        <f t="shared" si="16"/>
        <v>80524671.010894552</v>
      </c>
      <c r="K113" s="73">
        <f t="shared" si="17"/>
        <v>80383109.50816682</v>
      </c>
      <c r="L113" s="73">
        <f t="shared" si="18"/>
        <v>134396662.7193138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53276921.062568866</v>
      </c>
      <c r="Q113" s="73">
        <f>P113/SUMIFS(FinParameters!$H$8:$H$39,FinParameters!$B$8:$B$39,Financials!$E113,FinParameters!$C$8:$C$39,Financials!$F113)</f>
        <v>12754071.317247504</v>
      </c>
      <c r="R113" s="73">
        <f t="shared" si="31"/>
        <v>-14063830.628597025</v>
      </c>
      <c r="S113" s="12">
        <f t="shared" si="20"/>
        <v>-0.2088457624158358</v>
      </c>
      <c r="T113" s="110">
        <f t="shared" si="21"/>
        <v>-141561.50272772461</v>
      </c>
      <c r="U113" s="73">
        <f>T113/SUMIFS(FinParameters!$L$8:$L$39,FinParameters!$B$8:$B$39,Financials!$E113,FinParameters!$C$8:$C$39,Financials!$F113)</f>
        <v>-97743.341807862045</v>
      </c>
      <c r="V113" s="73">
        <f t="shared" si="22"/>
        <v>-97743.341807862045</v>
      </c>
      <c r="W113" s="12"/>
      <c r="X113" s="73">
        <f t="shared" si="23"/>
        <v>53135359.559841134</v>
      </c>
      <c r="Y113" s="73">
        <f t="shared" si="24"/>
        <v>12656327.975439642</v>
      </c>
      <c r="Z113" s="73">
        <f t="shared" si="24"/>
        <v>-14161573.970404888</v>
      </c>
      <c r="AA113" s="12">
        <f t="shared" si="25"/>
        <v>-0.2102972362909141</v>
      </c>
      <c r="AB113" s="110">
        <f t="shared" si="26"/>
        <v>54013553.211146966</v>
      </c>
      <c r="AC113" s="73">
        <f>AB113/SUMIFS(FinParameters!$L$8:$L$39,FinParameters!$B$8:$B$39,Financials!$E113,FinParameters!$C$8:$C$39,Financials!$F113)</f>
        <v>37294498.0947868</v>
      </c>
      <c r="AD113" s="73">
        <f t="shared" si="27"/>
        <v>37294498.0947868</v>
      </c>
      <c r="AE113" s="12"/>
      <c r="AF113" s="73">
        <f t="shared" si="28"/>
        <v>107148912.77098811</v>
      </c>
      <c r="AG113" s="73">
        <f t="shared" si="29"/>
        <v>49950826.070226446</v>
      </c>
      <c r="AH113" s="73">
        <f t="shared" si="29"/>
        <v>23132924.124381915</v>
      </c>
      <c r="AI113" s="12">
        <f t="shared" si="30"/>
        <v>0.34352043218158212</v>
      </c>
      <c r="AL113" s="73">
        <f>Summary!G113</f>
        <v>-3309559.8790939925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6329336.6265376676</v>
      </c>
      <c r="AN113" s="20">
        <f>Summary!I113</f>
        <v>5971660.9189827777</v>
      </c>
      <c r="AP113" s="12">
        <v>1</v>
      </c>
    </row>
    <row r="114" spans="1:42" x14ac:dyDescent="0.3">
      <c r="A114">
        <v>110</v>
      </c>
      <c r="B114" t="str">
        <f>Summary!B114</f>
        <v>MarinusSnowy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-49457005.622360095</v>
      </c>
      <c r="H114" s="73">
        <f>SUMIFS(AM$5:AM114,$F$5:$F114,$F114,$D$5:$D114,$D114)</f>
        <v>127489573.86144465</v>
      </c>
      <c r="I114" s="20">
        <f>SUMIFS(AN$5:AN114,$F$5:$F114,$F114,$D$5:$D114,$D114)</f>
        <v>63409116.424992055</v>
      </c>
      <c r="J114" s="73">
        <f t="shared" si="16"/>
        <v>63409116.424992055</v>
      </c>
      <c r="K114" s="73">
        <f t="shared" si="17"/>
        <v>13952110.802631959</v>
      </c>
      <c r="L114" s="73">
        <f t="shared" si="18"/>
        <v>141441684.66407663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36161366.476666369</v>
      </c>
      <c r="Q114" s="73">
        <f>P114/SUMIFS(FinParameters!$H$8:$H$39,FinParameters!$B$8:$B$39,Financials!$E114,FinParameters!$C$8:$C$39,Financials!$F114)</f>
        <v>8656743.6288385242</v>
      </c>
      <c r="R114" s="73">
        <f t="shared" si="31"/>
        <v>-31179385.214499522</v>
      </c>
      <c r="S114" s="12">
        <f t="shared" si="20"/>
        <v>-0.46300916505198136</v>
      </c>
      <c r="T114" s="110">
        <f t="shared" si="21"/>
        <v>-49457005.622360095</v>
      </c>
      <c r="U114" s="73">
        <f>T114/SUMIFS(FinParameters!$L$8:$L$39,FinParameters!$B$8:$B$39,Financials!$E114,FinParameters!$C$8:$C$39,Financials!$F114)</f>
        <v>-34148358.926631734</v>
      </c>
      <c r="V114" s="73">
        <f t="shared" si="22"/>
        <v>-34148358.926631734</v>
      </c>
      <c r="W114" s="12"/>
      <c r="X114" s="73">
        <f t="shared" si="23"/>
        <v>-13295639.145693727</v>
      </c>
      <c r="Y114" s="73">
        <f t="shared" si="24"/>
        <v>-25491615.29779321</v>
      </c>
      <c r="Z114" s="73">
        <f t="shared" si="24"/>
        <v>-65327744.141131252</v>
      </c>
      <c r="AA114" s="12">
        <f t="shared" si="25"/>
        <v>-0.97010714167156054</v>
      </c>
      <c r="AB114" s="110">
        <f t="shared" si="26"/>
        <v>127489573.86144465</v>
      </c>
      <c r="AC114" s="73">
        <f>AB114/SUMIFS(FinParameters!$L$8:$L$39,FinParameters!$B$8:$B$39,Financials!$E114,FinParameters!$C$8:$C$39,Financials!$F114)</f>
        <v>88027159.607407436</v>
      </c>
      <c r="AD114" s="73">
        <f t="shared" si="27"/>
        <v>88027159.607407436</v>
      </c>
      <c r="AE114" s="12"/>
      <c r="AF114" s="73">
        <f t="shared" si="28"/>
        <v>114193934.71575093</v>
      </c>
      <c r="AG114" s="73">
        <f t="shared" si="29"/>
        <v>62535544.309614226</v>
      </c>
      <c r="AH114" s="73">
        <f t="shared" si="29"/>
        <v>22699415.466276184</v>
      </c>
      <c r="AI114" s="12">
        <f t="shared" si="30"/>
        <v>0.33708289403092617</v>
      </c>
      <c r="AL114" s="73">
        <f>Summary!G114</f>
        <v>-9804898.782874262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15805681.897314355</v>
      </c>
      <c r="AN114" s="20">
        <f>Summary!I114</f>
        <v>4194640.5306999478</v>
      </c>
      <c r="AP114" s="12">
        <v>1</v>
      </c>
    </row>
    <row r="115" spans="1:42" x14ac:dyDescent="0.3">
      <c r="A115">
        <v>111</v>
      </c>
      <c r="B115" t="str">
        <f>Summary!B115</f>
        <v>MarinusSnowy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-108145533.24469286</v>
      </c>
      <c r="H115" s="73">
        <f>SUMIFS(AM$5:AM115,$F$5:$F115,$F115,$D$5:$D115,$D115)</f>
        <v>258381366.29027405</v>
      </c>
      <c r="I115" s="20">
        <f>SUMIFS(AN$5:AN115,$F$5:$F115,$F115,$D$5:$D115,$D115)</f>
        <v>38151437.073134191</v>
      </c>
      <c r="J115" s="73">
        <f t="shared" si="16"/>
        <v>38151437.073134191</v>
      </c>
      <c r="K115" s="73">
        <f t="shared" si="17"/>
        <v>-69994096.171558678</v>
      </c>
      <c r="L115" s="73">
        <f t="shared" si="18"/>
        <v>188387270.11871538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10903687.124808505</v>
      </c>
      <c r="Q115" s="73">
        <f>P115/SUMIFS(FinParameters!$H$8:$H$39,FinParameters!$B$8:$B$39,Financials!$E115,FinParameters!$C$8:$C$39,Financials!$F115)</f>
        <v>2610256.0064880685</v>
      </c>
      <c r="R115" s="73">
        <f t="shared" si="31"/>
        <v>-56437064.566357382</v>
      </c>
      <c r="S115" s="12">
        <f t="shared" si="20"/>
        <v>-0.83808189170779757</v>
      </c>
      <c r="T115" s="110">
        <f t="shared" si="21"/>
        <v>-108145533.24469286</v>
      </c>
      <c r="U115" s="73">
        <f>T115/SUMIFS(FinParameters!$L$8:$L$39,FinParameters!$B$8:$B$39,Financials!$E115,FinParameters!$C$8:$C$39,Financials!$F115)</f>
        <v>-74670765.831445947</v>
      </c>
      <c r="V115" s="73">
        <f t="shared" si="22"/>
        <v>-74670765.831445947</v>
      </c>
      <c r="W115" s="12"/>
      <c r="X115" s="73">
        <f t="shared" si="23"/>
        <v>-97241846.119884372</v>
      </c>
      <c r="Y115" s="73">
        <f t="shared" si="24"/>
        <v>-72060509.824957877</v>
      </c>
      <c r="Z115" s="73">
        <f t="shared" si="24"/>
        <v>-131107830.39780334</v>
      </c>
      <c r="AA115" s="12">
        <f t="shared" si="25"/>
        <v>-1.9469314954944694</v>
      </c>
      <c r="AB115" s="110">
        <f t="shared" si="26"/>
        <v>258381366.29027405</v>
      </c>
      <c r="AC115" s="73">
        <f>AB115/SUMIFS(FinParameters!$L$8:$L$39,FinParameters!$B$8:$B$39,Financials!$E115,FinParameters!$C$8:$C$39,Financials!$F115)</f>
        <v>178403433.95243213</v>
      </c>
      <c r="AD115" s="73">
        <f t="shared" si="27"/>
        <v>178403433.95243213</v>
      </c>
      <c r="AE115" s="12"/>
      <c r="AF115" s="73">
        <f t="shared" si="28"/>
        <v>161139520.17038968</v>
      </c>
      <c r="AG115" s="73">
        <f t="shared" si="29"/>
        <v>106342924.12747425</v>
      </c>
      <c r="AH115" s="73">
        <f t="shared" si="29"/>
        <v>47295603.554628789</v>
      </c>
      <c r="AI115" s="12">
        <f t="shared" si="30"/>
        <v>0.70233257525150661</v>
      </c>
      <c r="AL115" s="73">
        <f>Summary!G115</f>
        <v>-13491287.411780469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27844489.0382782</v>
      </c>
      <c r="AN115" s="20">
        <f>Summary!I115</f>
        <v>2642611.806275873</v>
      </c>
      <c r="AP115" s="12">
        <v>1</v>
      </c>
    </row>
    <row r="116" spans="1:42" x14ac:dyDescent="0.3">
      <c r="A116">
        <v>112</v>
      </c>
      <c r="B116" t="str">
        <f>Summary!B116</f>
        <v>MarinusSnowy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48016936.131428532</v>
      </c>
      <c r="H116" s="73">
        <f>SUMIFS(AM$5:AM116,$F$5:$F116,$F116,$D$5:$D116,$D116)</f>
        <v>-466896.65315055288</v>
      </c>
      <c r="I116" s="20">
        <f>SUMIFS(AN$5:AN116,$F$5:$F116,$F116,$D$5:$D116,$D116)</f>
        <v>94877911.115054935</v>
      </c>
      <c r="J116" s="73">
        <f t="shared" si="16"/>
        <v>94877911.115054935</v>
      </c>
      <c r="K116" s="73">
        <f t="shared" si="17"/>
        <v>142894847.24648347</v>
      </c>
      <c r="L116" s="73">
        <f t="shared" si="18"/>
        <v>142427950.59333292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67630161.166729242</v>
      </c>
      <c r="Q116" s="73">
        <f>P116/SUMIFS(FinParameters!$H$8:$H$39,FinParameters!$B$8:$B$39,Financials!$E116,FinParameters!$C$8:$C$39,Financials!$F116)</f>
        <v>16190122.880870121</v>
      </c>
      <c r="R116" s="73">
        <f t="shared" si="31"/>
        <v>289409.475563352</v>
      </c>
      <c r="S116" s="12">
        <f t="shared" si="20"/>
        <v>4.2976870363821348E-3</v>
      </c>
      <c r="T116" s="110">
        <f t="shared" si="21"/>
        <v>48016936.131428532</v>
      </c>
      <c r="U116" s="73">
        <f>T116/SUMIFS(FinParameters!$L$8:$L$39,FinParameters!$B$8:$B$39,Financials!$E116,FinParameters!$C$8:$C$39,Financials!$F116)</f>
        <v>33154040.543688837</v>
      </c>
      <c r="V116" s="73">
        <f t="shared" si="22"/>
        <v>33154040.543688837</v>
      </c>
      <c r="W116" s="12"/>
      <c r="X116" s="73">
        <f t="shared" si="23"/>
        <v>115647097.29815778</v>
      </c>
      <c r="Y116" s="73">
        <f t="shared" si="24"/>
        <v>49344163.42455896</v>
      </c>
      <c r="Z116" s="73">
        <f t="shared" si="24"/>
        <v>33443450.019252189</v>
      </c>
      <c r="AA116" s="12">
        <f t="shared" si="25"/>
        <v>0.49663018572510931</v>
      </c>
      <c r="AB116" s="110">
        <f t="shared" si="26"/>
        <v>-466896.65315055288</v>
      </c>
      <c r="AC116" s="73">
        <f>AB116/SUMIFS(FinParameters!$L$8:$L$39,FinParameters!$B$8:$B$39,Financials!$E116,FinParameters!$C$8:$C$39,Financials!$F116)</f>
        <v>-322376.0576038555</v>
      </c>
      <c r="AD116" s="73">
        <f t="shared" si="27"/>
        <v>-322376.0576038555</v>
      </c>
      <c r="AE116" s="12"/>
      <c r="AF116" s="73">
        <f t="shared" si="28"/>
        <v>115180200.64500722</v>
      </c>
      <c r="AG116" s="73">
        <f t="shared" si="29"/>
        <v>49021787.366955101</v>
      </c>
      <c r="AH116" s="73">
        <f t="shared" si="29"/>
        <v>33121073.961648334</v>
      </c>
      <c r="AI116" s="12">
        <f t="shared" si="30"/>
        <v>0.4918429499205208</v>
      </c>
      <c r="AL116" s="73">
        <f>Summary!G116</f>
        <v>373582.75586489827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1212909.3970496408</v>
      </c>
      <c r="AN116" s="20">
        <f>Summary!I116</f>
        <v>7095421.7483148258</v>
      </c>
      <c r="AP116" s="12">
        <v>1</v>
      </c>
    </row>
    <row r="117" spans="1:42" x14ac:dyDescent="0.3">
      <c r="A117">
        <v>113</v>
      </c>
      <c r="B117" t="str">
        <f>Summary!B117</f>
        <v>MarinusSnowy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306760795.77074838</v>
      </c>
      <c r="H117" s="73">
        <f>SUMIFS(AM$5:AM117,$F$5:$F117,$F117,$D$5:$D117,$D117)</f>
        <v>-319961037.37299657</v>
      </c>
      <c r="I117" s="20">
        <f>SUMIFS(AN$5:AN117,$F$5:$F117,$F117,$D$5:$D117,$D117)</f>
        <v>195335508.91055781</v>
      </c>
      <c r="J117" s="73">
        <f t="shared" si="16"/>
        <v>195335508.91055781</v>
      </c>
      <c r="K117" s="73">
        <f t="shared" si="17"/>
        <v>502096304.68130618</v>
      </c>
      <c r="L117" s="73">
        <f t="shared" si="18"/>
        <v>182135267.30830961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165995940.21352398</v>
      </c>
      <c r="Q117" s="73">
        <f>P117/SUMIFS(FinParameters!$H$8:$H$39,FinParameters!$B$8:$B$39,Financials!$E117,FinParameters!$C$8:$C$39,Financials!$F117)</f>
        <v>36125553.013342381</v>
      </c>
      <c r="R117" s="73">
        <f t="shared" si="31"/>
        <v>97641166.620785624</v>
      </c>
      <c r="S117" s="12">
        <f t="shared" si="20"/>
        <v>1.4284469319222277</v>
      </c>
      <c r="T117" s="110">
        <f t="shared" si="21"/>
        <v>306760795.77074838</v>
      </c>
      <c r="U117" s="73">
        <f>T117/SUMIFS(FinParameters!$L$8:$L$39,FinParameters!$B$8:$B$39,Financials!$E117,FinParameters!$C$8:$C$39,Financials!$F117)</f>
        <v>206641720.65192226</v>
      </c>
      <c r="V117" s="73">
        <f t="shared" si="22"/>
        <v>206641720.65192226</v>
      </c>
      <c r="W117" s="12"/>
      <c r="X117" s="73">
        <f t="shared" si="23"/>
        <v>472756735.98427236</v>
      </c>
      <c r="Y117" s="73">
        <f t="shared" si="24"/>
        <v>242767273.66526464</v>
      </c>
      <c r="Z117" s="73">
        <f t="shared" si="24"/>
        <v>304282887.27270788</v>
      </c>
      <c r="AA117" s="12">
        <f t="shared" si="25"/>
        <v>4.4515235919826566</v>
      </c>
      <c r="AB117" s="110">
        <f t="shared" si="26"/>
        <v>-319961037.37299657</v>
      </c>
      <c r="AC117" s="73">
        <f>AB117/SUMIFS(FinParameters!$L$8:$L$39,FinParameters!$B$8:$B$39,Financials!$E117,FinParameters!$C$8:$C$39,Financials!$F117)</f>
        <v>-215533732.52343976</v>
      </c>
      <c r="AD117" s="73">
        <f t="shared" si="27"/>
        <v>-215533732.52343976</v>
      </c>
      <c r="AE117" s="12"/>
      <c r="AF117" s="73">
        <f t="shared" si="28"/>
        <v>152795698.61127579</v>
      </c>
      <c r="AG117" s="73">
        <f t="shared" si="29"/>
        <v>27233541.141824871</v>
      </c>
      <c r="AH117" s="73">
        <f t="shared" si="29"/>
        <v>88749154.749268115</v>
      </c>
      <c r="AI117" s="12">
        <f t="shared" si="30"/>
        <v>1.2983607447526728</v>
      </c>
      <c r="AL117" s="73">
        <f>Summary!G117</f>
        <v>18512246.805844981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-20405385.613925505</v>
      </c>
      <c r="AN117" s="20">
        <f>Summary!I117</f>
        <v>14170322.727279786</v>
      </c>
      <c r="AP117" s="12">
        <v>1</v>
      </c>
    </row>
    <row r="118" spans="1:42" x14ac:dyDescent="0.3">
      <c r="A118">
        <v>114</v>
      </c>
      <c r="B118" t="str">
        <f>Summary!B118</f>
        <v>MarinusSnowy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170858618.32570219</v>
      </c>
      <c r="H118" s="73">
        <f>SUMIFS(AM$5:AM118,$F$5:$F118,$F118,$D$5:$D118,$D118)</f>
        <v>-137963644.41893986</v>
      </c>
      <c r="I118" s="20">
        <f>SUMIFS(AN$5:AN118,$F$5:$F118,$F118,$D$5:$D118,$D118)</f>
        <v>140780954.09302384</v>
      </c>
      <c r="J118" s="73">
        <f t="shared" si="16"/>
        <v>140780954.09302384</v>
      </c>
      <c r="K118" s="73">
        <f t="shared" si="17"/>
        <v>311639572.41872603</v>
      </c>
      <c r="L118" s="73">
        <f t="shared" si="18"/>
        <v>173675927.99978617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111441385.39599001</v>
      </c>
      <c r="Q118" s="73">
        <f>P118/SUMIFS(FinParameters!$H$8:$H$39,FinParameters!$B$8:$B$39,Financials!$E118,FinParameters!$C$8:$C$39,Financials!$F118)</f>
        <v>24252892.394986182</v>
      </c>
      <c r="R118" s="73">
        <f t="shared" si="31"/>
        <v>43086611.803251654</v>
      </c>
      <c r="S118" s="12">
        <f t="shared" si="20"/>
        <v>0.63033800770029824</v>
      </c>
      <c r="T118" s="110">
        <f t="shared" si="21"/>
        <v>170858618.32570219</v>
      </c>
      <c r="U118" s="73">
        <f>T118/SUMIFS(FinParameters!$L$8:$L$39,FinParameters!$B$8:$B$39,Financials!$E118,FinParameters!$C$8:$C$39,Financials!$F118)</f>
        <v>115094625.40780076</v>
      </c>
      <c r="V118" s="73">
        <f t="shared" si="22"/>
        <v>115094625.40780076</v>
      </c>
      <c r="W118" s="12"/>
      <c r="X118" s="73">
        <f t="shared" si="23"/>
        <v>282300003.7216922</v>
      </c>
      <c r="Y118" s="73">
        <f t="shared" si="24"/>
        <v>139347517.80278695</v>
      </c>
      <c r="Z118" s="73">
        <f t="shared" si="24"/>
        <v>158181237.21105242</v>
      </c>
      <c r="AA118" s="12">
        <f t="shared" si="25"/>
        <v>2.3141212953685613</v>
      </c>
      <c r="AB118" s="110">
        <f t="shared" si="26"/>
        <v>-137963644.41893986</v>
      </c>
      <c r="AC118" s="73">
        <f>AB118/SUMIFS(FinParameters!$L$8:$L$39,FinParameters!$B$8:$B$39,Financials!$E118,FinParameters!$C$8:$C$39,Financials!$F118)</f>
        <v>-92935750.797326058</v>
      </c>
      <c r="AD118" s="73">
        <f t="shared" si="27"/>
        <v>-92935750.797326058</v>
      </c>
      <c r="AE118" s="12"/>
      <c r="AF118" s="73">
        <f t="shared" si="28"/>
        <v>144336359.30275235</v>
      </c>
      <c r="AG118" s="73">
        <f t="shared" si="29"/>
        <v>46411767.005460888</v>
      </c>
      <c r="AH118" s="73">
        <f t="shared" si="29"/>
        <v>65245486.41372636</v>
      </c>
      <c r="AI118" s="12">
        <f t="shared" si="30"/>
        <v>0.95451250855518432</v>
      </c>
      <c r="AL118" s="73">
        <f>Summary!G118</f>
        <v>9048552.2896619197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-8924635.2499518674</v>
      </c>
      <c r="AN118" s="20">
        <f>Summary!I118</f>
        <v>10141250.329881785</v>
      </c>
      <c r="AP118" s="12">
        <v>1</v>
      </c>
    </row>
    <row r="119" spans="1:42" x14ac:dyDescent="0.3">
      <c r="A119">
        <v>115</v>
      </c>
      <c r="B119" t="str">
        <f>Summary!B119</f>
        <v>MarinusSnowy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99391926.322285891</v>
      </c>
      <c r="H119" s="73">
        <f>SUMIFS(AM$5:AM119,$F$5:$F119,$F119,$D$5:$D119,$D119)</f>
        <v>-58240726.205255881</v>
      </c>
      <c r="I119" s="20">
        <f>SUMIFS(AN$5:AN119,$F$5:$F119,$F119,$D$5:$D119,$D119)</f>
        <v>116666121.41747467</v>
      </c>
      <c r="J119" s="73">
        <f t="shared" si="16"/>
        <v>116666121.41747467</v>
      </c>
      <c r="K119" s="73">
        <f t="shared" si="17"/>
        <v>216058047.73976058</v>
      </c>
      <c r="L119" s="73">
        <f t="shared" si="18"/>
        <v>157817321.53450468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87326552.72044085</v>
      </c>
      <c r="Q119" s="73">
        <f>P119/SUMIFS(FinParameters!$H$8:$H$39,FinParameters!$B$8:$B$39,Financials!$E119,FinParameters!$C$8:$C$39,Financials!$F119)</f>
        <v>19004802.200082384</v>
      </c>
      <c r="R119" s="73">
        <f t="shared" si="31"/>
        <v>18971779.127702493</v>
      </c>
      <c r="S119" s="12">
        <f t="shared" si="20"/>
        <v>0.27754870845944768</v>
      </c>
      <c r="T119" s="110">
        <f t="shared" si="21"/>
        <v>99391926.322285891</v>
      </c>
      <c r="U119" s="73">
        <f>T119/SUMIFS(FinParameters!$L$8:$L$39,FinParameters!$B$8:$B$39,Financials!$E119,FinParameters!$C$8:$C$39,Financials!$F119)</f>
        <v>66952879.759430848</v>
      </c>
      <c r="V119" s="73">
        <f t="shared" si="22"/>
        <v>66952879.759430848</v>
      </c>
      <c r="W119" s="12"/>
      <c r="X119" s="73">
        <f t="shared" si="23"/>
        <v>186718479.04272676</v>
      </c>
      <c r="Y119" s="73">
        <f t="shared" si="24"/>
        <v>85957681.959513232</v>
      </c>
      <c r="Z119" s="73">
        <f t="shared" si="24"/>
        <v>85924658.887133345</v>
      </c>
      <c r="AA119" s="12">
        <f t="shared" si="25"/>
        <v>1.2570396238758299</v>
      </c>
      <c r="AB119" s="110">
        <f t="shared" si="26"/>
        <v>-58240726.205255881</v>
      </c>
      <c r="AC119" s="73">
        <f>AB119/SUMIFS(FinParameters!$L$8:$L$39,FinParameters!$B$8:$B$39,Financials!$E119,FinParameters!$C$8:$C$39,Financials!$F119)</f>
        <v>-39232405.317091651</v>
      </c>
      <c r="AD119" s="73">
        <f t="shared" si="27"/>
        <v>-39232405.317091651</v>
      </c>
      <c r="AE119" s="12"/>
      <c r="AF119" s="73">
        <f t="shared" si="28"/>
        <v>128477752.83747087</v>
      </c>
      <c r="AG119" s="73">
        <f t="shared" si="29"/>
        <v>46725276.642421581</v>
      </c>
      <c r="AH119" s="73">
        <f t="shared" si="29"/>
        <v>46692253.570041694</v>
      </c>
      <c r="AI119" s="12">
        <f t="shared" si="30"/>
        <v>0.68308694646897383</v>
      </c>
      <c r="AL119" s="73">
        <f>Summary!G119</f>
        <v>6833615.2105891556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-4089171.0651385058</v>
      </c>
      <c r="AN119" s="20">
        <f>Summary!I119</f>
        <v>8910959.2142431829</v>
      </c>
      <c r="AP119" s="12">
        <v>1</v>
      </c>
    </row>
    <row r="120" spans="1:42" x14ac:dyDescent="0.3">
      <c r="A120">
        <v>116</v>
      </c>
      <c r="B120" t="str">
        <f>Summary!B120</f>
        <v>MarinusSnowy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46941026.44855608</v>
      </c>
      <c r="H120" s="73">
        <f>SUMIFS(AM$5:AM120,$F$5:$F120,$F120,$D$5:$D120,$D120)</f>
        <v>236104.32855703158</v>
      </c>
      <c r="I120" s="20">
        <f>SUMIFS(AN$5:AN120,$F$5:$F120,$F120,$D$5:$D120,$D120)</f>
        <v>101791053.31324445</v>
      </c>
      <c r="J120" s="73">
        <f t="shared" si="16"/>
        <v>101791053.31324445</v>
      </c>
      <c r="K120" s="73">
        <f t="shared" si="17"/>
        <v>148732079.76180053</v>
      </c>
      <c r="L120" s="73">
        <f t="shared" si="18"/>
        <v>148968184.09035754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72451484.616210625</v>
      </c>
      <c r="Q120" s="73">
        <f>P120/SUMIFS(FinParameters!$H$8:$H$39,FinParameters!$B$8:$B$39,Financials!$E120,FinParameters!$C$8:$C$39,Financials!$F120)</f>
        <v>15767553.983739156</v>
      </c>
      <c r="R120" s="73">
        <f t="shared" si="31"/>
        <v>4096711.0234722681</v>
      </c>
      <c r="S120" s="12">
        <f t="shared" si="20"/>
        <v>5.9933064044373929E-2</v>
      </c>
      <c r="T120" s="110">
        <f t="shared" si="21"/>
        <v>46941026.44855608</v>
      </c>
      <c r="U120" s="73">
        <f>T120/SUMIFS(FinParameters!$L$8:$L$39,FinParameters!$B$8:$B$39,Financials!$E120,FinParameters!$C$8:$C$39,Financials!$F120)</f>
        <v>31620645.819898397</v>
      </c>
      <c r="V120" s="73">
        <f t="shared" si="22"/>
        <v>31620645.819898397</v>
      </c>
      <c r="W120" s="12"/>
      <c r="X120" s="73">
        <f t="shared" si="23"/>
        <v>119392511.06476671</v>
      </c>
      <c r="Y120" s="73">
        <f t="shared" si="24"/>
        <v>47388199.803637549</v>
      </c>
      <c r="Z120" s="73">
        <f t="shared" si="24"/>
        <v>35717356.843370661</v>
      </c>
      <c r="AA120" s="12">
        <f t="shared" si="25"/>
        <v>0.52252907830807416</v>
      </c>
      <c r="AB120" s="110">
        <f t="shared" si="26"/>
        <v>236104.32855703158</v>
      </c>
      <c r="AC120" s="73">
        <f>AB120/SUMIFS(FinParameters!$L$8:$L$39,FinParameters!$B$8:$B$39,Financials!$E120,FinParameters!$C$8:$C$39,Financials!$F120)</f>
        <v>159045.76262363489</v>
      </c>
      <c r="AD120" s="73">
        <f t="shared" si="27"/>
        <v>159045.76262363489</v>
      </c>
      <c r="AE120" s="12"/>
      <c r="AF120" s="73">
        <f t="shared" si="28"/>
        <v>119628615.39332373</v>
      </c>
      <c r="AG120" s="73">
        <f t="shared" si="29"/>
        <v>47547245.566261187</v>
      </c>
      <c r="AH120" s="73">
        <f t="shared" si="29"/>
        <v>35876402.605994299</v>
      </c>
      <c r="AI120" s="12">
        <f t="shared" si="30"/>
        <v>0.52485584722652956</v>
      </c>
      <c r="AL120" s="73">
        <f>Summary!G120</f>
        <v>4332901.8823293801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276908.38790231419</v>
      </c>
      <c r="AN120" s="20">
        <f>Summary!I120</f>
        <v>7992166.3174261246</v>
      </c>
      <c r="AP120" s="12">
        <v>1</v>
      </c>
    </row>
    <row r="121" spans="1:42" x14ac:dyDescent="0.3">
      <c r="A121">
        <v>117</v>
      </c>
      <c r="B121" t="str">
        <f>Summary!B121</f>
        <v>MarinusSnowy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-1715186.6499526442</v>
      </c>
      <c r="H121" s="73">
        <f>SUMIFS(AM$5:AM121,$F$5:$F121,$F121,$D$5:$D121,$D121)</f>
        <v>61080180.331959948</v>
      </c>
      <c r="I121" s="20">
        <f>SUMIFS(AN$5:AN121,$F$5:$F121,$F121,$D$5:$D121,$D121)</f>
        <v>86991276.943926945</v>
      </c>
      <c r="J121" s="73">
        <f t="shared" si="16"/>
        <v>86991276.943926945</v>
      </c>
      <c r="K121" s="73">
        <f t="shared" si="17"/>
        <v>85276090.293974295</v>
      </c>
      <c r="L121" s="73">
        <f t="shared" si="18"/>
        <v>146356270.62593424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57651708.246893123</v>
      </c>
      <c r="Q121" s="73">
        <f>P121/SUMIFS(FinParameters!$H$8:$H$39,FinParameters!$B$8:$B$39,Financials!$E121,FinParameters!$C$8:$C$39,Financials!$F121)</f>
        <v>12546691.442597127</v>
      </c>
      <c r="R121" s="73">
        <f t="shared" si="31"/>
        <v>-10703065.345845234</v>
      </c>
      <c r="S121" s="12">
        <f t="shared" si="20"/>
        <v>-0.15658109570539591</v>
      </c>
      <c r="T121" s="110">
        <f t="shared" si="21"/>
        <v>-1715186.6499526442</v>
      </c>
      <c r="U121" s="73">
        <f>T121/SUMIFS(FinParameters!$L$8:$L$39,FinParameters!$B$8:$B$39,Financials!$E121,FinParameters!$C$8:$C$39,Financials!$F121)</f>
        <v>-1155392.4930169247</v>
      </c>
      <c r="V121" s="73">
        <f t="shared" si="22"/>
        <v>-1155392.4930169247</v>
      </c>
      <c r="W121" s="12"/>
      <c r="X121" s="73">
        <f t="shared" si="23"/>
        <v>55936521.596940473</v>
      </c>
      <c r="Y121" s="73">
        <f t="shared" si="24"/>
        <v>11391298.949580202</v>
      </c>
      <c r="Z121" s="73">
        <f t="shared" si="24"/>
        <v>-11858457.838862158</v>
      </c>
      <c r="AA121" s="12">
        <f t="shared" si="25"/>
        <v>-0.17348397508439611</v>
      </c>
      <c r="AB121" s="110">
        <f t="shared" si="26"/>
        <v>61080180.331959948</v>
      </c>
      <c r="AC121" s="73">
        <f>AB121/SUMIFS(FinParameters!$L$8:$L$39,FinParameters!$B$8:$B$39,Financials!$E121,FinParameters!$C$8:$C$39,Financials!$F121)</f>
        <v>41145132.414373092</v>
      </c>
      <c r="AD121" s="73">
        <f t="shared" si="27"/>
        <v>41145132.414373092</v>
      </c>
      <c r="AE121" s="12"/>
      <c r="AF121" s="73">
        <f t="shared" si="28"/>
        <v>117016701.92890042</v>
      </c>
      <c r="AG121" s="73">
        <f t="shared" si="29"/>
        <v>52536431.363953292</v>
      </c>
      <c r="AH121" s="73">
        <f t="shared" si="29"/>
        <v>29286674.575510934</v>
      </c>
      <c r="AI121" s="12">
        <f t="shared" si="30"/>
        <v>0.42845105083666302</v>
      </c>
      <c r="AL121" s="73">
        <f>Summary!G121</f>
        <v>-1573625.1472249196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7066627.120812986</v>
      </c>
      <c r="AN121" s="20">
        <f>Summary!I121</f>
        <v>6466605.9330323981</v>
      </c>
      <c r="AP121" s="12">
        <v>1</v>
      </c>
    </row>
    <row r="122" spans="1:42" x14ac:dyDescent="0.3">
      <c r="A122">
        <v>118</v>
      </c>
      <c r="B122" t="str">
        <f>Summary!B122</f>
        <v>MarinusSnowy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-58674211.066025168</v>
      </c>
      <c r="H122" s="73">
        <f>SUMIFS(AM$5:AM122,$F$5:$F122,$F122,$D$5:$D122,$D122)</f>
        <v>145451415.49207312</v>
      </c>
      <c r="I122" s="20">
        <f>SUMIFS(AN$5:AN122,$F$5:$F122,$F122,$D$5:$D122,$D122)</f>
        <v>67860820.952276736</v>
      </c>
      <c r="J122" s="73">
        <f t="shared" si="16"/>
        <v>67860820.952276736</v>
      </c>
      <c r="K122" s="73">
        <f t="shared" si="17"/>
        <v>9186609.8862515688</v>
      </c>
      <c r="L122" s="73">
        <f t="shared" si="18"/>
        <v>154638025.37832469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38521252.255242914</v>
      </c>
      <c r="Q122" s="73">
        <f>P122/SUMIFS(FinParameters!$H$8:$H$39,FinParameters!$B$8:$B$39,Financials!$E122,FinParameters!$C$8:$C$39,Financials!$F122)</f>
        <v>8383346.8378628241</v>
      </c>
      <c r="R122" s="73">
        <f t="shared" si="31"/>
        <v>-29833521.337495442</v>
      </c>
      <c r="S122" s="12">
        <f t="shared" si="20"/>
        <v>-0.43645117625939722</v>
      </c>
      <c r="T122" s="110">
        <f t="shared" si="21"/>
        <v>-58674211.066025168</v>
      </c>
      <c r="U122" s="73">
        <f>T122/SUMIFS(FinParameters!$L$8:$L$39,FinParameters!$B$8:$B$39,Financials!$E122,FinParameters!$C$8:$C$39,Financials!$F122)</f>
        <v>-39524411.527601242</v>
      </c>
      <c r="V122" s="73">
        <f t="shared" si="22"/>
        <v>-39524411.527601242</v>
      </c>
      <c r="W122" s="12"/>
      <c r="X122" s="73">
        <f t="shared" si="23"/>
        <v>-20152958.810782257</v>
      </c>
      <c r="Y122" s="73">
        <f t="shared" si="24"/>
        <v>-31141064.689738419</v>
      </c>
      <c r="Z122" s="73">
        <f t="shared" si="24"/>
        <v>-69357932.865096688</v>
      </c>
      <c r="AA122" s="12">
        <f t="shared" si="25"/>
        <v>-1.0146757749259065</v>
      </c>
      <c r="AB122" s="110">
        <f t="shared" si="26"/>
        <v>145451415.49207312</v>
      </c>
      <c r="AC122" s="73">
        <f>AB122/SUMIFS(FinParameters!$L$8:$L$39,FinParameters!$B$8:$B$39,Financials!$E122,FinParameters!$C$8:$C$39,Financials!$F122)</f>
        <v>97979700.088539526</v>
      </c>
      <c r="AD122" s="73">
        <f t="shared" si="27"/>
        <v>97979700.088539526</v>
      </c>
      <c r="AE122" s="12"/>
      <c r="AF122" s="73">
        <f t="shared" si="28"/>
        <v>125298456.68129086</v>
      </c>
      <c r="AG122" s="73">
        <f t="shared" si="29"/>
        <v>66838635.398801103</v>
      </c>
      <c r="AH122" s="73">
        <f t="shared" si="29"/>
        <v>28621767.223442838</v>
      </c>
      <c r="AI122" s="12">
        <f t="shared" si="30"/>
        <v>0.41872375137942758</v>
      </c>
      <c r="AL122" s="73">
        <f>Summary!G122</f>
        <v>-9217205.4436650742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17961841.630628463</v>
      </c>
      <c r="AN122" s="20">
        <f>Summary!I122</f>
        <v>4451704.5272846883</v>
      </c>
      <c r="AP122" s="12">
        <v>1</v>
      </c>
    </row>
    <row r="123" spans="1:42" x14ac:dyDescent="0.3">
      <c r="A123">
        <v>119</v>
      </c>
      <c r="B123" t="str">
        <f>Summary!B123</f>
        <v>MarinusSnowy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-121450391.07927929</v>
      </c>
      <c r="H123" s="73">
        <f>SUMIFS(AM$5:AM123,$F$5:$F123,$F123,$D$5:$D123,$D123)</f>
        <v>289305063.53791797</v>
      </c>
      <c r="I123" s="20">
        <f>SUMIFS(AN$5:AN123,$F$5:$F123,$F123,$D$5:$D123,$D123)</f>
        <v>40937129.530034907</v>
      </c>
      <c r="J123" s="73">
        <f t="shared" si="16"/>
        <v>40937129.530034907</v>
      </c>
      <c r="K123" s="73">
        <f t="shared" si="17"/>
        <v>-80513261.549244374</v>
      </c>
      <c r="L123" s="73">
        <f t="shared" si="18"/>
        <v>208791801.98867357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11597560.833001081</v>
      </c>
      <c r="Q123" s="73">
        <f>P123/SUMIFS(FinParameters!$H$8:$H$39,FinParameters!$B$8:$B$39,Financials!$E123,FinParameters!$C$8:$C$39,Financials!$F123)</f>
        <v>2523967.1413596999</v>
      </c>
      <c r="R123" s="73">
        <f t="shared" si="31"/>
        <v>-56757212.759737283</v>
      </c>
      <c r="S123" s="12">
        <f t="shared" si="20"/>
        <v>-0.83033283231833954</v>
      </c>
      <c r="T123" s="110">
        <f t="shared" si="21"/>
        <v>-121450391.07927929</v>
      </c>
      <c r="U123" s="73">
        <f>T123/SUMIFS(FinParameters!$L$8:$L$39,FinParameters!$B$8:$B$39,Financials!$E123,FinParameters!$C$8:$C$39,Financials!$F123)</f>
        <v>-81812011.614504606</v>
      </c>
      <c r="V123" s="73">
        <f t="shared" si="22"/>
        <v>-81812011.614504606</v>
      </c>
      <c r="W123" s="12"/>
      <c r="X123" s="73">
        <f t="shared" si="23"/>
        <v>-109852830.2462782</v>
      </c>
      <c r="Y123" s="73">
        <f t="shared" si="24"/>
        <v>-79288044.473144904</v>
      </c>
      <c r="Z123" s="73">
        <f t="shared" si="24"/>
        <v>-138569224.37424189</v>
      </c>
      <c r="AA123" s="12">
        <f t="shared" si="25"/>
        <v>-2.0272062518975664</v>
      </c>
      <c r="AB123" s="110">
        <f t="shared" si="26"/>
        <v>289305063.53791797</v>
      </c>
      <c r="AC123" s="73">
        <f>AB123/SUMIFS(FinParameters!$L$8:$L$39,FinParameters!$B$8:$B$39,Financials!$E123,FinParameters!$C$8:$C$39,Financials!$F123)</f>
        <v>194883104.18736276</v>
      </c>
      <c r="AD123" s="73">
        <f t="shared" si="27"/>
        <v>194883104.18736276</v>
      </c>
      <c r="AE123" s="12"/>
      <c r="AF123" s="73">
        <f t="shared" si="28"/>
        <v>179452233.29163978</v>
      </c>
      <c r="AG123" s="73">
        <f t="shared" si="29"/>
        <v>115595059.71421786</v>
      </c>
      <c r="AH123" s="73">
        <f t="shared" si="29"/>
        <v>56313879.813120872</v>
      </c>
      <c r="AI123" s="12">
        <f t="shared" si="30"/>
        <v>0.82384706807226338</v>
      </c>
      <c r="AL123" s="73">
        <f>Summary!G123</f>
        <v>-13304857.83458643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30923697.247643933</v>
      </c>
      <c r="AN123" s="20">
        <f>Summary!I123</f>
        <v>2785692.4569007168</v>
      </c>
      <c r="AP123" s="12">
        <v>1</v>
      </c>
    </row>
    <row r="124" spans="1:42" x14ac:dyDescent="0.3">
      <c r="A124">
        <v>120</v>
      </c>
      <c r="B124" t="str">
        <f>Summary!B124</f>
        <v>MarinusSnowy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50355669.916961737</v>
      </c>
      <c r="H124" s="73">
        <f>SUMIFS(AM$5:AM124,$F$5:$F124,$F124,$D$5:$D124,$D124)</f>
        <v>1553597.3499404162</v>
      </c>
      <c r="I124" s="20">
        <f>SUMIFS(AN$5:AN124,$F$5:$F124,$F124,$D$5:$D124,$D124)</f>
        <v>102542414.57639369</v>
      </c>
      <c r="J124" s="73">
        <f t="shared" si="16"/>
        <v>102542414.57639369</v>
      </c>
      <c r="K124" s="73">
        <f t="shared" si="17"/>
        <v>152898084.49335542</v>
      </c>
      <c r="L124" s="73">
        <f t="shared" si="18"/>
        <v>154451681.84329584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73202845.879359871</v>
      </c>
      <c r="Q124" s="73">
        <f>P124/SUMIFS(FinParameters!$H$8:$H$39,FinParameters!$B$8:$B$39,Financials!$E124,FinParameters!$C$8:$C$39,Financials!$F124)</f>
        <v>15931072.086104522</v>
      </c>
      <c r="R124" s="73">
        <f t="shared" si="31"/>
        <v>4848072.2866215147</v>
      </c>
      <c r="S124" s="12">
        <f t="shared" si="20"/>
        <v>7.0925145850187526E-2</v>
      </c>
      <c r="T124" s="110">
        <f t="shared" si="21"/>
        <v>50355669.916961737</v>
      </c>
      <c r="U124" s="73">
        <f>T124/SUMIFS(FinParameters!$L$8:$L$39,FinParameters!$B$8:$B$39,Financials!$E124,FinParameters!$C$8:$C$39,Financials!$F124)</f>
        <v>33920834.799234316</v>
      </c>
      <c r="V124" s="73">
        <f t="shared" si="22"/>
        <v>33920834.799234316</v>
      </c>
      <c r="W124" s="12"/>
      <c r="X124" s="73">
        <f t="shared" si="23"/>
        <v>123558515.7963216</v>
      </c>
      <c r="Y124" s="73">
        <f t="shared" si="24"/>
        <v>49851906.885338835</v>
      </c>
      <c r="Z124" s="73">
        <f t="shared" si="24"/>
        <v>38768907.085855827</v>
      </c>
      <c r="AA124" s="12">
        <f t="shared" si="25"/>
        <v>0.56717190399668627</v>
      </c>
      <c r="AB124" s="110">
        <f t="shared" si="26"/>
        <v>1553597.3499404162</v>
      </c>
      <c r="AC124" s="73">
        <f>AB124/SUMIFS(FinParameters!$L$8:$L$39,FinParameters!$B$8:$B$39,Financials!$E124,FinParameters!$C$8:$C$39,Financials!$F124)</f>
        <v>1046541.9115416418</v>
      </c>
      <c r="AD124" s="73">
        <f t="shared" si="27"/>
        <v>1046541.9115416418</v>
      </c>
      <c r="AE124" s="12"/>
      <c r="AF124" s="73">
        <f t="shared" si="28"/>
        <v>125112113.14626202</v>
      </c>
      <c r="AG124" s="73">
        <f t="shared" si="29"/>
        <v>50898448.796880476</v>
      </c>
      <c r="AH124" s="73">
        <f t="shared" si="29"/>
        <v>39815448.997397467</v>
      </c>
      <c r="AI124" s="12">
        <f t="shared" si="30"/>
        <v>0.5824823476794786</v>
      </c>
      <c r="AL124" s="73">
        <f>Summary!G124</f>
        <v>2338733.7855332019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2020494.0030909691</v>
      </c>
      <c r="AN124" s="20">
        <f>Summary!I124</f>
        <v>7664503.4613387519</v>
      </c>
      <c r="AP124" s="12">
        <v>1</v>
      </c>
    </row>
    <row r="125" spans="1:42" x14ac:dyDescent="0.3">
      <c r="A125">
        <v>121</v>
      </c>
      <c r="B125" t="str">
        <f>Summary!B125</f>
        <v>MarinusSnowy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322377015.48860478</v>
      </c>
      <c r="H125" s="73">
        <f>SUMIFS(AM$5:AM125,$F$5:$F125,$F125,$D$5:$D125,$D125)</f>
        <v>-337923182.87554002</v>
      </c>
      <c r="I125" s="20">
        <f>SUMIFS(AN$5:AN125,$F$5:$F125,$F125,$D$5:$D125,$D125)</f>
        <v>209082602.53244275</v>
      </c>
      <c r="J125" s="73">
        <f t="shared" si="16"/>
        <v>209082602.53244275</v>
      </c>
      <c r="K125" s="73">
        <f t="shared" si="17"/>
        <v>531459618.02104753</v>
      </c>
      <c r="L125" s="73">
        <f t="shared" si="18"/>
        <v>193536435.14550751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177598919.61798307</v>
      </c>
      <c r="Q125" s="73">
        <f>P125/SUMIFS(FinParameters!$H$8:$H$39,FinParameters!$B$8:$B$39,Financials!$E125,FinParameters!$C$8:$C$39,Financials!$F125)</f>
        <v>35136999.448841549</v>
      </c>
      <c r="R125" s="73">
        <f t="shared" si="31"/>
        <v>108384532.00413896</v>
      </c>
      <c r="S125" s="12">
        <f t="shared" si="20"/>
        <v>1.5659248855719143</v>
      </c>
      <c r="T125" s="110">
        <f t="shared" si="21"/>
        <v>322377015.48860478</v>
      </c>
      <c r="U125" s="73">
        <f>T125/SUMIFS(FinParameters!$L$8:$L$39,FinParameters!$B$8:$B$39,Financials!$E125,FinParameters!$C$8:$C$39,Financials!$F125)</f>
        <v>211864581.09356815</v>
      </c>
      <c r="V125" s="73">
        <f t="shared" si="22"/>
        <v>211864581.09356815</v>
      </c>
      <c r="W125" s="12"/>
      <c r="X125" s="73">
        <f t="shared" si="23"/>
        <v>499975935.10658789</v>
      </c>
      <c r="Y125" s="73">
        <f t="shared" si="24"/>
        <v>247001580.54240969</v>
      </c>
      <c r="Z125" s="73">
        <f t="shared" si="24"/>
        <v>320249113.09770709</v>
      </c>
      <c r="AA125" s="12">
        <f t="shared" si="25"/>
        <v>4.626915358760634</v>
      </c>
      <c r="AB125" s="110">
        <f t="shared" si="26"/>
        <v>-337923182.87554002</v>
      </c>
      <c r="AC125" s="73">
        <f>AB125/SUMIFS(FinParameters!$L$8:$L$39,FinParameters!$B$8:$B$39,Financials!$E125,FinParameters!$C$8:$C$39,Financials!$F125)</f>
        <v>-222081445.45671609</v>
      </c>
      <c r="AD125" s="73">
        <f t="shared" si="27"/>
        <v>-222081445.45671609</v>
      </c>
      <c r="AE125" s="12"/>
      <c r="AF125" s="73">
        <f t="shared" si="28"/>
        <v>162052752.23104787</v>
      </c>
      <c r="AG125" s="73">
        <f t="shared" si="29"/>
        <v>24920135.085693598</v>
      </c>
      <c r="AH125" s="73">
        <f t="shared" si="29"/>
        <v>98167667.640991002</v>
      </c>
      <c r="AI125" s="12">
        <f t="shared" si="30"/>
        <v>1.4183130274688107</v>
      </c>
      <c r="AL125" s="73">
        <f>Summary!G125</f>
        <v>15616219.717856431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-17962145.502543435</v>
      </c>
      <c r="AN125" s="20">
        <f>Summary!I125</f>
        <v>13747093.621884946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MarinusSnowy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178932485.67834267</v>
      </c>
      <c r="H126" s="73">
        <f>SUMIFS(AM$5:AM126,$F$5:$F126,$F126,$D$5:$D126,$D126)</f>
        <v>-147327274.57513455</v>
      </c>
      <c r="I126" s="20">
        <f>SUMIFS(AN$5:AN126,$F$5:$F126,$F126,$D$5:$D126,$D126)</f>
        <v>150914575.13097039</v>
      </c>
      <c r="J126" s="73">
        <f t="shared" si="16"/>
        <v>150914575.13097039</v>
      </c>
      <c r="K126" s="73">
        <f t="shared" si="17"/>
        <v>329847060.80931306</v>
      </c>
      <c r="L126" s="73">
        <f t="shared" si="18"/>
        <v>182519786.23417851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119430892.21651071</v>
      </c>
      <c r="Q126" s="73">
        <f>P126/SUMIFS(FinParameters!$H$8:$H$39,FinParameters!$B$8:$B$39,Financials!$E126,FinParameters!$C$8:$C$39,Financials!$F126)</f>
        <v>23628765.327023271</v>
      </c>
      <c r="R126" s="73">
        <f t="shared" si="31"/>
        <v>50216504.602666602</v>
      </c>
      <c r="S126" s="12">
        <f t="shared" si="20"/>
        <v>0.72552118618502959</v>
      </c>
      <c r="T126" s="110">
        <f t="shared" si="21"/>
        <v>178932485.67834267</v>
      </c>
      <c r="U126" s="73">
        <f>T126/SUMIFS(FinParameters!$L$8:$L$39,FinParameters!$B$8:$B$39,Financials!$E126,FinParameters!$C$8:$C$39,Financials!$F126)</f>
        <v>117593545.13787585</v>
      </c>
      <c r="V126" s="73">
        <f t="shared" si="22"/>
        <v>117593545.13787585</v>
      </c>
      <c r="W126" s="12"/>
      <c r="X126" s="73">
        <f t="shared" si="23"/>
        <v>298363377.89485341</v>
      </c>
      <c r="Y126" s="73">
        <f t="shared" si="24"/>
        <v>141222310.46489912</v>
      </c>
      <c r="Z126" s="73">
        <f t="shared" si="24"/>
        <v>167810049.74054247</v>
      </c>
      <c r="AA126" s="12">
        <f t="shared" si="25"/>
        <v>2.424496633225683</v>
      </c>
      <c r="AB126" s="110">
        <f t="shared" si="26"/>
        <v>-147327274.57513455</v>
      </c>
      <c r="AC126" s="73">
        <f>AB126/SUMIFS(FinParameters!$L$8:$L$39,FinParameters!$B$8:$B$39,Financials!$E126,FinParameters!$C$8:$C$39,Financials!$F126)</f>
        <v>-96822756.623048663</v>
      </c>
      <c r="AD126" s="73">
        <f t="shared" si="27"/>
        <v>-96822756.623048663</v>
      </c>
      <c r="AE126" s="12"/>
      <c r="AF126" s="73">
        <f t="shared" si="28"/>
        <v>151036103.31971887</v>
      </c>
      <c r="AG126" s="73">
        <f t="shared" si="29"/>
        <v>44399553.84185046</v>
      </c>
      <c r="AH126" s="73">
        <f t="shared" si="29"/>
        <v>70987293.117493808</v>
      </c>
      <c r="AI126" s="12">
        <f t="shared" si="30"/>
        <v>1.0256146960880586</v>
      </c>
      <c r="AL126" s="73">
        <f>Summary!G126</f>
        <v>8073867.3526404826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-9363630.1561946776</v>
      </c>
      <c r="AN126" s="20">
        <f>Summary!I126</f>
        <v>10133621.037946541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MarinusSnowy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105172131.16596203</v>
      </c>
      <c r="H127" s="73">
        <f>SUMIFS(AM$5:AM127,$F$5:$F127,$F127,$D$5:$D127,$D127)</f>
        <v>-62472622.691759974</v>
      </c>
      <c r="I127" s="20">
        <f>SUMIFS(AN$5:AN127,$F$5:$F127,$F127,$D$5:$D127,$D127)</f>
        <v>125549757.31347159</v>
      </c>
      <c r="J127" s="73">
        <f t="shared" si="16"/>
        <v>125549757.31347159</v>
      </c>
      <c r="K127" s="73">
        <f t="shared" si="17"/>
        <v>230721888.4794336</v>
      </c>
      <c r="L127" s="73">
        <f t="shared" si="18"/>
        <v>168249265.78767365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94066074.39901191</v>
      </c>
      <c r="Q127" s="73">
        <f>P127/SUMIFS(FinParameters!$H$8:$H$39,FinParameters!$B$8:$B$39,Financials!$E127,FinParameters!$C$8:$C$39,Financials!$F127)</f>
        <v>18610471.344207976</v>
      </c>
      <c r="R127" s="73">
        <f t="shared" si="31"/>
        <v>24851686.785167802</v>
      </c>
      <c r="S127" s="12">
        <f t="shared" si="20"/>
        <v>0.35905376962689506</v>
      </c>
      <c r="T127" s="110">
        <f t="shared" si="21"/>
        <v>105172131.16596203</v>
      </c>
      <c r="U127" s="73">
        <f>T127/SUMIFS(FinParameters!$L$8:$L$39,FinParameters!$B$8:$B$39,Financials!$E127,FinParameters!$C$8:$C$39,Financials!$F127)</f>
        <v>69118604.744270205</v>
      </c>
      <c r="V127" s="73">
        <f t="shared" si="22"/>
        <v>69118604.744270205</v>
      </c>
      <c r="W127" s="12"/>
      <c r="X127" s="73">
        <f t="shared" si="23"/>
        <v>199238205.56497392</v>
      </c>
      <c r="Y127" s="73">
        <f t="shared" si="24"/>
        <v>87729076.088478178</v>
      </c>
      <c r="Z127" s="73">
        <f t="shared" si="24"/>
        <v>93970291.529438004</v>
      </c>
      <c r="AA127" s="12">
        <f t="shared" si="25"/>
        <v>1.3576699118355311</v>
      </c>
      <c r="AB127" s="110">
        <f t="shared" si="26"/>
        <v>-62472622.691759974</v>
      </c>
      <c r="AC127" s="73">
        <f>AB127/SUMIFS(FinParameters!$L$8:$L$39,FinParameters!$B$8:$B$39,Financials!$E127,FinParameters!$C$8:$C$39,Financials!$F127)</f>
        <v>-41056698.835510239</v>
      </c>
      <c r="AD127" s="73">
        <f t="shared" si="27"/>
        <v>-41056698.835510239</v>
      </c>
      <c r="AE127" s="12"/>
      <c r="AF127" s="73">
        <f t="shared" si="28"/>
        <v>136765582.87321395</v>
      </c>
      <c r="AG127" s="73">
        <f t="shared" si="29"/>
        <v>46672377.252967939</v>
      </c>
      <c r="AH127" s="73">
        <f t="shared" si="29"/>
        <v>52913592.693927765</v>
      </c>
      <c r="AI127" s="12">
        <f t="shared" si="30"/>
        <v>0.76448834582109493</v>
      </c>
      <c r="AL127" s="73">
        <f>Summary!G127</f>
        <v>5780204.8436761312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-4231896.4865040947</v>
      </c>
      <c r="AN127" s="20">
        <f>Summary!I127</f>
        <v>8883635.895996917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MarinusSnowy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50053269.197101258</v>
      </c>
      <c r="H128" s="73">
        <f>SUMIFS(AM$5:AM128,$F$5:$F128,$F128,$D$5:$D128,$D128)</f>
        <v>531417.01353079244</v>
      </c>
      <c r="I128" s="20">
        <f>SUMIFS(AN$5:AN128,$F$5:$F128,$F128,$D$5:$D128,$D128)</f>
        <v>109724184.70493719</v>
      </c>
      <c r="J128" s="73">
        <f t="shared" si="16"/>
        <v>109724184.70493719</v>
      </c>
      <c r="K128" s="73">
        <f t="shared" si="17"/>
        <v>159777453.90203846</v>
      </c>
      <c r="L128" s="73">
        <f t="shared" si="18"/>
        <v>160308870.91556925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78240501.790477514</v>
      </c>
      <c r="Q128" s="73">
        <f>P128/SUMIFS(FinParameters!$H$8:$H$39,FinParameters!$B$8:$B$39,Financials!$E128,FinParameters!$C$8:$C$39,Financials!$F128)</f>
        <v>15479466.171317443</v>
      </c>
      <c r="R128" s="73">
        <f t="shared" si="31"/>
        <v>9026114.1766334064</v>
      </c>
      <c r="S128" s="12">
        <f t="shared" si="20"/>
        <v>0.13040806236690625</v>
      </c>
      <c r="T128" s="110">
        <f t="shared" si="21"/>
        <v>50053269.197101258</v>
      </c>
      <c r="U128" s="73">
        <f>T128/SUMIFS(FinParameters!$L$8:$L$39,FinParameters!$B$8:$B$39,Financials!$E128,FinParameters!$C$8:$C$39,Financials!$F128)</f>
        <v>32894761.10675855</v>
      </c>
      <c r="V128" s="73">
        <f t="shared" si="22"/>
        <v>32894761.10675855</v>
      </c>
      <c r="W128" s="12"/>
      <c r="X128" s="73">
        <f t="shared" si="23"/>
        <v>128293770.98757878</v>
      </c>
      <c r="Y128" s="73">
        <f t="shared" si="24"/>
        <v>48374227.278075993</v>
      </c>
      <c r="Z128" s="73">
        <f t="shared" si="24"/>
        <v>41920875.283391953</v>
      </c>
      <c r="AA128" s="12">
        <f t="shared" si="25"/>
        <v>0.60566706906768952</v>
      </c>
      <c r="AB128" s="110">
        <f t="shared" si="26"/>
        <v>531417.01353079244</v>
      </c>
      <c r="AC128" s="73">
        <f>AB128/SUMIFS(FinParameters!$L$8:$L$39,FinParameters!$B$8:$B$39,Financials!$E128,FinParameters!$C$8:$C$39,Financials!$F128)</f>
        <v>349244.63453777489</v>
      </c>
      <c r="AD128" s="73">
        <f t="shared" si="27"/>
        <v>349244.63453777489</v>
      </c>
      <c r="AE128" s="12"/>
      <c r="AF128" s="73">
        <f t="shared" si="28"/>
        <v>128825188.00110957</v>
      </c>
      <c r="AG128" s="73">
        <f t="shared" si="29"/>
        <v>48723471.912613764</v>
      </c>
      <c r="AH128" s="73">
        <f t="shared" si="29"/>
        <v>42270119.917929724</v>
      </c>
      <c r="AI128" s="12">
        <f t="shared" si="30"/>
        <v>0.61071290775207188</v>
      </c>
      <c r="AL128" s="73">
        <f>Summary!G128</f>
        <v>3112242.748545175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295312.6849737608</v>
      </c>
      <c r="AN128" s="20">
        <f>Summary!I128</f>
        <v>7933131.3916927502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MarinusSnowy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-4783518.181107291</v>
      </c>
      <c r="H129" s="73">
        <f>SUMIFS(AM$5:AM129,$F$5:$F129,$F129,$D$5:$D129,$D129)</f>
        <v>68869492.587283924</v>
      </c>
      <c r="I129" s="20">
        <f>SUMIFS(AN$5:AN129,$F$5:$F129,$F129,$D$5:$D129,$D129)</f>
        <v>93342939.499235258</v>
      </c>
      <c r="J129" s="73">
        <f t="shared" si="16"/>
        <v>93342939.499235258</v>
      </c>
      <c r="K129" s="73">
        <f t="shared" si="17"/>
        <v>88559421.31812796</v>
      </c>
      <c r="L129" s="73">
        <f t="shared" si="18"/>
        <v>157428913.9054119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61859256.584775582</v>
      </c>
      <c r="Q129" s="73">
        <f>P129/SUMIFS(FinParameters!$H$8:$H$39,FinParameters!$B$8:$B$39,Financials!$E129,FinParameters!$C$8:$C$39,Financials!$F129)</f>
        <v>12238524.13742342</v>
      </c>
      <c r="R129" s="73">
        <f t="shared" si="31"/>
        <v>-7355131.0290685259</v>
      </c>
      <c r="S129" s="12">
        <f t="shared" si="20"/>
        <v>-0.10626592653110996</v>
      </c>
      <c r="T129" s="110">
        <f t="shared" si="21"/>
        <v>-4783518.181107291</v>
      </c>
      <c r="U129" s="73">
        <f>T129/SUMIFS(FinParameters!$L$8:$L$39,FinParameters!$B$8:$B$39,Financials!$E129,FinParameters!$C$8:$C$39,Financials!$F129)</f>
        <v>-3143704.5040501235</v>
      </c>
      <c r="V129" s="73">
        <f t="shared" si="22"/>
        <v>-3143704.5040501235</v>
      </c>
      <c r="W129" s="12"/>
      <c r="X129" s="73">
        <f t="shared" si="23"/>
        <v>57075738.403668284</v>
      </c>
      <c r="Y129" s="73">
        <f t="shared" si="24"/>
        <v>9094819.6333732978</v>
      </c>
      <c r="Z129" s="73">
        <f t="shared" si="24"/>
        <v>-10498835.53311865</v>
      </c>
      <c r="AA129" s="12">
        <f t="shared" si="25"/>
        <v>-0.15168573897804299</v>
      </c>
      <c r="AB129" s="110">
        <f t="shared" si="26"/>
        <v>68869492.587283924</v>
      </c>
      <c r="AC129" s="73">
        <f>AB129/SUMIFS(FinParameters!$L$8:$L$39,FinParameters!$B$8:$B$39,Financials!$E129,FinParameters!$C$8:$C$39,Financials!$F129)</f>
        <v>45260690.111597799</v>
      </c>
      <c r="AD129" s="73">
        <f t="shared" si="27"/>
        <v>45260690.111597799</v>
      </c>
      <c r="AE129" s="12"/>
      <c r="AF129" s="73">
        <f t="shared" si="28"/>
        <v>125945230.99095221</v>
      </c>
      <c r="AG129" s="73">
        <f t="shared" si="29"/>
        <v>54355509.744971097</v>
      </c>
      <c r="AH129" s="73">
        <f t="shared" si="29"/>
        <v>34761854.578479148</v>
      </c>
      <c r="AI129" s="12">
        <f t="shared" si="30"/>
        <v>0.50223451766155858</v>
      </c>
      <c r="AL129" s="73">
        <f>Summary!G129</f>
        <v>-3068331.5311546465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7789312.2553239744</v>
      </c>
      <c r="AN129" s="20">
        <f>Summary!I129</f>
        <v>6351662.5553083122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MarinusSnowy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-69957193.510996923</v>
      </c>
      <c r="H130" s="73">
        <f>SUMIFS(AM$5:AM130,$F$5:$F130,$F130,$D$5:$D130,$D130)</f>
        <v>164485992.18360662</v>
      </c>
      <c r="I130" s="20">
        <f>SUMIFS(AN$5:AN130,$F$5:$F130,$F130,$D$5:$D130,$D130)</f>
        <v>72092863.549784482</v>
      </c>
      <c r="J130" s="73">
        <f t="shared" si="16"/>
        <v>72092863.549784482</v>
      </c>
      <c r="K130" s="73">
        <f t="shared" si="17"/>
        <v>2135670.0387875587</v>
      </c>
      <c r="L130" s="73">
        <f t="shared" si="18"/>
        <v>166621662.22239417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40609180.635324806</v>
      </c>
      <c r="Q130" s="73">
        <f>P130/SUMIFS(FinParameters!$H$8:$H$39,FinParameters!$B$8:$B$39,Financials!$E130,FinParameters!$C$8:$C$39,Financials!$F130)</f>
        <v>8034309.89710161</v>
      </c>
      <c r="R130" s="73">
        <f t="shared" si="31"/>
        <v>-28605206.978519302</v>
      </c>
      <c r="S130" s="12">
        <f t="shared" si="20"/>
        <v>-0.41328411569732287</v>
      </c>
      <c r="T130" s="110">
        <f t="shared" si="21"/>
        <v>-69957193.510996923</v>
      </c>
      <c r="U130" s="73">
        <f>T130/SUMIFS(FinParameters!$L$8:$L$39,FinParameters!$B$8:$B$39,Financials!$E130,FinParameters!$C$8:$C$39,Financials!$F130)</f>
        <v>-45975521.78223744</v>
      </c>
      <c r="V130" s="73">
        <f t="shared" si="22"/>
        <v>-45975521.78223744</v>
      </c>
      <c r="W130" s="12"/>
      <c r="X130" s="73">
        <f t="shared" si="23"/>
        <v>-29348012.875672113</v>
      </c>
      <c r="Y130" s="73">
        <f t="shared" si="24"/>
        <v>-37941211.885135829</v>
      </c>
      <c r="Z130" s="73">
        <f t="shared" si="24"/>
        <v>-74580728.760756746</v>
      </c>
      <c r="AA130" s="12">
        <f t="shared" si="25"/>
        <v>-1.0775321624869694</v>
      </c>
      <c r="AB130" s="110">
        <f t="shared" si="26"/>
        <v>159551412.41809842</v>
      </c>
      <c r="AC130" s="73">
        <f>AB130/SUMIFS(FinParameters!$L$8:$L$39,FinParameters!$B$8:$B$39,Financials!$E130,FinParameters!$C$8:$C$39,Financials!$F130)</f>
        <v>104856399.59044291</v>
      </c>
      <c r="AD130" s="73">
        <f t="shared" si="27"/>
        <v>104856399.59044291</v>
      </c>
      <c r="AE130" s="12"/>
      <c r="AF130" s="73">
        <f t="shared" si="28"/>
        <v>130203399.5424263</v>
      </c>
      <c r="AG130" s="73">
        <f t="shared" si="29"/>
        <v>66915187.705307081</v>
      </c>
      <c r="AH130" s="73">
        <f t="shared" si="29"/>
        <v>30275670.829686165</v>
      </c>
      <c r="AI130" s="12">
        <f t="shared" si="30"/>
        <v>0.43741874880982823</v>
      </c>
      <c r="AL130" s="73">
        <f>Summary!G130</f>
        <v>-11282982.444971753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19034576.691533498</v>
      </c>
      <c r="AN130" s="20">
        <f>Summary!I130</f>
        <v>4232042.5975077478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MarinusSnowy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-137280184.07296535</v>
      </c>
      <c r="H131" s="73">
        <f>SUMIFS(AM$5:AM131,$F$5:$F131,$F131,$D$5:$D131,$D131)</f>
        <v>321110140.71185505</v>
      </c>
      <c r="I131" s="20">
        <f>SUMIFS(AN$5:AN131,$F$5:$F131,$F131,$D$5:$D131,$D131)</f>
        <v>43503399.209033526</v>
      </c>
      <c r="J131" s="73">
        <f t="shared" si="16"/>
        <v>43503399.209033526</v>
      </c>
      <c r="K131" s="73">
        <f t="shared" si="17"/>
        <v>-93776784.863931835</v>
      </c>
      <c r="L131" s="73">
        <f t="shared" si="18"/>
        <v>227333355.84792322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12019716.294573855</v>
      </c>
      <c r="Q131" s="73">
        <f>P131/SUMIFS(FinParameters!$H$8:$H$39,FinParameters!$B$8:$B$39,Financials!$E131,FinParameters!$C$8:$C$39,Financials!$F131)</f>
        <v>2378036.7905735215</v>
      </c>
      <c r="R131" s="73">
        <f t="shared" si="31"/>
        <v>-57194671.319270253</v>
      </c>
      <c r="S131" s="12">
        <f t="shared" si="20"/>
        <v>-0.82634078391860677</v>
      </c>
      <c r="T131" s="110">
        <f t="shared" si="21"/>
        <v>-137280184.07296535</v>
      </c>
      <c r="U131" s="73">
        <f>T131/SUMIFS(FinParameters!$L$8:$L$39,FinParameters!$B$8:$B$39,Financials!$E131,FinParameters!$C$8:$C$39,Financials!$F131)</f>
        <v>-90219858.407042056</v>
      </c>
      <c r="V131" s="73">
        <f t="shared" si="22"/>
        <v>-90219858.407042056</v>
      </c>
      <c r="W131" s="12"/>
      <c r="X131" s="73">
        <f t="shared" si="23"/>
        <v>-125260467.77839151</v>
      </c>
      <c r="Y131" s="73">
        <f t="shared" si="24"/>
        <v>-87841821.616468534</v>
      </c>
      <c r="Z131" s="73">
        <f t="shared" si="24"/>
        <v>-147414529.72631231</v>
      </c>
      <c r="AA131" s="12">
        <f t="shared" si="25"/>
        <v>-2.1298249512623988</v>
      </c>
      <c r="AB131" s="110">
        <f t="shared" si="26"/>
        <v>224777098.49829853</v>
      </c>
      <c r="AC131" s="73">
        <f>AB131/SUMIFS(FinParameters!$L$8:$L$39,FinParameters!$B$8:$B$39,Financials!$E131,FinParameters!$C$8:$C$39,Financials!$F131)</f>
        <v>147722398.07664901</v>
      </c>
      <c r="AD131" s="73">
        <f t="shared" si="27"/>
        <v>147722398.07664901</v>
      </c>
      <c r="AE131" s="12"/>
      <c r="AF131" s="73">
        <f t="shared" si="28"/>
        <v>99516630.719907016</v>
      </c>
      <c r="AG131" s="73">
        <f t="shared" si="29"/>
        <v>59880576.460180476</v>
      </c>
      <c r="AH131" s="73">
        <f t="shared" si="29"/>
        <v>307868.35033670068</v>
      </c>
      <c r="AI131" s="12">
        <f t="shared" si="30"/>
        <v>4.4480397927427664E-3</v>
      </c>
      <c r="AL131" s="73">
        <f>Summary!G131</f>
        <v>-15829792.993686071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31805077.173937075</v>
      </c>
      <c r="AN131" s="20">
        <f>Summary!I131</f>
        <v>2566269.6789986175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MarinusSnowy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51365672.457798511</v>
      </c>
      <c r="H132" s="73">
        <f>SUMIFS(AM$5:AM132,$F$5:$F132,$F132,$D$5:$D132,$D132)</f>
        <v>3755391.9913325794</v>
      </c>
      <c r="I132" s="20">
        <f>SUMIFS(AN$5:AN132,$F$5:$F132,$F132,$D$5:$D132,$D132)</f>
        <v>110114835.48566979</v>
      </c>
      <c r="J132" s="73">
        <f t="shared" si="16"/>
        <v>110114835.48566979</v>
      </c>
      <c r="K132" s="73">
        <f t="shared" si="17"/>
        <v>161480507.9434683</v>
      </c>
      <c r="L132" s="73">
        <f t="shared" si="18"/>
        <v>165235899.93480086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78631152.571210116</v>
      </c>
      <c r="Q132" s="73">
        <f>P132/SUMIFS(FinParameters!$H$8:$H$39,FinParameters!$B$8:$B$39,Financials!$E132,FinParameters!$C$8:$C$39,Financials!$F132)</f>
        <v>15556754.345687063</v>
      </c>
      <c r="R132" s="73">
        <f t="shared" si="31"/>
        <v>9416764.9573660083</v>
      </c>
      <c r="S132" s="12">
        <f t="shared" si="20"/>
        <v>0.13605213138492736</v>
      </c>
      <c r="T132" s="110">
        <f t="shared" si="21"/>
        <v>51365672.457798511</v>
      </c>
      <c r="U132" s="73">
        <f>T132/SUMIFS(FinParameters!$L$8:$L$39,FinParameters!$B$8:$B$39,Financials!$E132,FinParameters!$C$8:$C$39,Financials!$F132)</f>
        <v>33757266.042577356</v>
      </c>
      <c r="V132" s="73">
        <f t="shared" si="22"/>
        <v>33757266.042577356</v>
      </c>
      <c r="W132" s="12"/>
      <c r="X132" s="73">
        <f t="shared" si="23"/>
        <v>129996825.02900863</v>
      </c>
      <c r="Y132" s="73">
        <f t="shared" si="24"/>
        <v>49314020.388264418</v>
      </c>
      <c r="Z132" s="73">
        <f t="shared" si="24"/>
        <v>43174030.999943361</v>
      </c>
      <c r="AA132" s="12">
        <f t="shared" si="25"/>
        <v>0.62377249136143165</v>
      </c>
      <c r="AB132" s="110">
        <f t="shared" si="26"/>
        <v>3755391.9913325794</v>
      </c>
      <c r="AC132" s="73">
        <f>AB132/SUMIFS(FinParameters!$L$8:$L$39,FinParameters!$B$8:$B$39,Financials!$E132,FinParameters!$C$8:$C$39,Financials!$F132)</f>
        <v>2468025.0540812556</v>
      </c>
      <c r="AD132" s="73">
        <f t="shared" si="27"/>
        <v>2468025.0540812556</v>
      </c>
      <c r="AE132" s="12"/>
      <c r="AF132" s="73">
        <f t="shared" si="28"/>
        <v>133752217.0203412</v>
      </c>
      <c r="AG132" s="73">
        <f t="shared" si="29"/>
        <v>51782045.442345671</v>
      </c>
      <c r="AH132" s="73">
        <f t="shared" si="29"/>
        <v>45642056.054024614</v>
      </c>
      <c r="AI132" s="12">
        <f t="shared" si="30"/>
        <v>0.65943017958444505</v>
      </c>
      <c r="AL132" s="73">
        <f>Summary!G132</f>
        <v>1010002.5408367752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2201794.641392163</v>
      </c>
      <c r="AN132" s="20">
        <f>Summary!I132</f>
        <v>7572420.9092760906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MarinusSnowy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-14532495.567152714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36762944.463187903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0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0">
        <f t="shared" si="26"/>
        <v>-14532495.567152714</v>
      </c>
      <c r="AC133" s="73">
        <f>AB133/SUMIFS(FinParameters!$L$8:$L$39,FinParameters!$B$8:$B$39,Financials!$E133,FinParameters!$C$8:$C$39,Financials!$F133)</f>
        <v>-13832238.493423168</v>
      </c>
      <c r="AD133" s="73">
        <f t="shared" si="27"/>
        <v>-13832238.493423168</v>
      </c>
      <c r="AE133" s="12"/>
      <c r="AF133" s="73">
        <f t="shared" si="28"/>
        <v>34762944.463187903</v>
      </c>
      <c r="AG133" s="73">
        <f t="shared" si="29"/>
        <v>32194302.748002958</v>
      </c>
      <c r="AH133" s="73">
        <f t="shared" si="29"/>
        <v>10723801.187192071</v>
      </c>
      <c r="AI133" s="12">
        <f t="shared" si="30"/>
        <v>0.47301428185648531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-14532495.567152714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MarinusSnowy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-5324449.1941535566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30375986.687786054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0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0">
        <f t="shared" ref="AB134:AB197" si="42">H134*AP134</f>
        <v>-5324449.1941535566</v>
      </c>
      <c r="AC134" s="73">
        <f>AB134/SUMIFS(FinParameters!$L$8:$L$39,FinParameters!$B$8:$B$39,Financials!$E134,FinParameters!$C$8:$C$39,Financials!$F134)</f>
        <v>-5067887.3947922019</v>
      </c>
      <c r="AD134" s="73">
        <f t="shared" ref="AD134:AD197" si="43">AC134</f>
        <v>-5067887.3947922019</v>
      </c>
      <c r="AE134" s="12"/>
      <c r="AF134" s="73">
        <f t="shared" ref="AF134:AF197" si="44">X134+AB134</f>
        <v>28375986.687786058</v>
      </c>
      <c r="AG134" s="73">
        <f t="shared" ref="AG134:AH197" si="45">Y134+AC134</f>
        <v>26520365.138317682</v>
      </c>
      <c r="AH134" s="73">
        <f t="shared" si="45"/>
        <v>4505310.008541842</v>
      </c>
      <c r="AI134" s="12">
        <f t="shared" ref="AI134:AI197" si="46">-AH134/SUM($N134,$O134)</f>
        <v>0.19872393576043698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-5324449.1941535566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MarinusSnowy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-2157153.9521202934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25821671.941567857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0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0">
        <f t="shared" si="42"/>
        <v>-2157153.9521202934</v>
      </c>
      <c r="AC135" s="73">
        <f>AB135/SUMIFS(FinParameters!$L$8:$L$39,FinParameters!$B$8:$B$39,Financials!$E135,FinParameters!$C$8:$C$39,Financials!$F135)</f>
        <v>-2053210.1864321651</v>
      </c>
      <c r="AD135" s="73">
        <f t="shared" si="43"/>
        <v>-2053210.1864321651</v>
      </c>
      <c r="AE135" s="12"/>
      <c r="AF135" s="73">
        <f t="shared" si="44"/>
        <v>23821671.941567857</v>
      </c>
      <c r="AG135" s="73">
        <f t="shared" si="45"/>
        <v>22343019.582758103</v>
      </c>
      <c r="AH135" s="73">
        <f t="shared" si="45"/>
        <v>116307.32230341714</v>
      </c>
      <c r="AI135" s="12">
        <f t="shared" si="46"/>
        <v>5.1301794553696694E-3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-2157153.9521202934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MarinusSnowy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0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21582154.312074546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0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0">
        <f t="shared" si="42"/>
        <v>0</v>
      </c>
      <c r="AC136" s="73">
        <f>AB136/SUMIFS(FinParameters!$L$8:$L$39,FinParameters!$B$8:$B$39,Financials!$E136,FinParameters!$C$8:$C$39,Financials!$F136)</f>
        <v>0</v>
      </c>
      <c r="AD136" s="73">
        <f t="shared" si="43"/>
        <v>0</v>
      </c>
      <c r="AE136" s="12"/>
      <c r="AF136" s="73">
        <f t="shared" si="44"/>
        <v>19582154.312074546</v>
      </c>
      <c r="AG136" s="73">
        <f t="shared" si="45"/>
        <v>18407396.294540253</v>
      </c>
      <c r="AH136" s="73">
        <f t="shared" si="45"/>
        <v>-3953163.9174064882</v>
      </c>
      <c r="AI136" s="12">
        <f t="shared" si="46"/>
        <v>-0.17436941983653254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0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MarinusSnowy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2137390.550073381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19171029.309400097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0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0">
        <f t="shared" si="42"/>
        <v>2137390.550073381</v>
      </c>
      <c r="AC137" s="73">
        <f>AB137/SUMIFS(FinParameters!$L$8:$L$39,FinParameters!$B$8:$B$39,Financials!$E137,FinParameters!$C$8:$C$39,Financials!$F137)</f>
        <v>2034399.0958461689</v>
      </c>
      <c r="AD137" s="73">
        <f t="shared" si="43"/>
        <v>2034399.0958461689</v>
      </c>
      <c r="AE137" s="12"/>
      <c r="AF137" s="73">
        <f t="shared" si="44"/>
        <v>17171029.309400097</v>
      </c>
      <c r="AG137" s="73">
        <f t="shared" si="45"/>
        <v>16195490.132856127</v>
      </c>
      <c r="AH137" s="73">
        <f t="shared" si="45"/>
        <v>-6276648.2984041777</v>
      </c>
      <c r="AI137" s="12">
        <f t="shared" si="46"/>
        <v>-0.27685558837861796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2137390.550073381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MarinusSnowy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4928018.3750484688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17618237.308455538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0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0">
        <f t="shared" si="42"/>
        <v>4928018.3750484688</v>
      </c>
      <c r="AC138" s="73">
        <f>AB138/SUMIFS(FinParameters!$L$8:$L$39,FinParameters!$B$8:$B$39,Financials!$E138,FinParameters!$C$8:$C$39,Financials!$F138)</f>
        <v>4690558.8340734979</v>
      </c>
      <c r="AD138" s="73">
        <f t="shared" si="43"/>
        <v>4690558.8340734979</v>
      </c>
      <c r="AE138" s="12"/>
      <c r="AF138" s="73">
        <f t="shared" si="44"/>
        <v>15618237.308455538</v>
      </c>
      <c r="AG138" s="73">
        <f t="shared" si="45"/>
        <v>14815119.332949739</v>
      </c>
      <c r="AH138" s="73">
        <f t="shared" si="45"/>
        <v>-7788163.9810155435</v>
      </c>
      <c r="AI138" s="12">
        <f t="shared" si="46"/>
        <v>-0.34352677079284905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4928018.3750484688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MarinusSnowy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11625410.653679425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16582822.579560494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0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0">
        <f t="shared" si="42"/>
        <v>11625410.653679425</v>
      </c>
      <c r="AC139" s="73">
        <f>AB139/SUMIFS(FinParameters!$L$8:$L$39,FinParameters!$B$8:$B$39,Financials!$E139,FinParameters!$C$8:$C$39,Financials!$F139)</f>
        <v>11065233.221824558</v>
      </c>
      <c r="AD139" s="73">
        <f t="shared" si="43"/>
        <v>11065233.221824558</v>
      </c>
      <c r="AE139" s="12"/>
      <c r="AF139" s="73">
        <f t="shared" si="44"/>
        <v>14582822.579560494</v>
      </c>
      <c r="AG139" s="73">
        <f t="shared" si="45"/>
        <v>13988902.928440318</v>
      </c>
      <c r="AH139" s="73">
        <f t="shared" si="45"/>
        <v>-8828442.0287176352</v>
      </c>
      <c r="AI139" s="12">
        <f t="shared" si="46"/>
        <v>-0.38941221431007583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11625410.653679425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MarinusSnowy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-67570.729845660593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22704125.238609083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0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0">
        <f t="shared" si="42"/>
        <v>-67570.729845660593</v>
      </c>
      <c r="AC140" s="73">
        <f>AB140/SUMIFS(FinParameters!$L$8:$L$39,FinParameters!$B$8:$B$39,Financials!$E140,FinParameters!$C$8:$C$39,Financials!$F140)</f>
        <v>-64314.793428350364</v>
      </c>
      <c r="AD140" s="73">
        <f t="shared" si="43"/>
        <v>-64314.793428350364</v>
      </c>
      <c r="AE140" s="12"/>
      <c r="AF140" s="73">
        <f t="shared" si="44"/>
        <v>20704125.238609079</v>
      </c>
      <c r="AG140" s="73">
        <f t="shared" si="45"/>
        <v>19460019.568206843</v>
      </c>
      <c r="AH140" s="73">
        <f t="shared" si="45"/>
        <v>-2880002.2721949741</v>
      </c>
      <c r="AI140" s="12">
        <f t="shared" si="46"/>
        <v>-0.12703351943473065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-67570.729845660593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MarinusSnowy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-31492917.827950791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59018843.030846603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0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0">
        <f t="shared" si="42"/>
        <v>-31492917.827950791</v>
      </c>
      <c r="AC141" s="73">
        <f>AB141/SUMIFS(FinParameters!$L$8:$L$39,FinParameters!$B$8:$B$39,Financials!$E141,FinParameters!$C$8:$C$39,Financials!$F141)</f>
        <v>-29244304.94317916</v>
      </c>
      <c r="AD141" s="73">
        <f t="shared" si="43"/>
        <v>-29244304.94317916</v>
      </c>
      <c r="AE141" s="12"/>
      <c r="AF141" s="73">
        <f t="shared" si="44"/>
        <v>56060093.030846611</v>
      </c>
      <c r="AG141" s="73">
        <f t="shared" si="45"/>
        <v>48885926.109113321</v>
      </c>
      <c r="AH141" s="73">
        <f t="shared" si="45"/>
        <v>19249263.446480967</v>
      </c>
      <c r="AI141" s="12">
        <f t="shared" si="46"/>
        <v>0.56690200917718492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-16960422.260798078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MarinusSnowy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-12872651.701826865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50675842.068345733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0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0">
        <f t="shared" si="42"/>
        <v>-12872651.701826865</v>
      </c>
      <c r="AC142" s="73">
        <f>AB142/SUMIFS(FinParameters!$L$8:$L$39,FinParameters!$B$8:$B$39,Financials!$E142,FinParameters!$C$8:$C$39,Financials!$F142)</f>
        <v>-11953536.787291529</v>
      </c>
      <c r="AD142" s="73">
        <f t="shared" si="43"/>
        <v>-11953536.787291529</v>
      </c>
      <c r="AE142" s="12"/>
      <c r="AF142" s="73">
        <f t="shared" si="44"/>
        <v>47717092.068345733</v>
      </c>
      <c r="AG142" s="73">
        <f t="shared" si="45"/>
        <v>42273001.290503211</v>
      </c>
      <c r="AH142" s="73">
        <f t="shared" si="45"/>
        <v>11091662.964719927</v>
      </c>
      <c r="AI142" s="12">
        <f t="shared" si="46"/>
        <v>0.32665592827996809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-7548202.5076733083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MarinusSnowy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-5137313.9042540351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42890561.113175705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0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0">
        <f t="shared" si="42"/>
        <v>-5137313.9042540351</v>
      </c>
      <c r="AC143" s="73">
        <f>AB143/SUMIFS(FinParameters!$L$8:$L$39,FinParameters!$B$8:$B$39,Financials!$E143,FinParameters!$C$8:$C$39,Financials!$F143)</f>
        <v>-4770506.6652001319</v>
      </c>
      <c r="AD143" s="73">
        <f t="shared" si="43"/>
        <v>-4770506.6652001319</v>
      </c>
      <c r="AE143" s="12"/>
      <c r="AF143" s="73">
        <f t="shared" si="44"/>
        <v>39931811.113175705</v>
      </c>
      <c r="AG143" s="73">
        <f t="shared" si="45"/>
        <v>35533959.476058096</v>
      </c>
      <c r="AH143" s="73">
        <f t="shared" si="45"/>
        <v>3684895.1643868433</v>
      </c>
      <c r="AI143" s="12">
        <f t="shared" si="46"/>
        <v>0.1085223067420841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-2980159.9521337417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MarinusSnowy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21051.051621290826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35493195.670140848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0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0">
        <f t="shared" si="42"/>
        <v>21051.051621290826</v>
      </c>
      <c r="AC144" s="73">
        <f>AB144/SUMIFS(FinParameters!$L$8:$L$39,FinParameters!$B$8:$B$39,Financials!$E144,FinParameters!$C$8:$C$39,Financials!$F144)</f>
        <v>19547.994134771885</v>
      </c>
      <c r="AD144" s="73">
        <f t="shared" si="43"/>
        <v>19547.994134771885</v>
      </c>
      <c r="AE144" s="12"/>
      <c r="AF144" s="73">
        <f t="shared" si="44"/>
        <v>32534445.670140851</v>
      </c>
      <c r="AG144" s="73">
        <f t="shared" si="45"/>
        <v>28970324.149135161</v>
      </c>
      <c r="AH144" s="73">
        <f t="shared" si="45"/>
        <v>-3294809.9281504643</v>
      </c>
      <c r="AI144" s="12">
        <f t="shared" si="46"/>
        <v>-9.703406955380936E-2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21051.051621290826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MarinusSnowy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4966124.2212618589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32810289.262994487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0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0">
        <f t="shared" si="42"/>
        <v>4966124.2212618589</v>
      </c>
      <c r="AC145" s="73">
        <f>AB145/SUMIFS(FinParameters!$L$8:$L$39,FinParameters!$B$8:$B$39,Financials!$E145,FinParameters!$C$8:$C$39,Financials!$F145)</f>
        <v>4611540.0264180582</v>
      </c>
      <c r="AD145" s="73">
        <f t="shared" si="43"/>
        <v>4611540.0264180582</v>
      </c>
      <c r="AE145" s="12"/>
      <c r="AF145" s="73">
        <f t="shared" si="44"/>
        <v>29851539.262994487</v>
      </c>
      <c r="AG145" s="73">
        <f t="shared" si="45"/>
        <v>26757786.941420332</v>
      </c>
      <c r="AH145" s="73">
        <f t="shared" si="45"/>
        <v>-5886997.4509757441</v>
      </c>
      <c r="AI145" s="12">
        <f t="shared" si="46"/>
        <v>-0.17337550043189986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2828733.6711884784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MarinusSnowy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11329396.637710446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30071025.547208294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0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0">
        <f t="shared" si="42"/>
        <v>11329396.637710446</v>
      </c>
      <c r="AC146" s="73">
        <f>AB146/SUMIFS(FinParameters!$L$8:$L$39,FinParameters!$B$8:$B$39,Financials!$E146,FinParameters!$C$8:$C$39,Financials!$F146)</f>
        <v>10520471.043854102</v>
      </c>
      <c r="AD146" s="73">
        <f t="shared" si="43"/>
        <v>10520471.043854102</v>
      </c>
      <c r="AE146" s="12"/>
      <c r="AF146" s="73">
        <f t="shared" si="44"/>
        <v>27112275.547208294</v>
      </c>
      <c r="AG146" s="73">
        <f t="shared" si="45"/>
        <v>24538847.534327745</v>
      </c>
      <c r="AH146" s="73">
        <f t="shared" si="45"/>
        <v>-8548131.1985395029</v>
      </c>
      <c r="AI146" s="12">
        <f t="shared" si="46"/>
        <v>-0.25174743774667019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6401378.2626619777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MarinusSnowy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25342352.196274627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29518073.172396846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0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0">
        <f t="shared" si="42"/>
        <v>25342352.196274627</v>
      </c>
      <c r="AC147" s="73">
        <f>AB147/SUMIFS(FinParameters!$L$8:$L$39,FinParameters!$B$8:$B$39,Financials!$E147,FinParameters!$C$8:$C$39,Financials!$F147)</f>
        <v>23532893.320781421</v>
      </c>
      <c r="AD147" s="73">
        <f t="shared" si="43"/>
        <v>23532893.320781421</v>
      </c>
      <c r="AE147" s="12"/>
      <c r="AF147" s="73">
        <f t="shared" si="44"/>
        <v>26559323.172396846</v>
      </c>
      <c r="AG147" s="73">
        <f t="shared" si="45"/>
        <v>24614687.534905914</v>
      </c>
      <c r="AH147" s="73">
        <f t="shared" si="45"/>
        <v>-9274750.6694817245</v>
      </c>
      <c r="AI147" s="12">
        <f t="shared" si="46"/>
        <v>-0.27314680396811974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13716941.542595202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MarinusSnowy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-257972.9806048637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38096038.072997794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0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0">
        <f t="shared" si="42"/>
        <v>-257972.9806048637</v>
      </c>
      <c r="AC148" s="73">
        <f>AB148/SUMIFS(FinParameters!$L$8:$L$39,FinParameters!$B$8:$B$39,Financials!$E148,FinParameters!$C$8:$C$39,Financials!$F148)</f>
        <v>-239553.55782288822</v>
      </c>
      <c r="AD148" s="73">
        <f t="shared" si="43"/>
        <v>-239553.55782288822</v>
      </c>
      <c r="AE148" s="12"/>
      <c r="AF148" s="73">
        <f t="shared" si="44"/>
        <v>35137288.072997801</v>
      </c>
      <c r="AG148" s="73">
        <f t="shared" si="45"/>
        <v>31352296.929406885</v>
      </c>
      <c r="AH148" s="73">
        <f t="shared" si="45"/>
        <v>-865143.74863576656</v>
      </c>
      <c r="AI148" s="12">
        <f t="shared" si="46"/>
        <v>-2.547898680343319E-2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-190402.2507592031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MarinusSnowy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-48506483.314815477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71802063.95377475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0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0">
        <f t="shared" si="42"/>
        <v>-48506483.314815477</v>
      </c>
      <c r="AC149" s="73">
        <f>AB149/SUMIFS(FinParameters!$L$8:$L$39,FinParameters!$B$8:$B$39,Financials!$E149,FinParameters!$C$8:$C$39,Financials!$F149)</f>
        <v>-43944479.83602564</v>
      </c>
      <c r="AD149" s="73">
        <f t="shared" si="43"/>
        <v>-43944479.83602564</v>
      </c>
      <c r="AE149" s="12"/>
      <c r="AF149" s="73">
        <f t="shared" si="44"/>
        <v>67875595.203774765</v>
      </c>
      <c r="AG149" s="73">
        <f t="shared" si="45"/>
        <v>55134564.418411583</v>
      </c>
      <c r="AH149" s="73">
        <f t="shared" si="45"/>
        <v>21550656.024532691</v>
      </c>
      <c r="AI149" s="12">
        <f t="shared" si="46"/>
        <v>0.50875244320833191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-17013565.486864686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MarinusSnowy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-20217176.266054597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63877117.097398132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0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0">
        <f t="shared" si="42"/>
        <v>-20217176.266054597</v>
      </c>
      <c r="AC150" s="73">
        <f>AB150/SUMIFS(FinParameters!$L$8:$L$39,FinParameters!$B$8:$B$39,Financials!$E150,FinParameters!$C$8:$C$39,Financials!$F150)</f>
        <v>-18315763.874262467</v>
      </c>
      <c r="AD150" s="73">
        <f t="shared" si="43"/>
        <v>-18315763.874262467</v>
      </c>
      <c r="AE150" s="12"/>
      <c r="AF150" s="73">
        <f t="shared" si="44"/>
        <v>59950648.347398117</v>
      </c>
      <c r="AG150" s="73">
        <f t="shared" si="45"/>
        <v>50089244.263913989</v>
      </c>
      <c r="AH150" s="73">
        <f t="shared" si="45"/>
        <v>13559100.813627489</v>
      </c>
      <c r="AI150" s="12">
        <f t="shared" si="46"/>
        <v>0.32009353491551762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-7344524.564227731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MarinusSnowy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-8162944.3364898479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53471557.008949846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0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0">
        <f t="shared" si="42"/>
        <v>-8162944.3364898479</v>
      </c>
      <c r="AC151" s="73">
        <f>AB151/SUMIFS(FinParameters!$L$8:$L$39,FinParameters!$B$8:$B$39,Financials!$E151,FinParameters!$C$8:$C$39,Financials!$F151)</f>
        <v>-7395224.6851074863</v>
      </c>
      <c r="AD151" s="73">
        <f t="shared" si="43"/>
        <v>-7395224.6851074863</v>
      </c>
      <c r="AE151" s="12"/>
      <c r="AF151" s="73">
        <f t="shared" si="44"/>
        <v>49545088.258949846</v>
      </c>
      <c r="AG151" s="73">
        <f t="shared" si="45"/>
        <v>41608347.854908459</v>
      </c>
      <c r="AH151" s="73">
        <f t="shared" si="45"/>
        <v>3772281.3373042922</v>
      </c>
      <c r="AI151" s="12">
        <f t="shared" si="46"/>
        <v>8.9053314415952572E-2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-3025630.4322358128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MarinusSnowy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-17998.095942830027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44354320.050976701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0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0">
        <f t="shared" si="42"/>
        <v>-17998.095942830027</v>
      </c>
      <c r="AC152" s="73">
        <f>AB152/SUMIFS(FinParameters!$L$8:$L$39,FinParameters!$B$8:$B$39,Financials!$E152,FinParameters!$C$8:$C$39,Financials!$F152)</f>
        <v>-16305.386624574718</v>
      </c>
      <c r="AD152" s="73">
        <f t="shared" si="43"/>
        <v>-16305.386624574718</v>
      </c>
      <c r="AE152" s="12"/>
      <c r="AF152" s="73">
        <f t="shared" si="44"/>
        <v>40427851.300976701</v>
      </c>
      <c r="AG152" s="73">
        <f t="shared" si="45"/>
        <v>33945440.203737766</v>
      </c>
      <c r="AH152" s="73">
        <f t="shared" si="45"/>
        <v>-4714547.4279243946</v>
      </c>
      <c r="AI152" s="12">
        <f t="shared" si="46"/>
        <v>-0.11129765701088921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-39049.147564120853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MarinusSnowy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7703768.6351524368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41150033.93250598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0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0">
        <f t="shared" si="42"/>
        <v>7703768.6351524368</v>
      </c>
      <c r="AC153" s="73">
        <f>AB153/SUMIFS(FinParameters!$L$8:$L$39,FinParameters!$B$8:$B$39,Financials!$E153,FinParameters!$C$8:$C$39,Financials!$F153)</f>
        <v>6979234.1624044785</v>
      </c>
      <c r="AD153" s="73">
        <f t="shared" si="43"/>
        <v>6979234.1624044785</v>
      </c>
      <c r="AE153" s="12"/>
      <c r="AF153" s="73">
        <f t="shared" si="44"/>
        <v>37223565.18250598</v>
      </c>
      <c r="AG153" s="73">
        <f t="shared" si="45"/>
        <v>31592622.375513151</v>
      </c>
      <c r="AH153" s="73">
        <f t="shared" si="45"/>
        <v>-7826748.8593116803</v>
      </c>
      <c r="AI153" s="12">
        <f t="shared" si="46"/>
        <v>-0.18476827805241655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2737644.4138905774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MarinusSnowy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17783860.119114142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38049961.669078842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0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0">
        <f t="shared" si="42"/>
        <v>17783860.119114142</v>
      </c>
      <c r="AC154" s="73">
        <f>AB154/SUMIFS(FinParameters!$L$8:$L$39,FinParameters!$B$8:$B$39,Financials!$E154,FinParameters!$C$8:$C$39,Financials!$F154)</f>
        <v>16111299.541940104</v>
      </c>
      <c r="AD154" s="73">
        <f t="shared" si="43"/>
        <v>16111299.541940104</v>
      </c>
      <c r="AE154" s="12"/>
      <c r="AF154" s="73">
        <f t="shared" si="44"/>
        <v>34123492.919078842</v>
      </c>
      <c r="AG154" s="73">
        <f t="shared" si="45"/>
        <v>29431950.926895171</v>
      </c>
      <c r="AH154" s="73">
        <f t="shared" si="45"/>
        <v>-10881718.372148033</v>
      </c>
      <c r="AI154" s="12">
        <f t="shared" si="46"/>
        <v>-0.2568878089758917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6454463.4814036954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MarinusSnowy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39671551.762159839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39046752.459798388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0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0">
        <f t="shared" si="42"/>
        <v>39671551.762159839</v>
      </c>
      <c r="AC155" s="73">
        <f>AB155/SUMIFS(FinParameters!$L$8:$L$39,FinParameters!$B$8:$B$39,Financials!$E155,FinParameters!$C$8:$C$39,Financials!$F155)</f>
        <v>35940467.899135567</v>
      </c>
      <c r="AD155" s="73">
        <f t="shared" si="43"/>
        <v>35940467.899135567</v>
      </c>
      <c r="AE155" s="12"/>
      <c r="AF155" s="73">
        <f t="shared" si="44"/>
        <v>35120283.709798388</v>
      </c>
      <c r="AG155" s="73">
        <f t="shared" si="45"/>
        <v>31453925.663191617</v>
      </c>
      <c r="AH155" s="73">
        <f t="shared" si="45"/>
        <v>-10404348.294717163</v>
      </c>
      <c r="AI155" s="12">
        <f t="shared" si="46"/>
        <v>-0.24561839829386714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14329199.565885216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MarinusSnowy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-476440.27823051438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47691410.28264825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0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0">
        <f t="shared" si="42"/>
        <v>-476440.27823051438</v>
      </c>
      <c r="AC156" s="73">
        <f>AB156/SUMIFS(FinParameters!$L$8:$L$39,FinParameters!$B$8:$B$39,Financials!$E156,FinParameters!$C$8:$C$39,Financials!$F156)</f>
        <v>-431631.37727150921</v>
      </c>
      <c r="AD156" s="73">
        <f t="shared" si="43"/>
        <v>-431631.37727150921</v>
      </c>
      <c r="AE156" s="12"/>
      <c r="AF156" s="73">
        <f t="shared" si="44"/>
        <v>43764941.53264825</v>
      </c>
      <c r="AG156" s="73">
        <f t="shared" si="45"/>
        <v>36907041.030043051</v>
      </c>
      <c r="AH156" s="73">
        <f t="shared" si="45"/>
        <v>-1667859.4581760452</v>
      </c>
      <c r="AI156" s="12">
        <f t="shared" si="46"/>
        <v>-3.9373630821690368E-2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-218467.29762565071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MarinusSnowy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-65936221.220130593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82353311.476867944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0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0">
        <f t="shared" si="42"/>
        <v>-65936221.220130593</v>
      </c>
      <c r="AC157" s="73">
        <f>AB157/SUMIFS(FinParameters!$L$8:$L$39,FinParameters!$B$8:$B$39,Financials!$E157,FinParameters!$C$8:$C$39,Financials!$F157)</f>
        <v>-58278011.834182054</v>
      </c>
      <c r="AD157" s="73">
        <f t="shared" si="43"/>
        <v>-58278011.834182054</v>
      </c>
      <c r="AE157" s="12"/>
      <c r="AF157" s="73">
        <f t="shared" si="44"/>
        <v>77449931.008117944</v>
      </c>
      <c r="AG157" s="73">
        <f t="shared" si="45"/>
        <v>58333593.901724577</v>
      </c>
      <c r="AH157" s="73">
        <f t="shared" si="45"/>
        <v>23788755.21456787</v>
      </c>
      <c r="AI157" s="12">
        <f t="shared" si="46"/>
        <v>0.48834006422055393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-17429737.905315112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MarinusSnowy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-27452508.110816091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74185472.048980564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0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0">
        <f t="shared" si="42"/>
        <v>-27452508.110816091</v>
      </c>
      <c r="AC158" s="73">
        <f>AB158/SUMIFS(FinParameters!$L$8:$L$39,FinParameters!$B$8:$B$39,Financials!$E158,FinParameters!$C$8:$C$39,Financials!$F158)</f>
        <v>-24264016.999379847</v>
      </c>
      <c r="AD158" s="73">
        <f t="shared" si="43"/>
        <v>-24264016.999379847</v>
      </c>
      <c r="AE158" s="12"/>
      <c r="AF158" s="73">
        <f t="shared" si="44"/>
        <v>69282091.580230564</v>
      </c>
      <c r="AG158" s="73">
        <f t="shared" si="45"/>
        <v>54356199.15286696</v>
      </c>
      <c r="AH158" s="73">
        <f t="shared" si="45"/>
        <v>15273033.964201849</v>
      </c>
      <c r="AI158" s="12">
        <f t="shared" si="46"/>
        <v>0.31352772852753563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-7235331.8447614964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MarinusSnowy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-11194496.258612404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61264713.099978693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0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0">
        <f t="shared" si="42"/>
        <v>-11194496.258612404</v>
      </c>
      <c r="AC159" s="73">
        <f>AB159/SUMIFS(FinParameters!$L$8:$L$39,FinParameters!$B$8:$B$39,Financials!$E159,FinParameters!$C$8:$C$39,Financials!$F159)</f>
        <v>-9894303.5158032719</v>
      </c>
      <c r="AD159" s="73">
        <f t="shared" si="43"/>
        <v>-9894303.5158032719</v>
      </c>
      <c r="AE159" s="12"/>
      <c r="AF159" s="73">
        <f t="shared" si="44"/>
        <v>56361332.631228693</v>
      </c>
      <c r="AG159" s="73">
        <f t="shared" si="45"/>
        <v>44424294.844379596</v>
      </c>
      <c r="AH159" s="73">
        <f t="shared" si="45"/>
        <v>3257779.4958734121</v>
      </c>
      <c r="AI159" s="12">
        <f t="shared" si="46"/>
        <v>6.6876313362415049E-2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-3031551.9221225563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MarinusSnowy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-109251.45469236556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51112353.309411615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0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0">
        <f t="shared" si="42"/>
        <v>-109251.45469236556</v>
      </c>
      <c r="AC160" s="73">
        <f>AB160/SUMIFS(FinParameters!$L$8:$L$39,FinParameters!$B$8:$B$39,Financials!$E160,FinParameters!$C$8:$C$39,Financials!$F160)</f>
        <v>-96562.366657424209</v>
      </c>
      <c r="AD160" s="73">
        <f t="shared" si="43"/>
        <v>-96562.366657424209</v>
      </c>
      <c r="AE160" s="12"/>
      <c r="AF160" s="73">
        <f t="shared" si="44"/>
        <v>46208972.840661615</v>
      </c>
      <c r="AG160" s="73">
        <f t="shared" si="45"/>
        <v>36403608.30818978</v>
      </c>
      <c r="AH160" s="73">
        <f t="shared" si="45"/>
        <v>-6096384.5657872362</v>
      </c>
      <c r="AI160" s="12">
        <f t="shared" si="46"/>
        <v>-0.12514773486536179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-91253.358749535531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MarinusSnowy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10388121.95954217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47630471.354207247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0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0">
        <f t="shared" si="42"/>
        <v>10388121.95954217</v>
      </c>
      <c r="AC161" s="73">
        <f>AB161/SUMIFS(FinParameters!$L$8:$L$39,FinParameters!$B$8:$B$39,Financials!$E161,FinParameters!$C$8:$C$39,Financials!$F161)</f>
        <v>9181586.1341519263</v>
      </c>
      <c r="AD161" s="73">
        <f t="shared" si="43"/>
        <v>9181586.1341519263</v>
      </c>
      <c r="AE161" s="12"/>
      <c r="AF161" s="73">
        <f t="shared" si="44"/>
        <v>42727090.885457247</v>
      </c>
      <c r="AG161" s="73">
        <f t="shared" si="45"/>
        <v>34198833.801092647</v>
      </c>
      <c r="AH161" s="73">
        <f t="shared" si="45"/>
        <v>-9522895.0822034758</v>
      </c>
      <c r="AI161" s="12">
        <f t="shared" si="46"/>
        <v>-0.19548779051545337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2684353.3243897329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MarinusSnowy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24222637.72857251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43835979.57399749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0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0">
        <f t="shared" si="42"/>
        <v>24222637.72857251</v>
      </c>
      <c r="AC162" s="73">
        <f>AB162/SUMIFS(FinParameters!$L$8:$L$39,FinParameters!$B$8:$B$39,Financials!$E162,FinParameters!$C$8:$C$39,Financials!$F162)</f>
        <v>21409282.213610869</v>
      </c>
      <c r="AD162" s="73">
        <f t="shared" si="43"/>
        <v>21409282.213610869</v>
      </c>
      <c r="AE162" s="12"/>
      <c r="AF162" s="73">
        <f t="shared" si="44"/>
        <v>38932599.10524749</v>
      </c>
      <c r="AG162" s="73">
        <f t="shared" si="45"/>
        <v>31892960.802887</v>
      </c>
      <c r="AH162" s="73">
        <f t="shared" si="45"/>
        <v>-13295779.015957978</v>
      </c>
      <c r="AI162" s="12">
        <f t="shared" si="46"/>
        <v>-0.2729382651572741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6438777.6094583692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MarinusSnowy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52998758.897979945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47392375.452651694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0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0">
        <f t="shared" si="42"/>
        <v>52998758.897979945</v>
      </c>
      <c r="AC163" s="73">
        <f>AB163/SUMIFS(FinParameters!$L$8:$L$39,FinParameters!$B$8:$B$39,Financials!$E163,FinParameters!$C$8:$C$39,Financials!$F163)</f>
        <v>46843180.289962627</v>
      </c>
      <c r="AD163" s="73">
        <f t="shared" si="43"/>
        <v>46843180.289962627</v>
      </c>
      <c r="AE163" s="12"/>
      <c r="AF163" s="73">
        <f t="shared" si="44"/>
        <v>42488994.983901694</v>
      </c>
      <c r="AG163" s="73">
        <f t="shared" si="45"/>
        <v>36783750.961463541</v>
      </c>
      <c r="AH163" s="73">
        <f t="shared" si="45"/>
        <v>-10851331.938378207</v>
      </c>
      <c r="AI163" s="12">
        <f t="shared" si="46"/>
        <v>-0.22275819343506673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13327207.135820102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MarinusSnowy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-697336.76034445514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54975226.994172215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0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0">
        <f t="shared" si="42"/>
        <v>-697336.76034445514</v>
      </c>
      <c r="AC164" s="73">
        <f>AB164/SUMIFS(FinParameters!$L$8:$L$39,FinParameters!$B$8:$B$39,Financials!$E164,FinParameters!$C$8:$C$39,Financials!$F164)</f>
        <v>-616344.08553817705</v>
      </c>
      <c r="AD164" s="73">
        <f t="shared" si="43"/>
        <v>-616344.08553817705</v>
      </c>
      <c r="AE164" s="12"/>
      <c r="AF164" s="73">
        <f t="shared" si="44"/>
        <v>50071846.525422215</v>
      </c>
      <c r="AG164" s="73">
        <f t="shared" si="45"/>
        <v>39722058.244251065</v>
      </c>
      <c r="AH164" s="73">
        <f t="shared" si="45"/>
        <v>-2643865.1860195678</v>
      </c>
      <c r="AI164" s="12">
        <f t="shared" si="46"/>
        <v>-5.4273764351512994E-2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-220896.48211394073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MarinusSnowy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128733983.03996497</v>
      </c>
      <c r="H165" s="73">
        <f>SUMIFS(AM$5:AM165,$F$5:$F165,$F165,$D$5:$D165,$D165)</f>
        <v>-87480701.228399873</v>
      </c>
      <c r="I165" s="20">
        <f>SUMIFS(AN$5:AN165,$F$5:$F165,$F165,$D$5:$D165,$D165)</f>
        <v>51499353.009283461</v>
      </c>
      <c r="J165" s="73">
        <f t="shared" si="32"/>
        <v>51499353.009283461</v>
      </c>
      <c r="K165" s="73">
        <f t="shared" si="33"/>
        <v>180233336.04924843</v>
      </c>
      <c r="L165" s="73">
        <f t="shared" si="34"/>
        <v>92752634.820848554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45609638.028814711</v>
      </c>
      <c r="Q165" s="73">
        <f>P165/SUMIFS(FinParameters!$H$8:$H$39,FinParameters!$B$8:$B$39,Financials!$E165,FinParameters!$C$8:$C$39,Financials!$F165)</f>
        <v>24384775.00943264</v>
      </c>
      <c r="R165" s="73">
        <f t="shared" si="47"/>
        <v>-7976613.1955824792</v>
      </c>
      <c r="S165" s="12">
        <f t="shared" si="36"/>
        <v>-0.14885559286802322</v>
      </c>
      <c r="T165" s="110">
        <f t="shared" si="37"/>
        <v>128733983.03996497</v>
      </c>
      <c r="U165" s="73">
        <f>T165/SUMIFS(FinParameters!$L$8:$L$39,FinParameters!$B$8:$B$39,Financials!$E165,FinParameters!$C$8:$C$39,Financials!$F165)</f>
        <v>111006910.11797455</v>
      </c>
      <c r="V165" s="73">
        <f t="shared" si="38"/>
        <v>111006910.11797455</v>
      </c>
      <c r="W165" s="12"/>
      <c r="X165" s="73">
        <f t="shared" si="39"/>
        <v>174343621.06877968</v>
      </c>
      <c r="Y165" s="73">
        <f t="shared" si="40"/>
        <v>135391685.12740719</v>
      </c>
      <c r="Z165" s="73">
        <f t="shared" si="40"/>
        <v>103030296.92239207</v>
      </c>
      <c r="AA165" s="12">
        <f t="shared" si="41"/>
        <v>1.9227002182135031</v>
      </c>
      <c r="AB165" s="110">
        <f t="shared" si="42"/>
        <v>-87480701.228399873</v>
      </c>
      <c r="AC165" s="73">
        <f>AB165/SUMIFS(FinParameters!$L$8:$L$39,FinParameters!$B$8:$B$39,Financials!$E165,FinParameters!$C$8:$C$39,Financials!$F165)</f>
        <v>-75434334.501276478</v>
      </c>
      <c r="AD165" s="73">
        <f t="shared" si="43"/>
        <v>-75434334.501276478</v>
      </c>
      <c r="AE165" s="12"/>
      <c r="AF165" s="73">
        <f t="shared" si="44"/>
        <v>86862919.840379804</v>
      </c>
      <c r="AG165" s="73">
        <f t="shared" si="45"/>
        <v>59957350.626130715</v>
      </c>
      <c r="AH165" s="73">
        <f t="shared" si="45"/>
        <v>27595962.421115592</v>
      </c>
      <c r="AI165" s="12">
        <f t="shared" si="46"/>
        <v>0.5149821416981577</v>
      </c>
      <c r="AL165" s="73">
        <f>Summary!G165</f>
        <v>20198920.864350058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-21544480.008269276</v>
      </c>
      <c r="AN165" s="20">
        <f>Summary!I165</f>
        <v>11744882.487899832</v>
      </c>
      <c r="AP165" s="12">
        <v>1</v>
      </c>
    </row>
    <row r="166" spans="1:42" x14ac:dyDescent="0.3">
      <c r="A166">
        <v>162</v>
      </c>
      <c r="B166" t="str">
        <f>Summary!B166</f>
        <v>MarinusSnowy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84579477.814597532</v>
      </c>
      <c r="H166" s="73">
        <f>SUMIFS(AM$5:AM166,$F$5:$F166,$F166,$D$5:$D166,$D166)</f>
        <v>-36332447.169445917</v>
      </c>
      <c r="I166" s="20">
        <f>SUMIFS(AN$5:AN166,$F$5:$F166,$F166,$D$5:$D166,$D166)</f>
        <v>37463239.326190412</v>
      </c>
      <c r="J166" s="73">
        <f t="shared" si="32"/>
        <v>37463239.326190412</v>
      </c>
      <c r="K166" s="73">
        <f t="shared" si="33"/>
        <v>122042717.14078794</v>
      </c>
      <c r="L166" s="73">
        <f t="shared" si="34"/>
        <v>85710269.971342027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31573524.345721662</v>
      </c>
      <c r="Q166" s="73">
        <f>P166/SUMIFS(FinParameters!$H$8:$H$39,FinParameters!$B$8:$B$39,Financials!$E166,FinParameters!$C$8:$C$39,Financials!$F166)</f>
        <v>16880495.454466444</v>
      </c>
      <c r="R166" s="73">
        <f t="shared" si="47"/>
        <v>-22012726.878675528</v>
      </c>
      <c r="S166" s="12">
        <f t="shared" si="36"/>
        <v>-0.41079057362111931</v>
      </c>
      <c r="T166" s="110">
        <f t="shared" si="37"/>
        <v>84579477.814597532</v>
      </c>
      <c r="U166" s="73">
        <f>T166/SUMIFS(FinParameters!$L$8:$L$39,FinParameters!$B$8:$B$39,Financials!$E166,FinParameters!$C$8:$C$39,Financials!$F166)</f>
        <v>72932618.644103482</v>
      </c>
      <c r="V166" s="73">
        <f t="shared" si="38"/>
        <v>72932618.644103482</v>
      </c>
      <c r="W166" s="12"/>
      <c r="X166" s="73">
        <f t="shared" si="39"/>
        <v>116153002.16031919</v>
      </c>
      <c r="Y166" s="73">
        <f t="shared" si="40"/>
        <v>89813114.09856993</v>
      </c>
      <c r="Z166" s="73">
        <f t="shared" si="40"/>
        <v>50919891.765427954</v>
      </c>
      <c r="AA166" s="12">
        <f t="shared" si="41"/>
        <v>0.95024172435941412</v>
      </c>
      <c r="AB166" s="110">
        <f t="shared" si="42"/>
        <v>-36332447.169445917</v>
      </c>
      <c r="AC166" s="73">
        <f>AB166/SUMIFS(FinParameters!$L$8:$L$39,FinParameters!$B$8:$B$39,Financials!$E166,FinParameters!$C$8:$C$39,Financials!$F166)</f>
        <v>-31329355.326888822</v>
      </c>
      <c r="AD166" s="73">
        <f t="shared" si="43"/>
        <v>-31329355.326888822</v>
      </c>
      <c r="AE166" s="12"/>
      <c r="AF166" s="73">
        <f t="shared" si="44"/>
        <v>79820554.990873277</v>
      </c>
      <c r="AG166" s="73">
        <f t="shared" si="45"/>
        <v>58483758.771681108</v>
      </c>
      <c r="AH166" s="73">
        <f t="shared" si="45"/>
        <v>19590536.438539132</v>
      </c>
      <c r="AI166" s="12">
        <f t="shared" si="46"/>
        <v>0.36558885891274645</v>
      </c>
      <c r="AL166" s="73">
        <f>Summary!G166</f>
        <v>11532909.938074911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-8879939.058629822</v>
      </c>
      <c r="AN166" s="20">
        <f>Summary!I166</f>
        <v>8871827.042916378</v>
      </c>
      <c r="AP166" s="12">
        <v>1</v>
      </c>
    </row>
    <row r="167" spans="1:42" x14ac:dyDescent="0.3">
      <c r="A167">
        <v>163</v>
      </c>
      <c r="B167" t="str">
        <f>Summary!B167</f>
        <v>MarinusSnowy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55318554.967590794</v>
      </c>
      <c r="H167" s="73">
        <f>SUMIFS(AM$5:AM167,$F$5:$F167,$F167,$D$5:$D167,$D167)</f>
        <v>-14957196.844468154</v>
      </c>
      <c r="I167" s="20">
        <f>SUMIFS(AN$5:AN167,$F$5:$F167,$F167,$D$5:$D167,$D167)</f>
        <v>30802882.700179443</v>
      </c>
      <c r="J167" s="73">
        <f t="shared" si="32"/>
        <v>30802882.700179443</v>
      </c>
      <c r="K167" s="73">
        <f t="shared" si="33"/>
        <v>86121437.667770237</v>
      </c>
      <c r="L167" s="73">
        <f t="shared" si="34"/>
        <v>71164240.82330209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24913167.719710693</v>
      </c>
      <c r="Q167" s="73">
        <f>P167/SUMIFS(FinParameters!$H$8:$H$39,FinParameters!$B$8:$B$39,Financials!$E167,FinParameters!$C$8:$C$39,Financials!$F167)</f>
        <v>13319596.819286417</v>
      </c>
      <c r="R167" s="73">
        <f t="shared" si="47"/>
        <v>-28673083.504686497</v>
      </c>
      <c r="S167" s="12">
        <f t="shared" si="36"/>
        <v>-0.53508284027213271</v>
      </c>
      <c r="T167" s="110">
        <f t="shared" si="37"/>
        <v>55318554.967590794</v>
      </c>
      <c r="U167" s="73">
        <f>T167/SUMIFS(FinParameters!$L$8:$L$39,FinParameters!$B$8:$B$39,Financials!$E167,FinParameters!$C$8:$C$39,Financials!$F167)</f>
        <v>47701016.578017443</v>
      </c>
      <c r="V167" s="73">
        <f t="shared" si="38"/>
        <v>47701016.578017443</v>
      </c>
      <c r="W167" s="12"/>
      <c r="X167" s="73">
        <f t="shared" si="39"/>
        <v>80231722.687301487</v>
      </c>
      <c r="Y167" s="73">
        <f t="shared" si="40"/>
        <v>61020613.397303864</v>
      </c>
      <c r="Z167" s="73">
        <f t="shared" si="40"/>
        <v>19027933.073330946</v>
      </c>
      <c r="AA167" s="12">
        <f t="shared" si="41"/>
        <v>0.35508983439893538</v>
      </c>
      <c r="AB167" s="110">
        <f t="shared" si="42"/>
        <v>-14957196.844468154</v>
      </c>
      <c r="AC167" s="73">
        <f>AB167/SUMIFS(FinParameters!$L$8:$L$39,FinParameters!$B$8:$B$39,Financials!$E167,FinParameters!$C$8:$C$39,Financials!$F167)</f>
        <v>-12897543.962539239</v>
      </c>
      <c r="AD167" s="73">
        <f t="shared" si="43"/>
        <v>-12897543.962539239</v>
      </c>
      <c r="AE167" s="12"/>
      <c r="AF167" s="73">
        <f t="shared" si="44"/>
        <v>65274525.842833333</v>
      </c>
      <c r="AG167" s="73">
        <f t="shared" si="45"/>
        <v>48123069.434764624</v>
      </c>
      <c r="AH167" s="73">
        <f t="shared" si="45"/>
        <v>6130389.1107917074</v>
      </c>
      <c r="AI167" s="12">
        <f t="shared" si="46"/>
        <v>0.11440227615699702</v>
      </c>
      <c r="AL167" s="73">
        <f>Summary!G167</f>
        <v>6326278.8234031145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-3762700.5858557504</v>
      </c>
      <c r="AN167" s="20">
        <f>Summary!I167</f>
        <v>7335949.4857760295</v>
      </c>
      <c r="AP167" s="12">
        <v>1</v>
      </c>
    </row>
    <row r="168" spans="1:42" x14ac:dyDescent="0.3">
      <c r="A168">
        <v>164</v>
      </c>
      <c r="B168" t="str">
        <f>Summary!B168</f>
        <v>MarinusSnowy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33767003.564890906</v>
      </c>
      <c r="H168" s="73">
        <f>SUMIFS(AM$5:AM168,$F$5:$F168,$F168,$D$5:$D168,$D168)</f>
        <v>-70158.227458761743</v>
      </c>
      <c r="I168" s="20">
        <f>SUMIFS(AN$5:AN168,$F$5:$F168,$F168,$D$5:$D168,$D168)</f>
        <v>26433011.838272039</v>
      </c>
      <c r="J168" s="73">
        <f t="shared" si="32"/>
        <v>26433011.838272039</v>
      </c>
      <c r="K168" s="73">
        <f t="shared" si="33"/>
        <v>60200015.403162941</v>
      </c>
      <c r="L168" s="73">
        <f t="shared" si="34"/>
        <v>60129857.175704181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20543296.857803289</v>
      </c>
      <c r="Q168" s="73">
        <f>P168/SUMIFS(FinParameters!$H$8:$H$39,FinParameters!$B$8:$B$39,Financials!$E168,FinParameters!$C$8:$C$39,Financials!$F168)</f>
        <v>10983285.408076195</v>
      </c>
      <c r="R168" s="73">
        <f t="shared" si="47"/>
        <v>-33042954.366593905</v>
      </c>
      <c r="S168" s="12">
        <f t="shared" si="36"/>
        <v>-0.61663119945120992</v>
      </c>
      <c r="T168" s="110">
        <f t="shared" si="37"/>
        <v>33767003.564890906</v>
      </c>
      <c r="U168" s="73">
        <f>T168/SUMIFS(FinParameters!$L$8:$L$39,FinParameters!$B$8:$B$39,Financials!$E168,FinParameters!$C$8:$C$39,Financials!$F168)</f>
        <v>29117181.346882615</v>
      </c>
      <c r="V168" s="73">
        <f t="shared" si="38"/>
        <v>29117181.346882615</v>
      </c>
      <c r="W168" s="12"/>
      <c r="X168" s="73">
        <f t="shared" si="39"/>
        <v>54310300.422694191</v>
      </c>
      <c r="Y168" s="73">
        <f t="shared" si="40"/>
        <v>40100466.754958808</v>
      </c>
      <c r="Z168" s="73">
        <f t="shared" si="40"/>
        <v>-3925773.0197112896</v>
      </c>
      <c r="AA168" s="12">
        <f t="shared" si="41"/>
        <v>-7.3260825865048215E-2</v>
      </c>
      <c r="AB168" s="110">
        <f t="shared" si="42"/>
        <v>-70158.227458761743</v>
      </c>
      <c r="AC168" s="73">
        <f>AB168/SUMIFS(FinParameters!$L$8:$L$39,FinParameters!$B$8:$B$39,Financials!$E168,FinParameters!$C$8:$C$39,Financials!$F168)</f>
        <v>-60497.219659034468</v>
      </c>
      <c r="AD168" s="73">
        <f t="shared" si="43"/>
        <v>-60497.219659034468</v>
      </c>
      <c r="AE168" s="12"/>
      <c r="AF168" s="73">
        <f t="shared" si="44"/>
        <v>54240142.195235431</v>
      </c>
      <c r="AG168" s="73">
        <f t="shared" si="45"/>
        <v>40039969.535299771</v>
      </c>
      <c r="AH168" s="73">
        <f t="shared" si="45"/>
        <v>-3986270.2393703242</v>
      </c>
      <c r="AI168" s="12">
        <f t="shared" si="46"/>
        <v>-7.4389794924773961E-2</v>
      </c>
      <c r="AL168" s="73">
        <f>Summary!G168</f>
        <v>2732337.2261213772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39093.227233603815</v>
      </c>
      <c r="AN168" s="20">
        <f>Summary!I168</f>
        <v>6246073.412937589</v>
      </c>
      <c r="AP168" s="12">
        <v>1</v>
      </c>
    </row>
    <row r="169" spans="1:42" x14ac:dyDescent="0.3">
      <c r="A169">
        <v>165</v>
      </c>
      <c r="B169" t="str">
        <f>Summary!B169</f>
        <v>MarinusSnowy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19852361.787283432</v>
      </c>
      <c r="H169" s="73">
        <f>SUMIFS(AM$5:AM169,$F$5:$F169,$F169,$D$5:$D169,$D169)</f>
        <v>13800560.272559904</v>
      </c>
      <c r="I169" s="20">
        <f>SUMIFS(AN$5:AN169,$F$5:$F169,$F169,$D$5:$D169,$D169)</f>
        <v>22400735.25160107</v>
      </c>
      <c r="J169" s="73">
        <f t="shared" si="32"/>
        <v>22400735.25160107</v>
      </c>
      <c r="K169" s="73">
        <f t="shared" si="33"/>
        <v>42253097.038884506</v>
      </c>
      <c r="L169" s="73">
        <f t="shared" si="34"/>
        <v>56053657.311444402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16511020.27113232</v>
      </c>
      <c r="Q169" s="73">
        <f>P169/SUMIFS(FinParameters!$H$8:$H$39,FinParameters!$B$8:$B$39,Financials!$E169,FinParameters!$C$8:$C$39,Financials!$F169)</f>
        <v>8827465.6824371684</v>
      </c>
      <c r="R169" s="73">
        <f t="shared" si="47"/>
        <v>-37075230.95326487</v>
      </c>
      <c r="S169" s="12">
        <f t="shared" si="36"/>
        <v>-0.6918795419744711</v>
      </c>
      <c r="T169" s="110">
        <f t="shared" si="37"/>
        <v>19852361.787283432</v>
      </c>
      <c r="U169" s="73">
        <f>T169/SUMIFS(FinParameters!$L$8:$L$39,FinParameters!$B$8:$B$39,Financials!$E169,FinParameters!$C$8:$C$39,Financials!$F169)</f>
        <v>17118629.351088587</v>
      </c>
      <c r="V169" s="73">
        <f t="shared" si="38"/>
        <v>17118629.351088587</v>
      </c>
      <c r="W169" s="12"/>
      <c r="X169" s="73">
        <f t="shared" si="39"/>
        <v>36363382.058415756</v>
      </c>
      <c r="Y169" s="73">
        <f t="shared" si="40"/>
        <v>25946095.033525757</v>
      </c>
      <c r="Z169" s="73">
        <f t="shared" si="40"/>
        <v>-19956601.602176283</v>
      </c>
      <c r="AA169" s="12">
        <f t="shared" si="41"/>
        <v>-0.37242018514424979</v>
      </c>
      <c r="AB169" s="110">
        <f t="shared" si="42"/>
        <v>13800560.272559904</v>
      </c>
      <c r="AC169" s="73">
        <f>AB169/SUMIFS(FinParameters!$L$8:$L$39,FinParameters!$B$8:$B$39,Financials!$E169,FinParameters!$C$8:$C$39,Financials!$F169)</f>
        <v>11900179.871527452</v>
      </c>
      <c r="AD169" s="73">
        <f t="shared" si="43"/>
        <v>11900179.871527452</v>
      </c>
      <c r="AE169" s="12"/>
      <c r="AF169" s="73">
        <f t="shared" si="44"/>
        <v>50163942.330975659</v>
      </c>
      <c r="AG169" s="73">
        <f t="shared" si="45"/>
        <v>37846274.905053213</v>
      </c>
      <c r="AH169" s="73">
        <f t="shared" si="45"/>
        <v>-8056421.7306488305</v>
      </c>
      <c r="AI169" s="12">
        <f t="shared" si="46"/>
        <v>-0.15034494010248728</v>
      </c>
      <c r="AL169" s="73">
        <f>Summary!G169</f>
        <v>-208190.00192690329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3412438.3130177325</v>
      </c>
      <c r="AN169" s="20">
        <f>Summary!I169</f>
        <v>5218937.646146331</v>
      </c>
      <c r="AP169" s="12">
        <v>1</v>
      </c>
    </row>
    <row r="170" spans="1:42" x14ac:dyDescent="0.3">
      <c r="A170">
        <v>166</v>
      </c>
      <c r="B170" t="str">
        <f>Summary!B170</f>
        <v>MarinusSnowy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3832299.2635316974</v>
      </c>
      <c r="H170" s="73">
        <f>SUMIFS(AM$5:AM170,$F$5:$F170,$F170,$D$5:$D170,$D170)</f>
        <v>32280646.396618281</v>
      </c>
      <c r="I170" s="20">
        <f>SUMIFS(AN$5:AN170,$F$5:$F170,$F170,$D$5:$D170,$D170)</f>
        <v>17624963.721161593</v>
      </c>
      <c r="J170" s="73">
        <f t="shared" si="32"/>
        <v>17624963.721161593</v>
      </c>
      <c r="K170" s="73">
        <f t="shared" si="33"/>
        <v>21457262.984693289</v>
      </c>
      <c r="L170" s="73">
        <f t="shared" si="34"/>
        <v>53737909.381311566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11735248.740692843</v>
      </c>
      <c r="Q170" s="73">
        <f>P170/SUMIFS(FinParameters!$H$8:$H$39,FinParameters!$B$8:$B$39,Financials!$E170,FinParameters!$C$8:$C$39,Financials!$F170)</f>
        <v>6274143.1984339589</v>
      </c>
      <c r="R170" s="73">
        <f t="shared" si="47"/>
        <v>-41851002.483704351</v>
      </c>
      <c r="S170" s="12">
        <f t="shared" si="36"/>
        <v>-0.78100261778808822</v>
      </c>
      <c r="T170" s="110">
        <f t="shared" si="37"/>
        <v>3832299.2635316974</v>
      </c>
      <c r="U170" s="73">
        <f>T170/SUMIFS(FinParameters!$L$8:$L$39,FinParameters!$B$8:$B$39,Financials!$E170,FinParameters!$C$8:$C$39,Financials!$F170)</f>
        <v>3304579.6443661326</v>
      </c>
      <c r="V170" s="73">
        <f t="shared" si="38"/>
        <v>3304579.6443661326</v>
      </c>
      <c r="W170" s="12"/>
      <c r="X170" s="73">
        <f t="shared" si="39"/>
        <v>15567548.004224539</v>
      </c>
      <c r="Y170" s="73">
        <f t="shared" si="40"/>
        <v>9578722.842800092</v>
      </c>
      <c r="Z170" s="73">
        <f t="shared" si="40"/>
        <v>-38546422.839338221</v>
      </c>
      <c r="AA170" s="12">
        <f t="shared" si="41"/>
        <v>-0.71933419409993149</v>
      </c>
      <c r="AB170" s="110">
        <f t="shared" si="42"/>
        <v>32280646.396618281</v>
      </c>
      <c r="AC170" s="73">
        <f>AB170/SUMIFS(FinParameters!$L$8:$L$39,FinParameters!$B$8:$B$39,Financials!$E170,FinParameters!$C$8:$C$39,Financials!$F170)</f>
        <v>27835500.218983199</v>
      </c>
      <c r="AD170" s="73">
        <f t="shared" si="43"/>
        <v>27835500.218983199</v>
      </c>
      <c r="AE170" s="12"/>
      <c r="AF170" s="73">
        <f t="shared" si="44"/>
        <v>47848194.400842816</v>
      </c>
      <c r="AG170" s="73">
        <f t="shared" si="45"/>
        <v>37414223.061783291</v>
      </c>
      <c r="AH170" s="73">
        <f t="shared" si="45"/>
        <v>-10710922.620355021</v>
      </c>
      <c r="AI170" s="12">
        <f t="shared" si="46"/>
        <v>-0.1998819170145357</v>
      </c>
      <c r="AL170" s="73">
        <f>Summary!G170</f>
        <v>-2207695.911829025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8058008.6680457713</v>
      </c>
      <c r="AN170" s="20">
        <f>Summary!I170</f>
        <v>4051617.0510973381</v>
      </c>
      <c r="AP170" s="12">
        <v>1</v>
      </c>
    </row>
    <row r="171" spans="1:42" x14ac:dyDescent="0.3">
      <c r="A171">
        <v>167</v>
      </c>
      <c r="B171" t="str">
        <f>Summary!B171</f>
        <v>MarinusSnowy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-19510740.699053388</v>
      </c>
      <c r="H171" s="73">
        <f>SUMIFS(AM$5:AM171,$F$5:$F171,$F171,$D$5:$D171,$D171)</f>
        <v>68196716.758002877</v>
      </c>
      <c r="I171" s="20">
        <f>SUMIFS(AN$5:AN171,$F$5:$F171,$F171,$D$5:$D171,$D171)</f>
        <v>9603529.0458290353</v>
      </c>
      <c r="J171" s="73">
        <f t="shared" si="32"/>
        <v>9603529.0458290353</v>
      </c>
      <c r="K171" s="73">
        <f t="shared" si="33"/>
        <v>-9907211.6532243527</v>
      </c>
      <c r="L171" s="73">
        <f t="shared" si="34"/>
        <v>58289505.104778521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3713814.0653602853</v>
      </c>
      <c r="Q171" s="73">
        <f>P171/SUMIFS(FinParameters!$H$8:$H$39,FinParameters!$B$8:$B$39,Financials!$E171,FinParameters!$C$8:$C$39,Financials!$F171)</f>
        <v>1985556.6569825369</v>
      </c>
      <c r="R171" s="73">
        <f t="shared" si="47"/>
        <v>-49872437.159036912</v>
      </c>
      <c r="S171" s="12">
        <f t="shared" si="36"/>
        <v>-0.9306946468449836</v>
      </c>
      <c r="T171" s="110">
        <f t="shared" si="37"/>
        <v>-19510740.699053388</v>
      </c>
      <c r="U171" s="73">
        <f>T171/SUMIFS(FinParameters!$L$8:$L$39,FinParameters!$B$8:$B$39,Financials!$E171,FinParameters!$C$8:$C$39,Financials!$F171)</f>
        <v>-16824050.5573618</v>
      </c>
      <c r="V171" s="73">
        <f t="shared" si="38"/>
        <v>-16824050.5573618</v>
      </c>
      <c r="W171" s="12"/>
      <c r="X171" s="73">
        <f t="shared" si="39"/>
        <v>-15796926.633693103</v>
      </c>
      <c r="Y171" s="73">
        <f t="shared" si="40"/>
        <v>-14838493.900379263</v>
      </c>
      <c r="Z171" s="73">
        <f t="shared" si="40"/>
        <v>-66696487.716398716</v>
      </c>
      <c r="AA171" s="12">
        <f t="shared" si="41"/>
        <v>-1.2446567205662744</v>
      </c>
      <c r="AB171" s="110">
        <f t="shared" si="42"/>
        <v>68196716.758002877</v>
      </c>
      <c r="AC171" s="73">
        <f>AB171/SUMIFS(FinParameters!$L$8:$L$39,FinParameters!$B$8:$B$39,Financials!$E171,FinParameters!$C$8:$C$39,Financials!$F171)</f>
        <v>58805815.12922211</v>
      </c>
      <c r="AD171" s="73">
        <f t="shared" si="43"/>
        <v>58805815.12922211</v>
      </c>
      <c r="AE171" s="12"/>
      <c r="AF171" s="73">
        <f t="shared" si="44"/>
        <v>52399790.124309778</v>
      </c>
      <c r="AG171" s="73">
        <f t="shared" si="45"/>
        <v>43967321.228842847</v>
      </c>
      <c r="AH171" s="73">
        <f t="shared" si="45"/>
        <v>-7890672.5871766061</v>
      </c>
      <c r="AI171" s="12">
        <f t="shared" si="46"/>
        <v>-0.1472518119271623</v>
      </c>
      <c r="AL171" s="73">
        <f>Summary!G171</f>
        <v>-6348354.2618838204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15197957.860022938</v>
      </c>
      <c r="AN171" s="20">
        <f>Summary!I171</f>
        <v>2047526.0539877163</v>
      </c>
      <c r="AP171" s="12">
        <v>1</v>
      </c>
    </row>
    <row r="172" spans="1:42" x14ac:dyDescent="0.3">
      <c r="A172">
        <v>168</v>
      </c>
      <c r="B172" t="str">
        <f>Summary!B172</f>
        <v>MarinusSnowy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38499297.446773052</v>
      </c>
      <c r="H172" s="73">
        <f>SUMIFS(AM$5:AM172,$F$5:$F172,$F172,$D$5:$D172,$D172)</f>
        <v>-915274.7064936792</v>
      </c>
      <c r="I172" s="20">
        <f>SUMIFS(AN$5:AN172,$F$5:$F172,$F172,$D$5:$D172,$D172)</f>
        <v>26842032.571188938</v>
      </c>
      <c r="J172" s="73">
        <f t="shared" si="32"/>
        <v>26842032.571188938</v>
      </c>
      <c r="K172" s="73">
        <f t="shared" si="33"/>
        <v>65341330.017961994</v>
      </c>
      <c r="L172" s="73">
        <f t="shared" si="34"/>
        <v>64426055.311468318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20952317.590720188</v>
      </c>
      <c r="Q172" s="73">
        <f>P172/SUMIFS(FinParameters!$H$8:$H$39,FinParameters!$B$8:$B$39,Financials!$E172,FinParameters!$C$8:$C$39,Financials!$F172)</f>
        <v>11201964.594700536</v>
      </c>
      <c r="R172" s="73">
        <f t="shared" si="47"/>
        <v>-32633933.633676998</v>
      </c>
      <c r="S172" s="12">
        <f t="shared" si="36"/>
        <v>-0.60899825772509264</v>
      </c>
      <c r="T172" s="110">
        <f t="shared" si="37"/>
        <v>38499297.446773052</v>
      </c>
      <c r="U172" s="73">
        <f>T172/SUMIFS(FinParameters!$L$8:$L$39,FinParameters!$B$8:$B$39,Financials!$E172,FinParameters!$C$8:$C$39,Financials!$F172)</f>
        <v>33197823.530033659</v>
      </c>
      <c r="V172" s="73">
        <f t="shared" si="38"/>
        <v>33197823.530033659</v>
      </c>
      <c r="W172" s="12"/>
      <c r="X172" s="73">
        <f t="shared" si="39"/>
        <v>59451615.037493244</v>
      </c>
      <c r="Y172" s="73">
        <f t="shared" si="40"/>
        <v>44399788.124734193</v>
      </c>
      <c r="Z172" s="73">
        <f t="shared" si="40"/>
        <v>563889.89635666087</v>
      </c>
      <c r="AA172" s="12">
        <f t="shared" si="41"/>
        <v>1.0523033118986469E-2</v>
      </c>
      <c r="AB172" s="110">
        <f t="shared" si="42"/>
        <v>-915274.7064936792</v>
      </c>
      <c r="AC172" s="73">
        <f>AB172/SUMIFS(FinParameters!$L$8:$L$39,FinParameters!$B$8:$B$39,Financials!$E172,FinParameters!$C$8:$C$39,Financials!$F172)</f>
        <v>-789238.51090242027</v>
      </c>
      <c r="AD172" s="73">
        <f t="shared" si="43"/>
        <v>-789238.51090242027</v>
      </c>
      <c r="AE172" s="12"/>
      <c r="AF172" s="73">
        <f t="shared" si="44"/>
        <v>58536340.330999568</v>
      </c>
      <c r="AG172" s="73">
        <f t="shared" si="45"/>
        <v>43610549.613831773</v>
      </c>
      <c r="AH172" s="73">
        <f t="shared" si="45"/>
        <v>-225348.6145457594</v>
      </c>
      <c r="AI172" s="12">
        <f t="shared" si="46"/>
        <v>-4.2053438969278153E-3</v>
      </c>
      <c r="AL172" s="73">
        <f>Summary!G172</f>
        <v>3343446.761955407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-217937.94614922401</v>
      </c>
      <c r="AN172" s="20">
        <f>Summary!I172</f>
        <v>6325319.5014899122</v>
      </c>
      <c r="AP172" s="12">
        <v>1</v>
      </c>
    </row>
    <row r="173" spans="1:42" x14ac:dyDescent="0.3">
      <c r="A173">
        <v>169</v>
      </c>
      <c r="B173" t="str">
        <f>Summary!B173</f>
        <v>MarinusSnowy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148670160.57590249</v>
      </c>
      <c r="H173" s="73">
        <f>SUMIFS(AM$5:AM173,$F$5:$F173,$F173,$D$5:$D173,$D173)</f>
        <v>-107958357.51228604</v>
      </c>
      <c r="I173" s="20">
        <f>SUMIFS(AN$5:AN173,$F$5:$F173,$F173,$D$5:$D173,$D173)</f>
        <v>64297991.653687023</v>
      </c>
      <c r="J173" s="73">
        <f t="shared" si="32"/>
        <v>64297991.653687023</v>
      </c>
      <c r="K173" s="73">
        <f t="shared" si="33"/>
        <v>212968152.22958952</v>
      </c>
      <c r="L173" s="73">
        <f t="shared" si="34"/>
        <v>105009794.71730348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57412283.798706554</v>
      </c>
      <c r="Q173" s="73">
        <f>P173/SUMIFS(FinParameters!$H$8:$H$39,FinParameters!$B$8:$B$39,Financials!$E173,FinParameters!$C$8:$C$39,Financials!$F173)</f>
        <v>27653109.380096804</v>
      </c>
      <c r="R173" s="73">
        <f t="shared" si="47"/>
        <v>38248.428087666631</v>
      </c>
      <c r="S173" s="12">
        <f t="shared" si="36"/>
        <v>6.6665047770465109E-4</v>
      </c>
      <c r="T173" s="110">
        <f t="shared" si="37"/>
        <v>148670160.57590249</v>
      </c>
      <c r="U173" s="73">
        <f>T173/SUMIFS(FinParameters!$L$8:$L$39,FinParameters!$B$8:$B$39,Financials!$E173,FinParameters!$C$8:$C$39,Financials!$F173)</f>
        <v>125071037.5867763</v>
      </c>
      <c r="V173" s="73">
        <f t="shared" si="38"/>
        <v>125071037.5867763</v>
      </c>
      <c r="W173" s="12"/>
      <c r="X173" s="73">
        <f t="shared" si="39"/>
        <v>206082444.37460905</v>
      </c>
      <c r="Y173" s="73">
        <f t="shared" si="40"/>
        <v>152724146.96687311</v>
      </c>
      <c r="Z173" s="73">
        <f t="shared" si="40"/>
        <v>125109286.01486397</v>
      </c>
      <c r="AA173" s="12">
        <f t="shared" si="41"/>
        <v>2.1805906662603718</v>
      </c>
      <c r="AB173" s="110">
        <f t="shared" si="42"/>
        <v>-107958357.51228604</v>
      </c>
      <c r="AC173" s="73">
        <f>AB173/SUMIFS(FinParameters!$L$8:$L$39,FinParameters!$B$8:$B$39,Financials!$E173,FinParameters!$C$8:$C$39,Financials!$F173)</f>
        <v>-90821613.011793137</v>
      </c>
      <c r="AD173" s="73">
        <f t="shared" si="43"/>
        <v>-90821613.011793137</v>
      </c>
      <c r="AE173" s="12"/>
      <c r="AF173" s="73">
        <f t="shared" si="44"/>
        <v>98124086.862323016</v>
      </c>
      <c r="AG173" s="73">
        <f t="shared" si="45"/>
        <v>61902533.955079973</v>
      </c>
      <c r="AH173" s="73">
        <f t="shared" si="45"/>
        <v>34287673.003070831</v>
      </c>
      <c r="AI173" s="12">
        <f t="shared" si="46"/>
        <v>0.59761654869808012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-20477656.283886172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MarinusSnowy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95337598.474898815</v>
      </c>
      <c r="H174" s="73">
        <f>SUMIFS(AM$5:AM174,$F$5:$F174,$F174,$D$5:$D174,$D174)</f>
        <v>-45667912.771353208</v>
      </c>
      <c r="I174" s="20">
        <f>SUMIFS(AN$5:AN174,$F$5:$F174,$F174,$D$5:$D174,$D174)</f>
        <v>46699049.671500728</v>
      </c>
      <c r="J174" s="73">
        <f t="shared" si="32"/>
        <v>46699049.671500728</v>
      </c>
      <c r="K174" s="73">
        <f t="shared" si="33"/>
        <v>142036648.14639956</v>
      </c>
      <c r="L174" s="73">
        <f t="shared" si="34"/>
        <v>96368735.375046343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39813341.816520259</v>
      </c>
      <c r="Q174" s="73">
        <f>P174/SUMIFS(FinParameters!$H$8:$H$39,FinParameters!$B$8:$B$39,Financials!$E174,FinParameters!$C$8:$C$39,Financials!$F174)</f>
        <v>19176430.951597512</v>
      </c>
      <c r="R174" s="73">
        <f t="shared" si="47"/>
        <v>-17560693.554098628</v>
      </c>
      <c r="S174" s="12">
        <f t="shared" si="36"/>
        <v>-0.3060738789011766</v>
      </c>
      <c r="T174" s="110">
        <f t="shared" si="37"/>
        <v>95337598.474898815</v>
      </c>
      <c r="U174" s="73">
        <f>T174/SUMIFS(FinParameters!$L$8:$L$39,FinParameters!$B$8:$B$39,Financials!$E174,FinParameters!$C$8:$C$39,Financials!$F174)</f>
        <v>80204207.193274379</v>
      </c>
      <c r="V174" s="73">
        <f t="shared" si="38"/>
        <v>80204207.193274379</v>
      </c>
      <c r="W174" s="12"/>
      <c r="X174" s="73">
        <f t="shared" si="39"/>
        <v>135150940.29141909</v>
      </c>
      <c r="Y174" s="73">
        <f t="shared" si="40"/>
        <v>99380638.144871891</v>
      </c>
      <c r="Z174" s="73">
        <f t="shared" si="40"/>
        <v>62643513.63917575</v>
      </c>
      <c r="AA174" s="12">
        <f t="shared" si="41"/>
        <v>1.0918443026452231</v>
      </c>
      <c r="AB174" s="110">
        <f t="shared" si="42"/>
        <v>-45667912.771353208</v>
      </c>
      <c r="AC174" s="73">
        <f>AB174/SUMIFS(FinParameters!$L$8:$L$39,FinParameters!$B$8:$B$39,Financials!$E174,FinParameters!$C$8:$C$39,Financials!$F174)</f>
        <v>-38418827.373361543</v>
      </c>
      <c r="AD174" s="73">
        <f t="shared" si="43"/>
        <v>-38418827.373361543</v>
      </c>
      <c r="AE174" s="12"/>
      <c r="AF174" s="73">
        <f t="shared" si="44"/>
        <v>89483027.520065874</v>
      </c>
      <c r="AG174" s="73">
        <f t="shared" si="45"/>
        <v>60961810.771510348</v>
      </c>
      <c r="AH174" s="73">
        <f t="shared" si="45"/>
        <v>24224686.265814207</v>
      </c>
      <c r="AI174" s="12">
        <f t="shared" si="46"/>
        <v>0.42222385281652358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-9335465.6019072887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MarinusSnowy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61072714.737942427</v>
      </c>
      <c r="H175" s="73">
        <f>SUMIFS(AM$5:AM175,$F$5:$F175,$F175,$D$5:$D175,$D175)</f>
        <v>-18890579.24493276</v>
      </c>
      <c r="I175" s="20">
        <f>SUMIFS(AN$5:AN175,$F$5:$F175,$F175,$D$5:$D175,$D175)</f>
        <v>38545448.82514818</v>
      </c>
      <c r="J175" s="73">
        <f t="shared" si="32"/>
        <v>38545448.82514818</v>
      </c>
      <c r="K175" s="73">
        <f t="shared" si="33"/>
        <v>99618163.563090608</v>
      </c>
      <c r="L175" s="73">
        <f t="shared" si="34"/>
        <v>80727584.318157852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31659740.970167711</v>
      </c>
      <c r="Q175" s="73">
        <f>P175/SUMIFS(FinParameters!$H$8:$H$39,FinParameters!$B$8:$B$39,Financials!$E175,FinParameters!$C$8:$C$39,Financials!$F175)</f>
        <v>15249180.524905436</v>
      </c>
      <c r="R175" s="73">
        <f t="shared" si="47"/>
        <v>-25714294.400451176</v>
      </c>
      <c r="S175" s="12">
        <f t="shared" si="36"/>
        <v>-0.44818695834003353</v>
      </c>
      <c r="T175" s="110">
        <f t="shared" si="37"/>
        <v>61072714.737942427</v>
      </c>
      <c r="U175" s="73">
        <f>T175/SUMIFS(FinParameters!$L$8:$L$39,FinParameters!$B$8:$B$39,Financials!$E175,FinParameters!$C$8:$C$39,Financials!$F175)</f>
        <v>51378351.721197739</v>
      </c>
      <c r="V175" s="73">
        <f t="shared" si="38"/>
        <v>51378351.721197739</v>
      </c>
      <c r="W175" s="12"/>
      <c r="X175" s="73">
        <f t="shared" si="39"/>
        <v>92732455.708110139</v>
      </c>
      <c r="Y175" s="73">
        <f t="shared" si="40"/>
        <v>66627532.246103175</v>
      </c>
      <c r="Z175" s="73">
        <f t="shared" si="40"/>
        <v>25664057.320746563</v>
      </c>
      <c r="AA175" s="12">
        <f t="shared" si="41"/>
        <v>0.44731135181558224</v>
      </c>
      <c r="AB175" s="110">
        <f t="shared" si="42"/>
        <v>-18890579.24493276</v>
      </c>
      <c r="AC175" s="73">
        <f>AB175/SUMIFS(FinParameters!$L$8:$L$39,FinParameters!$B$8:$B$39,Financials!$E175,FinParameters!$C$8:$C$39,Financials!$F175)</f>
        <v>-15891987.589350319</v>
      </c>
      <c r="AD175" s="73">
        <f t="shared" si="43"/>
        <v>-15891987.589350319</v>
      </c>
      <c r="AE175" s="12"/>
      <c r="AF175" s="73">
        <f t="shared" si="44"/>
        <v>73841876.463177383</v>
      </c>
      <c r="AG175" s="73">
        <f t="shared" si="45"/>
        <v>50735544.656752855</v>
      </c>
      <c r="AH175" s="73">
        <f t="shared" si="45"/>
        <v>9772069.7313962448</v>
      </c>
      <c r="AI175" s="12">
        <f t="shared" si="46"/>
        <v>0.17032216172823883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-3933382.4004646051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MarinusSnowy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36127275.084720947</v>
      </c>
      <c r="H176" s="73">
        <f>SUMIFS(AM$5:AM176,$F$5:$F176,$F176,$D$5:$D176,$D176)</f>
        <v>-126718.98035774549</v>
      </c>
      <c r="I176" s="20">
        <f>SUMIFS(AN$5:AN176,$F$5:$F176,$F176,$D$5:$D176,$D176)</f>
        <v>33079752.650591329</v>
      </c>
      <c r="J176" s="73">
        <f t="shared" si="32"/>
        <v>33079752.650591329</v>
      </c>
      <c r="K176" s="73">
        <f t="shared" si="33"/>
        <v>69207027.735312283</v>
      </c>
      <c r="L176" s="73">
        <f t="shared" si="34"/>
        <v>69080308.754954532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26194044.79561086</v>
      </c>
      <c r="Q176" s="73">
        <f>P176/SUMIFS(FinParameters!$H$8:$H$39,FinParameters!$B$8:$B$39,Financials!$E176,FinParameters!$C$8:$C$39,Financials!$F176)</f>
        <v>12616581.99105644</v>
      </c>
      <c r="R176" s="73">
        <f t="shared" si="47"/>
        <v>-31179990.575008027</v>
      </c>
      <c r="S176" s="12">
        <f t="shared" si="36"/>
        <v>-0.54345123841463716</v>
      </c>
      <c r="T176" s="110">
        <f t="shared" si="37"/>
        <v>36127275.084720947</v>
      </c>
      <c r="U176" s="73">
        <f>T176/SUMIFS(FinParameters!$L$8:$L$39,FinParameters!$B$8:$B$39,Financials!$E176,FinParameters!$C$8:$C$39,Financials!$F176)</f>
        <v>30392620.567071121</v>
      </c>
      <c r="V176" s="73">
        <f t="shared" si="38"/>
        <v>30392620.567071121</v>
      </c>
      <c r="W176" s="12"/>
      <c r="X176" s="73">
        <f t="shared" si="39"/>
        <v>62321319.880331814</v>
      </c>
      <c r="Y176" s="73">
        <f t="shared" si="40"/>
        <v>43009202.55812756</v>
      </c>
      <c r="Z176" s="73">
        <f t="shared" si="40"/>
        <v>-787370.00793690607</v>
      </c>
      <c r="AA176" s="12">
        <f t="shared" si="41"/>
        <v>-1.3723455267713599E-2</v>
      </c>
      <c r="AB176" s="110">
        <f t="shared" si="42"/>
        <v>-126718.98035774549</v>
      </c>
      <c r="AC176" s="73">
        <f>AB176/SUMIFS(FinParameters!$L$8:$L$39,FinParameters!$B$8:$B$39,Financials!$E176,FinParameters!$C$8:$C$39,Financials!$F176)</f>
        <v>-106604.27280018995</v>
      </c>
      <c r="AD176" s="73">
        <f t="shared" si="43"/>
        <v>-106604.27280018995</v>
      </c>
      <c r="AE176" s="12"/>
      <c r="AF176" s="73">
        <f t="shared" si="44"/>
        <v>62194600.89997407</v>
      </c>
      <c r="AG176" s="73">
        <f t="shared" si="45"/>
        <v>42902598.285327367</v>
      </c>
      <c r="AH176" s="73">
        <f t="shared" si="45"/>
        <v>-893974.28073709598</v>
      </c>
      <c r="AI176" s="12">
        <f t="shared" si="46"/>
        <v>-1.5581513047884691E-2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-56560.752898983752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MarinusSnowy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19675760.33677334</v>
      </c>
      <c r="H177" s="73">
        <f>SUMIFS(AM$5:AM177,$F$5:$F177,$F177,$D$5:$D177,$D177)</f>
        <v>17226339.11349947</v>
      </c>
      <c r="I177" s="20">
        <f>SUMIFS(AN$5:AN177,$F$5:$F177,$F177,$D$5:$D177,$D177)</f>
        <v>27961943.10511281</v>
      </c>
      <c r="J177" s="73">
        <f t="shared" si="32"/>
        <v>27961943.10511281</v>
      </c>
      <c r="K177" s="73">
        <f t="shared" si="33"/>
        <v>47637703.441886149</v>
      </c>
      <c r="L177" s="73">
        <f t="shared" si="34"/>
        <v>64864042.555385619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21076235.250132341</v>
      </c>
      <c r="Q177" s="73">
        <f>P177/SUMIFS(FinParameters!$H$8:$H$39,FinParameters!$B$8:$B$39,Financials!$E177,FinParameters!$C$8:$C$39,Financials!$F177)</f>
        <v>10151545.978139473</v>
      </c>
      <c r="R177" s="73">
        <f t="shared" si="47"/>
        <v>-36297800.12048655</v>
      </c>
      <c r="S177" s="12">
        <f t="shared" si="36"/>
        <v>-0.63265203303225503</v>
      </c>
      <c r="T177" s="110">
        <f t="shared" si="37"/>
        <v>19675760.33677334</v>
      </c>
      <c r="U177" s="73">
        <f>T177/SUMIFS(FinParameters!$L$8:$L$39,FinParameters!$B$8:$B$39,Financials!$E177,FinParameters!$C$8:$C$39,Financials!$F177)</f>
        <v>16552533.14516064</v>
      </c>
      <c r="V177" s="73">
        <f t="shared" si="38"/>
        <v>16552533.14516064</v>
      </c>
      <c r="W177" s="12"/>
      <c r="X177" s="73">
        <f t="shared" si="39"/>
        <v>40751995.586905681</v>
      </c>
      <c r="Y177" s="73">
        <f t="shared" si="40"/>
        <v>26704079.123300113</v>
      </c>
      <c r="Z177" s="73">
        <f t="shared" si="40"/>
        <v>-19745266.975325912</v>
      </c>
      <c r="AA177" s="12">
        <f t="shared" si="41"/>
        <v>-0.34414987280879705</v>
      </c>
      <c r="AB177" s="110">
        <f t="shared" si="42"/>
        <v>17226339.11349947</v>
      </c>
      <c r="AC177" s="73">
        <f>AB177/SUMIFS(FinParameters!$L$8:$L$39,FinParameters!$B$8:$B$39,Financials!$E177,FinParameters!$C$8:$C$39,Financials!$F177)</f>
        <v>14491920.223944832</v>
      </c>
      <c r="AD177" s="73">
        <f t="shared" si="43"/>
        <v>14491920.223944832</v>
      </c>
      <c r="AE177" s="12"/>
      <c r="AF177" s="73">
        <f t="shared" si="44"/>
        <v>57978334.700405151</v>
      </c>
      <c r="AG177" s="73">
        <f t="shared" si="45"/>
        <v>41195999.347244948</v>
      </c>
      <c r="AH177" s="73">
        <f t="shared" si="45"/>
        <v>-5253346.7513810806</v>
      </c>
      <c r="AI177" s="12">
        <f t="shared" si="46"/>
        <v>-9.1563138577338193E-2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3425778.8409395684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MarinusSnowy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1037861.1694860626</v>
      </c>
      <c r="H178" s="73">
        <f>SUMIFS(AM$5:AM178,$F$5:$F178,$F178,$D$5:$D178,$D178)</f>
        <v>40168564.823785931</v>
      </c>
      <c r="I178" s="20">
        <f>SUMIFS(AN$5:AN178,$F$5:$F178,$F178,$D$5:$D178,$D178)</f>
        <v>21910286.973830327</v>
      </c>
      <c r="J178" s="73">
        <f t="shared" si="32"/>
        <v>21910286.973830327</v>
      </c>
      <c r="K178" s="73">
        <f t="shared" si="33"/>
        <v>22948148.143316388</v>
      </c>
      <c r="L178" s="73">
        <f t="shared" si="34"/>
        <v>63116712.967102319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15024579.118849859</v>
      </c>
      <c r="Q178" s="73">
        <f>P178/SUMIFS(FinParameters!$H$8:$H$39,FinParameters!$B$8:$B$39,Financials!$E178,FinParameters!$C$8:$C$39,Financials!$F178)</f>
        <v>7236714.9026883664</v>
      </c>
      <c r="R178" s="73">
        <f t="shared" si="47"/>
        <v>-42349456.251769029</v>
      </c>
      <c r="S178" s="12">
        <f t="shared" si="36"/>
        <v>-0.73812929451805809</v>
      </c>
      <c r="T178" s="110">
        <f t="shared" si="37"/>
        <v>1037861.1694860626</v>
      </c>
      <c r="U178" s="73">
        <f>T178/SUMIFS(FinParameters!$L$8:$L$39,FinParameters!$B$8:$B$39,Financials!$E178,FinParameters!$C$8:$C$39,Financials!$F178)</f>
        <v>873116.52073164494</v>
      </c>
      <c r="V178" s="73">
        <f t="shared" si="38"/>
        <v>873116.52073164494</v>
      </c>
      <c r="W178" s="12"/>
      <c r="X178" s="73">
        <f t="shared" si="39"/>
        <v>16062440.288335919</v>
      </c>
      <c r="Y178" s="73">
        <f t="shared" si="40"/>
        <v>8109831.4234200111</v>
      </c>
      <c r="Z178" s="73">
        <f t="shared" si="40"/>
        <v>-41476339.731037386</v>
      </c>
      <c r="AA178" s="12">
        <f t="shared" si="41"/>
        <v>-0.72291132152571802</v>
      </c>
      <c r="AB178" s="110">
        <f t="shared" si="42"/>
        <v>40168564.823785931</v>
      </c>
      <c r="AC178" s="73">
        <f>AB178/SUMIFS(FinParameters!$L$8:$L$39,FinParameters!$B$8:$B$39,Financials!$E178,FinParameters!$C$8:$C$39,Financials!$F178)</f>
        <v>33792417.129445836</v>
      </c>
      <c r="AD178" s="73">
        <f t="shared" si="43"/>
        <v>33792417.129445836</v>
      </c>
      <c r="AE178" s="12"/>
      <c r="AF178" s="73">
        <f t="shared" si="44"/>
        <v>56231005.11212185</v>
      </c>
      <c r="AG178" s="73">
        <f t="shared" si="45"/>
        <v>41902248.552865848</v>
      </c>
      <c r="AH178" s="73">
        <f t="shared" si="45"/>
        <v>-7683922.6015915498</v>
      </c>
      <c r="AI178" s="12">
        <f t="shared" si="46"/>
        <v>-0.13392682860732624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7887918.4271676466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MarinusSnowy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-26725288.031562041</v>
      </c>
      <c r="H179" s="73">
        <f>SUMIFS(AM$5:AM179,$F$5:$F179,$F179,$D$5:$D179,$D179)</f>
        <v>85179166.764811248</v>
      </c>
      <c r="I179" s="20">
        <f>SUMIFS(AN$5:AN179,$F$5:$F179,$F179,$D$5:$D179,$D179)</f>
        <v>12152637.53584699</v>
      </c>
      <c r="J179" s="73">
        <f t="shared" si="32"/>
        <v>12152637.53584699</v>
      </c>
      <c r="K179" s="73">
        <f t="shared" si="33"/>
        <v>-14572650.495715052</v>
      </c>
      <c r="L179" s="73">
        <f t="shared" si="34"/>
        <v>70606516.269096196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5266929.6808665209</v>
      </c>
      <c r="Q179" s="73">
        <f>P179/SUMIFS(FinParameters!$H$8:$H$39,FinParameters!$B$8:$B$39,Financials!$E179,FinParameters!$C$8:$C$39,Financials!$F179)</f>
        <v>2536860.9803597736</v>
      </c>
      <c r="R179" s="73">
        <f t="shared" si="47"/>
        <v>-52107105.689752363</v>
      </c>
      <c r="S179" s="12">
        <f t="shared" si="36"/>
        <v>-0.90820011793063271</v>
      </c>
      <c r="T179" s="110">
        <f t="shared" si="37"/>
        <v>-26725288.031562041</v>
      </c>
      <c r="U179" s="73">
        <f>T179/SUMIFS(FinParameters!$L$8:$L$39,FinParameters!$B$8:$B$39,Financials!$E179,FinParameters!$C$8:$C$39,Financials!$F179)</f>
        <v>-22483055.718544133</v>
      </c>
      <c r="V179" s="73">
        <f t="shared" si="38"/>
        <v>-22483055.718544133</v>
      </c>
      <c r="W179" s="12"/>
      <c r="X179" s="73">
        <f t="shared" si="39"/>
        <v>-21458358.350695521</v>
      </c>
      <c r="Y179" s="73">
        <f t="shared" si="40"/>
        <v>-19946194.738184359</v>
      </c>
      <c r="Z179" s="73">
        <f t="shared" si="40"/>
        <v>-74590161.408296496</v>
      </c>
      <c r="AA179" s="12">
        <f t="shared" si="41"/>
        <v>-1.3000682438748929</v>
      </c>
      <c r="AB179" s="110">
        <f t="shared" si="42"/>
        <v>85179166.764811248</v>
      </c>
      <c r="AC179" s="73">
        <f>AB179/SUMIFS(FinParameters!$L$8:$L$39,FinParameters!$B$8:$B$39,Financials!$E179,FinParameters!$C$8:$C$39,Financials!$F179)</f>
        <v>71658271.752608702</v>
      </c>
      <c r="AD179" s="73">
        <f t="shared" si="43"/>
        <v>71658271.752608702</v>
      </c>
      <c r="AE179" s="12"/>
      <c r="AF179" s="73">
        <f t="shared" si="44"/>
        <v>63720808.414115727</v>
      </c>
      <c r="AG179" s="73">
        <f t="shared" si="45"/>
        <v>51712077.014424339</v>
      </c>
      <c r="AH179" s="73">
        <f t="shared" si="45"/>
        <v>-2931889.6556877941</v>
      </c>
      <c r="AI179" s="12">
        <f t="shared" si="46"/>
        <v>-5.1101332453760223E-2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16982450.006808367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MarinusSnowy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41491293.190224186</v>
      </c>
      <c r="H180" s="73">
        <f>SUMIFS(AM$5:AM180,$F$5:$F180,$F180,$D$5:$D180,$D180)</f>
        <v>-1242601.4984606891</v>
      </c>
      <c r="I180" s="20">
        <f>SUMIFS(AN$5:AN180,$F$5:$F180,$F180,$D$5:$D180,$D180)</f>
        <v>33530782.409307674</v>
      </c>
      <c r="J180" s="73">
        <f t="shared" si="32"/>
        <v>33530782.409307674</v>
      </c>
      <c r="K180" s="73">
        <f t="shared" si="33"/>
        <v>75022075.599531859</v>
      </c>
      <c r="L180" s="73">
        <f t="shared" si="34"/>
        <v>73779474.101071179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26645074.554327205</v>
      </c>
      <c r="Q180" s="73">
        <f>P180/SUMIFS(FinParameters!$H$8:$H$39,FinParameters!$B$8:$B$39,Financials!$E180,FinParameters!$C$8:$C$39,Financials!$F180)</f>
        <v>12833824.267904216</v>
      </c>
      <c r="R180" s="73">
        <f t="shared" si="47"/>
        <v>-30728960.816291682</v>
      </c>
      <c r="S180" s="12">
        <f t="shared" si="36"/>
        <v>-0.5355900211270116</v>
      </c>
      <c r="T180" s="110">
        <f t="shared" si="37"/>
        <v>41491293.190224186</v>
      </c>
      <c r="U180" s="73">
        <f>T180/SUMIFS(FinParameters!$L$8:$L$39,FinParameters!$B$8:$B$39,Financials!$E180,FinParameters!$C$8:$C$39,Financials!$F180)</f>
        <v>34905182.519589022</v>
      </c>
      <c r="V180" s="73">
        <f t="shared" si="38"/>
        <v>34905182.519589022</v>
      </c>
      <c r="W180" s="12"/>
      <c r="X180" s="73">
        <f t="shared" si="39"/>
        <v>68136367.74455139</v>
      </c>
      <c r="Y180" s="73">
        <f t="shared" si="40"/>
        <v>47739006.787493236</v>
      </c>
      <c r="Z180" s="73">
        <f t="shared" si="40"/>
        <v>4176221.7032973394</v>
      </c>
      <c r="AA180" s="12">
        <f t="shared" si="41"/>
        <v>7.2789401622532085E-2</v>
      </c>
      <c r="AB180" s="110">
        <f t="shared" si="42"/>
        <v>-1242601.4984606891</v>
      </c>
      <c r="AC180" s="73">
        <f>AB180/SUMIFS(FinParameters!$L$8:$L$39,FinParameters!$B$8:$B$39,Financials!$E180,FinParameters!$C$8:$C$39,Financials!$F180)</f>
        <v>-1045357.4417175406</v>
      </c>
      <c r="AD180" s="73">
        <f t="shared" si="43"/>
        <v>-1045357.4417175406</v>
      </c>
      <c r="AE180" s="12"/>
      <c r="AF180" s="73">
        <f t="shared" si="44"/>
        <v>66893766.246090703</v>
      </c>
      <c r="AG180" s="73">
        <f t="shared" si="45"/>
        <v>46693649.345775694</v>
      </c>
      <c r="AH180" s="73">
        <f t="shared" si="45"/>
        <v>3130864.2615797985</v>
      </c>
      <c r="AI180" s="12">
        <f t="shared" si="46"/>
        <v>5.4569357747897007E-2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-327326.79196701001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MarinusSnowy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164007596.85375571</v>
      </c>
      <c r="H181" s="73">
        <f>SUMIFS(AM$5:AM181,$F$5:$F181,$F181,$D$5:$D181,$D181)</f>
        <v>-129128766.8992666</v>
      </c>
      <c r="I181" s="20">
        <f>SUMIFS(AN$5:AN181,$F$5:$F181,$F181,$D$5:$D181,$D181)</f>
        <v>76231691.359739244</v>
      </c>
      <c r="J181" s="73">
        <f t="shared" si="32"/>
        <v>76231691.359739244</v>
      </c>
      <c r="K181" s="73">
        <f t="shared" si="33"/>
        <v>240239288.21349496</v>
      </c>
      <c r="L181" s="73">
        <f t="shared" si="34"/>
        <v>111110521.31422836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68340090.808384269</v>
      </c>
      <c r="Q181" s="73">
        <f>P181/SUMIFS(FinParameters!$H$8:$H$39,FinParameters!$B$8:$B$39,Financials!$E181,FinParameters!$C$8:$C$39,Financials!$F181)</f>
        <v>29654576.161170766</v>
      </c>
      <c r="R181" s="73">
        <f t="shared" si="47"/>
        <v>7985063.0855305642</v>
      </c>
      <c r="S181" s="12">
        <f t="shared" si="36"/>
        <v>0.13230153952040991</v>
      </c>
      <c r="T181" s="110">
        <f t="shared" si="37"/>
        <v>164007596.85375571</v>
      </c>
      <c r="U181" s="73">
        <f>T181/SUMIFS(FinParameters!$L$8:$L$39,FinParameters!$B$8:$B$39,Financials!$E181,FinParameters!$C$8:$C$39,Financials!$F181)</f>
        <v>134608672.70501608</v>
      </c>
      <c r="V181" s="73">
        <f t="shared" si="38"/>
        <v>134608672.70501608</v>
      </c>
      <c r="W181" s="12"/>
      <c r="X181" s="73">
        <f t="shared" si="39"/>
        <v>232347687.66213998</v>
      </c>
      <c r="Y181" s="73">
        <f t="shared" si="40"/>
        <v>164263248.86618686</v>
      </c>
      <c r="Z181" s="73">
        <f t="shared" si="40"/>
        <v>142593735.79054666</v>
      </c>
      <c r="AA181" s="12">
        <f t="shared" si="41"/>
        <v>2.3625825580816175</v>
      </c>
      <c r="AB181" s="110">
        <f t="shared" si="42"/>
        <v>-129128766.8992666</v>
      </c>
      <c r="AC181" s="73">
        <f>AB181/SUMIFS(FinParameters!$L$8:$L$39,FinParameters!$B$8:$B$39,Financials!$E181,FinParameters!$C$8:$C$39,Financials!$F181)</f>
        <v>-105981992.62589617</v>
      </c>
      <c r="AD181" s="73">
        <f t="shared" si="43"/>
        <v>-105981992.62589617</v>
      </c>
      <c r="AE181" s="12"/>
      <c r="AF181" s="73">
        <f t="shared" si="44"/>
        <v>103218920.76287338</v>
      </c>
      <c r="AG181" s="73">
        <f t="shared" si="45"/>
        <v>58281256.240290686</v>
      </c>
      <c r="AH181" s="73">
        <f t="shared" si="45"/>
        <v>36611743.164650485</v>
      </c>
      <c r="AI181" s="12">
        <f t="shared" si="46"/>
        <v>0.60660635154985243</v>
      </c>
      <c r="AL181" s="73">
        <f>Summary!G181</f>
        <v>15337436.277853223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-21170409.386980571</v>
      </c>
      <c r="AN181" s="20">
        <f>Summary!I181</f>
        <v>11933699.706052229</v>
      </c>
      <c r="AP181" s="12">
        <v>1</v>
      </c>
    </row>
    <row r="182" spans="1:42" x14ac:dyDescent="0.3">
      <c r="A182">
        <v>178</v>
      </c>
      <c r="B182" t="str">
        <f>Summary!B182</f>
        <v>MarinusSnowy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103394773.81024171</v>
      </c>
      <c r="H182" s="73">
        <f>SUMIFS(AM$5:AM182,$F$5:$F182,$F182,$D$5:$D182,$D182)</f>
        <v>-54103158.55052568</v>
      </c>
      <c r="I182" s="20">
        <f>SUMIFS(AN$5:AN182,$F$5:$F182,$F182,$D$5:$D182,$D182)</f>
        <v>55625769.64118854</v>
      </c>
      <c r="J182" s="73">
        <f t="shared" si="32"/>
        <v>55625769.64118854</v>
      </c>
      <c r="K182" s="73">
        <f t="shared" si="33"/>
        <v>159020543.45143026</v>
      </c>
      <c r="L182" s="73">
        <f t="shared" si="34"/>
        <v>104917384.90090457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47734169.089833558</v>
      </c>
      <c r="Q182" s="73">
        <f>P182/SUMIFS(FinParameters!$H$8:$H$39,FinParameters!$B$8:$B$39,Financials!$E182,FinParameters!$C$8:$C$39,Financials!$F182)</f>
        <v>20713120.746848762</v>
      </c>
      <c r="R182" s="73">
        <f t="shared" si="47"/>
        <v>-12620858.633020148</v>
      </c>
      <c r="S182" s="12">
        <f t="shared" si="36"/>
        <v>-0.2091103112564921</v>
      </c>
      <c r="T182" s="110">
        <f t="shared" si="37"/>
        <v>103394773.81024171</v>
      </c>
      <c r="U182" s="73">
        <f>T182/SUMIFS(FinParameters!$L$8:$L$39,FinParameters!$B$8:$B$39,Financials!$E182,FinParameters!$C$8:$C$39,Financials!$F182)</f>
        <v>84860906.044751182</v>
      </c>
      <c r="V182" s="73">
        <f t="shared" si="38"/>
        <v>84860906.044751182</v>
      </c>
      <c r="W182" s="12"/>
      <c r="X182" s="73">
        <f t="shared" si="39"/>
        <v>151128942.90007529</v>
      </c>
      <c r="Y182" s="73">
        <f t="shared" si="40"/>
        <v>105574026.79159994</v>
      </c>
      <c r="Z182" s="73">
        <f t="shared" si="40"/>
        <v>72240047.411731035</v>
      </c>
      <c r="AA182" s="12">
        <f t="shared" si="41"/>
        <v>1.1969184695507482</v>
      </c>
      <c r="AB182" s="110">
        <f t="shared" si="42"/>
        <v>-54103158.55052568</v>
      </c>
      <c r="AC182" s="73">
        <f>AB182/SUMIFS(FinParameters!$L$8:$L$39,FinParameters!$B$8:$B$39,Financials!$E182,FinParameters!$C$8:$C$39,Financials!$F182)</f>
        <v>-44404981.850500971</v>
      </c>
      <c r="AD182" s="73">
        <f t="shared" si="43"/>
        <v>-44404981.850500971</v>
      </c>
      <c r="AE182" s="12"/>
      <c r="AF182" s="73">
        <f t="shared" si="44"/>
        <v>97025784.349549606</v>
      </c>
      <c r="AG182" s="73">
        <f t="shared" si="45"/>
        <v>61169044.941098973</v>
      </c>
      <c r="AH182" s="73">
        <f t="shared" si="45"/>
        <v>27835065.561230063</v>
      </c>
      <c r="AI182" s="12">
        <f t="shared" si="46"/>
        <v>0.4611888455928948</v>
      </c>
      <c r="AL182" s="73">
        <f>Summary!G182</f>
        <v>8057175.3353429055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-8435245.7791724708</v>
      </c>
      <c r="AN182" s="20">
        <f>Summary!I182</f>
        <v>8926719.969687812</v>
      </c>
      <c r="AP182" s="12">
        <v>1</v>
      </c>
    </row>
    <row r="183" spans="1:42" x14ac:dyDescent="0.3">
      <c r="A183">
        <v>179</v>
      </c>
      <c r="B183" t="str">
        <f>Summary!B183</f>
        <v>MarinusSnowy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64517797.7913322</v>
      </c>
      <c r="H183" s="73">
        <f>SUMIFS(AM$5:AM183,$F$5:$F183,$F183,$D$5:$D183,$D183)</f>
        <v>-22552528.097848959</v>
      </c>
      <c r="I183" s="20">
        <f>SUMIFS(AN$5:AN183,$F$5:$F183,$F183,$D$5:$D183,$D183)</f>
        <v>46123410.171351522</v>
      </c>
      <c r="J183" s="73">
        <f t="shared" si="32"/>
        <v>46123410.171351522</v>
      </c>
      <c r="K183" s="73">
        <f t="shared" si="33"/>
        <v>110641207.96268372</v>
      </c>
      <c r="L183" s="73">
        <f t="shared" si="34"/>
        <v>88088679.864834756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38231809.61999654</v>
      </c>
      <c r="Q183" s="73">
        <f>P183/SUMIFS(FinParameters!$H$8:$H$39,FinParameters!$B$8:$B$39,Financials!$E183,FinParameters!$C$8:$C$39,Financials!$F183)</f>
        <v>16589795.195538068</v>
      </c>
      <c r="R183" s="73">
        <f t="shared" si="47"/>
        <v>-22123218.102857165</v>
      </c>
      <c r="S183" s="12">
        <f t="shared" si="36"/>
        <v>-0.36655137007716271</v>
      </c>
      <c r="T183" s="110">
        <f t="shared" si="37"/>
        <v>64517797.7913322</v>
      </c>
      <c r="U183" s="73">
        <f>T183/SUMIFS(FinParameters!$L$8:$L$39,FinParameters!$B$8:$B$39,Financials!$E183,FinParameters!$C$8:$C$39,Financials!$F183)</f>
        <v>52952761.293648385</v>
      </c>
      <c r="V183" s="73">
        <f t="shared" si="38"/>
        <v>52952761.293648385</v>
      </c>
      <c r="W183" s="12"/>
      <c r="X183" s="73">
        <f t="shared" si="39"/>
        <v>102749607.41132875</v>
      </c>
      <c r="Y183" s="73">
        <f t="shared" si="40"/>
        <v>69542556.489186451</v>
      </c>
      <c r="Z183" s="73">
        <f t="shared" si="40"/>
        <v>30829543.190791219</v>
      </c>
      <c r="AA183" s="12">
        <f t="shared" si="41"/>
        <v>0.51080323137880812</v>
      </c>
      <c r="AB183" s="110">
        <f t="shared" si="42"/>
        <v>-22552528.097848959</v>
      </c>
      <c r="AC183" s="73">
        <f>AB183/SUMIFS(FinParameters!$L$8:$L$39,FinParameters!$B$8:$B$39,Financials!$E183,FinParameters!$C$8:$C$39,Financials!$F183)</f>
        <v>-18509910.09947544</v>
      </c>
      <c r="AD183" s="73">
        <f t="shared" si="43"/>
        <v>-18509910.09947544</v>
      </c>
      <c r="AE183" s="12"/>
      <c r="AF183" s="73">
        <f t="shared" si="44"/>
        <v>80197079.313479781</v>
      </c>
      <c r="AG183" s="73">
        <f t="shared" si="45"/>
        <v>51032646.389711007</v>
      </c>
      <c r="AH183" s="73">
        <f t="shared" si="45"/>
        <v>12319633.09131578</v>
      </c>
      <c r="AI183" s="12">
        <f t="shared" si="46"/>
        <v>0.20411941732322153</v>
      </c>
      <c r="AL183" s="73">
        <f>Summary!G183</f>
        <v>3445083.0533897723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-3661948.8529161988</v>
      </c>
      <c r="AN183" s="20">
        <f>Summary!I183</f>
        <v>7577961.3462033384</v>
      </c>
      <c r="AP183" s="12">
        <v>1</v>
      </c>
    </row>
    <row r="184" spans="1:42" x14ac:dyDescent="0.3">
      <c r="A184">
        <v>180</v>
      </c>
      <c r="B184" t="str">
        <f>Summary!B184</f>
        <v>MarinusSnowy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36577387.834470935</v>
      </c>
      <c r="H184" s="73">
        <f>SUMIFS(AM$5:AM184,$F$5:$F184,$F184,$D$5:$D184,$D184)</f>
        <v>-317414.20515393536</v>
      </c>
      <c r="I184" s="20">
        <f>SUMIFS(AN$5:AN184,$F$5:$F184,$F184,$D$5:$D184,$D184)</f>
        <v>39695949.072900437</v>
      </c>
      <c r="J184" s="73">
        <f t="shared" si="32"/>
        <v>39695949.072900437</v>
      </c>
      <c r="K184" s="73">
        <f t="shared" si="33"/>
        <v>76273336.907371372</v>
      </c>
      <c r="L184" s="73">
        <f t="shared" si="34"/>
        <v>75955922.70221743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31804348.521545455</v>
      </c>
      <c r="Q184" s="73">
        <f>P184/SUMIFS(FinParameters!$H$8:$H$39,FinParameters!$B$8:$B$39,Financials!$E184,FinParameters!$C$8:$C$39,Financials!$F184)</f>
        <v>13800749.52099536</v>
      </c>
      <c r="R184" s="73">
        <f t="shared" si="47"/>
        <v>-28550679.20130825</v>
      </c>
      <c r="S184" s="12">
        <f t="shared" si="36"/>
        <v>-0.47304558176016553</v>
      </c>
      <c r="T184" s="110">
        <f t="shared" si="37"/>
        <v>36577387.834470935</v>
      </c>
      <c r="U184" s="73">
        <f>T184/SUMIFS(FinParameters!$L$8:$L$39,FinParameters!$B$8:$B$39,Financials!$E184,FinParameters!$C$8:$C$39,Financials!$F184)</f>
        <v>30020765.634442531</v>
      </c>
      <c r="V184" s="73">
        <f t="shared" si="38"/>
        <v>30020765.634442531</v>
      </c>
      <c r="W184" s="12"/>
      <c r="X184" s="73">
        <f t="shared" si="39"/>
        <v>68381736.356016397</v>
      </c>
      <c r="Y184" s="73">
        <f t="shared" si="40"/>
        <v>43821515.155437887</v>
      </c>
      <c r="Z184" s="73">
        <f t="shared" si="40"/>
        <v>1470086.4331342801</v>
      </c>
      <c r="AA184" s="12">
        <f t="shared" si="41"/>
        <v>2.4357315183166178E-2</v>
      </c>
      <c r="AB184" s="110">
        <f t="shared" si="42"/>
        <v>-317414.20515393536</v>
      </c>
      <c r="AC184" s="73">
        <f>AB184/SUMIFS(FinParameters!$L$8:$L$39,FinParameters!$B$8:$B$39,Financials!$E184,FinParameters!$C$8:$C$39,Financials!$F184)</f>
        <v>-260516.62040745572</v>
      </c>
      <c r="AD184" s="73">
        <f t="shared" si="43"/>
        <v>-260516.62040745572</v>
      </c>
      <c r="AE184" s="12"/>
      <c r="AF184" s="73">
        <f t="shared" si="44"/>
        <v>68064322.150862455</v>
      </c>
      <c r="AG184" s="73">
        <f t="shared" si="45"/>
        <v>43560998.535030432</v>
      </c>
      <c r="AH184" s="73">
        <f t="shared" si="45"/>
        <v>1209569.8127268245</v>
      </c>
      <c r="AI184" s="12">
        <f t="shared" si="46"/>
        <v>2.0040912221614561E-2</v>
      </c>
      <c r="AL184" s="73">
        <f>Summary!G184</f>
        <v>450112.74974998517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-190695.2247961899</v>
      </c>
      <c r="AN184" s="20">
        <f>Summary!I184</f>
        <v>6616196.422309109</v>
      </c>
      <c r="AP184" s="12">
        <v>1</v>
      </c>
    </row>
    <row r="185" spans="1:42" x14ac:dyDescent="0.3">
      <c r="A185">
        <v>181</v>
      </c>
      <c r="B185" t="str">
        <f>Summary!B185</f>
        <v>MarinusSnowy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17496060.69380448</v>
      </c>
      <c r="H185" s="73">
        <f>SUMIFS(AM$5:AM185,$F$5:$F185,$F185,$D$5:$D185,$D185)</f>
        <v>20332918.623997066</v>
      </c>
      <c r="I185" s="20">
        <f>SUMIFS(AN$5:AN185,$F$5:$F185,$F185,$D$5:$D185,$D185)</f>
        <v>33546615.783558976</v>
      </c>
      <c r="J185" s="73">
        <f t="shared" si="32"/>
        <v>33546615.783558976</v>
      </c>
      <c r="K185" s="73">
        <f t="shared" si="33"/>
        <v>51042676.477363452</v>
      </c>
      <c r="L185" s="73">
        <f t="shared" si="34"/>
        <v>71375595.10136053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25655015.232203998</v>
      </c>
      <c r="Q185" s="73">
        <f>P185/SUMIFS(FinParameters!$H$8:$H$39,FinParameters!$B$8:$B$39,Financials!$E185,FinParameters!$C$8:$C$39,Financials!$F185)</f>
        <v>11132390.872182637</v>
      </c>
      <c r="R185" s="73">
        <f t="shared" si="47"/>
        <v>-34700012.490649708</v>
      </c>
      <c r="S185" s="12">
        <f t="shared" si="36"/>
        <v>-0.57493159724803489</v>
      </c>
      <c r="T185" s="110">
        <f t="shared" si="37"/>
        <v>17496060.69380448</v>
      </c>
      <c r="U185" s="73">
        <f>T185/SUMIFS(FinParameters!$L$8:$L$39,FinParameters!$B$8:$B$39,Financials!$E185,FinParameters!$C$8:$C$39,Financials!$F185)</f>
        <v>14359831.817177756</v>
      </c>
      <c r="V185" s="73">
        <f t="shared" si="38"/>
        <v>14359831.817177756</v>
      </c>
      <c r="W185" s="12"/>
      <c r="X185" s="73">
        <f t="shared" si="39"/>
        <v>43151075.92600847</v>
      </c>
      <c r="Y185" s="73">
        <f t="shared" si="40"/>
        <v>25492222.689360395</v>
      </c>
      <c r="Z185" s="73">
        <f t="shared" si="40"/>
        <v>-20340180.67347195</v>
      </c>
      <c r="AA185" s="12">
        <f t="shared" si="41"/>
        <v>-0.33700888626665393</v>
      </c>
      <c r="AB185" s="110">
        <f t="shared" si="42"/>
        <v>20332918.623997066</v>
      </c>
      <c r="AC185" s="73">
        <f>AB185/SUMIFS(FinParameters!$L$8:$L$39,FinParameters!$B$8:$B$39,Financials!$E185,FinParameters!$C$8:$C$39,Financials!$F185)</f>
        <v>16688173.235267246</v>
      </c>
      <c r="AD185" s="73">
        <f t="shared" si="43"/>
        <v>16688173.235267246</v>
      </c>
      <c r="AE185" s="12"/>
      <c r="AF185" s="73">
        <f t="shared" si="44"/>
        <v>63483994.55000554</v>
      </c>
      <c r="AG185" s="73">
        <f t="shared" si="45"/>
        <v>42180395.924627639</v>
      </c>
      <c r="AH185" s="73">
        <f t="shared" si="45"/>
        <v>-3652007.4382047039</v>
      </c>
      <c r="AI185" s="12">
        <f t="shared" si="46"/>
        <v>-6.0508752559513025E-2</v>
      </c>
      <c r="AL185" s="73">
        <f>Summary!G185</f>
        <v>-2179699.6429688591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3106579.5104975947</v>
      </c>
      <c r="AN185" s="20">
        <f>Summary!I185</f>
        <v>5584672.6784461662</v>
      </c>
      <c r="AP185" s="12">
        <v>1</v>
      </c>
    </row>
    <row r="186" spans="1:42" x14ac:dyDescent="0.3">
      <c r="A186">
        <v>182</v>
      </c>
      <c r="B186" t="str">
        <f>Summary!B186</f>
        <v>MarinusSnowy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-4094434.9763134932</v>
      </c>
      <c r="H186" s="73">
        <f>SUMIFS(AM$5:AM186,$F$5:$F186,$F186,$D$5:$D186,$D186)</f>
        <v>47846040.952025145</v>
      </c>
      <c r="I186" s="20">
        <f>SUMIFS(AN$5:AN186,$F$5:$F186,$F186,$D$5:$D186,$D186)</f>
        <v>26207669.266631458</v>
      </c>
      <c r="J186" s="73">
        <f t="shared" si="32"/>
        <v>26207669.266631458</v>
      </c>
      <c r="K186" s="73">
        <f t="shared" si="33"/>
        <v>22113234.290317964</v>
      </c>
      <c r="L186" s="73">
        <f t="shared" si="34"/>
        <v>69959275.242343113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18316068.71527648</v>
      </c>
      <c r="Q186" s="73">
        <f>P186/SUMIFS(FinParameters!$H$8:$H$39,FinParameters!$B$8:$B$39,Financials!$E186,FinParameters!$C$8:$C$39,Financials!$F186)</f>
        <v>7947827.5235737152</v>
      </c>
      <c r="R186" s="73">
        <f t="shared" si="47"/>
        <v>-42038959.007577226</v>
      </c>
      <c r="S186" s="12">
        <f t="shared" si="36"/>
        <v>-0.69652787172292163</v>
      </c>
      <c r="T186" s="110">
        <f t="shared" si="37"/>
        <v>-4094434.9763134932</v>
      </c>
      <c r="U186" s="73">
        <f>T186/SUMIFS(FinParameters!$L$8:$L$39,FinParameters!$B$8:$B$39,Financials!$E186,FinParameters!$C$8:$C$39,Financials!$F186)</f>
        <v>-3360493.4662264832</v>
      </c>
      <c r="V186" s="73">
        <f t="shared" si="38"/>
        <v>-3360493.4662264832</v>
      </c>
      <c r="W186" s="12"/>
      <c r="X186" s="73">
        <f t="shared" si="39"/>
        <v>14221633.738962984</v>
      </c>
      <c r="Y186" s="73">
        <f t="shared" si="40"/>
        <v>4587334.0573472325</v>
      </c>
      <c r="Z186" s="73">
        <f t="shared" si="40"/>
        <v>-45399452.473803706</v>
      </c>
      <c r="AA186" s="12">
        <f t="shared" si="41"/>
        <v>-0.7522066377348875</v>
      </c>
      <c r="AB186" s="110">
        <f t="shared" si="42"/>
        <v>47846040.952025145</v>
      </c>
      <c r="AC186" s="73">
        <f>AB186/SUMIFS(FinParameters!$L$8:$L$39,FinParameters!$B$8:$B$39,Financials!$E186,FinParameters!$C$8:$C$39,Financials!$F186)</f>
        <v>39269474.038357407</v>
      </c>
      <c r="AD186" s="73">
        <f t="shared" si="43"/>
        <v>39269474.038357407</v>
      </c>
      <c r="AE186" s="12"/>
      <c r="AF186" s="73">
        <f t="shared" si="44"/>
        <v>62067674.690988131</v>
      </c>
      <c r="AG186" s="73">
        <f t="shared" si="45"/>
        <v>43856808.095704637</v>
      </c>
      <c r="AH186" s="73">
        <f t="shared" si="45"/>
        <v>-6129978.4354462996</v>
      </c>
      <c r="AI186" s="12">
        <f t="shared" si="46"/>
        <v>-0.10156533211441399</v>
      </c>
      <c r="AL186" s="73">
        <f>Summary!G186</f>
        <v>-5132296.1457995558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7677476.1282392135</v>
      </c>
      <c r="AN186" s="20">
        <f>Summary!I186</f>
        <v>4297382.2928011306</v>
      </c>
      <c r="AP186" s="12">
        <v>1</v>
      </c>
    </row>
    <row r="187" spans="1:42" x14ac:dyDescent="0.3">
      <c r="A187">
        <v>183</v>
      </c>
      <c r="B187" t="str">
        <f>Summary!B187</f>
        <v>MarinusSnowy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-34903864.449345231</v>
      </c>
      <c r="H187" s="73">
        <f>SUMIFS(AM$5:AM187,$F$5:$F187,$F187,$D$5:$D187,$D187)</f>
        <v>100866833.21775183</v>
      </c>
      <c r="I187" s="20">
        <f>SUMIFS(AN$5:AN187,$F$5:$F187,$F187,$D$5:$D187,$D187)</f>
        <v>14740079.341380902</v>
      </c>
      <c r="J187" s="73">
        <f t="shared" si="32"/>
        <v>14740079.341380902</v>
      </c>
      <c r="K187" s="73">
        <f t="shared" si="33"/>
        <v>-20163785.107964329</v>
      </c>
      <c r="L187" s="73">
        <f t="shared" si="34"/>
        <v>80703048.109787494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6848478.7900259215</v>
      </c>
      <c r="Q187" s="73">
        <f>P187/SUMIFS(FinParameters!$H$8:$H$39,FinParameters!$B$8:$B$39,Financials!$E187,FinParameters!$C$8:$C$39,Financials!$F187)</f>
        <v>2971736.4063272574</v>
      </c>
      <c r="R187" s="73">
        <f t="shared" si="47"/>
        <v>-53506548.932827786</v>
      </c>
      <c r="S187" s="12">
        <f t="shared" si="36"/>
        <v>-0.88653010281970734</v>
      </c>
      <c r="T187" s="110">
        <f t="shared" si="37"/>
        <v>-34903864.449345231</v>
      </c>
      <c r="U187" s="73">
        <f>T187/SUMIFS(FinParameters!$L$8:$L$39,FinParameters!$B$8:$B$39,Financials!$E187,FinParameters!$C$8:$C$39,Financials!$F187)</f>
        <v>-28647227.054925092</v>
      </c>
      <c r="V187" s="73">
        <f t="shared" si="38"/>
        <v>-28647227.054925092</v>
      </c>
      <c r="W187" s="12"/>
      <c r="X187" s="73">
        <f t="shared" si="39"/>
        <v>-28055385.659319311</v>
      </c>
      <c r="Y187" s="73">
        <f t="shared" si="40"/>
        <v>-25675490.648597833</v>
      </c>
      <c r="Z187" s="73">
        <f t="shared" si="40"/>
        <v>-82153775.987752885</v>
      </c>
      <c r="AA187" s="12">
        <f t="shared" si="41"/>
        <v>-1.3611753500470183</v>
      </c>
      <c r="AB187" s="110">
        <f t="shared" si="42"/>
        <v>100866833.21775183</v>
      </c>
      <c r="AC187" s="73">
        <f>AB187/SUMIFS(FinParameters!$L$8:$L$39,FinParameters!$B$8:$B$39,Financials!$E187,FinParameters!$C$8:$C$39,Financials!$F187)</f>
        <v>82786107.472245902</v>
      </c>
      <c r="AD187" s="73">
        <f t="shared" si="43"/>
        <v>82786107.472245902</v>
      </c>
      <c r="AE187" s="12"/>
      <c r="AF187" s="73">
        <f t="shared" si="44"/>
        <v>72811447.558432519</v>
      </c>
      <c r="AG187" s="73">
        <f t="shared" si="45"/>
        <v>57110616.823648065</v>
      </c>
      <c r="AH187" s="73">
        <f t="shared" si="45"/>
        <v>632331.4844930172</v>
      </c>
      <c r="AI187" s="12">
        <f t="shared" si="46"/>
        <v>1.0476865115473752E-2</v>
      </c>
      <c r="AL187" s="73">
        <f>Summary!G187</f>
        <v>-8178576.4177831905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15687666.452940583</v>
      </c>
      <c r="AN187" s="20">
        <f>Summary!I187</f>
        <v>2587441.805533912</v>
      </c>
      <c r="AP187" s="12">
        <v>1</v>
      </c>
    </row>
    <row r="188" spans="1:42" x14ac:dyDescent="0.3">
      <c r="A188">
        <v>184</v>
      </c>
      <c r="B188" t="str">
        <f>Summary!B188</f>
        <v>MarinusSnowy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42275516.516101323</v>
      </c>
      <c r="H188" s="73">
        <f>SUMIFS(AM$5:AM188,$F$5:$F188,$F188,$D$5:$D188,$D188)</f>
        <v>-1547306.3045834349</v>
      </c>
      <c r="I188" s="20">
        <f>SUMIFS(AN$5:AN188,$F$5:$F188,$F188,$D$5:$D188,$D188)</f>
        <v>40128639.701773152</v>
      </c>
      <c r="J188" s="73">
        <f t="shared" si="32"/>
        <v>40128639.701773152</v>
      </c>
      <c r="K188" s="73">
        <f t="shared" si="33"/>
        <v>82404156.217874467</v>
      </c>
      <c r="L188" s="73">
        <f t="shared" si="34"/>
        <v>80856849.913291037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32237039.15041817</v>
      </c>
      <c r="Q188" s="73">
        <f>P188/SUMIFS(FinParameters!$H$8:$H$39,FinParameters!$B$8:$B$39,Financials!$E188,FinParameters!$C$8:$C$39,Financials!$F188)</f>
        <v>13988505.449563084</v>
      </c>
      <c r="R188" s="73">
        <f t="shared" si="47"/>
        <v>-28117988.572435535</v>
      </c>
      <c r="S188" s="12">
        <f t="shared" si="36"/>
        <v>-0.46587649170755879</v>
      </c>
      <c r="T188" s="110">
        <f t="shared" si="37"/>
        <v>42275516.516101323</v>
      </c>
      <c r="U188" s="73">
        <f>T188/SUMIFS(FinParameters!$L$8:$L$39,FinParameters!$B$8:$B$39,Financials!$E188,FinParameters!$C$8:$C$39,Financials!$F188)</f>
        <v>34697485.209942393</v>
      </c>
      <c r="V188" s="73">
        <f t="shared" si="38"/>
        <v>34697485.209942393</v>
      </c>
      <c r="W188" s="12"/>
      <c r="X188" s="73">
        <f t="shared" si="39"/>
        <v>74512555.666519493</v>
      </c>
      <c r="Y188" s="73">
        <f t="shared" si="40"/>
        <v>48685990.659505479</v>
      </c>
      <c r="Z188" s="73">
        <f t="shared" si="40"/>
        <v>6579496.6375068575</v>
      </c>
      <c r="AA188" s="12">
        <f t="shared" si="41"/>
        <v>0.10901323196668007</v>
      </c>
      <c r="AB188" s="110">
        <f t="shared" si="42"/>
        <v>-1547306.3045834349</v>
      </c>
      <c r="AC188" s="73">
        <f>AB188/SUMIFS(FinParameters!$L$8:$L$39,FinParameters!$B$8:$B$39,Financials!$E188,FinParameters!$C$8:$C$39,Financials!$F188)</f>
        <v>-1269946.3434843319</v>
      </c>
      <c r="AD188" s="73">
        <f t="shared" si="43"/>
        <v>-1269946.3434843319</v>
      </c>
      <c r="AE188" s="12"/>
      <c r="AF188" s="73">
        <f t="shared" si="44"/>
        <v>72965249.361936063</v>
      </c>
      <c r="AG188" s="73">
        <f t="shared" si="45"/>
        <v>47416044.316021144</v>
      </c>
      <c r="AH188" s="73">
        <f t="shared" si="45"/>
        <v>5309550.2940225257</v>
      </c>
      <c r="AI188" s="12">
        <f t="shared" si="46"/>
        <v>8.7971963469284278E-2</v>
      </c>
      <c r="AL188" s="73">
        <f>Summary!G188</f>
        <v>784223.32587714051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-304704.80612274591</v>
      </c>
      <c r="AN188" s="20">
        <f>Summary!I188</f>
        <v>6597857.2924654782</v>
      </c>
      <c r="AP188" s="12">
        <v>1</v>
      </c>
    </row>
    <row r="189" spans="1:42" x14ac:dyDescent="0.3">
      <c r="A189">
        <v>185</v>
      </c>
      <c r="B189" t="str">
        <f>Summary!B189</f>
        <v>MarinusSnowy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183489589.8030073</v>
      </c>
      <c r="H189" s="73">
        <f>SUMIFS(AM$5:AM189,$F$5:$F189,$F189,$D$5:$D189,$D189)</f>
        <v>-153741668.55819571</v>
      </c>
      <c r="I189" s="20">
        <f>SUMIFS(AN$5:AN189,$F$5:$F189,$F189,$D$5:$D189,$D189)</f>
        <v>87275688.703495771</v>
      </c>
      <c r="J189" s="73">
        <f t="shared" si="32"/>
        <v>87275688.703495771</v>
      </c>
      <c r="K189" s="73">
        <f t="shared" si="33"/>
        <v>270765278.50650311</v>
      </c>
      <c r="L189" s="73">
        <f t="shared" si="34"/>
        <v>117023609.94830737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78368048.138356924</v>
      </c>
      <c r="Q189" s="73">
        <f>P189/SUMIFS(FinParameters!$H$8:$H$39,FinParameters!$B$8:$B$39,Financials!$E189,FinParameters!$C$8:$C$39,Financials!$F189)</f>
        <v>30636011.306659326</v>
      </c>
      <c r="R189" s="73">
        <f t="shared" si="47"/>
        <v>15640965.063609244</v>
      </c>
      <c r="S189" s="12">
        <f t="shared" si="36"/>
        <v>0.24934947230004223</v>
      </c>
      <c r="T189" s="110">
        <f t="shared" si="37"/>
        <v>183489589.8030073</v>
      </c>
      <c r="U189" s="73">
        <f>T189/SUMIFS(FinParameters!$L$8:$L$39,FinParameters!$B$8:$B$39,Financials!$E189,FinParameters!$C$8:$C$39,Financials!$F189)</f>
        <v>146925318.64460406</v>
      </c>
      <c r="V189" s="73">
        <f t="shared" si="38"/>
        <v>146925318.64460406</v>
      </c>
      <c r="W189" s="12"/>
      <c r="X189" s="73">
        <f t="shared" si="39"/>
        <v>261857637.94136426</v>
      </c>
      <c r="Y189" s="73">
        <f t="shared" si="40"/>
        <v>177561329.95126337</v>
      </c>
      <c r="Z189" s="73">
        <f t="shared" si="40"/>
        <v>162566283.7082133</v>
      </c>
      <c r="AA189" s="12">
        <f t="shared" si="41"/>
        <v>2.5916442426390831</v>
      </c>
      <c r="AB189" s="110">
        <f t="shared" si="42"/>
        <v>-153741668.55819571</v>
      </c>
      <c r="AC189" s="73">
        <f>AB189/SUMIFS(FinParameters!$L$8:$L$39,FinParameters!$B$8:$B$39,Financials!$E189,FinParameters!$C$8:$C$39,Financials!$F189)</f>
        <v>-123105314.4002167</v>
      </c>
      <c r="AD189" s="73">
        <f t="shared" si="43"/>
        <v>-123105314.4002167</v>
      </c>
      <c r="AE189" s="12"/>
      <c r="AF189" s="73">
        <f t="shared" si="44"/>
        <v>108115969.38316855</v>
      </c>
      <c r="AG189" s="73">
        <f t="shared" si="45"/>
        <v>54456015.551046669</v>
      </c>
      <c r="AH189" s="73">
        <f t="shared" si="45"/>
        <v>39460969.307996601</v>
      </c>
      <c r="AI189" s="12">
        <f t="shared" si="46"/>
        <v>0.6290898185234215</v>
      </c>
      <c r="AL189" s="73">
        <f>Summary!G189</f>
        <v>19481992.949251581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-24612901.658929095</v>
      </c>
      <c r="AN189" s="20">
        <f>Summary!I189</f>
        <v>11043997.343756523</v>
      </c>
      <c r="AP189" s="12">
        <v>1</v>
      </c>
    </row>
    <row r="190" spans="1:42" x14ac:dyDescent="0.3">
      <c r="A190">
        <v>186</v>
      </c>
      <c r="B190" t="str">
        <f>Summary!B190</f>
        <v>MarinusSnowy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112818579.25574782</v>
      </c>
      <c r="H190" s="73">
        <f>SUMIFS(AM$5:AM190,$F$5:$F190,$F190,$D$5:$D190,$D190)</f>
        <v>-63466750.139751524</v>
      </c>
      <c r="I190" s="20">
        <f>SUMIFS(AN$5:AN190,$F$5:$F190,$F190,$D$5:$D190,$D190)</f>
        <v>62965822.749690473</v>
      </c>
      <c r="J190" s="73">
        <f t="shared" si="32"/>
        <v>62965822.749690473</v>
      </c>
      <c r="K190" s="73">
        <f t="shared" si="33"/>
        <v>175784402.0054383</v>
      </c>
      <c r="L190" s="73">
        <f t="shared" si="34"/>
        <v>112317651.86568677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54058182.184551619</v>
      </c>
      <c r="Q190" s="73">
        <f>P190/SUMIFS(FinParameters!$H$8:$H$39,FinParameters!$B$8:$B$39,Financials!$E190,FinParameters!$C$8:$C$39,Financials!$F190)</f>
        <v>21132682.514939256</v>
      </c>
      <c r="R190" s="73">
        <f t="shared" si="47"/>
        <v>-8668900.8901960608</v>
      </c>
      <c r="S190" s="12">
        <f t="shared" si="36"/>
        <v>-0.13820028710510754</v>
      </c>
      <c r="T190" s="110">
        <f t="shared" si="37"/>
        <v>112818579.25574782</v>
      </c>
      <c r="U190" s="73">
        <f>T190/SUMIFS(FinParameters!$L$8:$L$39,FinParameters!$B$8:$B$39,Financials!$E190,FinParameters!$C$8:$C$39,Financials!$F190)</f>
        <v>90337036.144546419</v>
      </c>
      <c r="V190" s="73">
        <f t="shared" si="38"/>
        <v>90337036.144546419</v>
      </c>
      <c r="W190" s="12"/>
      <c r="X190" s="73">
        <f t="shared" si="39"/>
        <v>166876761.44029945</v>
      </c>
      <c r="Y190" s="73">
        <f t="shared" si="40"/>
        <v>111469718.65948567</v>
      </c>
      <c r="Z190" s="73">
        <f t="shared" si="40"/>
        <v>81668135.254350364</v>
      </c>
      <c r="AA190" s="12">
        <f t="shared" si="41"/>
        <v>1.3019597158221416</v>
      </c>
      <c r="AB190" s="110">
        <f t="shared" si="42"/>
        <v>-63466750.139751524</v>
      </c>
      <c r="AC190" s="73">
        <f>AB190/SUMIFS(FinParameters!$L$8:$L$39,FinParameters!$B$8:$B$39,Financials!$E190,FinParameters!$C$8:$C$39,Financials!$F190)</f>
        <v>-50819626.866197467</v>
      </c>
      <c r="AD190" s="73">
        <f t="shared" si="43"/>
        <v>-50819626.866197467</v>
      </c>
      <c r="AE190" s="12"/>
      <c r="AF190" s="73">
        <f t="shared" si="44"/>
        <v>103410011.30054793</v>
      </c>
      <c r="AG190" s="73">
        <f t="shared" si="45"/>
        <v>60650091.793288201</v>
      </c>
      <c r="AH190" s="73">
        <f t="shared" si="45"/>
        <v>30848508.388152897</v>
      </c>
      <c r="AI190" s="12">
        <f t="shared" si="46"/>
        <v>0.49178930178201952</v>
      </c>
      <c r="AL190" s="73">
        <f>Summary!G190</f>
        <v>9423805.4455061052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-9363591.5892258417</v>
      </c>
      <c r="AN190" s="20">
        <f>Summary!I190</f>
        <v>7340053.1085019363</v>
      </c>
      <c r="AP190" s="12">
        <v>1</v>
      </c>
    </row>
    <row r="191" spans="1:42" x14ac:dyDescent="0.3">
      <c r="A191">
        <v>187</v>
      </c>
      <c r="B191" t="str">
        <f>Summary!B191</f>
        <v>MarinusSnowy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68611608.093127087</v>
      </c>
      <c r="H191" s="73">
        <f>SUMIFS(AM$5:AM191,$F$5:$F191,$F191,$D$5:$D191,$D191)</f>
        <v>-26417373.602803446</v>
      </c>
      <c r="I191" s="20">
        <f>SUMIFS(AN$5:AN191,$F$5:$F191,$F191,$D$5:$D191,$D191)</f>
        <v>52333558.028551251</v>
      </c>
      <c r="J191" s="73">
        <f t="shared" si="32"/>
        <v>52333558.028551251</v>
      </c>
      <c r="K191" s="73">
        <f t="shared" si="33"/>
        <v>120945166.12167834</v>
      </c>
      <c r="L191" s="73">
        <f t="shared" si="34"/>
        <v>94527792.518874884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43425917.463412397</v>
      </c>
      <c r="Q191" s="73">
        <f>P191/SUMIFS(FinParameters!$H$8:$H$39,FinParameters!$B$8:$B$39,Financials!$E191,FinParameters!$C$8:$C$39,Financials!$F191)</f>
        <v>16976266.858941961</v>
      </c>
      <c r="R191" s="73">
        <f t="shared" si="47"/>
        <v>-19301165.611335285</v>
      </c>
      <c r="S191" s="12">
        <f t="shared" si="36"/>
        <v>-0.30770067194636441</v>
      </c>
      <c r="T191" s="110">
        <f t="shared" si="37"/>
        <v>68611608.093127087</v>
      </c>
      <c r="U191" s="73">
        <f>T191/SUMIFS(FinParameters!$L$8:$L$39,FinParameters!$B$8:$B$39,Financials!$E191,FinParameters!$C$8:$C$39,Financials!$F191)</f>
        <v>54939260.546737425</v>
      </c>
      <c r="V191" s="73">
        <f t="shared" si="38"/>
        <v>54939260.546737425</v>
      </c>
      <c r="W191" s="12"/>
      <c r="X191" s="73">
        <f t="shared" si="39"/>
        <v>112037525.55653948</v>
      </c>
      <c r="Y191" s="73">
        <f t="shared" si="40"/>
        <v>71915527.40567939</v>
      </c>
      <c r="Z191" s="73">
        <f t="shared" si="40"/>
        <v>35638094.93540214</v>
      </c>
      <c r="AA191" s="12">
        <f t="shared" si="41"/>
        <v>0.56814526020498357</v>
      </c>
      <c r="AB191" s="110">
        <f t="shared" si="42"/>
        <v>-26417373.602803446</v>
      </c>
      <c r="AC191" s="73">
        <f>AB191/SUMIFS(FinParameters!$L$8:$L$39,FinParameters!$B$8:$B$39,Financials!$E191,FinParameters!$C$8:$C$39,Financials!$F191)</f>
        <v>-21153140.287209004</v>
      </c>
      <c r="AD191" s="73">
        <f t="shared" si="43"/>
        <v>-21153140.287209004</v>
      </c>
      <c r="AE191" s="12"/>
      <c r="AF191" s="73">
        <f t="shared" si="44"/>
        <v>85620151.953736037</v>
      </c>
      <c r="AG191" s="73">
        <f t="shared" si="45"/>
        <v>50762387.118470386</v>
      </c>
      <c r="AH191" s="73">
        <f t="shared" si="45"/>
        <v>14484954.648193136</v>
      </c>
      <c r="AI191" s="12">
        <f t="shared" si="46"/>
        <v>0.2309202650302164</v>
      </c>
      <c r="AL191" s="73">
        <f>Summary!G191</f>
        <v>4093810.301794888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-3864845.5049544857</v>
      </c>
      <c r="AN191" s="20">
        <f>Summary!I191</f>
        <v>6210147.8571997257</v>
      </c>
      <c r="AP191" s="12">
        <v>1</v>
      </c>
    </row>
    <row r="192" spans="1:42" x14ac:dyDescent="0.3">
      <c r="A192">
        <v>188</v>
      </c>
      <c r="B192" t="str">
        <f>Summary!B192</f>
        <v>MarinusSnowy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37710634.587629817</v>
      </c>
      <c r="H192" s="73">
        <f>SUMIFS(AM$5:AM192,$F$5:$F192,$F192,$D$5:$D192,$D192)</f>
        <v>-333825.51336324611</v>
      </c>
      <c r="I192" s="20">
        <f>SUMIFS(AN$5:AN192,$F$5:$F192,$F192,$D$5:$D192,$D192)</f>
        <v>45131877.49327521</v>
      </c>
      <c r="J192" s="73">
        <f t="shared" si="32"/>
        <v>45131877.49327521</v>
      </c>
      <c r="K192" s="73">
        <f t="shared" si="33"/>
        <v>82842512.08090502</v>
      </c>
      <c r="L192" s="73">
        <f t="shared" si="34"/>
        <v>82508686.567541778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36224236.928136356</v>
      </c>
      <c r="Q192" s="73">
        <f>P192/SUMIFS(FinParameters!$H$8:$H$39,FinParameters!$B$8:$B$39,Financials!$E192,FinParameters!$C$8:$C$39,Financials!$F192)</f>
        <v>14160951.541707737</v>
      </c>
      <c r="R192" s="73">
        <f t="shared" si="47"/>
        <v>-26502846.146611325</v>
      </c>
      <c r="S192" s="12">
        <f t="shared" si="36"/>
        <v>-0.42251041890517455</v>
      </c>
      <c r="T192" s="110">
        <f t="shared" si="37"/>
        <v>37710634.587629817</v>
      </c>
      <c r="U192" s="73">
        <f>T192/SUMIFS(FinParameters!$L$8:$L$39,FinParameters!$B$8:$B$39,Financials!$E192,FinParameters!$C$8:$C$39,Financials!$F192)</f>
        <v>30195974.654617324</v>
      </c>
      <c r="V192" s="73">
        <f t="shared" si="38"/>
        <v>30195974.654617324</v>
      </c>
      <c r="W192" s="12"/>
      <c r="X192" s="73">
        <f t="shared" si="39"/>
        <v>73934871.515766174</v>
      </c>
      <c r="Y192" s="73">
        <f t="shared" si="40"/>
        <v>44356926.196325064</v>
      </c>
      <c r="Z192" s="73">
        <f t="shared" si="40"/>
        <v>3693128.508005999</v>
      </c>
      <c r="AA192" s="12">
        <f t="shared" si="41"/>
        <v>5.8876139730666958E-2</v>
      </c>
      <c r="AB192" s="110">
        <f t="shared" si="42"/>
        <v>-333825.51336324611</v>
      </c>
      <c r="AC192" s="73">
        <f>AB192/SUMIFS(FinParameters!$L$8:$L$39,FinParameters!$B$8:$B$39,Financials!$E192,FinParameters!$C$8:$C$39,Financials!$F192)</f>
        <v>-267303.5564320042</v>
      </c>
      <c r="AD192" s="73">
        <f t="shared" si="43"/>
        <v>-267303.5564320042</v>
      </c>
      <c r="AE192" s="12"/>
      <c r="AF192" s="73">
        <f t="shared" si="44"/>
        <v>73601046.002402931</v>
      </c>
      <c r="AG192" s="73">
        <f t="shared" si="45"/>
        <v>44089622.639893062</v>
      </c>
      <c r="AH192" s="73">
        <f t="shared" si="45"/>
        <v>3425824.9515739949</v>
      </c>
      <c r="AI192" s="12">
        <f t="shared" si="46"/>
        <v>5.4614765802064598E-2</v>
      </c>
      <c r="AL192" s="73">
        <f>Summary!G192</f>
        <v>1133246.753158882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-16411.308209310733</v>
      </c>
      <c r="AN192" s="20">
        <f>Summary!I192</f>
        <v>5435928.4203747734</v>
      </c>
      <c r="AP192" s="12">
        <v>1</v>
      </c>
    </row>
    <row r="193" spans="1:42" x14ac:dyDescent="0.3">
      <c r="A193">
        <v>189</v>
      </c>
      <c r="B193" t="str">
        <f>Summary!B193</f>
        <v>MarinusSnowy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15910622.34332297</v>
      </c>
      <c r="H193" s="73">
        <f>SUMIFS(AM$5:AM193,$F$5:$F193,$F193,$D$5:$D193,$D193)</f>
        <v>23897577.292482056</v>
      </c>
      <c r="I193" s="20">
        <f>SUMIFS(AN$5:AN193,$F$5:$F193,$F193,$D$5:$D193,$D193)</f>
        <v>38209727.657356694</v>
      </c>
      <c r="J193" s="73">
        <f t="shared" si="32"/>
        <v>38209727.657356694</v>
      </c>
      <c r="K193" s="73">
        <f t="shared" si="33"/>
        <v>54120350.000679664</v>
      </c>
      <c r="L193" s="73">
        <f t="shared" si="34"/>
        <v>78017927.29316172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29302087.09221784</v>
      </c>
      <c r="Q193" s="73">
        <f>P193/SUMIFS(FinParameters!$H$8:$H$39,FinParameters!$B$8:$B$39,Financials!$E193,FinParameters!$C$8:$C$39,Financials!$F193)</f>
        <v>11454911.699230224</v>
      </c>
      <c r="R193" s="73">
        <f t="shared" si="47"/>
        <v>-33424995.982529841</v>
      </c>
      <c r="S193" s="12">
        <f t="shared" si="36"/>
        <v>-0.53286386587910528</v>
      </c>
      <c r="T193" s="110">
        <f t="shared" si="37"/>
        <v>15910622.34332297</v>
      </c>
      <c r="U193" s="73">
        <f>T193/SUMIFS(FinParameters!$L$8:$L$39,FinParameters!$B$8:$B$39,Financials!$E193,FinParameters!$C$8:$C$39,Financials!$F193)</f>
        <v>12740086.563692188</v>
      </c>
      <c r="V193" s="73">
        <f t="shared" si="38"/>
        <v>12740086.563692188</v>
      </c>
      <c r="W193" s="12"/>
      <c r="X193" s="73">
        <f t="shared" si="39"/>
        <v>45212709.43554081</v>
      </c>
      <c r="Y193" s="73">
        <f t="shared" si="40"/>
        <v>24194998.262922414</v>
      </c>
      <c r="Z193" s="73">
        <f t="shared" si="40"/>
        <v>-20684909.418837652</v>
      </c>
      <c r="AA193" s="12">
        <f t="shared" si="41"/>
        <v>-0.3297604225305491</v>
      </c>
      <c r="AB193" s="110">
        <f t="shared" si="42"/>
        <v>23897577.292482056</v>
      </c>
      <c r="AC193" s="73">
        <f>AB193/SUMIFS(FinParameters!$L$8:$L$39,FinParameters!$B$8:$B$39,Financials!$E193,FinParameters!$C$8:$C$39,Financials!$F193)</f>
        <v>19135467.915654115</v>
      </c>
      <c r="AD193" s="73">
        <f t="shared" si="43"/>
        <v>19135467.915654115</v>
      </c>
      <c r="AE193" s="12"/>
      <c r="AF193" s="73">
        <f t="shared" si="44"/>
        <v>69110286.728022873</v>
      </c>
      <c r="AG193" s="73">
        <f t="shared" si="45"/>
        <v>43330466.178576529</v>
      </c>
      <c r="AH193" s="73">
        <f t="shared" si="45"/>
        <v>-1549441.5031835362</v>
      </c>
      <c r="AI193" s="12">
        <f t="shared" si="46"/>
        <v>-2.4701316038196294E-2</v>
      </c>
      <c r="AL193" s="73">
        <f>Summary!G193</f>
        <v>-1585438.3504815095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3564658.6684849914</v>
      </c>
      <c r="AN193" s="20">
        <f>Summary!I193</f>
        <v>4663111.8737977147</v>
      </c>
      <c r="AP193" s="12">
        <v>1</v>
      </c>
    </row>
    <row r="194" spans="1:42" x14ac:dyDescent="0.3">
      <c r="A194">
        <v>190</v>
      </c>
      <c r="B194" t="str">
        <f>Summary!B194</f>
        <v>MarinusSnowy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-8600121.4584097117</v>
      </c>
      <c r="H194" s="73">
        <f>SUMIFS(AM$5:AM194,$F$5:$F194,$F194,$D$5:$D194,$D194)</f>
        <v>56413564.910330184</v>
      </c>
      <c r="I194" s="20">
        <f>SUMIFS(AN$5:AN194,$F$5:$F194,$F194,$D$5:$D194,$D194)</f>
        <v>29802626.065200336</v>
      </c>
      <c r="J194" s="73">
        <f t="shared" si="32"/>
        <v>29802626.065200336</v>
      </c>
      <c r="K194" s="73">
        <f t="shared" si="33"/>
        <v>21202504.606790625</v>
      </c>
      <c r="L194" s="73">
        <f t="shared" si="34"/>
        <v>77616069.517120808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20894985.500061482</v>
      </c>
      <c r="Q194" s="73">
        <f>P194/SUMIFS(FinParameters!$H$8:$H$39,FinParameters!$B$8:$B$39,Financials!$E194,FinParameters!$C$8:$C$39,Financials!$F194)</f>
        <v>8168367.4308465114</v>
      </c>
      <c r="R194" s="73">
        <f t="shared" si="47"/>
        <v>-41832097.574686199</v>
      </c>
      <c r="S194" s="12">
        <f t="shared" si="36"/>
        <v>-0.66689052836774954</v>
      </c>
      <c r="T194" s="110">
        <f t="shared" si="37"/>
        <v>-8600121.4584097117</v>
      </c>
      <c r="U194" s="73">
        <f>T194/SUMIFS(FinParameters!$L$8:$L$39,FinParameters!$B$8:$B$39,Financials!$E194,FinParameters!$C$8:$C$39,Financials!$F194)</f>
        <v>-6886361.1664057169</v>
      </c>
      <c r="V194" s="73">
        <f t="shared" si="38"/>
        <v>-6886361.1664057169</v>
      </c>
      <c r="W194" s="12"/>
      <c r="X194" s="73">
        <f t="shared" si="39"/>
        <v>12294864.04165177</v>
      </c>
      <c r="Y194" s="73">
        <f t="shared" si="40"/>
        <v>1282006.2644407945</v>
      </c>
      <c r="Z194" s="73">
        <f t="shared" si="40"/>
        <v>-48718458.741091914</v>
      </c>
      <c r="AA194" s="12">
        <f t="shared" si="41"/>
        <v>-0.77667342960994024</v>
      </c>
      <c r="AB194" s="110">
        <f t="shared" si="42"/>
        <v>56413564.910330184</v>
      </c>
      <c r="AC194" s="73">
        <f>AB194/SUMIFS(FinParameters!$L$8:$L$39,FinParameters!$B$8:$B$39,Financials!$E194,FinParameters!$C$8:$C$39,Financials!$F194)</f>
        <v>45171941.412190519</v>
      </c>
      <c r="AD194" s="73">
        <f t="shared" si="43"/>
        <v>45171941.412190519</v>
      </c>
      <c r="AE194" s="12"/>
      <c r="AF194" s="73">
        <f t="shared" si="44"/>
        <v>68708428.951981962</v>
      </c>
      <c r="AG194" s="73">
        <f t="shared" si="45"/>
        <v>46453947.676631317</v>
      </c>
      <c r="AH194" s="73">
        <f t="shared" si="45"/>
        <v>-3546517.3289013952</v>
      </c>
      <c r="AI194" s="12">
        <f t="shared" si="46"/>
        <v>-5.6538852997121629E-2</v>
      </c>
      <c r="AL194" s="73">
        <f>Summary!G194</f>
        <v>-4505686.4820962176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8567523.9583050366</v>
      </c>
      <c r="AN194" s="20">
        <f>Summary!I194</f>
        <v>3594956.7985688788</v>
      </c>
      <c r="AP194" s="12">
        <v>1</v>
      </c>
    </row>
    <row r="195" spans="1:42" x14ac:dyDescent="0.3">
      <c r="A195">
        <v>191</v>
      </c>
      <c r="B195" t="str">
        <f>Summary!B195</f>
        <v>MarinusSnowy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-43905361.552246772</v>
      </c>
      <c r="H195" s="73">
        <f>SUMIFS(AM$5:AM195,$F$5:$F195,$F195,$D$5:$D195,$D195)</f>
        <v>119350618.85197234</v>
      </c>
      <c r="I195" s="20">
        <f>SUMIFS(AN$5:AN195,$F$5:$F195,$F195,$D$5:$D195,$D195)</f>
        <v>16669608.548787167</v>
      </c>
      <c r="J195" s="73">
        <f t="shared" si="32"/>
        <v>16669608.548787167</v>
      </c>
      <c r="K195" s="73">
        <f t="shared" si="33"/>
        <v>-27235753.003459603</v>
      </c>
      <c r="L195" s="73">
        <f t="shared" si="34"/>
        <v>92114865.848512724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7761967.9836483132</v>
      </c>
      <c r="Q195" s="73">
        <f>P195/SUMIFS(FinParameters!$H$8:$H$39,FinParameters!$B$8:$B$39,Financials!$E195,FinParameters!$C$8:$C$39,Financials!$F195)</f>
        <v>3034345.5599296628</v>
      </c>
      <c r="R195" s="73">
        <f t="shared" si="47"/>
        <v>-54965115.091099367</v>
      </c>
      <c r="S195" s="12">
        <f t="shared" si="36"/>
        <v>-0.87625810729316245</v>
      </c>
      <c r="T195" s="110">
        <f t="shared" si="37"/>
        <v>-43905361.552246772</v>
      </c>
      <c r="U195" s="73">
        <f>T195/SUMIFS(FinParameters!$L$8:$L$39,FinParameters!$B$8:$B$39,Financials!$E195,FinParameters!$C$8:$C$39,Financials!$F195)</f>
        <v>-35156268.228600509</v>
      </c>
      <c r="V195" s="73">
        <f t="shared" si="38"/>
        <v>-35156268.228600509</v>
      </c>
      <c r="W195" s="12"/>
      <c r="X195" s="73">
        <f t="shared" si="39"/>
        <v>-36143393.568598457</v>
      </c>
      <c r="Y195" s="73">
        <f t="shared" si="40"/>
        <v>-32121922.668670848</v>
      </c>
      <c r="Z195" s="73">
        <f t="shared" si="40"/>
        <v>-90121383.319699883</v>
      </c>
      <c r="AA195" s="12">
        <f t="shared" si="41"/>
        <v>-1.4367220489482708</v>
      </c>
      <c r="AB195" s="110">
        <f t="shared" si="42"/>
        <v>119350618.85197234</v>
      </c>
      <c r="AC195" s="73">
        <f>AB195/SUMIFS(FinParameters!$L$8:$L$39,FinParameters!$B$8:$B$39,Financials!$E195,FinParameters!$C$8:$C$39,Financials!$F195)</f>
        <v>95567425.509440675</v>
      </c>
      <c r="AD195" s="73">
        <f t="shared" si="43"/>
        <v>95567425.509440675</v>
      </c>
      <c r="AE195" s="12"/>
      <c r="AF195" s="73">
        <f t="shared" si="44"/>
        <v>83207225.283373892</v>
      </c>
      <c r="AG195" s="73">
        <f t="shared" si="45"/>
        <v>63445502.840769827</v>
      </c>
      <c r="AH195" s="73">
        <f t="shared" si="45"/>
        <v>5446042.1897407919</v>
      </c>
      <c r="AI195" s="12">
        <f t="shared" si="46"/>
        <v>8.6821224944432798E-2</v>
      </c>
      <c r="AL195" s="73">
        <f>Summary!G195</f>
        <v>-9001497.1029015407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18483785.634220518</v>
      </c>
      <c r="AN195" s="20">
        <f>Summary!I195</f>
        <v>1929529.2074062664</v>
      </c>
      <c r="AP195" s="12">
        <v>1</v>
      </c>
    </row>
    <row r="196" spans="1:42" x14ac:dyDescent="0.3">
      <c r="A196">
        <v>192</v>
      </c>
      <c r="B196" t="str">
        <f>Summary!B196</f>
        <v>MarinusSnowy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43774057.539036639</v>
      </c>
      <c r="H196" s="73">
        <f>SUMIFS(AM$5:AM196,$F$5:$F196,$F196,$D$5:$D196,$D196)</f>
        <v>-1744346.0667079894</v>
      </c>
      <c r="I196" s="20">
        <f>SUMIFS(AN$5:AN196,$F$5:$F196,$F196,$D$5:$D196,$D196)</f>
        <v>45573038.649456553</v>
      </c>
      <c r="J196" s="73">
        <f t="shared" si="32"/>
        <v>45573038.649456553</v>
      </c>
      <c r="K196" s="73">
        <f t="shared" si="33"/>
        <v>89347096.188493192</v>
      </c>
      <c r="L196" s="73">
        <f t="shared" si="34"/>
        <v>87602750.121785194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36665398.084317699</v>
      </c>
      <c r="Q196" s="73">
        <f>P196/SUMIFS(FinParameters!$H$8:$H$39,FinParameters!$B$8:$B$39,Financials!$E196,FinParameters!$C$8:$C$39,Financials!$F196)</f>
        <v>14333412.365855984</v>
      </c>
      <c r="R196" s="73">
        <f t="shared" si="47"/>
        <v>-26061684.990429983</v>
      </c>
      <c r="S196" s="12">
        <f t="shared" si="36"/>
        <v>-0.41547739370207937</v>
      </c>
      <c r="T196" s="110">
        <f t="shared" si="37"/>
        <v>43774057.539036639</v>
      </c>
      <c r="U196" s="73">
        <f>T196/SUMIFS(FinParameters!$L$8:$L$39,FinParameters!$B$8:$B$39,Financials!$E196,FinParameters!$C$8:$C$39,Financials!$F196)</f>
        <v>35051129.381209075</v>
      </c>
      <c r="V196" s="73">
        <f t="shared" si="38"/>
        <v>35051129.381209075</v>
      </c>
      <c r="W196" s="12"/>
      <c r="X196" s="73">
        <f t="shared" si="39"/>
        <v>80439455.623354346</v>
      </c>
      <c r="Y196" s="73">
        <f t="shared" si="40"/>
        <v>49384541.74706506</v>
      </c>
      <c r="Z196" s="73">
        <f t="shared" si="40"/>
        <v>8989444.3907790929</v>
      </c>
      <c r="AA196" s="12">
        <f t="shared" si="41"/>
        <v>0.14331041633271821</v>
      </c>
      <c r="AB196" s="110">
        <f t="shared" si="42"/>
        <v>-1744346.0667079894</v>
      </c>
      <c r="AC196" s="73">
        <f>AB196/SUMIFS(FinParameters!$L$8:$L$39,FinParameters!$B$8:$B$39,Financials!$E196,FinParameters!$C$8:$C$39,Financials!$F196)</f>
        <v>-1396747.3683530611</v>
      </c>
      <c r="AD196" s="73">
        <f t="shared" si="43"/>
        <v>-1396747.3683530611</v>
      </c>
      <c r="AE196" s="12"/>
      <c r="AF196" s="73">
        <f t="shared" si="44"/>
        <v>78695109.556646362</v>
      </c>
      <c r="AG196" s="73">
        <f t="shared" si="45"/>
        <v>47987794.378711998</v>
      </c>
      <c r="AH196" s="73">
        <f t="shared" si="45"/>
        <v>7592697.0224260315</v>
      </c>
      <c r="AI196" s="12">
        <f t="shared" si="46"/>
        <v>0.12104336197776519</v>
      </c>
      <c r="AL196" s="73">
        <f>Summary!G196</f>
        <v>1498541.0229353164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-197039.76212455446</v>
      </c>
      <c r="AN196" s="20">
        <f>Summary!I196</f>
        <v>5444398.9476834023</v>
      </c>
      <c r="AP196" s="12">
        <v>1</v>
      </c>
    </row>
    <row r="197" spans="1:42" x14ac:dyDescent="0.3">
      <c r="A197">
        <v>193</v>
      </c>
      <c r="B197" t="str">
        <f>Summary!B197</f>
        <v>MarinusSnowy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200885275.45285073</v>
      </c>
      <c r="H197" s="73">
        <f>SUMIFS(AM$5:AM197,$F$5:$F197,$F197,$D$5:$D197,$D197)</f>
        <v>-172638965.68934113</v>
      </c>
      <c r="I197" s="20">
        <f>SUMIFS(AN$5:AN197,$F$5:$F197,$F197,$D$5:$D197,$D197)</f>
        <v>97082328.331945032</v>
      </c>
      <c r="J197" s="73">
        <f t="shared" si="32"/>
        <v>97082328.331945032</v>
      </c>
      <c r="K197" s="73">
        <f t="shared" si="33"/>
        <v>297967603.78479576</v>
      </c>
      <c r="L197" s="73">
        <f t="shared" si="34"/>
        <v>125328638.09545463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87148246.752677709</v>
      </c>
      <c r="Q197" s="73">
        <f>P197/SUMIFS(FinParameters!$H$8:$H$39,FinParameters!$B$8:$B$39,Financials!$E197,FinParameters!$C$8:$C$39,Financials!$F197)</f>
        <v>30692259.858700432</v>
      </c>
      <c r="R197" s="73">
        <f t="shared" si="47"/>
        <v>22515396.592444845</v>
      </c>
      <c r="S197" s="12">
        <f t="shared" si="36"/>
        <v>0.34835840500034237</v>
      </c>
      <c r="T197" s="110">
        <f t="shared" si="37"/>
        <v>200885275.45285073</v>
      </c>
      <c r="U197" s="73">
        <f>T197/SUMIFS(FinParameters!$L$8:$L$39,FinParameters!$B$8:$B$39,Financials!$E197,FinParameters!$C$8:$C$39,Financials!$F197)</f>
        <v>156931256.11399949</v>
      </c>
      <c r="V197" s="73">
        <f t="shared" si="38"/>
        <v>156931256.11399949</v>
      </c>
      <c r="W197" s="12"/>
      <c r="X197" s="73">
        <f t="shared" si="39"/>
        <v>288033522.20552844</v>
      </c>
      <c r="Y197" s="73">
        <f t="shared" si="40"/>
        <v>187623515.97269991</v>
      </c>
      <c r="Z197" s="73">
        <f t="shared" si="40"/>
        <v>179446652.70644432</v>
      </c>
      <c r="AA197" s="12">
        <f t="shared" si="41"/>
        <v>2.776400116373853</v>
      </c>
      <c r="AB197" s="110">
        <f t="shared" si="42"/>
        <v>-172638965.68934113</v>
      </c>
      <c r="AC197" s="73">
        <f>AB197/SUMIFS(FinParameters!$L$8:$L$39,FinParameters!$B$8:$B$39,Financials!$E197,FinParameters!$C$8:$C$39,Financials!$F197)</f>
        <v>-134865284.07209596</v>
      </c>
      <c r="AD197" s="73">
        <f t="shared" si="43"/>
        <v>-134865284.07209596</v>
      </c>
      <c r="AE197" s="12"/>
      <c r="AF197" s="73">
        <f t="shared" si="44"/>
        <v>115394556.51618731</v>
      </c>
      <c r="AG197" s="73">
        <f t="shared" si="45"/>
        <v>52758231.90060395</v>
      </c>
      <c r="AH197" s="73">
        <f t="shared" si="45"/>
        <v>44581368.634348363</v>
      </c>
      <c r="AI197" s="12">
        <f t="shared" si="46"/>
        <v>0.68976330958368093</v>
      </c>
      <c r="AL197" s="73">
        <f>Summary!G197</f>
        <v>17395685.649843436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-18897297.131145421</v>
      </c>
      <c r="AN197" s="20">
        <f>Summary!I197</f>
        <v>9806639.6284492612</v>
      </c>
      <c r="AP197" s="12">
        <v>1</v>
      </c>
    </row>
    <row r="198" spans="1:42" x14ac:dyDescent="0.3">
      <c r="A198">
        <v>194</v>
      </c>
      <c r="B198" t="str">
        <f>Summary!B198</f>
        <v>MarinusSnowy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122187471.56379658</v>
      </c>
      <c r="H198" s="73">
        <f>SUMIFS(AM$5:AM198,$F$5:$F198,$F198,$D$5:$D198,$D198)</f>
        <v>-72987897.361669943</v>
      </c>
      <c r="I198" s="20">
        <f>SUMIFS(AN$5:AN198,$F$5:$F198,$F198,$D$5:$D198,$D198)</f>
        <v>70379595.267809615</v>
      </c>
      <c r="J198" s="73">
        <f t="shared" ref="J198:J260" si="48">I198</f>
        <v>70379595.267809615</v>
      </c>
      <c r="K198" s="73">
        <f t="shared" ref="K198:K260" si="49">SUM(G198,I198)</f>
        <v>192567066.83160621</v>
      </c>
      <c r="L198" s="73">
        <f t="shared" ref="L198:L260" si="50">SUM(G198:I198)</f>
        <v>119579169.46993625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60445513.688542292</v>
      </c>
      <c r="Q198" s="73">
        <f>P198/SUMIFS(FinParameters!$H$8:$H$39,FinParameters!$B$8:$B$39,Financials!$E198,FinParameters!$C$8:$C$39,Financials!$F198)</f>
        <v>21287971.732654177</v>
      </c>
      <c r="R198" s="73">
        <f t="shared" si="47"/>
        <v>-4187336.4716905728</v>
      </c>
      <c r="S198" s="12">
        <f t="shared" ref="S198:S260" si="52">-R198/SUM($N198,$O198)</f>
        <v>-6.4786505025070773E-2</v>
      </c>
      <c r="T198" s="110">
        <f t="shared" ref="T198:T260" si="53">G198</f>
        <v>122187471.56379658</v>
      </c>
      <c r="U198" s="73">
        <f>T198/SUMIFS(FinParameters!$L$8:$L$39,FinParameters!$B$8:$B$39,Financials!$E198,FinParameters!$C$8:$C$39,Financials!$F198)</f>
        <v>95452657.496545643</v>
      </c>
      <c r="V198" s="73">
        <f t="shared" ref="V198:V260" si="54">U198</f>
        <v>95452657.496545643</v>
      </c>
      <c r="W198" s="12"/>
      <c r="X198" s="73">
        <f t="shared" ref="X198:X260" si="55">SUM(K198,M198)</f>
        <v>182632985.25233889</v>
      </c>
      <c r="Y198" s="73">
        <f t="shared" ref="Y198:Z260" si="56">SUM(Q198,U198)</f>
        <v>116740629.22919983</v>
      </c>
      <c r="Z198" s="73">
        <f t="shared" si="56"/>
        <v>91265321.024855077</v>
      </c>
      <c r="AA198" s="12">
        <f t="shared" ref="AA198:AA260" si="57">-Z198/SUM($N198,$O198)</f>
        <v>1.4120578126849892</v>
      </c>
      <c r="AB198" s="110">
        <f t="shared" ref="AB198:AB260" si="58">H198*AP198</f>
        <v>-72987897.361669943</v>
      </c>
      <c r="AC198" s="73">
        <f>AB198/SUMIFS(FinParameters!$L$8:$L$39,FinParameters!$B$8:$B$39,Financials!$E198,FinParameters!$C$8:$C$39,Financials!$F198)</f>
        <v>-57018028.76425799</v>
      </c>
      <c r="AD198" s="73">
        <f t="shared" ref="AD198:AD260" si="59">AC198</f>
        <v>-57018028.76425799</v>
      </c>
      <c r="AE198" s="12"/>
      <c r="AF198" s="73">
        <f t="shared" ref="AF198:AF260" si="60">X198+AB198</f>
        <v>109645087.89066894</v>
      </c>
      <c r="AG198" s="73">
        <f t="shared" ref="AG198:AH260" si="61">Y198+AC198</f>
        <v>59722600.464941837</v>
      </c>
      <c r="AH198" s="73">
        <f t="shared" si="61"/>
        <v>34247292.260597087</v>
      </c>
      <c r="AI198" s="12">
        <f t="shared" ref="AI198:AI260" si="62">-AH198/SUM($N198,$O198)</f>
        <v>0.52987439321790386</v>
      </c>
      <c r="AL198" s="73">
        <f>Summary!G198</f>
        <v>9368892.3080487605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-9521147.2219184153</v>
      </c>
      <c r="AN198" s="20">
        <f>Summary!I198</f>
        <v>7413772.5181191433</v>
      </c>
      <c r="AP198" s="12">
        <v>1</v>
      </c>
    </row>
    <row r="199" spans="1:42" x14ac:dyDescent="0.3">
      <c r="A199">
        <v>195</v>
      </c>
      <c r="B199" t="str">
        <f>Summary!B199</f>
        <v>MarinusSnowy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72653775.61927852</v>
      </c>
      <c r="H199" s="73">
        <f>SUMIFS(AM$5:AM199,$F$5:$F199,$F199,$D$5:$D199,$D199)</f>
        <v>-30387049.303220198</v>
      </c>
      <c r="I199" s="20">
        <f>SUMIFS(AN$5:AN199,$F$5:$F199,$F199,$D$5:$D199,$D199)</f>
        <v>58677408.576777689</v>
      </c>
      <c r="J199" s="73">
        <f t="shared" si="48"/>
        <v>58677408.576777689</v>
      </c>
      <c r="K199" s="73">
        <f t="shared" si="49"/>
        <v>131331184.19605622</v>
      </c>
      <c r="L199" s="73">
        <f t="shared" si="50"/>
        <v>100944134.892836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48743326.997510366</v>
      </c>
      <c r="Q199" s="73">
        <f>P199/SUMIFS(FinParameters!$H$8:$H$39,FinParameters!$B$8:$B$39,Financials!$E199,FinParameters!$C$8:$C$39,Financials!$F199)</f>
        <v>17166643.212351594</v>
      </c>
      <c r="R199" s="73">
        <f t="shared" ref="R199:R260" si="63">SUM(P199,N199:O199)</f>
        <v>-15889523.162722498</v>
      </c>
      <c r="S199" s="12">
        <f t="shared" si="52"/>
        <v>-0.24584283569934479</v>
      </c>
      <c r="T199" s="110">
        <f t="shared" si="53"/>
        <v>72653775.61927852</v>
      </c>
      <c r="U199" s="73">
        <f>T199/SUMIFS(FinParameters!$L$8:$L$39,FinParameters!$B$8:$B$39,Financials!$E199,FinParameters!$C$8:$C$39,Financials!$F199)</f>
        <v>56757013.393119998</v>
      </c>
      <c r="V199" s="73">
        <f t="shared" si="54"/>
        <v>56757013.393119998</v>
      </c>
      <c r="W199" s="12"/>
      <c r="X199" s="73">
        <f t="shared" si="55"/>
        <v>121397102.61678889</v>
      </c>
      <c r="Y199" s="73">
        <f t="shared" si="56"/>
        <v>73923656.605471596</v>
      </c>
      <c r="Z199" s="73">
        <f t="shared" si="56"/>
        <v>40867490.2303975</v>
      </c>
      <c r="AA199" s="12">
        <f t="shared" si="57"/>
        <v>0.63230215175536764</v>
      </c>
      <c r="AB199" s="110">
        <f t="shared" si="58"/>
        <v>-30387049.303220198</v>
      </c>
      <c r="AC199" s="73">
        <f>AB199/SUMIFS(FinParameters!$L$8:$L$39,FinParameters!$B$8:$B$39,Financials!$E199,FinParameters!$C$8:$C$39,Financials!$F199)</f>
        <v>-23738314.348836496</v>
      </c>
      <c r="AD199" s="73">
        <f t="shared" si="59"/>
        <v>-23738314.348836496</v>
      </c>
      <c r="AE199" s="12"/>
      <c r="AF199" s="73">
        <f t="shared" si="60"/>
        <v>91010053.313568696</v>
      </c>
      <c r="AG199" s="73">
        <f t="shared" si="61"/>
        <v>50185342.2566351</v>
      </c>
      <c r="AH199" s="73">
        <f t="shared" si="61"/>
        <v>17129175.881561004</v>
      </c>
      <c r="AI199" s="12">
        <f t="shared" si="62"/>
        <v>0.26502275296688371</v>
      </c>
      <c r="AL199" s="73">
        <f>Summary!G199</f>
        <v>4042167.5261514289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-3969675.7004167503</v>
      </c>
      <c r="AN199" s="20">
        <f>Summary!I199</f>
        <v>6343850.5482264403</v>
      </c>
      <c r="AP199" s="12">
        <v>1</v>
      </c>
    </row>
    <row r="200" spans="1:42" x14ac:dyDescent="0.3">
      <c r="A200">
        <v>196</v>
      </c>
      <c r="B200" t="str">
        <f>Summary!B200</f>
        <v>MarinusSnowy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38547275.391465217</v>
      </c>
      <c r="H200" s="73">
        <f>SUMIFS(AM$5:AM200,$F$5:$F200,$F200,$D$5:$D200,$D200)</f>
        <v>-449745.17722878308</v>
      </c>
      <c r="I200" s="20">
        <f>SUMIFS(AN$5:AN200,$F$5:$F200,$F200,$D$5:$D200,$D200)</f>
        <v>50705119.536729231</v>
      </c>
      <c r="J200" s="73">
        <f t="shared" si="48"/>
        <v>50705119.536729231</v>
      </c>
      <c r="K200" s="73">
        <f t="shared" si="49"/>
        <v>89252394.928194448</v>
      </c>
      <c r="L200" s="73">
        <f t="shared" si="50"/>
        <v>88802649.750965655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40771037.957461908</v>
      </c>
      <c r="Q200" s="73">
        <f>P200/SUMIFS(FinParameters!$H$8:$H$39,FinParameters!$B$8:$B$39,Financials!$E200,FinParameters!$C$8:$C$39,Financials!$F200)</f>
        <v>14358926.752142731</v>
      </c>
      <c r="R200" s="73">
        <f t="shared" si="63"/>
        <v>-23861812.202770956</v>
      </c>
      <c r="S200" s="12">
        <f t="shared" si="52"/>
        <v>-0.3691901586208029</v>
      </c>
      <c r="T200" s="110">
        <f t="shared" si="53"/>
        <v>38547275.391465217</v>
      </c>
      <c r="U200" s="73">
        <f>T200/SUMIFS(FinParameters!$L$8:$L$39,FinParameters!$B$8:$B$39,Financials!$E200,FinParameters!$C$8:$C$39,Financials!$F200)</f>
        <v>30113069.926694088</v>
      </c>
      <c r="V200" s="73">
        <f t="shared" si="54"/>
        <v>30113069.926694088</v>
      </c>
      <c r="W200" s="12"/>
      <c r="X200" s="73">
        <f t="shared" si="55"/>
        <v>79318313.348927125</v>
      </c>
      <c r="Y200" s="73">
        <f t="shared" si="56"/>
        <v>44471996.678836823</v>
      </c>
      <c r="Z200" s="73">
        <f t="shared" si="56"/>
        <v>6251257.7239231318</v>
      </c>
      <c r="AA200" s="12">
        <f t="shared" si="57"/>
        <v>9.6719511957549256E-2</v>
      </c>
      <c r="AB200" s="110">
        <f t="shared" si="58"/>
        <v>-449745.17722878308</v>
      </c>
      <c r="AC200" s="73">
        <f>AB200/SUMIFS(FinParameters!$L$8:$L$39,FinParameters!$B$8:$B$39,Financials!$E200,FinParameters!$C$8:$C$39,Financials!$F200)</f>
        <v>-351340.21363497933</v>
      </c>
      <c r="AD200" s="73">
        <f t="shared" si="59"/>
        <v>-351340.21363497933</v>
      </c>
      <c r="AE200" s="12"/>
      <c r="AF200" s="73">
        <f t="shared" si="60"/>
        <v>78868568.171698347</v>
      </c>
      <c r="AG200" s="73">
        <f t="shared" si="61"/>
        <v>44120656.46520184</v>
      </c>
      <c r="AH200" s="73">
        <f t="shared" si="61"/>
        <v>5899917.5102881528</v>
      </c>
      <c r="AI200" s="12">
        <f t="shared" si="62"/>
        <v>9.1283573224165804E-2</v>
      </c>
      <c r="AL200" s="73">
        <f>Summary!G200</f>
        <v>836640.80383540213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-115919.66386553698</v>
      </c>
      <c r="AN200" s="20">
        <f>Summary!I200</f>
        <v>5573242.0434540175</v>
      </c>
      <c r="AP200" s="12">
        <v>1</v>
      </c>
    </row>
    <row r="201" spans="1:42" x14ac:dyDescent="0.3">
      <c r="A201">
        <v>197</v>
      </c>
      <c r="B201" t="str">
        <f>Summary!B201</f>
        <v>MarinusSnowy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14098835.12201673</v>
      </c>
      <c r="H201" s="73">
        <f>SUMIFS(AM$5:AM201,$F$5:$F201,$F201,$D$5:$D201,$D201)</f>
        <v>27496979.743818283</v>
      </c>
      <c r="I201" s="20">
        <f>SUMIFS(AN$5:AN201,$F$5:$F201,$F201,$D$5:$D201,$D201)</f>
        <v>43042823.230109997</v>
      </c>
      <c r="J201" s="73">
        <f t="shared" si="48"/>
        <v>43042823.230109997</v>
      </c>
      <c r="K201" s="73">
        <f t="shared" si="49"/>
        <v>57141658.352126725</v>
      </c>
      <c r="L201" s="73">
        <f t="shared" si="50"/>
        <v>84638638.095945001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33108741.650842674</v>
      </c>
      <c r="Q201" s="73">
        <f>P201/SUMIFS(FinParameters!$H$8:$H$39,FinParameters!$B$8:$B$39,Financials!$E201,FinParameters!$C$8:$C$39,Financials!$F201)</f>
        <v>11660384.921180513</v>
      </c>
      <c r="R201" s="73">
        <f t="shared" si="63"/>
        <v>-31524108.50939019</v>
      </c>
      <c r="S201" s="12">
        <f t="shared" si="52"/>
        <v>-0.48774127136955914</v>
      </c>
      <c r="T201" s="110">
        <f t="shared" si="53"/>
        <v>14098835.12201673</v>
      </c>
      <c r="U201" s="73">
        <f>T201/SUMIFS(FinParameters!$L$8:$L$39,FinParameters!$B$8:$B$39,Financials!$E201,FinParameters!$C$8:$C$39,Financials!$F201)</f>
        <v>11013987.463514019</v>
      </c>
      <c r="V201" s="73">
        <f t="shared" si="54"/>
        <v>11013987.463514019</v>
      </c>
      <c r="W201" s="12"/>
      <c r="X201" s="73">
        <f t="shared" si="55"/>
        <v>47207576.772859402</v>
      </c>
      <c r="Y201" s="73">
        <f t="shared" si="56"/>
        <v>22674372.384694532</v>
      </c>
      <c r="Z201" s="73">
        <f t="shared" si="56"/>
        <v>-20510121.045876171</v>
      </c>
      <c r="AA201" s="12">
        <f t="shared" si="57"/>
        <v>-0.31733276491797952</v>
      </c>
      <c r="AB201" s="110">
        <f t="shared" si="58"/>
        <v>27496979.743818283</v>
      </c>
      <c r="AC201" s="73">
        <f>AB201/SUMIFS(FinParameters!$L$8:$L$39,FinParameters!$B$8:$B$39,Financials!$E201,FinParameters!$C$8:$C$39,Financials!$F201)</f>
        <v>21480596.628155541</v>
      </c>
      <c r="AD201" s="73">
        <f t="shared" si="59"/>
        <v>21480596.628155541</v>
      </c>
      <c r="AE201" s="12"/>
      <c r="AF201" s="73">
        <f t="shared" si="60"/>
        <v>74704556.516677678</v>
      </c>
      <c r="AG201" s="73">
        <f t="shared" si="61"/>
        <v>44154969.012850076</v>
      </c>
      <c r="AH201" s="73">
        <f t="shared" si="61"/>
        <v>970475.58227936924</v>
      </c>
      <c r="AI201" s="12">
        <f t="shared" si="62"/>
        <v>1.501520635208628E-2</v>
      </c>
      <c r="AL201" s="73">
        <f>Summary!G201</f>
        <v>-1811787.2213062404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3599402.4513362269</v>
      </c>
      <c r="AN201" s="20">
        <f>Summary!I201</f>
        <v>4833095.5727533018</v>
      </c>
      <c r="AP201" s="12">
        <v>1</v>
      </c>
    </row>
    <row r="202" spans="1:42" x14ac:dyDescent="0.3">
      <c r="A202">
        <v>198</v>
      </c>
      <c r="B202" t="str">
        <f>Summary!B202</f>
        <v>MarinusSnowy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-13718258.259609677</v>
      </c>
      <c r="H202" s="73">
        <f>SUMIFS(AM$5:AM202,$F$5:$F202,$F202,$D$5:$D202,$D202)</f>
        <v>64787046.729060762</v>
      </c>
      <c r="I202" s="20">
        <f>SUMIFS(AN$5:AN202,$F$5:$F202,$F202,$D$5:$D202,$D202)</f>
        <v>33621634.835964046</v>
      </c>
      <c r="J202" s="73">
        <f t="shared" si="48"/>
        <v>33621634.835964046</v>
      </c>
      <c r="K202" s="73">
        <f t="shared" si="49"/>
        <v>19903376.57635437</v>
      </c>
      <c r="L202" s="73">
        <f t="shared" si="50"/>
        <v>84690423.305415124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23687553.256696723</v>
      </c>
      <c r="Q202" s="73">
        <f>P202/SUMIFS(FinParameters!$H$8:$H$39,FinParameters!$B$8:$B$39,Financials!$E202,FinParameters!$C$8:$C$39,Financials!$F202)</f>
        <v>8342388.5971521633</v>
      </c>
      <c r="R202" s="73">
        <f t="shared" si="63"/>
        <v>-40945296.903536141</v>
      </c>
      <c r="S202" s="12">
        <f t="shared" si="52"/>
        <v>-0.63350597725502844</v>
      </c>
      <c r="T202" s="110">
        <f t="shared" si="53"/>
        <v>-13718258.259609677</v>
      </c>
      <c r="U202" s="73">
        <f>T202/SUMIFS(FinParameters!$L$8:$L$39,FinParameters!$B$8:$B$39,Financials!$E202,FinParameters!$C$8:$C$39,Financials!$F202)</f>
        <v>-10716681.426867837</v>
      </c>
      <c r="V202" s="73">
        <f t="shared" si="54"/>
        <v>-10716681.426867837</v>
      </c>
      <c r="W202" s="12"/>
      <c r="X202" s="73">
        <f t="shared" si="55"/>
        <v>9969294.9970870446</v>
      </c>
      <c r="Y202" s="73">
        <f t="shared" si="56"/>
        <v>-2374292.8297156738</v>
      </c>
      <c r="Z202" s="73">
        <f t="shared" si="56"/>
        <v>-51661978.330403976</v>
      </c>
      <c r="AA202" s="12">
        <f t="shared" si="57"/>
        <v>-0.7993145622129848</v>
      </c>
      <c r="AB202" s="110">
        <f t="shared" si="58"/>
        <v>64787046.729060762</v>
      </c>
      <c r="AC202" s="73">
        <f>AB202/SUMIFS(FinParameters!$L$8:$L$39,FinParameters!$B$8:$B$39,Financials!$E202,FinParameters!$C$8:$C$39,Financials!$F202)</f>
        <v>50611537.357272282</v>
      </c>
      <c r="AD202" s="73">
        <f t="shared" si="59"/>
        <v>50611537.357272282</v>
      </c>
      <c r="AE202" s="12"/>
      <c r="AF202" s="73">
        <f t="shared" si="60"/>
        <v>74756341.726147801</v>
      </c>
      <c r="AG202" s="73">
        <f t="shared" si="61"/>
        <v>48237244.527556606</v>
      </c>
      <c r="AH202" s="73">
        <f t="shared" si="61"/>
        <v>-1050440.9731316939</v>
      </c>
      <c r="AI202" s="12">
        <f t="shared" si="62"/>
        <v>-1.6252431550326501E-2</v>
      </c>
      <c r="AL202" s="73">
        <f>Summary!G202</f>
        <v>-5118136.8011999642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8373481.8187305769</v>
      </c>
      <c r="AN202" s="20">
        <f>Summary!I202</f>
        <v>3819008.7707637106</v>
      </c>
      <c r="AP202" s="12">
        <v>1</v>
      </c>
    </row>
    <row r="203" spans="1:42" x14ac:dyDescent="0.3">
      <c r="A203">
        <v>199</v>
      </c>
      <c r="B203" t="str">
        <f>Summary!B203</f>
        <v>MarinusSnowy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-52572302.102752104</v>
      </c>
      <c r="H203" s="73">
        <f>SUMIFS(AM$5:AM203,$F$5:$F203,$F203,$D$5:$D203,$D203)</f>
        <v>136972127.80108196</v>
      </c>
      <c r="I203" s="20">
        <f>SUMIFS(AN$5:AN203,$F$5:$F203,$F203,$D$5:$D203,$D203)</f>
        <v>19093784.738774266</v>
      </c>
      <c r="J203" s="73">
        <f t="shared" si="48"/>
        <v>19093784.738774266</v>
      </c>
      <c r="K203" s="73">
        <f t="shared" si="49"/>
        <v>-33478517.363977838</v>
      </c>
      <c r="L203" s="73">
        <f t="shared" si="50"/>
        <v>103493610.43710412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9159703.1595069412</v>
      </c>
      <c r="Q203" s="73">
        <f>P203/SUMIFS(FinParameters!$H$8:$H$39,FinParameters!$B$8:$B$39,Financials!$E203,FinParameters!$C$8:$C$39,Financials!$F203)</f>
        <v>3225905.2829597904</v>
      </c>
      <c r="R203" s="73">
        <f t="shared" si="63"/>
        <v>-55473147.000725925</v>
      </c>
      <c r="S203" s="12">
        <f t="shared" si="52"/>
        <v>-0.85828099585893403</v>
      </c>
      <c r="T203" s="110">
        <f t="shared" si="53"/>
        <v>-52572302.102752104</v>
      </c>
      <c r="U203" s="73">
        <f>T203/SUMIFS(FinParameters!$L$8:$L$39,FinParameters!$B$8:$B$39,Financials!$E203,FinParameters!$C$8:$C$39,Financials!$F203)</f>
        <v>-41069398.377712041</v>
      </c>
      <c r="V203" s="73">
        <f t="shared" si="54"/>
        <v>-41069398.377712041</v>
      </c>
      <c r="W203" s="12"/>
      <c r="X203" s="73">
        <f t="shared" si="55"/>
        <v>-43412598.943245165</v>
      </c>
      <c r="Y203" s="73">
        <f t="shared" si="56"/>
        <v>-37843493.094752252</v>
      </c>
      <c r="Z203" s="73">
        <f t="shared" si="56"/>
        <v>-96542545.378437966</v>
      </c>
      <c r="AA203" s="12">
        <f t="shared" si="57"/>
        <v>-1.4937070721637218</v>
      </c>
      <c r="AB203" s="110">
        <f t="shared" si="58"/>
        <v>136972127.80108196</v>
      </c>
      <c r="AC203" s="73">
        <f>AB203/SUMIFS(FinParameters!$L$8:$L$39,FinParameters!$B$8:$B$39,Financials!$E203,FinParameters!$C$8:$C$39,Financials!$F203)</f>
        <v>107002407.31917728</v>
      </c>
      <c r="AD203" s="73">
        <f t="shared" si="59"/>
        <v>107002407.31917728</v>
      </c>
      <c r="AE203" s="12"/>
      <c r="AF203" s="73">
        <f t="shared" si="60"/>
        <v>93559528.857836783</v>
      </c>
      <c r="AG203" s="73">
        <f t="shared" si="61"/>
        <v>69158914.224425033</v>
      </c>
      <c r="AH203" s="73">
        <f t="shared" si="61"/>
        <v>10459861.940739319</v>
      </c>
      <c r="AI203" s="12">
        <f t="shared" si="62"/>
        <v>0.16183507171365677</v>
      </c>
      <c r="AL203" s="73">
        <f>Summary!G203</f>
        <v>-8666940.5505053308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17621508.949109625</v>
      </c>
      <c r="AN203" s="20">
        <f>Summary!I203</f>
        <v>2424176.1899871002</v>
      </c>
      <c r="AP203" s="12">
        <v>1</v>
      </c>
    </row>
    <row r="204" spans="1:42" x14ac:dyDescent="0.3">
      <c r="A204">
        <v>200</v>
      </c>
      <c r="B204" t="str">
        <f>Summary!B204</f>
        <v>MarinusSnowy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45066148.759329766</v>
      </c>
      <c r="H204" s="73">
        <f>SUMIFS(AM$5:AM204,$F$5:$F204,$F204,$D$5:$D204,$D204)</f>
        <v>-2015502.9180299682</v>
      </c>
      <c r="I204" s="20">
        <f>SUMIFS(AN$5:AN204,$F$5:$F204,$F204,$D$5:$D204,$D204)</f>
        <v>51165430.256898262</v>
      </c>
      <c r="J204" s="73">
        <f t="shared" si="48"/>
        <v>51165430.256898262</v>
      </c>
      <c r="K204" s="73">
        <f t="shared" si="49"/>
        <v>96231579.01622802</v>
      </c>
      <c r="L204" s="73">
        <f t="shared" si="50"/>
        <v>94216076.098198056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41231348.677630939</v>
      </c>
      <c r="Q204" s="73">
        <f>P204/SUMIFS(FinParameters!$H$8:$H$39,FinParameters!$B$8:$B$39,Financials!$E204,FinParameters!$C$8:$C$39,Financials!$F204)</f>
        <v>14521041.043199761</v>
      </c>
      <c r="R204" s="73">
        <f t="shared" si="63"/>
        <v>-23401501.482601926</v>
      </c>
      <c r="S204" s="12">
        <f t="shared" si="52"/>
        <v>-0.3620682272959756</v>
      </c>
      <c r="T204" s="110">
        <f t="shared" si="53"/>
        <v>45066148.759329766</v>
      </c>
      <c r="U204" s="73">
        <f>T204/SUMIFS(FinParameters!$L$8:$L$39,FinParameters!$B$8:$B$39,Financials!$E204,FinParameters!$C$8:$C$39,Financials!$F204)</f>
        <v>35205603.382722281</v>
      </c>
      <c r="V204" s="73">
        <f t="shared" si="54"/>
        <v>35205603.382722281</v>
      </c>
      <c r="W204" s="12"/>
      <c r="X204" s="73">
        <f t="shared" si="55"/>
        <v>86297497.436960697</v>
      </c>
      <c r="Y204" s="73">
        <f t="shared" si="56"/>
        <v>49726644.425922044</v>
      </c>
      <c r="Z204" s="73">
        <f t="shared" si="56"/>
        <v>11804101.900120355</v>
      </c>
      <c r="AA204" s="12">
        <f t="shared" si="57"/>
        <v>0.18263316364443963</v>
      </c>
      <c r="AB204" s="110">
        <f t="shared" si="58"/>
        <v>-2015502.9180299682</v>
      </c>
      <c r="AC204" s="73">
        <f>AB204/SUMIFS(FinParameters!$L$8:$L$39,FinParameters!$B$8:$B$39,Financials!$E204,FinParameters!$C$8:$C$39,Financials!$F204)</f>
        <v>-1574507.6582385509</v>
      </c>
      <c r="AD204" s="73">
        <f t="shared" si="59"/>
        <v>-1574507.6582385509</v>
      </c>
      <c r="AE204" s="12"/>
      <c r="AF204" s="73">
        <f t="shared" si="60"/>
        <v>84281994.518930733</v>
      </c>
      <c r="AG204" s="73">
        <f t="shared" si="61"/>
        <v>48152136.767683491</v>
      </c>
      <c r="AH204" s="73">
        <f t="shared" si="61"/>
        <v>10229594.241881805</v>
      </c>
      <c r="AI204" s="12">
        <f t="shared" si="62"/>
        <v>0.15827236794480468</v>
      </c>
      <c r="AL204" s="73">
        <f>Summary!G204</f>
        <v>1292091.2202931265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-271156.85132197861</v>
      </c>
      <c r="AN204" s="20">
        <f>Summary!I204</f>
        <v>5592391.6074417084</v>
      </c>
      <c r="AP204" s="12">
        <v>1</v>
      </c>
    </row>
    <row r="205" spans="1:42" x14ac:dyDescent="0.3">
      <c r="A205">
        <v>201</v>
      </c>
      <c r="B205" t="str">
        <f>Summary!B205</f>
        <v>MarinusSnowy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221740852.97033158</v>
      </c>
      <c r="H205" s="73">
        <f>SUMIFS(AM$5:AM205,$F$5:$F205,$F205,$D$5:$D205,$D205)</f>
        <v>-199777739.35015631</v>
      </c>
      <c r="I205" s="20">
        <f>SUMIFS(AN$5:AN205,$F$5:$F205,$F205,$D$5:$D205,$D205)</f>
        <v>108809150.79933184</v>
      </c>
      <c r="J205" s="73">
        <f t="shared" si="48"/>
        <v>108809150.79933184</v>
      </c>
      <c r="K205" s="73">
        <f t="shared" si="49"/>
        <v>330550003.76966345</v>
      </c>
      <c r="L205" s="73">
        <f t="shared" si="50"/>
        <v>130772264.41950712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97837967.180582836</v>
      </c>
      <c r="Q205" s="73">
        <f>P205/SUMIFS(FinParameters!$H$8:$H$39,FinParameters!$B$8:$B$39,Financials!$E205,FinParameters!$C$8:$C$39,Financials!$F205)</f>
        <v>31042354.482745018</v>
      </c>
      <c r="R205" s="73">
        <f t="shared" si="63"/>
        <v>31661299.508817472</v>
      </c>
      <c r="S205" s="12">
        <f t="shared" si="52"/>
        <v>0.47843598994522862</v>
      </c>
      <c r="T205" s="110">
        <f t="shared" si="53"/>
        <v>221740852.97033158</v>
      </c>
      <c r="U205" s="73">
        <f>T205/SUMIFS(FinParameters!$L$8:$L$39,FinParameters!$B$8:$B$39,Financials!$E205,FinParameters!$C$8:$C$39,Financials!$F205)</f>
        <v>168998634.08558297</v>
      </c>
      <c r="V205" s="73">
        <f t="shared" si="54"/>
        <v>168998634.08558297</v>
      </c>
      <c r="W205" s="12"/>
      <c r="X205" s="73">
        <f t="shared" si="55"/>
        <v>319578820.15091443</v>
      </c>
      <c r="Y205" s="73">
        <f t="shared" si="56"/>
        <v>200040988.56832799</v>
      </c>
      <c r="Z205" s="73">
        <f t="shared" si="56"/>
        <v>200659933.59440044</v>
      </c>
      <c r="AA205" s="12">
        <f t="shared" si="57"/>
        <v>3.0321855217864511</v>
      </c>
      <c r="AB205" s="110">
        <f t="shared" si="58"/>
        <v>-199777739.35015631</v>
      </c>
      <c r="AC205" s="73">
        <f>AB205/SUMIFS(FinParameters!$L$8:$L$39,FinParameters!$B$8:$B$39,Financials!$E205,FinParameters!$C$8:$C$39,Financials!$F205)</f>
        <v>-152259561.63972786</v>
      </c>
      <c r="AD205" s="73">
        <f t="shared" si="59"/>
        <v>-152259561.63972786</v>
      </c>
      <c r="AE205" s="12"/>
      <c r="AF205" s="73">
        <f t="shared" si="60"/>
        <v>119801080.80075812</v>
      </c>
      <c r="AG205" s="73">
        <f t="shared" si="61"/>
        <v>47781426.928600132</v>
      </c>
      <c r="AH205" s="73">
        <f t="shared" si="61"/>
        <v>48400371.954672575</v>
      </c>
      <c r="AI205" s="12">
        <f t="shared" si="62"/>
        <v>0.7313812202623623</v>
      </c>
      <c r="AL205" s="73">
        <f>Summary!G205</f>
        <v>20855577.517480861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-27138773.660815183</v>
      </c>
      <c r="AN205" s="20">
        <f>Summary!I205</f>
        <v>11726822.467386805</v>
      </c>
      <c r="AP205" s="12">
        <v>1</v>
      </c>
    </row>
    <row r="206" spans="1:42" x14ac:dyDescent="0.3">
      <c r="A206">
        <v>202</v>
      </c>
      <c r="B206" t="str">
        <f>Summary!B206</f>
        <v>MarinusSnowy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131743404.19596612</v>
      </c>
      <c r="H206" s="73">
        <f>SUMIFS(AM$5:AM206,$F$5:$F206,$F206,$D$5:$D206,$D206)</f>
        <v>-85253001.279610991</v>
      </c>
      <c r="I206" s="20">
        <f>SUMIFS(AN$5:AN206,$F$5:$F206,$F206,$D$5:$D206,$D206)</f>
        <v>78973239.686013177</v>
      </c>
      <c r="J206" s="73">
        <f t="shared" si="48"/>
        <v>78973239.686013177</v>
      </c>
      <c r="K206" s="73">
        <f t="shared" si="49"/>
        <v>210716643.88197929</v>
      </c>
      <c r="L206" s="73">
        <f t="shared" si="50"/>
        <v>125463642.60236831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68002056.067264169</v>
      </c>
      <c r="Q206" s="73">
        <f>P206/SUMIFS(FinParameters!$H$8:$H$39,FinParameters!$B$8:$B$39,Financials!$E206,FinParameters!$C$8:$C$39,Financials!$F206)</f>
        <v>21575917.722199559</v>
      </c>
      <c r="R206" s="73">
        <f t="shared" si="63"/>
        <v>1825388.3954988029</v>
      </c>
      <c r="S206" s="12">
        <f t="shared" si="52"/>
        <v>2.7583564717291058E-2</v>
      </c>
      <c r="T206" s="110">
        <f t="shared" si="53"/>
        <v>131743404.19596612</v>
      </c>
      <c r="U206" s="73">
        <f>T206/SUMIFS(FinParameters!$L$8:$L$39,FinParameters!$B$8:$B$39,Financials!$E206,FinParameters!$C$8:$C$39,Financials!$F206)</f>
        <v>100407548.09345876</v>
      </c>
      <c r="V206" s="73">
        <f t="shared" si="54"/>
        <v>100407548.09345876</v>
      </c>
      <c r="W206" s="12"/>
      <c r="X206" s="73">
        <f t="shared" si="55"/>
        <v>199745460.26323026</v>
      </c>
      <c r="Y206" s="73">
        <f t="shared" si="56"/>
        <v>121983465.81565832</v>
      </c>
      <c r="Z206" s="73">
        <f t="shared" si="56"/>
        <v>102232936.48895755</v>
      </c>
      <c r="AA206" s="12">
        <f t="shared" si="57"/>
        <v>1.5448486617070294</v>
      </c>
      <c r="AB206" s="110">
        <f t="shared" si="58"/>
        <v>-85253001.279610991</v>
      </c>
      <c r="AC206" s="73">
        <f>AB206/SUMIFS(FinParameters!$L$8:$L$39,FinParameters!$B$8:$B$39,Financials!$E206,FinParameters!$C$8:$C$39,Financials!$F206)</f>
        <v>-64975130.089710727</v>
      </c>
      <c r="AD206" s="73">
        <f t="shared" si="59"/>
        <v>-64975130.089710727</v>
      </c>
      <c r="AE206" s="12"/>
      <c r="AF206" s="73">
        <f t="shared" si="60"/>
        <v>114492458.98361927</v>
      </c>
      <c r="AG206" s="73">
        <f t="shared" si="61"/>
        <v>57008335.725947589</v>
      </c>
      <c r="AH206" s="73">
        <f t="shared" si="61"/>
        <v>37257806.399246827</v>
      </c>
      <c r="AI206" s="12">
        <f t="shared" si="62"/>
        <v>0.56300517554079066</v>
      </c>
      <c r="AL206" s="73">
        <f>Summary!G206</f>
        <v>9555932.6321695503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-12265103.917941056</v>
      </c>
      <c r="AN206" s="20">
        <f>Summary!I206</f>
        <v>8593644.4182035569</v>
      </c>
      <c r="AP206" s="12">
        <v>1</v>
      </c>
    </row>
    <row r="207" spans="1:42" x14ac:dyDescent="0.3">
      <c r="A207">
        <v>203</v>
      </c>
      <c r="B207" t="str">
        <f>Summary!B207</f>
        <v>MarinusSnowy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77260992.043020532</v>
      </c>
      <c r="H207" s="73">
        <f>SUMIFS(AM$5:AM207,$F$5:$F207,$F207,$D$5:$D207,$D207)</f>
        <v>-35375233.0896338</v>
      </c>
      <c r="I207" s="20">
        <f>SUMIFS(AN$5:AN207,$F$5:$F207,$F207,$D$5:$D207,$D207)</f>
        <v>66018798.52318424</v>
      </c>
      <c r="J207" s="73">
        <f t="shared" si="48"/>
        <v>66018798.52318424</v>
      </c>
      <c r="K207" s="73">
        <f t="shared" si="49"/>
        <v>143279790.56620479</v>
      </c>
      <c r="L207" s="73">
        <f t="shared" si="50"/>
        <v>107904557.47657096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55047614.904435232</v>
      </c>
      <c r="Q207" s="73">
        <f>P207/SUMIFS(FinParameters!$H$8:$H$39,FinParameters!$B$8:$B$39,Financials!$E207,FinParameters!$C$8:$C$39,Financials!$F207)</f>
        <v>17465689.696302794</v>
      </c>
      <c r="R207" s="73">
        <f t="shared" si="63"/>
        <v>-11129052.767330134</v>
      </c>
      <c r="S207" s="12">
        <f t="shared" si="52"/>
        <v>-0.16817185208735441</v>
      </c>
      <c r="T207" s="110">
        <f t="shared" si="53"/>
        <v>77260992.043020532</v>
      </c>
      <c r="U207" s="73">
        <f>T207/SUMIFS(FinParameters!$L$8:$L$39,FinParameters!$B$8:$B$39,Financials!$E207,FinParameters!$C$8:$C$39,Financials!$F207)</f>
        <v>58884061.950977348</v>
      </c>
      <c r="V207" s="73">
        <f t="shared" si="54"/>
        <v>58884061.950977348</v>
      </c>
      <c r="W207" s="12"/>
      <c r="X207" s="73">
        <f t="shared" si="55"/>
        <v>132308606.94745578</v>
      </c>
      <c r="Y207" s="73">
        <f t="shared" si="56"/>
        <v>76349751.647280142</v>
      </c>
      <c r="Z207" s="73">
        <f t="shared" si="56"/>
        <v>47755009.183647215</v>
      </c>
      <c r="AA207" s="12">
        <f t="shared" si="57"/>
        <v>0.72162910076570919</v>
      </c>
      <c r="AB207" s="110">
        <f t="shared" si="58"/>
        <v>-35375233.0896338</v>
      </c>
      <c r="AC207" s="73">
        <f>AB207/SUMIFS(FinParameters!$L$8:$L$39,FinParameters!$B$8:$B$39,Financials!$E207,FinParameters!$C$8:$C$39,Financials!$F207)</f>
        <v>-26961049.317362916</v>
      </c>
      <c r="AD207" s="73">
        <f t="shared" si="59"/>
        <v>-26961049.317362916</v>
      </c>
      <c r="AE207" s="12"/>
      <c r="AF207" s="73">
        <f t="shared" si="60"/>
        <v>96933373.857821971</v>
      </c>
      <c r="AG207" s="73">
        <f t="shared" si="61"/>
        <v>49388702.329917222</v>
      </c>
      <c r="AH207" s="73">
        <f t="shared" si="61"/>
        <v>20793959.8662843</v>
      </c>
      <c r="AI207" s="12">
        <f t="shared" si="62"/>
        <v>0.31421890218803139</v>
      </c>
      <c r="AL207" s="73">
        <f>Summary!G207</f>
        <v>4607216.4237420056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-4988183.7864136053</v>
      </c>
      <c r="AN207" s="20">
        <f>Summary!I207</f>
        <v>7341389.946406547</v>
      </c>
      <c r="AP207" s="12">
        <v>1</v>
      </c>
    </row>
    <row r="208" spans="1:42" x14ac:dyDescent="0.3">
      <c r="A208">
        <v>204</v>
      </c>
      <c r="B208" t="str">
        <f>Summary!B208</f>
        <v>MarinusSnowy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39672189.198751993</v>
      </c>
      <c r="H208" s="73">
        <f>SUMIFS(AM$5:AM208,$F$5:$F208,$F208,$D$5:$D208,$D208)</f>
        <v>-399208.79056844302</v>
      </c>
      <c r="I208" s="20">
        <f>SUMIFS(AN$5:AN208,$F$5:$F208,$F208,$D$5:$D208,$D208)</f>
        <v>57101642.975969702</v>
      </c>
      <c r="J208" s="73">
        <f t="shared" si="48"/>
        <v>57101642.975969702</v>
      </c>
      <c r="K208" s="73">
        <f t="shared" si="49"/>
        <v>96773832.174721688</v>
      </c>
      <c r="L208" s="73">
        <f t="shared" si="50"/>
        <v>96374623.384153247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46130459.357220694</v>
      </c>
      <c r="Q208" s="73">
        <f>P208/SUMIFS(FinParameters!$H$8:$H$39,FinParameters!$B$8:$B$39,Financials!$E208,FinParameters!$C$8:$C$39,Financials!$F208)</f>
        <v>14636425.030945497</v>
      </c>
      <c r="R208" s="73">
        <f t="shared" si="63"/>
        <v>-20046208.31454467</v>
      </c>
      <c r="S208" s="12">
        <f t="shared" si="52"/>
        <v>-0.30291957905727995</v>
      </c>
      <c r="T208" s="110">
        <f t="shared" si="53"/>
        <v>39672189.198751993</v>
      </c>
      <c r="U208" s="73">
        <f>T208/SUMIFS(FinParameters!$L$8:$L$39,FinParameters!$B$8:$B$39,Financials!$E208,FinParameters!$C$8:$C$39,Financials!$F208)</f>
        <v>30235951.995147046</v>
      </c>
      <c r="V208" s="73">
        <f t="shared" si="54"/>
        <v>30235951.995147046</v>
      </c>
      <c r="W208" s="12"/>
      <c r="X208" s="73">
        <f t="shared" si="55"/>
        <v>85802648.55597268</v>
      </c>
      <c r="Y208" s="73">
        <f t="shared" si="56"/>
        <v>44872377.026092544</v>
      </c>
      <c r="Z208" s="73">
        <f t="shared" si="56"/>
        <v>10189743.680602375</v>
      </c>
      <c r="AA208" s="12">
        <f t="shared" si="57"/>
        <v>0.15397789038189794</v>
      </c>
      <c r="AB208" s="110">
        <f t="shared" si="58"/>
        <v>-399208.79056844302</v>
      </c>
      <c r="AC208" s="73">
        <f>AB208/SUMIFS(FinParameters!$L$8:$L$39,FinParameters!$B$8:$B$39,Financials!$E208,FinParameters!$C$8:$C$39,Financials!$F208)</f>
        <v>-304254.89672871056</v>
      </c>
      <c r="AD208" s="73">
        <f t="shared" si="59"/>
        <v>-304254.89672871056</v>
      </c>
      <c r="AE208" s="12"/>
      <c r="AF208" s="73">
        <f t="shared" si="60"/>
        <v>85403439.765404239</v>
      </c>
      <c r="AG208" s="73">
        <f t="shared" si="61"/>
        <v>44568122.129363835</v>
      </c>
      <c r="AH208" s="73">
        <f t="shared" si="61"/>
        <v>9885488.7838736642</v>
      </c>
      <c r="AI208" s="12">
        <f t="shared" si="62"/>
        <v>0.14938027452372554</v>
      </c>
      <c r="AL208" s="73">
        <f>Summary!G208</f>
        <v>1124913.8072867773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50536.386660340046</v>
      </c>
      <c r="AN208" s="20">
        <f>Summary!I208</f>
        <v>6396523.4392404705</v>
      </c>
      <c r="AP208" s="12">
        <v>1</v>
      </c>
    </row>
    <row r="209" spans="1:42" x14ac:dyDescent="0.3">
      <c r="A209">
        <v>205</v>
      </c>
      <c r="B209" t="str">
        <f>Summary!B209</f>
        <v>MarinusSnowy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12307052.85801062</v>
      </c>
      <c r="H209" s="73">
        <f>SUMIFS(AM$5:AM209,$F$5:$F209,$F209,$D$5:$D209,$D209)</f>
        <v>32226174.556036212</v>
      </c>
      <c r="I209" s="20">
        <f>SUMIFS(AN$5:AN209,$F$5:$F209,$F209,$D$5:$D209,$D209)</f>
        <v>48559610.440558344</v>
      </c>
      <c r="J209" s="73">
        <f t="shared" si="48"/>
        <v>48559610.440558344</v>
      </c>
      <c r="K209" s="73">
        <f t="shared" si="49"/>
        <v>60866663.298568964</v>
      </c>
      <c r="L209" s="73">
        <f t="shared" si="50"/>
        <v>93092837.854605168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37588426.821809337</v>
      </c>
      <c r="Q209" s="73">
        <f>P209/SUMIFS(FinParameters!$H$8:$H$39,FinParameters!$B$8:$B$39,Financials!$E209,FinParameters!$C$8:$C$39,Financials!$F209)</f>
        <v>11926180.638010014</v>
      </c>
      <c r="R209" s="73">
        <f t="shared" si="63"/>
        <v>-28588240.849956028</v>
      </c>
      <c r="S209" s="12">
        <f t="shared" si="52"/>
        <v>-0.43199879739718833</v>
      </c>
      <c r="T209" s="110">
        <f t="shared" si="53"/>
        <v>12307052.85801062</v>
      </c>
      <c r="U209" s="73">
        <f>T209/SUMIFS(FinParameters!$L$8:$L$39,FinParameters!$B$8:$B$39,Financials!$E209,FinParameters!$C$8:$C$39,Financials!$F209)</f>
        <v>9379756.1196409184</v>
      </c>
      <c r="V209" s="73">
        <f t="shared" si="54"/>
        <v>9379756.1196409184</v>
      </c>
      <c r="W209" s="12"/>
      <c r="X209" s="73">
        <f t="shared" si="55"/>
        <v>49895479.679819956</v>
      </c>
      <c r="Y209" s="73">
        <f t="shared" si="56"/>
        <v>21305936.757650934</v>
      </c>
      <c r="Z209" s="73">
        <f t="shared" si="56"/>
        <v>-19208484.730315112</v>
      </c>
      <c r="AA209" s="12">
        <f t="shared" si="57"/>
        <v>-0.29026068259569554</v>
      </c>
      <c r="AB209" s="110">
        <f t="shared" si="58"/>
        <v>32226174.556036212</v>
      </c>
      <c r="AC209" s="73">
        <f>AB209/SUMIFS(FinParameters!$L$8:$L$39,FinParameters!$B$8:$B$39,Financials!$E209,FinParameters!$C$8:$C$39,Financials!$F209)</f>
        <v>24561010.787229065</v>
      </c>
      <c r="AD209" s="73">
        <f t="shared" si="59"/>
        <v>24561010.787229065</v>
      </c>
      <c r="AE209" s="12"/>
      <c r="AF209" s="73">
        <f t="shared" si="60"/>
        <v>82121654.235856175</v>
      </c>
      <c r="AG209" s="73">
        <f t="shared" si="61"/>
        <v>45866947.544880003</v>
      </c>
      <c r="AH209" s="73">
        <f t="shared" si="61"/>
        <v>5352526.0569139533</v>
      </c>
      <c r="AI209" s="12">
        <f t="shared" si="62"/>
        <v>8.0882375091208131E-2</v>
      </c>
      <c r="AL209" s="73">
        <f>Summary!G209</f>
        <v>-1791782.264006109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4729194.8122179275</v>
      </c>
      <c r="AN209" s="20">
        <f>Summary!I209</f>
        <v>5516787.2104483442</v>
      </c>
      <c r="AP209" s="12">
        <v>1</v>
      </c>
    </row>
    <row r="210" spans="1:42" x14ac:dyDescent="0.3">
      <c r="A210">
        <v>206</v>
      </c>
      <c r="B210" t="str">
        <f>Summary!B210</f>
        <v>MarinusSnowy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-18584168.981868945</v>
      </c>
      <c r="H210" s="73">
        <f>SUMIFS(AM$5:AM210,$F$5:$F210,$F210,$D$5:$D210,$D210)</f>
        <v>75370170.325287774</v>
      </c>
      <c r="I210" s="20">
        <f>SUMIFS(AN$5:AN210,$F$5:$F210,$F210,$D$5:$D210,$D210)</f>
        <v>38086505.310866572</v>
      </c>
      <c r="J210" s="73">
        <f t="shared" si="48"/>
        <v>38086505.310866572</v>
      </c>
      <c r="K210" s="73">
        <f t="shared" si="49"/>
        <v>19502336.328997627</v>
      </c>
      <c r="L210" s="73">
        <f t="shared" si="50"/>
        <v>94872506.654285401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27115321.692117564</v>
      </c>
      <c r="Q210" s="73">
        <f>P210/SUMIFS(FinParameters!$H$8:$H$39,FinParameters!$B$8:$B$39,Financials!$E210,FinParameters!$C$8:$C$39,Financials!$F210)</f>
        <v>8603239.1323787589</v>
      </c>
      <c r="R210" s="73">
        <f t="shared" si="63"/>
        <v>-39061345.9796478</v>
      </c>
      <c r="S210" s="12">
        <f t="shared" si="52"/>
        <v>-0.59025858136875542</v>
      </c>
      <c r="T210" s="110">
        <f t="shared" si="53"/>
        <v>-18584168.981868945</v>
      </c>
      <c r="U210" s="73">
        <f>T210/SUMIFS(FinParameters!$L$8:$L$39,FinParameters!$B$8:$B$39,Financials!$E210,FinParameters!$C$8:$C$39,Financials!$F210)</f>
        <v>-14163827.420523763</v>
      </c>
      <c r="V210" s="73">
        <f t="shared" si="54"/>
        <v>-14163827.420523763</v>
      </c>
      <c r="W210" s="12"/>
      <c r="X210" s="73">
        <f t="shared" si="55"/>
        <v>8531152.7102486193</v>
      </c>
      <c r="Y210" s="73">
        <f t="shared" si="56"/>
        <v>-5560588.2881450038</v>
      </c>
      <c r="Z210" s="73">
        <f t="shared" si="56"/>
        <v>-53225173.400171563</v>
      </c>
      <c r="AA210" s="12">
        <f t="shared" si="57"/>
        <v>-0.8042891138636219</v>
      </c>
      <c r="AB210" s="110">
        <f t="shared" si="58"/>
        <v>75370170.325287774</v>
      </c>
      <c r="AC210" s="73">
        <f>AB210/SUMIFS(FinParameters!$L$8:$L$39,FinParameters!$B$8:$B$39,Financials!$E210,FinParameters!$C$8:$C$39,Financials!$F210)</f>
        <v>57442982.044790879</v>
      </c>
      <c r="AD210" s="73">
        <f t="shared" si="59"/>
        <v>57442982.044790879</v>
      </c>
      <c r="AE210" s="12"/>
      <c r="AF210" s="73">
        <f t="shared" si="60"/>
        <v>83901323.035536394</v>
      </c>
      <c r="AG210" s="73">
        <f t="shared" si="61"/>
        <v>51882393.756645873</v>
      </c>
      <c r="AH210" s="73">
        <f t="shared" si="61"/>
        <v>4217808.6446193159</v>
      </c>
      <c r="AI210" s="12">
        <f t="shared" si="62"/>
        <v>6.3735585260042749E-2</v>
      </c>
      <c r="AL210" s="73">
        <f>Summary!G210</f>
        <v>-4865910.7222592672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10583123.596227011</v>
      </c>
      <c r="AN210" s="20">
        <f>Summary!I210</f>
        <v>4464870.4749025246</v>
      </c>
      <c r="AP210" s="12">
        <v>1</v>
      </c>
    </row>
    <row r="211" spans="1:42" x14ac:dyDescent="0.3">
      <c r="A211">
        <v>207</v>
      </c>
      <c r="B211" t="str">
        <f>Summary!B211</f>
        <v>MarinusSnowy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-61464158.623551205</v>
      </c>
      <c r="H211" s="73">
        <f>SUMIFS(AM$5:AM211,$F$5:$F211,$F211,$D$5:$D211,$D211)</f>
        <v>157380456.33404249</v>
      </c>
      <c r="I211" s="20">
        <f>SUMIFS(AN$5:AN211,$F$5:$F211,$F211,$D$5:$D211,$D211)</f>
        <v>22094191.436531071</v>
      </c>
      <c r="J211" s="73">
        <f t="shared" si="48"/>
        <v>22094191.436531071</v>
      </c>
      <c r="K211" s="73">
        <f t="shared" si="49"/>
        <v>-39369967.187020138</v>
      </c>
      <c r="L211" s="73">
        <f t="shared" si="50"/>
        <v>118010489.14702235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11123007.817782063</v>
      </c>
      <c r="Q211" s="73">
        <f>P211/SUMIFS(FinParameters!$H$8:$H$39,FinParameters!$B$8:$B$39,Financials!$E211,FinParameters!$C$8:$C$39,Financials!$F211)</f>
        <v>3529144.7844233308</v>
      </c>
      <c r="R211" s="73">
        <f t="shared" si="63"/>
        <v>-55053659.853983305</v>
      </c>
      <c r="S211" s="12">
        <f t="shared" si="52"/>
        <v>-0.83191949354488648</v>
      </c>
      <c r="T211" s="110">
        <f t="shared" si="53"/>
        <v>-61464158.623551205</v>
      </c>
      <c r="U211" s="73">
        <f>T211/SUMIFS(FinParameters!$L$8:$L$39,FinParameters!$B$8:$B$39,Financials!$E211,FinParameters!$C$8:$C$39,Financials!$F211)</f>
        <v>-46844587.785497352</v>
      </c>
      <c r="V211" s="73">
        <f t="shared" si="54"/>
        <v>-46844587.785497352</v>
      </c>
      <c r="W211" s="12"/>
      <c r="X211" s="73">
        <f t="shared" si="55"/>
        <v>-50341150.805769145</v>
      </c>
      <c r="Y211" s="73">
        <f t="shared" si="56"/>
        <v>-43315443.001074024</v>
      </c>
      <c r="Z211" s="73">
        <f t="shared" si="56"/>
        <v>-101898247.63948065</v>
      </c>
      <c r="AA211" s="12">
        <f t="shared" si="57"/>
        <v>-1.5397911563769491</v>
      </c>
      <c r="AB211" s="110">
        <f t="shared" si="58"/>
        <v>157380456.33404249</v>
      </c>
      <c r="AC211" s="73">
        <f>AB211/SUMIFS(FinParameters!$L$8:$L$39,FinParameters!$B$8:$B$39,Financials!$E211,FinParameters!$C$8:$C$39,Financials!$F211)</f>
        <v>119946693.61075084</v>
      </c>
      <c r="AD211" s="73">
        <f t="shared" si="59"/>
        <v>119946693.61075084</v>
      </c>
      <c r="AE211" s="12"/>
      <c r="AF211" s="73">
        <f t="shared" si="60"/>
        <v>107039305.52827334</v>
      </c>
      <c r="AG211" s="73">
        <f t="shared" si="61"/>
        <v>76631250.609676808</v>
      </c>
      <c r="AH211" s="73">
        <f t="shared" si="61"/>
        <v>18048445.971270189</v>
      </c>
      <c r="AI211" s="12">
        <f t="shared" si="62"/>
        <v>0.27273126021984112</v>
      </c>
      <c r="AL211" s="73">
        <f>Summary!G211</f>
        <v>-8891856.5207991023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20408328.532960519</v>
      </c>
      <c r="AN211" s="20">
        <f>Summary!I211</f>
        <v>3000406.6977568036</v>
      </c>
      <c r="AP211" s="12">
        <v>1</v>
      </c>
    </row>
    <row r="212" spans="1:42" x14ac:dyDescent="0.3">
      <c r="A212">
        <v>208</v>
      </c>
      <c r="B212" t="str">
        <f>Summary!B212</f>
        <v>MarinusSnowy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46658214.01396402</v>
      </c>
      <c r="H212" s="73">
        <f>SUMIFS(AM$5:AM212,$F$5:$F212,$F212,$D$5:$D212,$D212)</f>
        <v>-2293940.851100218</v>
      </c>
      <c r="I212" s="20">
        <f>SUMIFS(AN$5:AN212,$F$5:$F212,$F212,$D$5:$D212,$D212)</f>
        <v>57615013.871100336</v>
      </c>
      <c r="J212" s="73">
        <f t="shared" si="48"/>
        <v>57615013.871100336</v>
      </c>
      <c r="K212" s="73">
        <f t="shared" si="49"/>
        <v>104273227.88506436</v>
      </c>
      <c r="L212" s="73">
        <f t="shared" si="50"/>
        <v>101979287.03396413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46643830.252351329</v>
      </c>
      <c r="Q212" s="73">
        <f>P212/SUMIFS(FinParameters!$H$8:$H$39,FinParameters!$B$8:$B$39,Financials!$E212,FinParameters!$C$8:$C$39,Financials!$F212)</f>
        <v>14799309.049972132</v>
      </c>
      <c r="R212" s="73">
        <f t="shared" si="63"/>
        <v>-19532837.419414036</v>
      </c>
      <c r="S212" s="12">
        <f t="shared" si="52"/>
        <v>-0.29516199752300049</v>
      </c>
      <c r="T212" s="110">
        <f t="shared" si="53"/>
        <v>46658214.01396402</v>
      </c>
      <c r="U212" s="73">
        <f>T212/SUMIFS(FinParameters!$L$8:$L$39,FinParameters!$B$8:$B$39,Financials!$E212,FinParameters!$C$8:$C$39,Financials!$F212)</f>
        <v>35560314.3561811</v>
      </c>
      <c r="V212" s="73">
        <f t="shared" si="54"/>
        <v>35560314.3561811</v>
      </c>
      <c r="W212" s="12"/>
      <c r="X212" s="73">
        <f t="shared" si="55"/>
        <v>93302044.266315356</v>
      </c>
      <c r="Y212" s="73">
        <f t="shared" si="56"/>
        <v>50359623.406153232</v>
      </c>
      <c r="Z212" s="73">
        <f t="shared" si="56"/>
        <v>16027476.936767064</v>
      </c>
      <c r="AA212" s="12">
        <f t="shared" si="57"/>
        <v>0.24219226353709669</v>
      </c>
      <c r="AB212" s="110">
        <f t="shared" si="58"/>
        <v>-2293940.851100218</v>
      </c>
      <c r="AC212" s="73">
        <f>AB212/SUMIFS(FinParameters!$L$8:$L$39,FinParameters!$B$8:$B$39,Financials!$E212,FinParameters!$C$8:$C$39,Financials!$F212)</f>
        <v>-1748315.0502759463</v>
      </c>
      <c r="AD212" s="73">
        <f t="shared" si="59"/>
        <v>-1748315.0502759463</v>
      </c>
      <c r="AE212" s="12"/>
      <c r="AF212" s="73">
        <f t="shared" si="60"/>
        <v>91008103.415215135</v>
      </c>
      <c r="AG212" s="73">
        <f t="shared" si="61"/>
        <v>48611308.355877288</v>
      </c>
      <c r="AH212" s="73">
        <f t="shared" si="61"/>
        <v>14279161.886491118</v>
      </c>
      <c r="AI212" s="12">
        <f t="shared" si="62"/>
        <v>0.21577335923463853</v>
      </c>
      <c r="AL212" s="73">
        <f>Summary!G212</f>
        <v>1592065.2546342541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-278437.93307024968</v>
      </c>
      <c r="AN212" s="20">
        <f>Summary!I212</f>
        <v>6449583.6142020775</v>
      </c>
      <c r="AP212" s="12">
        <v>1</v>
      </c>
    </row>
    <row r="213" spans="1:42" x14ac:dyDescent="0.3">
      <c r="A213">
        <v>209</v>
      </c>
      <c r="B213" t="str">
        <f>Summary!B213</f>
        <v>MarinusSnowy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237339372.26874772</v>
      </c>
      <c r="H213" s="73">
        <f>SUMIFS(AM$5:AM213,$F$5:$F213,$F213,$D$5:$D213,$D213)</f>
        <v>-224932634.11112183</v>
      </c>
      <c r="I213" s="20">
        <f>SUMIFS(AN$5:AN213,$F$5:$F213,$F213,$D$5:$D213,$D213)</f>
        <v>119432097.97650789</v>
      </c>
      <c r="J213" s="73">
        <f t="shared" si="48"/>
        <v>119432097.97650789</v>
      </c>
      <c r="K213" s="73">
        <f t="shared" si="49"/>
        <v>356771470.24525559</v>
      </c>
      <c r="L213" s="73">
        <f t="shared" si="50"/>
        <v>131838836.13413377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107397884.76729016</v>
      </c>
      <c r="Q213" s="73">
        <f>P213/SUMIFS(FinParameters!$H$8:$H$39,FinParameters!$B$8:$B$39,Financials!$E213,FinParameters!$C$8:$C$39,Financials!$F213)</f>
        <v>30698699.836253833</v>
      </c>
      <c r="R213" s="73">
        <f t="shared" si="63"/>
        <v>39961888.355099998</v>
      </c>
      <c r="S213" s="12">
        <f t="shared" si="52"/>
        <v>0.59258987011684816</v>
      </c>
      <c r="T213" s="110">
        <f t="shared" si="53"/>
        <v>237339372.26874772</v>
      </c>
      <c r="U213" s="73">
        <f>T213/SUMIFS(FinParameters!$L$8:$L$39,FinParameters!$B$8:$B$39,Financials!$E213,FinParameters!$C$8:$C$39,Financials!$F213)</f>
        <v>176475087.00338671</v>
      </c>
      <c r="V213" s="73">
        <f t="shared" si="54"/>
        <v>176475087.00338671</v>
      </c>
      <c r="W213" s="12"/>
      <c r="X213" s="73">
        <f t="shared" si="55"/>
        <v>344737257.03603786</v>
      </c>
      <c r="Y213" s="73">
        <f t="shared" si="56"/>
        <v>207173786.83964053</v>
      </c>
      <c r="Z213" s="73">
        <f t="shared" si="56"/>
        <v>216436975.35848671</v>
      </c>
      <c r="AA213" s="12">
        <f t="shared" si="57"/>
        <v>3.2095169771876049</v>
      </c>
      <c r="AB213" s="110">
        <f t="shared" si="58"/>
        <v>-224932634.11112183</v>
      </c>
      <c r="AC213" s="73">
        <f>AB213/SUMIFS(FinParameters!$L$8:$L$39,FinParameters!$B$8:$B$39,Financials!$E213,FinParameters!$C$8:$C$39,Financials!$F213)</f>
        <v>-167249983.83206779</v>
      </c>
      <c r="AD213" s="73">
        <f t="shared" si="59"/>
        <v>-167249983.83206779</v>
      </c>
      <c r="AE213" s="12"/>
      <c r="AF213" s="73">
        <f t="shared" si="60"/>
        <v>119804622.92491603</v>
      </c>
      <c r="AG213" s="73">
        <f t="shared" si="61"/>
        <v>39923803.00757274</v>
      </c>
      <c r="AH213" s="73">
        <f t="shared" si="61"/>
        <v>49186991.526418924</v>
      </c>
      <c r="AI213" s="12">
        <f t="shared" si="62"/>
        <v>0.7293877772009546</v>
      </c>
      <c r="AL213" s="73">
        <f>Summary!G213</f>
        <v>15598519.298416141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-25154894.760965522</v>
      </c>
      <c r="AN213" s="20">
        <f>Summary!I213</f>
        <v>10622947.177176045</v>
      </c>
      <c r="AP213" s="12">
        <v>1</v>
      </c>
    </row>
    <row r="214" spans="1:42" x14ac:dyDescent="0.3">
      <c r="A214">
        <v>210</v>
      </c>
      <c r="B214" t="str">
        <f>Summary!B214</f>
        <v>MarinusSnowy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137979592.10080612</v>
      </c>
      <c r="H214" s="73">
        <f>SUMIFS(AM$5:AM214,$F$5:$F214,$F214,$D$5:$D214,$D214)</f>
        <v>-96717168.697405189</v>
      </c>
      <c r="I214" s="20">
        <f>SUMIFS(AN$5:AN214,$F$5:$F214,$F214,$D$5:$D214,$D214)</f>
        <v>86903473.669567376</v>
      </c>
      <c r="J214" s="73">
        <f t="shared" si="48"/>
        <v>86903473.669567376</v>
      </c>
      <c r="K214" s="73">
        <f t="shared" si="49"/>
        <v>224883065.77037349</v>
      </c>
      <c r="L214" s="73">
        <f t="shared" si="50"/>
        <v>128165897.0729683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74869260.460349649</v>
      </c>
      <c r="Q214" s="73">
        <f>P214/SUMIFS(FinParameters!$H$8:$H$39,FinParameters!$B$8:$B$39,Financials!$E214,FinParameters!$C$8:$C$39,Financials!$F214)</f>
        <v>21400691.07333662</v>
      </c>
      <c r="R214" s="73">
        <f t="shared" si="63"/>
        <v>7433264.0481594894</v>
      </c>
      <c r="S214" s="12">
        <f t="shared" si="52"/>
        <v>0.11022694767828485</v>
      </c>
      <c r="T214" s="110">
        <f t="shared" si="53"/>
        <v>137979592.10080612</v>
      </c>
      <c r="U214" s="73">
        <f>T214/SUMIFS(FinParameters!$L$8:$L$39,FinParameters!$B$8:$B$39,Financials!$E214,FinParameters!$C$8:$C$39,Financials!$F214)</f>
        <v>102595537.72270557</v>
      </c>
      <c r="V214" s="73">
        <f t="shared" si="54"/>
        <v>102595537.72270557</v>
      </c>
      <c r="W214" s="12"/>
      <c r="X214" s="73">
        <f t="shared" si="55"/>
        <v>212848852.56115577</v>
      </c>
      <c r="Y214" s="73">
        <f t="shared" si="56"/>
        <v>123996228.79604219</v>
      </c>
      <c r="Z214" s="73">
        <f t="shared" si="56"/>
        <v>110028801.77086507</v>
      </c>
      <c r="AA214" s="12">
        <f t="shared" si="57"/>
        <v>1.6316034110081834</v>
      </c>
      <c r="AB214" s="110">
        <f t="shared" si="58"/>
        <v>-96717168.697405189</v>
      </c>
      <c r="AC214" s="73">
        <f>AB214/SUMIFS(FinParameters!$L$8:$L$39,FinParameters!$B$8:$B$39,Financials!$E214,FinParameters!$C$8:$C$39,Financials!$F214)</f>
        <v>-71914619.969875544</v>
      </c>
      <c r="AD214" s="73">
        <f t="shared" si="59"/>
        <v>-71914619.969875544</v>
      </c>
      <c r="AE214" s="12"/>
      <c r="AF214" s="73">
        <f t="shared" si="60"/>
        <v>116131683.86375058</v>
      </c>
      <c r="AG214" s="73">
        <f t="shared" si="61"/>
        <v>52081608.826166645</v>
      </c>
      <c r="AH214" s="73">
        <f t="shared" si="61"/>
        <v>38114181.800989524</v>
      </c>
      <c r="AI214" s="12">
        <f t="shared" si="62"/>
        <v>0.56519045952881874</v>
      </c>
      <c r="AL214" s="73">
        <f>Summary!G214</f>
        <v>6236187.90484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-11464167.417794192</v>
      </c>
      <c r="AN214" s="20">
        <f>Summary!I214</f>
        <v>7930233.9835542049</v>
      </c>
      <c r="AP214" s="12">
        <v>1</v>
      </c>
    </row>
    <row r="215" spans="1:42" x14ac:dyDescent="0.3">
      <c r="A215">
        <v>211</v>
      </c>
      <c r="B215" t="str">
        <f>Summary!B215</f>
        <v>MarinusSnowy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79199573.478732973</v>
      </c>
      <c r="H215" s="73">
        <f>SUMIFS(AM$5:AM215,$F$5:$F215,$F215,$D$5:$D215,$D215)</f>
        <v>-40034318.967615061</v>
      </c>
      <c r="I215" s="20">
        <f>SUMIFS(AN$5:AN215,$F$5:$F215,$F215,$D$5:$D215,$D215)</f>
        <v>72874361.513015985</v>
      </c>
      <c r="J215" s="73">
        <f t="shared" si="48"/>
        <v>72874361.513015985</v>
      </c>
      <c r="K215" s="73">
        <f t="shared" si="49"/>
        <v>152073934.99174896</v>
      </c>
      <c r="L215" s="73">
        <f t="shared" si="50"/>
        <v>112039616.02413389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60840148.303798251</v>
      </c>
      <c r="Q215" s="73">
        <f>P215/SUMIFS(FinParameters!$H$8:$H$39,FinParameters!$B$8:$B$39,Financials!$E215,FinParameters!$C$8:$C$39,Financials!$F215)</f>
        <v>17390598.099938687</v>
      </c>
      <c r="R215" s="73">
        <f t="shared" si="63"/>
        <v>-6595848.1083919089</v>
      </c>
      <c r="S215" s="12">
        <f t="shared" si="52"/>
        <v>-9.7809010903850191E-2</v>
      </c>
      <c r="T215" s="110">
        <f t="shared" si="53"/>
        <v>79199573.478732973</v>
      </c>
      <c r="U215" s="73">
        <f>T215/SUMIFS(FinParameters!$L$8:$L$39,FinParameters!$B$8:$B$39,Financials!$E215,FinParameters!$C$8:$C$39,Financials!$F215)</f>
        <v>58889308.953190252</v>
      </c>
      <c r="V215" s="73">
        <f t="shared" si="54"/>
        <v>58889308.953190252</v>
      </c>
      <c r="W215" s="12"/>
      <c r="X215" s="73">
        <f t="shared" si="55"/>
        <v>140039721.78253123</v>
      </c>
      <c r="Y215" s="73">
        <f t="shared" si="56"/>
        <v>76279907.053128943</v>
      </c>
      <c r="Z215" s="73">
        <f t="shared" si="56"/>
        <v>52293460.844798341</v>
      </c>
      <c r="AA215" s="12">
        <f t="shared" si="57"/>
        <v>0.77545322419741758</v>
      </c>
      <c r="AB215" s="110">
        <f t="shared" si="58"/>
        <v>-40034318.967615061</v>
      </c>
      <c r="AC215" s="73">
        <f>AB215/SUMIFS(FinParameters!$L$8:$L$39,FinParameters!$B$8:$B$39,Financials!$E215,FinParameters!$C$8:$C$39,Financials!$F215)</f>
        <v>-29767753.472151205</v>
      </c>
      <c r="AD215" s="73">
        <f t="shared" si="59"/>
        <v>-29767753.472151205</v>
      </c>
      <c r="AE215" s="12"/>
      <c r="AF215" s="73">
        <f t="shared" si="60"/>
        <v>100005402.81491616</v>
      </c>
      <c r="AG215" s="73">
        <f t="shared" si="61"/>
        <v>46512153.580977738</v>
      </c>
      <c r="AH215" s="73">
        <f t="shared" si="61"/>
        <v>22525707.372647136</v>
      </c>
      <c r="AI215" s="12">
        <f t="shared" si="62"/>
        <v>0.33403091184362255</v>
      </c>
      <c r="AL215" s="73">
        <f>Summary!G215</f>
        <v>1938581.4357124378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-4659085.8779812586</v>
      </c>
      <c r="AN215" s="20">
        <f>Summary!I215</f>
        <v>6855562.9898317428</v>
      </c>
      <c r="AP215" s="12">
        <v>1</v>
      </c>
    </row>
    <row r="216" spans="1:42" x14ac:dyDescent="0.3">
      <c r="A216">
        <v>212</v>
      </c>
      <c r="B216" t="str">
        <f>Summary!B216</f>
        <v>MarinusSnowy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38411237.770100981</v>
      </c>
      <c r="H216" s="73">
        <f>SUMIFS(AM$5:AM216,$F$5:$F216,$F216,$D$5:$D216,$D216)</f>
        <v>-414484.22412586777</v>
      </c>
      <c r="I216" s="20">
        <f>SUMIFS(AN$5:AN216,$F$5:$F216,$F216,$D$5:$D216,$D216)</f>
        <v>63115093.244662136</v>
      </c>
      <c r="J216" s="73">
        <f t="shared" si="48"/>
        <v>63115093.244662136</v>
      </c>
      <c r="K216" s="73">
        <f t="shared" si="49"/>
        <v>101526331.01476312</v>
      </c>
      <c r="L216" s="73">
        <f t="shared" si="50"/>
        <v>101111846.79063725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51080880.035444401</v>
      </c>
      <c r="Q216" s="73">
        <f>P216/SUMIFS(FinParameters!$H$8:$H$39,FinParameters!$B$8:$B$39,Financials!$E216,FinParameters!$C$8:$C$39,Financials!$F216)</f>
        <v>14601000.82024516</v>
      </c>
      <c r="R216" s="73">
        <f t="shared" si="63"/>
        <v>-16355116.376745759</v>
      </c>
      <c r="S216" s="12">
        <f t="shared" si="52"/>
        <v>-0.24252798574782095</v>
      </c>
      <c r="T216" s="110">
        <f t="shared" si="53"/>
        <v>38411237.770100981</v>
      </c>
      <c r="U216" s="73">
        <f>T216/SUMIFS(FinParameters!$L$8:$L$39,FinParameters!$B$8:$B$39,Financials!$E216,FinParameters!$C$8:$C$39,Financials!$F216)</f>
        <v>28560901.895833224</v>
      </c>
      <c r="V216" s="73">
        <f t="shared" si="54"/>
        <v>28560901.895833224</v>
      </c>
      <c r="W216" s="12"/>
      <c r="X216" s="73">
        <f t="shared" si="55"/>
        <v>89492117.80554539</v>
      </c>
      <c r="Y216" s="73">
        <f t="shared" si="56"/>
        <v>43161902.716078386</v>
      </c>
      <c r="Z216" s="73">
        <f t="shared" si="56"/>
        <v>12205785.519087465</v>
      </c>
      <c r="AA216" s="12">
        <f t="shared" si="57"/>
        <v>0.18099807474455987</v>
      </c>
      <c r="AB216" s="110">
        <f t="shared" si="58"/>
        <v>-414484.22412586777</v>
      </c>
      <c r="AC216" s="73">
        <f>AB216/SUMIFS(FinParameters!$L$8:$L$39,FinParameters!$B$8:$B$39,Financials!$E216,FinParameters!$C$8:$C$39,Financials!$F216)</f>
        <v>-308192.18410722766</v>
      </c>
      <c r="AD216" s="73">
        <f t="shared" si="59"/>
        <v>-308192.18410722766</v>
      </c>
      <c r="AE216" s="12"/>
      <c r="AF216" s="73">
        <f t="shared" si="60"/>
        <v>89077633.581419528</v>
      </c>
      <c r="AG216" s="73">
        <f t="shared" si="61"/>
        <v>42853710.531971157</v>
      </c>
      <c r="AH216" s="73">
        <f t="shared" si="61"/>
        <v>11897593.334980238</v>
      </c>
      <c r="AI216" s="12">
        <f t="shared" si="62"/>
        <v>0.17642793119357772</v>
      </c>
      <c r="AL216" s="73">
        <f>Summary!G216</f>
        <v>-1260951.4286510118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-15275.433557424771</v>
      </c>
      <c r="AN216" s="20">
        <f>Summary!I216</f>
        <v>6013450.2686924366</v>
      </c>
      <c r="AP216" s="12">
        <v>1</v>
      </c>
    </row>
    <row r="217" spans="1:42" x14ac:dyDescent="0.3">
      <c r="A217">
        <v>213</v>
      </c>
      <c r="B217" t="str">
        <f>Summary!B217</f>
        <v>MarinusSnowy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8244744.7891500536</v>
      </c>
      <c r="H217" s="73">
        <f>SUMIFS(AM$5:AM217,$F$5:$F217,$F217,$D$5:$D217,$D217)</f>
        <v>36662188.260491051</v>
      </c>
      <c r="I217" s="20">
        <f>SUMIFS(AN$5:AN217,$F$5:$F217,$F217,$D$5:$D217,$D217)</f>
        <v>53754922.94027824</v>
      </c>
      <c r="J217" s="73">
        <f t="shared" si="48"/>
        <v>53754922.94027824</v>
      </c>
      <c r="K217" s="73">
        <f t="shared" si="49"/>
        <v>61999667.729428291</v>
      </c>
      <c r="L217" s="73">
        <f t="shared" si="50"/>
        <v>98661855.989919335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41720709.731060505</v>
      </c>
      <c r="Q217" s="73">
        <f>P217/SUMIFS(FinParameters!$H$8:$H$39,FinParameters!$B$8:$B$39,Financials!$E217,FinParameters!$C$8:$C$39,Financials!$F217)</f>
        <v>11925482.031275362</v>
      </c>
      <c r="R217" s="73">
        <f t="shared" si="63"/>
        <v>-25715286.681129657</v>
      </c>
      <c r="S217" s="12">
        <f t="shared" si="52"/>
        <v>-0.38132878654227464</v>
      </c>
      <c r="T217" s="110">
        <f t="shared" si="53"/>
        <v>8244744.7891500536</v>
      </c>
      <c r="U217" s="73">
        <f>T217/SUMIFS(FinParameters!$L$8:$L$39,FinParameters!$B$8:$B$39,Financials!$E217,FinParameters!$C$8:$C$39,Financials!$F217)</f>
        <v>6130428.508669165</v>
      </c>
      <c r="V217" s="73">
        <f t="shared" si="54"/>
        <v>6130428.508669165</v>
      </c>
      <c r="W217" s="12"/>
      <c r="X217" s="73">
        <f t="shared" si="55"/>
        <v>49965454.520210557</v>
      </c>
      <c r="Y217" s="73">
        <f t="shared" si="56"/>
        <v>18055910.539944526</v>
      </c>
      <c r="Z217" s="73">
        <f t="shared" si="56"/>
        <v>-19584858.172460493</v>
      </c>
      <c r="AA217" s="12">
        <f t="shared" si="57"/>
        <v>-0.29042142497237888</v>
      </c>
      <c r="AB217" s="110">
        <f t="shared" si="58"/>
        <v>36662188.260491051</v>
      </c>
      <c r="AC217" s="73">
        <f>AB217/SUMIFS(FinParameters!$L$8:$L$39,FinParameters!$B$8:$B$39,Financials!$E217,FinParameters!$C$8:$C$39,Financials!$F217)</f>
        <v>27260385.839727148</v>
      </c>
      <c r="AD217" s="73">
        <f t="shared" si="59"/>
        <v>27260385.839727148</v>
      </c>
      <c r="AE217" s="12"/>
      <c r="AF217" s="73">
        <f t="shared" si="60"/>
        <v>86627642.780701607</v>
      </c>
      <c r="AG217" s="73">
        <f t="shared" si="61"/>
        <v>45316296.379671678</v>
      </c>
      <c r="AH217" s="73">
        <f t="shared" si="61"/>
        <v>7675527.6672666557</v>
      </c>
      <c r="AI217" s="12">
        <f t="shared" si="62"/>
        <v>0.11381944474211371</v>
      </c>
      <c r="AL217" s="73">
        <f>Summary!G217</f>
        <v>-4062308.0688605658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4436013.7044548411</v>
      </c>
      <c r="AN217" s="20">
        <f>Summary!I217</f>
        <v>5195312.4997198973</v>
      </c>
      <c r="AP217" s="12">
        <v>1</v>
      </c>
    </row>
    <row r="218" spans="1:42" x14ac:dyDescent="0.3">
      <c r="A218">
        <v>214</v>
      </c>
      <c r="B218" t="str">
        <f>Summary!B218</f>
        <v>MarinusSnowy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-25645725.083984911</v>
      </c>
      <c r="H218" s="73">
        <f>SUMIFS(AM$5:AM218,$F$5:$F218,$F218,$D$5:$D218,$D218)</f>
        <v>85626961.067918032</v>
      </c>
      <c r="I218" s="20">
        <f>SUMIFS(AN$5:AN218,$F$5:$F218,$F218,$D$5:$D218,$D218)</f>
        <v>42278924.890327409</v>
      </c>
      <c r="J218" s="73">
        <f t="shared" si="48"/>
        <v>42278924.890327409</v>
      </c>
      <c r="K218" s="73">
        <f t="shared" si="49"/>
        <v>16633199.806342497</v>
      </c>
      <c r="L218" s="73">
        <f t="shared" si="50"/>
        <v>102260160.87426053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30244711.681109674</v>
      </c>
      <c r="Q218" s="73">
        <f>P218/SUMIFS(FinParameters!$H$8:$H$39,FinParameters!$B$8:$B$39,Financials!$E218,FinParameters!$C$8:$C$39,Financials!$F218)</f>
        <v>8645173.2968879491</v>
      </c>
      <c r="R218" s="73">
        <f t="shared" si="63"/>
        <v>-37191284.731080487</v>
      </c>
      <c r="S218" s="12">
        <f t="shared" si="52"/>
        <v>-0.55150493371159792</v>
      </c>
      <c r="T218" s="110">
        <f t="shared" si="53"/>
        <v>-25645725.083984911</v>
      </c>
      <c r="U218" s="73">
        <f>T218/SUMIFS(FinParameters!$L$8:$L$39,FinParameters!$B$8:$B$39,Financials!$E218,FinParameters!$C$8:$C$39,Financials!$F218)</f>
        <v>-19069029.812451072</v>
      </c>
      <c r="V218" s="73">
        <f t="shared" si="54"/>
        <v>-19069029.812451072</v>
      </c>
      <c r="W218" s="12"/>
      <c r="X218" s="73">
        <f t="shared" si="55"/>
        <v>4598986.5971247647</v>
      </c>
      <c r="Y218" s="73">
        <f t="shared" si="56"/>
        <v>-10423856.515563123</v>
      </c>
      <c r="Z218" s="73">
        <f t="shared" si="56"/>
        <v>-56260314.543531559</v>
      </c>
      <c r="AA218" s="12">
        <f t="shared" si="57"/>
        <v>-0.83427720411589545</v>
      </c>
      <c r="AB218" s="110">
        <f t="shared" si="58"/>
        <v>85626961.067918032</v>
      </c>
      <c r="AC218" s="73">
        <f>AB218/SUMIFS(FinParameters!$L$8:$L$39,FinParameters!$B$8:$B$39,Financials!$E218,FinParameters!$C$8:$C$39,Financials!$F218)</f>
        <v>63668430.82059598</v>
      </c>
      <c r="AD218" s="73">
        <f t="shared" si="59"/>
        <v>63668430.82059598</v>
      </c>
      <c r="AE218" s="12"/>
      <c r="AF218" s="73">
        <f t="shared" si="60"/>
        <v>90225947.665042803</v>
      </c>
      <c r="AG218" s="73">
        <f t="shared" si="61"/>
        <v>53244574.305032857</v>
      </c>
      <c r="AH218" s="73">
        <f t="shared" si="61"/>
        <v>7408116.2770644203</v>
      </c>
      <c r="AI218" s="12">
        <f t="shared" si="62"/>
        <v>0.10985403450975453</v>
      </c>
      <c r="AL218" s="73">
        <f>Summary!G218</f>
        <v>-7061556.1021159645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10256790.74263026</v>
      </c>
      <c r="AN218" s="20">
        <f>Summary!I218</f>
        <v>4192419.5794608369</v>
      </c>
      <c r="AP218" s="12">
        <v>1</v>
      </c>
    </row>
    <row r="219" spans="1:42" x14ac:dyDescent="0.3">
      <c r="A219">
        <v>215</v>
      </c>
      <c r="B219" t="str">
        <f>Summary!B219</f>
        <v>MarinusSnowy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-71798236.187063828</v>
      </c>
      <c r="H219" s="73">
        <f>SUMIFS(AM$5:AM219,$F$5:$F219,$F219,$D$5:$D219,$D219)</f>
        <v>179017273.18924907</v>
      </c>
      <c r="I219" s="20">
        <f>SUMIFS(AN$5:AN219,$F$5:$F219,$F219,$D$5:$D219,$D219)</f>
        <v>25102222.830932885</v>
      </c>
      <c r="J219" s="73">
        <f t="shared" si="48"/>
        <v>25102222.830932885</v>
      </c>
      <c r="K219" s="73">
        <f t="shared" si="49"/>
        <v>-46696013.356130943</v>
      </c>
      <c r="L219" s="73">
        <f t="shared" si="50"/>
        <v>132321259.83311813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13068009.621715153</v>
      </c>
      <c r="Q219" s="73">
        <f>P219/SUMIFS(FinParameters!$H$8:$H$39,FinParameters!$B$8:$B$39,Financials!$E219,FinParameters!$C$8:$C$39,Financials!$F219)</f>
        <v>3735370.6332631037</v>
      </c>
      <c r="R219" s="73">
        <f t="shared" si="63"/>
        <v>-54367986.790475011</v>
      </c>
      <c r="S219" s="12">
        <f t="shared" si="52"/>
        <v>-0.80621611132073545</v>
      </c>
      <c r="T219" s="110">
        <f t="shared" si="53"/>
        <v>-71798236.187063828</v>
      </c>
      <c r="U219" s="73">
        <f>T219/SUMIFS(FinParameters!$L$8:$L$39,FinParameters!$B$8:$B$39,Financials!$E219,FinParameters!$C$8:$C$39,Financials!$F219)</f>
        <v>-53386001.052764356</v>
      </c>
      <c r="V219" s="73">
        <f t="shared" si="54"/>
        <v>-53386001.052764356</v>
      </c>
      <c r="W219" s="12"/>
      <c r="X219" s="73">
        <f t="shared" si="55"/>
        <v>-58730226.565348677</v>
      </c>
      <c r="Y219" s="73">
        <f t="shared" si="56"/>
        <v>-49650630.419501252</v>
      </c>
      <c r="Z219" s="73">
        <f t="shared" si="56"/>
        <v>-107753987.84323937</v>
      </c>
      <c r="AA219" s="12">
        <f t="shared" si="57"/>
        <v>-1.5978704783215909</v>
      </c>
      <c r="AB219" s="110">
        <f t="shared" si="58"/>
        <v>179017273.18924907</v>
      </c>
      <c r="AC219" s="73">
        <f>AB219/SUMIFS(FinParameters!$L$8:$L$39,FinParameters!$B$8:$B$39,Financials!$E219,FinParameters!$C$8:$C$39,Financials!$F219)</f>
        <v>133109347.0046299</v>
      </c>
      <c r="AD219" s="73">
        <f t="shared" si="59"/>
        <v>133109347.0046299</v>
      </c>
      <c r="AE219" s="12"/>
      <c r="AF219" s="73">
        <f t="shared" si="60"/>
        <v>120287046.62390038</v>
      </c>
      <c r="AG219" s="73">
        <f t="shared" si="61"/>
        <v>83458716.585128635</v>
      </c>
      <c r="AH219" s="73">
        <f t="shared" si="61"/>
        <v>25355359.161390528</v>
      </c>
      <c r="AI219" s="12">
        <f t="shared" si="62"/>
        <v>0.37599146613643175</v>
      </c>
      <c r="AL219" s="73">
        <f>Summary!G219</f>
        <v>-10334077.563512618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21636816.855206579</v>
      </c>
      <c r="AN219" s="20">
        <f>Summary!I219</f>
        <v>3008031.3944018153</v>
      </c>
      <c r="AP219" s="12">
        <v>1</v>
      </c>
    </row>
    <row r="220" spans="1:42" x14ac:dyDescent="0.3">
      <c r="A220">
        <v>216</v>
      </c>
      <c r="B220" t="str">
        <f>Summary!B220</f>
        <v>MarinusSnowy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45726319.741207041</v>
      </c>
      <c r="H220" s="73">
        <f>SUMIFS(AM$5:AM220,$F$5:$F220,$F220,$D$5:$D220,$D220)</f>
        <v>-2505887.5579173863</v>
      </c>
      <c r="I220" s="20">
        <f>SUMIFS(AN$5:AN220,$F$5:$F220,$F220,$D$5:$D220,$D220)</f>
        <v>63642786.474527769</v>
      </c>
      <c r="J220" s="73">
        <f t="shared" si="48"/>
        <v>63642786.474527769</v>
      </c>
      <c r="K220" s="73">
        <f t="shared" si="49"/>
        <v>109369106.21573481</v>
      </c>
      <c r="L220" s="73">
        <f t="shared" si="50"/>
        <v>106863218.65781742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51608573.265310034</v>
      </c>
      <c r="Q220" s="73">
        <f>P220/SUMIFS(FinParameters!$H$8:$H$39,FinParameters!$B$8:$B$39,Financials!$E220,FinParameters!$C$8:$C$39,Financials!$F220)</f>
        <v>14751837.087685337</v>
      </c>
      <c r="R220" s="73">
        <f t="shared" si="63"/>
        <v>-15827423.146880126</v>
      </c>
      <c r="S220" s="12">
        <f t="shared" si="52"/>
        <v>-0.23470288850094104</v>
      </c>
      <c r="T220" s="110">
        <f t="shared" si="53"/>
        <v>45726319.741207041</v>
      </c>
      <c r="U220" s="73">
        <f>T220/SUMIFS(FinParameters!$L$8:$L$39,FinParameters!$B$8:$B$39,Financials!$E220,FinParameters!$C$8:$C$39,Financials!$F220)</f>
        <v>34000074.145037971</v>
      </c>
      <c r="V220" s="73">
        <f t="shared" si="54"/>
        <v>34000074.145037971</v>
      </c>
      <c r="W220" s="12"/>
      <c r="X220" s="73">
        <f t="shared" si="55"/>
        <v>97334893.006517082</v>
      </c>
      <c r="Y220" s="73">
        <f t="shared" si="56"/>
        <v>48751911.232723311</v>
      </c>
      <c r="Z220" s="73">
        <f t="shared" si="56"/>
        <v>18172650.998157844</v>
      </c>
      <c r="AA220" s="12">
        <f t="shared" si="57"/>
        <v>0.26947998050004107</v>
      </c>
      <c r="AB220" s="110">
        <f t="shared" si="58"/>
        <v>-2505887.5579173863</v>
      </c>
      <c r="AC220" s="73">
        <f>AB220/SUMIFS(FinParameters!$L$8:$L$39,FinParameters!$B$8:$B$39,Financials!$E220,FinParameters!$C$8:$C$39,Financials!$F220)</f>
        <v>-1863267.4409512894</v>
      </c>
      <c r="AD220" s="73">
        <f t="shared" si="59"/>
        <v>-1863267.4409512894</v>
      </c>
      <c r="AE220" s="12"/>
      <c r="AF220" s="73">
        <f t="shared" si="60"/>
        <v>94829005.448599696</v>
      </c>
      <c r="AG220" s="73">
        <f t="shared" si="61"/>
        <v>46888643.791772023</v>
      </c>
      <c r="AH220" s="73">
        <f t="shared" si="61"/>
        <v>16309383.557206554</v>
      </c>
      <c r="AI220" s="12">
        <f t="shared" si="62"/>
        <v>0.24184981945722933</v>
      </c>
      <c r="AL220" s="73">
        <f>Summary!G220</f>
        <v>-931894.27275697875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-211946.7068171681</v>
      </c>
      <c r="AN220" s="20">
        <f>Summary!I220</f>
        <v>6027772.6034274297</v>
      </c>
      <c r="AP220" s="12">
        <v>1</v>
      </c>
    </row>
    <row r="221" spans="1:42" x14ac:dyDescent="0.3">
      <c r="A221">
        <v>217</v>
      </c>
      <c r="B221" t="str">
        <f>Summary!B221</f>
        <v>MarinusSnowy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253480808.71824831</v>
      </c>
      <c r="H221" s="73">
        <f>SUMIFS(AM$5:AM221,$F$5:$F221,$F221,$D$5:$D221,$D221)</f>
        <v>-252033912.18066552</v>
      </c>
      <c r="I221" s="20">
        <f>SUMIFS(AN$5:AN221,$F$5:$F221,$F221,$D$5:$D221,$D221)</f>
        <v>130159086.43558398</v>
      </c>
      <c r="J221" s="73">
        <f t="shared" si="48"/>
        <v>130159086.43558398</v>
      </c>
      <c r="K221" s="73">
        <f t="shared" si="49"/>
        <v>383639895.15383232</v>
      </c>
      <c r="L221" s="73">
        <f t="shared" si="50"/>
        <v>131605982.97316676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117035267.89613581</v>
      </c>
      <c r="Q221" s="73">
        <f>P221/SUMIFS(FinParameters!$H$8:$H$39,FinParameters!$B$8:$B$39,Financials!$E221,FinParameters!$C$8:$C$39,Financials!$F221)</f>
        <v>30138249.880436089</v>
      </c>
      <c r="R221" s="73">
        <f t="shared" si="63"/>
        <v>48566061.031203628</v>
      </c>
      <c r="S221" s="12">
        <f t="shared" si="52"/>
        <v>0.7093124523409321</v>
      </c>
      <c r="T221" s="110">
        <f t="shared" si="53"/>
        <v>253480808.71824831</v>
      </c>
      <c r="U221" s="73">
        <f>T221/SUMIFS(FinParameters!$L$8:$L$39,FinParameters!$B$8:$B$39,Financials!$E221,FinParameters!$C$8:$C$39,Financials!$F221)</f>
        <v>183880143.4814612</v>
      </c>
      <c r="V221" s="73">
        <f t="shared" si="54"/>
        <v>183880143.4814612</v>
      </c>
      <c r="W221" s="12"/>
      <c r="X221" s="73">
        <f t="shared" si="55"/>
        <v>370516076.61438411</v>
      </c>
      <c r="Y221" s="73">
        <f t="shared" si="56"/>
        <v>214018393.36189729</v>
      </c>
      <c r="Z221" s="73">
        <f t="shared" si="56"/>
        <v>232446204.51266482</v>
      </c>
      <c r="AA221" s="12">
        <f t="shared" si="57"/>
        <v>3.3949013747334149</v>
      </c>
      <c r="AB221" s="110">
        <f t="shared" si="58"/>
        <v>-252033912.18066552</v>
      </c>
      <c r="AC221" s="73">
        <f>AB221/SUMIFS(FinParameters!$L$8:$L$39,FinParameters!$B$8:$B$39,Financials!$E221,FinParameters!$C$8:$C$39,Financials!$F221)</f>
        <v>-182830535.25163546</v>
      </c>
      <c r="AD221" s="73">
        <f t="shared" si="59"/>
        <v>-182830535.25163546</v>
      </c>
      <c r="AE221" s="12"/>
      <c r="AF221" s="73">
        <f t="shared" si="60"/>
        <v>118482164.43371859</v>
      </c>
      <c r="AG221" s="73">
        <f t="shared" si="61"/>
        <v>31187858.110261828</v>
      </c>
      <c r="AH221" s="73">
        <f t="shared" si="61"/>
        <v>49615669.261029363</v>
      </c>
      <c r="AI221" s="12">
        <f t="shared" si="62"/>
        <v>0.72464209142812464</v>
      </c>
      <c r="AL221" s="73">
        <f>Summary!G221</f>
        <v>16141436.449500594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-27101278.069543689</v>
      </c>
      <c r="AN221" s="20">
        <f>Summary!I221</f>
        <v>10726988.459076099</v>
      </c>
      <c r="AP221" s="12">
        <v>1</v>
      </c>
    </row>
    <row r="222" spans="1:42" x14ac:dyDescent="0.3">
      <c r="A222">
        <v>218</v>
      </c>
      <c r="B222" t="str">
        <f>Summary!B222</f>
        <v>MarinusSnowy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145830430.11672491</v>
      </c>
      <c r="H222" s="73">
        <f>SUMIFS(AM$5:AM222,$F$5:$F222,$F222,$D$5:$D222,$D222)</f>
        <v>-108016772.37216714</v>
      </c>
      <c r="I222" s="20">
        <f>SUMIFS(AN$5:AN222,$F$5:$F222,$F222,$D$5:$D222,$D222)</f>
        <v>95175874.444145083</v>
      </c>
      <c r="J222" s="73">
        <f t="shared" si="48"/>
        <v>95175874.444145083</v>
      </c>
      <c r="K222" s="73">
        <f t="shared" si="49"/>
        <v>241006304.56086999</v>
      </c>
      <c r="L222" s="73">
        <f t="shared" si="50"/>
        <v>132989532.18870285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82052055.904696912</v>
      </c>
      <c r="Q222" s="73">
        <f>P222/SUMIFS(FinParameters!$H$8:$H$39,FinParameters!$B$8:$B$39,Financials!$E222,FinParameters!$C$8:$C$39,Financials!$F222)</f>
        <v>21129574.089187142</v>
      </c>
      <c r="R222" s="73">
        <f t="shared" si="63"/>
        <v>13582849.039764732</v>
      </c>
      <c r="S222" s="12">
        <f t="shared" si="52"/>
        <v>0.19837894524701219</v>
      </c>
      <c r="T222" s="110">
        <f t="shared" si="53"/>
        <v>145830430.11672491</v>
      </c>
      <c r="U222" s="73">
        <f>T222/SUMIFS(FinParameters!$L$8:$L$39,FinParameters!$B$8:$B$39,Financials!$E222,FinParameters!$C$8:$C$39,Financials!$F222)</f>
        <v>105788365.39705311</v>
      </c>
      <c r="V222" s="73">
        <f t="shared" si="54"/>
        <v>105788365.39705311</v>
      </c>
      <c r="W222" s="12"/>
      <c r="X222" s="73">
        <f t="shared" si="55"/>
        <v>227882486.02142182</v>
      </c>
      <c r="Y222" s="73">
        <f t="shared" si="56"/>
        <v>126917939.48624025</v>
      </c>
      <c r="Z222" s="73">
        <f t="shared" si="56"/>
        <v>119371214.43681784</v>
      </c>
      <c r="AA222" s="12">
        <f t="shared" si="57"/>
        <v>1.7434291983591839</v>
      </c>
      <c r="AB222" s="110">
        <f t="shared" si="58"/>
        <v>-108016772.37216714</v>
      </c>
      <c r="AC222" s="73">
        <f>AB222/SUMIFS(FinParameters!$L$8:$L$39,FinParameters!$B$8:$B$39,Financials!$E222,FinParameters!$C$8:$C$39,Financials!$F222)</f>
        <v>-78357567.591145739</v>
      </c>
      <c r="AD222" s="73">
        <f t="shared" si="59"/>
        <v>-78357567.591145739</v>
      </c>
      <c r="AE222" s="12"/>
      <c r="AF222" s="73">
        <f t="shared" si="60"/>
        <v>119865713.64925468</v>
      </c>
      <c r="AG222" s="73">
        <f t="shared" si="61"/>
        <v>48560371.895094514</v>
      </c>
      <c r="AH222" s="73">
        <f t="shared" si="61"/>
        <v>41013646.845672101</v>
      </c>
      <c r="AI222" s="12">
        <f t="shared" si="62"/>
        <v>0.59900864525244013</v>
      </c>
      <c r="AL222" s="73">
        <f>Summary!G222</f>
        <v>7850838.015918781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-11299603.674761955</v>
      </c>
      <c r="AN222" s="20">
        <f>Summary!I222</f>
        <v>8272400.7745777005</v>
      </c>
      <c r="AP222" s="12">
        <v>1</v>
      </c>
    </row>
    <row r="223" spans="1:42" x14ac:dyDescent="0.3">
      <c r="A223">
        <v>219</v>
      </c>
      <c r="B223" t="str">
        <f>Summary!B223</f>
        <v>MarinusSnowy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83125451.688171253</v>
      </c>
      <c r="H223" s="73">
        <f>SUMIFS(AM$5:AM223,$F$5:$F223,$F223,$D$5:$D223,$D223)</f>
        <v>-44872844.169010259</v>
      </c>
      <c r="I223" s="20">
        <f>SUMIFS(AN$5:AN223,$F$5:$F223,$F223,$D$5:$D223,$D223)</f>
        <v>80144309.21411553</v>
      </c>
      <c r="J223" s="73">
        <f t="shared" si="48"/>
        <v>80144309.21411553</v>
      </c>
      <c r="K223" s="73">
        <f t="shared" si="49"/>
        <v>163269760.90228677</v>
      </c>
      <c r="L223" s="73">
        <f t="shared" si="50"/>
        <v>118396916.73327652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67020490.674667358</v>
      </c>
      <c r="Q223" s="73">
        <f>P223/SUMIFS(FinParameters!$H$8:$H$39,FinParameters!$B$8:$B$39,Financials!$E223,FinParameters!$C$8:$C$39,Financials!$F223)</f>
        <v>17258731.759858284</v>
      </c>
      <c r="R223" s="73">
        <f t="shared" si="63"/>
        <v>-1448716.1902648201</v>
      </c>
      <c r="S223" s="12">
        <f t="shared" si="52"/>
        <v>-2.1158653014962964E-2</v>
      </c>
      <c r="T223" s="110">
        <f t="shared" si="53"/>
        <v>83125451.688171253</v>
      </c>
      <c r="U223" s="73">
        <f>T223/SUMIFS(FinParameters!$L$8:$L$39,FinParameters!$B$8:$B$39,Financials!$E223,FinParameters!$C$8:$C$39,Financials!$F223)</f>
        <v>60300896.390038267</v>
      </c>
      <c r="V223" s="73">
        <f t="shared" si="54"/>
        <v>60300896.390038267</v>
      </c>
      <c r="W223" s="12"/>
      <c r="X223" s="73">
        <f t="shared" si="55"/>
        <v>150145942.3628386</v>
      </c>
      <c r="Y223" s="73">
        <f t="shared" si="56"/>
        <v>77559628.149896547</v>
      </c>
      <c r="Z223" s="73">
        <f t="shared" si="56"/>
        <v>58852180.199773446</v>
      </c>
      <c r="AA223" s="12">
        <f t="shared" si="57"/>
        <v>0.85954230952127064</v>
      </c>
      <c r="AB223" s="110">
        <f t="shared" si="58"/>
        <v>-44872844.169010259</v>
      </c>
      <c r="AC223" s="73">
        <f>AB223/SUMIFS(FinParameters!$L$8:$L$39,FinParameters!$B$8:$B$39,Financials!$E223,FinParameters!$C$8:$C$39,Financials!$F223)</f>
        <v>-32551675.473745018</v>
      </c>
      <c r="AD223" s="73">
        <f t="shared" si="59"/>
        <v>-32551675.473745018</v>
      </c>
      <c r="AE223" s="12"/>
      <c r="AF223" s="73">
        <f t="shared" si="60"/>
        <v>105273098.19382834</v>
      </c>
      <c r="AG223" s="73">
        <f t="shared" si="61"/>
        <v>45007952.676151529</v>
      </c>
      <c r="AH223" s="73">
        <f t="shared" si="61"/>
        <v>26300504.726028427</v>
      </c>
      <c r="AI223" s="12">
        <f t="shared" si="62"/>
        <v>0.3841216501588941</v>
      </c>
      <c r="AL223" s="73">
        <f>Summary!G223</f>
        <v>3925878.209438276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-4838525.2013951978</v>
      </c>
      <c r="AN223" s="20">
        <f>Summary!I223</f>
        <v>7269947.7010995373</v>
      </c>
      <c r="AP223" s="12">
        <v>1</v>
      </c>
    </row>
    <row r="224" spans="1:42" x14ac:dyDescent="0.3">
      <c r="A224">
        <v>220</v>
      </c>
      <c r="B224" t="str">
        <f>Summary!B224</f>
        <v>MarinusSnowy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39129334.917980455</v>
      </c>
      <c r="H224" s="73">
        <f>SUMIFS(AM$5:AM224,$F$5:$F224,$F224,$D$5:$D224,$D224)</f>
        <v>-320104.49320552894</v>
      </c>
      <c r="I224" s="20">
        <f>SUMIFS(AN$5:AN224,$F$5:$F224,$F224,$D$5:$D224,$D224)</f>
        <v>69545265.811332852</v>
      </c>
      <c r="J224" s="73">
        <f t="shared" si="48"/>
        <v>69545265.811332852</v>
      </c>
      <c r="K224" s="73">
        <f t="shared" si="49"/>
        <v>108674600.72931331</v>
      </c>
      <c r="L224" s="73">
        <f t="shared" si="50"/>
        <v>108354496.23610777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56421447.27188468</v>
      </c>
      <c r="Q224" s="73">
        <f>P224/SUMIFS(FinParameters!$H$8:$H$39,FinParameters!$B$8:$B$39,Financials!$E224,FinParameters!$C$8:$C$39,Financials!$F224)</f>
        <v>14529326.98889523</v>
      </c>
      <c r="R224" s="73">
        <f t="shared" si="63"/>
        <v>-12047759.5930475</v>
      </c>
      <c r="S224" s="12">
        <f t="shared" si="52"/>
        <v>-0.17595880169627015</v>
      </c>
      <c r="T224" s="110">
        <f t="shared" si="53"/>
        <v>39129334.917980455</v>
      </c>
      <c r="U224" s="73">
        <f>T224/SUMIFS(FinParameters!$L$8:$L$39,FinParameters!$B$8:$B$39,Financials!$E224,FinParameters!$C$8:$C$39,Financials!$F224)</f>
        <v>28385216.835290983</v>
      </c>
      <c r="V224" s="73">
        <f t="shared" si="54"/>
        <v>28385216.835290983</v>
      </c>
      <c r="W224" s="12"/>
      <c r="X224" s="73">
        <f t="shared" si="55"/>
        <v>95550782.189865142</v>
      </c>
      <c r="Y224" s="73">
        <f t="shared" si="56"/>
        <v>42914543.824186213</v>
      </c>
      <c r="Z224" s="73">
        <f t="shared" si="56"/>
        <v>16337457.242243484</v>
      </c>
      <c r="AA224" s="12">
        <f t="shared" si="57"/>
        <v>0.2386102890672015</v>
      </c>
      <c r="AB224" s="110">
        <f t="shared" si="58"/>
        <v>-320104.49320552894</v>
      </c>
      <c r="AC224" s="73">
        <f>AB224/SUMIFS(FinParameters!$L$8:$L$39,FinParameters!$B$8:$B$39,Financials!$E224,FinParameters!$C$8:$C$39,Financials!$F224)</f>
        <v>-232210.32170967519</v>
      </c>
      <c r="AD224" s="73">
        <f t="shared" si="59"/>
        <v>-232210.32170967519</v>
      </c>
      <c r="AE224" s="12"/>
      <c r="AF224" s="73">
        <f t="shared" si="60"/>
        <v>95230677.69665961</v>
      </c>
      <c r="AG224" s="73">
        <f t="shared" si="61"/>
        <v>42682333.502476536</v>
      </c>
      <c r="AH224" s="73">
        <f t="shared" si="61"/>
        <v>16105246.920533808</v>
      </c>
      <c r="AI224" s="12">
        <f t="shared" si="62"/>
        <v>0.23521883278572664</v>
      </c>
      <c r="AL224" s="73">
        <f>Summary!G224</f>
        <v>718097.14787947631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94379.730920338858</v>
      </c>
      <c r="AN224" s="20">
        <f>Summary!I224</f>
        <v>6430172.566670713</v>
      </c>
      <c r="AP224" s="12">
        <v>1</v>
      </c>
    </row>
    <row r="225" spans="1:42" x14ac:dyDescent="0.3">
      <c r="A225">
        <v>221</v>
      </c>
      <c r="B225" t="str">
        <f>Summary!B225</f>
        <v>MarinusSnowy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5376073.0093986783</v>
      </c>
      <c r="H225" s="73">
        <f>SUMIFS(AM$5:AM225,$F$5:$F225,$F225,$D$5:$D225,$D225)</f>
        <v>41881474.799604595</v>
      </c>
      <c r="I225" s="20">
        <f>SUMIFS(AN$5:AN225,$F$5:$F225,$F225,$D$5:$D225,$D225)</f>
        <v>59217880.160558365</v>
      </c>
      <c r="J225" s="73">
        <f t="shared" si="48"/>
        <v>59217880.160558365</v>
      </c>
      <c r="K225" s="73">
        <f t="shared" si="49"/>
        <v>64593953.169957042</v>
      </c>
      <c r="L225" s="73">
        <f t="shared" si="50"/>
        <v>106475427.96956164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46094061.621110186</v>
      </c>
      <c r="Q225" s="73">
        <f>P225/SUMIFS(FinParameters!$H$8:$H$39,FinParameters!$B$8:$B$39,Financials!$E225,FinParameters!$C$8:$C$39,Financials!$F225)</f>
        <v>11869877.961693505</v>
      </c>
      <c r="R225" s="73">
        <f t="shared" si="63"/>
        <v>-22375145.243821993</v>
      </c>
      <c r="S225" s="12">
        <f t="shared" si="52"/>
        <v>-0.3267913602089913</v>
      </c>
      <c r="T225" s="110">
        <f t="shared" si="53"/>
        <v>5376073.0093986783</v>
      </c>
      <c r="U225" s="73">
        <f>T225/SUMIFS(FinParameters!$L$8:$L$39,FinParameters!$B$8:$B$39,Financials!$E225,FinParameters!$C$8:$C$39,Financials!$F225)</f>
        <v>3899912.9020211026</v>
      </c>
      <c r="V225" s="73">
        <f t="shared" si="54"/>
        <v>3899912.9020211026</v>
      </c>
      <c r="W225" s="12"/>
      <c r="X225" s="73">
        <f t="shared" si="55"/>
        <v>51470134.63050887</v>
      </c>
      <c r="Y225" s="73">
        <f t="shared" si="56"/>
        <v>15769790.863714607</v>
      </c>
      <c r="Z225" s="73">
        <f t="shared" si="56"/>
        <v>-18475232.341800891</v>
      </c>
      <c r="AA225" s="12">
        <f t="shared" si="57"/>
        <v>-0.26983272025111388</v>
      </c>
      <c r="AB225" s="110">
        <f t="shared" si="58"/>
        <v>41881474.799604595</v>
      </c>
      <c r="AC225" s="73">
        <f>AB225/SUMIFS(FinParameters!$L$8:$L$39,FinParameters!$B$8:$B$39,Financials!$E225,FinParameters!$C$8:$C$39,Financials!$F225)</f>
        <v>30381675.182071012</v>
      </c>
      <c r="AD225" s="73">
        <f t="shared" si="59"/>
        <v>30381675.182071012</v>
      </c>
      <c r="AE225" s="12"/>
      <c r="AF225" s="73">
        <f t="shared" si="60"/>
        <v>93351609.430113465</v>
      </c>
      <c r="AG225" s="73">
        <f t="shared" si="61"/>
        <v>46151466.045785621</v>
      </c>
      <c r="AH225" s="73">
        <f t="shared" si="61"/>
        <v>11906442.840270121</v>
      </c>
      <c r="AI225" s="12">
        <f t="shared" si="62"/>
        <v>0.17389485559191184</v>
      </c>
      <c r="AL225" s="73">
        <f>Summary!G225</f>
        <v>-2868671.7797513753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5219286.539113543</v>
      </c>
      <c r="AN225" s="20">
        <f>Summary!I225</f>
        <v>5462957.2202801285</v>
      </c>
      <c r="AP225" s="12">
        <v>1</v>
      </c>
    </row>
    <row r="226" spans="1:42" x14ac:dyDescent="0.3">
      <c r="A226">
        <v>222</v>
      </c>
      <c r="B226" t="str">
        <f>Summary!B226</f>
        <v>MarinusSnowy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-32449937.130467851</v>
      </c>
      <c r="H226" s="73">
        <f>SUMIFS(AM$5:AM226,$F$5:$F226,$F226,$D$5:$D226,$D226)</f>
        <v>98025014.260633662</v>
      </c>
      <c r="I226" s="20">
        <f>SUMIFS(AN$5:AN226,$F$5:$F226,$F226,$D$5:$D226,$D226)</f>
        <v>46568512.024037771</v>
      </c>
      <c r="J226" s="73">
        <f t="shared" si="48"/>
        <v>46568512.024037771</v>
      </c>
      <c r="K226" s="73">
        <f t="shared" si="49"/>
        <v>14118574.89356992</v>
      </c>
      <c r="L226" s="73">
        <f t="shared" si="50"/>
        <v>112143589.15420359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33444693.484589595</v>
      </c>
      <c r="Q226" s="73">
        <f>P226/SUMIFS(FinParameters!$H$8:$H$39,FinParameters!$B$8:$B$39,Financials!$E226,FinParameters!$C$8:$C$39,Financials!$F226)</f>
        <v>8612485.3433725871</v>
      </c>
      <c r="R226" s="73">
        <f t="shared" si="63"/>
        <v>-35024513.380342588</v>
      </c>
      <c r="S226" s="12">
        <f t="shared" si="52"/>
        <v>-0.51153671824232949</v>
      </c>
      <c r="T226" s="110">
        <f t="shared" si="53"/>
        <v>-32449937.130467851</v>
      </c>
      <c r="U226" s="73">
        <f>T226/SUMIFS(FinParameters!$L$8:$L$39,FinParameters!$B$8:$B$39,Financials!$E226,FinParameters!$C$8:$C$39,Financials!$F226)</f>
        <v>-23539845.583131362</v>
      </c>
      <c r="V226" s="73">
        <f t="shared" si="54"/>
        <v>-23539845.583131362</v>
      </c>
      <c r="W226" s="12"/>
      <c r="X226" s="73">
        <f t="shared" si="55"/>
        <v>994756.35412174463</v>
      </c>
      <c r="Y226" s="73">
        <f t="shared" si="56"/>
        <v>-14927360.239758775</v>
      </c>
      <c r="Z226" s="73">
        <f t="shared" si="56"/>
        <v>-58564358.963473946</v>
      </c>
      <c r="AA226" s="12">
        <f t="shared" si="57"/>
        <v>-0.85533864995694597</v>
      </c>
      <c r="AB226" s="110">
        <f t="shared" si="58"/>
        <v>98025014.260633662</v>
      </c>
      <c r="AC226" s="73">
        <f>AB226/SUMIFS(FinParameters!$L$8:$L$39,FinParameters!$B$8:$B$39,Financials!$E226,FinParameters!$C$8:$C$39,Financials!$F226)</f>
        <v>71109342.668433622</v>
      </c>
      <c r="AD226" s="73">
        <f t="shared" si="59"/>
        <v>71109342.668433622</v>
      </c>
      <c r="AE226" s="12"/>
      <c r="AF226" s="73">
        <f t="shared" si="60"/>
        <v>99019770.614755407</v>
      </c>
      <c r="AG226" s="73">
        <f t="shared" si="61"/>
        <v>56181982.428674847</v>
      </c>
      <c r="AH226" s="73">
        <f t="shared" si="61"/>
        <v>12544983.704959676</v>
      </c>
      <c r="AI226" s="12">
        <f t="shared" si="62"/>
        <v>0.1832208123822277</v>
      </c>
      <c r="AL226" s="73">
        <f>Summary!G226</f>
        <v>-6804212.0464829402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12398053.192715634</v>
      </c>
      <c r="AN226" s="20">
        <f>Summary!I226</f>
        <v>4289587.1337103639</v>
      </c>
      <c r="AP226" s="12">
        <v>1</v>
      </c>
    </row>
    <row r="227" spans="1:42" x14ac:dyDescent="0.3">
      <c r="A227">
        <v>223</v>
      </c>
      <c r="B227" t="str">
        <f>Summary!B227</f>
        <v>MarinusSnowy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-83207785.561997056</v>
      </c>
      <c r="H227" s="73">
        <f>SUMIFS(AM$5:AM227,$F$5:$F227,$F227,$D$5:$D227,$D227)</f>
        <v>204758359.7084797</v>
      </c>
      <c r="I227" s="20">
        <f>SUMIFS(AN$5:AN227,$F$5:$F227,$F227,$D$5:$D227,$D227)</f>
        <v>28016795.124052446</v>
      </c>
      <c r="J227" s="73">
        <f t="shared" si="48"/>
        <v>28016795.124052446</v>
      </c>
      <c r="K227" s="73">
        <f t="shared" si="49"/>
        <v>-55190990.437944606</v>
      </c>
      <c r="L227" s="73">
        <f t="shared" si="50"/>
        <v>149567369.27053508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14892976.584604271</v>
      </c>
      <c r="Q227" s="73">
        <f>P227/SUMIFS(FinParameters!$H$8:$H$39,FinParameters!$B$8:$B$39,Financials!$E227,FinParameters!$C$8:$C$39,Financials!$F227)</f>
        <v>3835153.7774803257</v>
      </c>
      <c r="R227" s="73">
        <f t="shared" si="63"/>
        <v>-53576230.280327909</v>
      </c>
      <c r="S227" s="12">
        <f t="shared" si="52"/>
        <v>-0.78248650354628257</v>
      </c>
      <c r="T227" s="110">
        <f t="shared" si="53"/>
        <v>-83207785.561997056</v>
      </c>
      <c r="U227" s="73">
        <f>T227/SUMIFS(FinParameters!$L$8:$L$39,FinParameters!$B$8:$B$39,Financials!$E227,FinParameters!$C$8:$C$39,Financials!$F227)</f>
        <v>-60360623.059718028</v>
      </c>
      <c r="V227" s="73">
        <f t="shared" si="54"/>
        <v>-60360623.059718028</v>
      </c>
      <c r="W227" s="12"/>
      <c r="X227" s="73">
        <f t="shared" si="55"/>
        <v>-68314808.977392778</v>
      </c>
      <c r="Y227" s="73">
        <f t="shared" si="56"/>
        <v>-56525469.282237701</v>
      </c>
      <c r="Z227" s="73">
        <f t="shared" si="56"/>
        <v>-113936853.34004593</v>
      </c>
      <c r="AA227" s="12">
        <f t="shared" si="57"/>
        <v>-1.664059780403282</v>
      </c>
      <c r="AB227" s="110">
        <f t="shared" si="58"/>
        <v>204758359.7084797</v>
      </c>
      <c r="AC227" s="73">
        <f>AB227/SUMIFS(FinParameters!$L$8:$L$39,FinParameters!$B$8:$B$39,Financials!$E227,FinParameters!$C$8:$C$39,Financials!$F227)</f>
        <v>148535886.21801394</v>
      </c>
      <c r="AD227" s="73">
        <f t="shared" si="59"/>
        <v>148535886.21801394</v>
      </c>
      <c r="AE227" s="12"/>
      <c r="AF227" s="73">
        <f t="shared" si="60"/>
        <v>136443550.73108691</v>
      </c>
      <c r="AG227" s="73">
        <f t="shared" si="61"/>
        <v>92010416.935776234</v>
      </c>
      <c r="AH227" s="73">
        <f t="shared" si="61"/>
        <v>34599032.877968013</v>
      </c>
      <c r="AI227" s="12">
        <f t="shared" si="62"/>
        <v>0.50532253055334531</v>
      </c>
      <c r="AL227" s="73">
        <f>Summary!G227</f>
        <v>-11409549.374933232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25741086.519230634</v>
      </c>
      <c r="AN227" s="20">
        <f>Summary!I227</f>
        <v>2914572.29311956</v>
      </c>
      <c r="AP227" s="12">
        <v>1</v>
      </c>
    </row>
    <row r="228" spans="1:42" x14ac:dyDescent="0.3">
      <c r="A228">
        <v>224</v>
      </c>
      <c r="B228" t="str">
        <f>Summary!B228</f>
        <v>MarinusSnowy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46296369.454372212</v>
      </c>
      <c r="H228" s="73">
        <f>SUMIFS(AM$5:AM228,$F$5:$F228,$F228,$D$5:$D228,$D228)</f>
        <v>-2294263.8668560414</v>
      </c>
      <c r="I228" s="20">
        <f>SUMIFS(AN$5:AN228,$F$5:$F228,$F228,$D$5:$D228,$D228)</f>
        <v>70000748.752267703</v>
      </c>
      <c r="J228" s="73">
        <f t="shared" si="48"/>
        <v>70000748.752267703</v>
      </c>
      <c r="K228" s="73">
        <f t="shared" si="49"/>
        <v>116297118.20663992</v>
      </c>
      <c r="L228" s="73">
        <f t="shared" si="50"/>
        <v>114002854.33978388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56876930.212819532</v>
      </c>
      <c r="Q228" s="73">
        <f>P228/SUMIFS(FinParameters!$H$8:$H$39,FinParameters!$B$8:$B$39,Financials!$E228,FinParameters!$C$8:$C$39,Financials!$F228)</f>
        <v>14646620.3393266</v>
      </c>
      <c r="R228" s="73">
        <f t="shared" si="63"/>
        <v>-11592276.652112648</v>
      </c>
      <c r="S228" s="12">
        <f t="shared" si="52"/>
        <v>-0.16930642522237035</v>
      </c>
      <c r="T228" s="110">
        <f t="shared" si="53"/>
        <v>46296369.454372212</v>
      </c>
      <c r="U228" s="73">
        <f>T228/SUMIFS(FinParameters!$L$8:$L$39,FinParameters!$B$8:$B$39,Financials!$E228,FinParameters!$C$8:$C$39,Financials!$F228)</f>
        <v>33584329.721005194</v>
      </c>
      <c r="V228" s="73">
        <f t="shared" si="54"/>
        <v>33584329.721005194</v>
      </c>
      <c r="W228" s="12"/>
      <c r="X228" s="73">
        <f t="shared" si="55"/>
        <v>103173299.66719174</v>
      </c>
      <c r="Y228" s="73">
        <f t="shared" si="56"/>
        <v>48230950.060331792</v>
      </c>
      <c r="Z228" s="73">
        <f t="shared" si="56"/>
        <v>21992053.068892546</v>
      </c>
      <c r="AA228" s="12">
        <f t="shared" si="57"/>
        <v>0.32119625852064893</v>
      </c>
      <c r="AB228" s="110">
        <f t="shared" si="58"/>
        <v>-2294263.8668560414</v>
      </c>
      <c r="AC228" s="73">
        <f>AB228/SUMIFS(FinParameters!$L$8:$L$39,FinParameters!$B$8:$B$39,Financials!$E228,FinParameters!$C$8:$C$39,Financials!$F228)</f>
        <v>-1664305.7561440158</v>
      </c>
      <c r="AD228" s="73">
        <f t="shared" si="59"/>
        <v>-1664305.7561440158</v>
      </c>
      <c r="AE228" s="12"/>
      <c r="AF228" s="73">
        <f t="shared" si="60"/>
        <v>100879035.80033571</v>
      </c>
      <c r="AG228" s="73">
        <f t="shared" si="61"/>
        <v>46566644.304187775</v>
      </c>
      <c r="AH228" s="73">
        <f t="shared" si="61"/>
        <v>20327747.312748529</v>
      </c>
      <c r="AI228" s="12">
        <f t="shared" si="62"/>
        <v>0.29688889711908983</v>
      </c>
      <c r="AL228" s="73">
        <f>Summary!G228</f>
        <v>570049.71316517063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211623.69106134516</v>
      </c>
      <c r="AN228" s="20">
        <f>Summary!I228</f>
        <v>6357962.2777399318</v>
      </c>
      <c r="AP228" s="12">
        <v>1</v>
      </c>
    </row>
    <row r="229" spans="1:42" x14ac:dyDescent="0.3">
      <c r="A229">
        <v>225</v>
      </c>
      <c r="B229" t="str">
        <f>Summary!B229</f>
        <v>MarinusSnowy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271958347.57551605</v>
      </c>
      <c r="H229" s="73">
        <f>SUMIFS(AM$5:AM229,$F$5:$F229,$F229,$D$5:$D229,$D229)</f>
        <v>-276381420.6382035</v>
      </c>
      <c r="I229" s="20">
        <f>SUMIFS(AN$5:AN229,$F$5:$F229,$F229,$D$5:$D229,$D229)</f>
        <v>141261217.7555263</v>
      </c>
      <c r="J229" s="73">
        <f t="shared" si="48"/>
        <v>141261217.7555263</v>
      </c>
      <c r="K229" s="73">
        <f t="shared" si="49"/>
        <v>413219565.33104235</v>
      </c>
      <c r="L229" s="73">
        <f t="shared" si="50"/>
        <v>136838144.69283885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127020553.75259192</v>
      </c>
      <c r="Q229" s="73">
        <f>P229/SUMIFS(FinParameters!$H$8:$H$39,FinParameters!$B$8:$B$39,Financials!$E229,FinParameters!$C$8:$C$39,Financials!$F229)</f>
        <v>29468111.111526597</v>
      </c>
      <c r="R229" s="73">
        <f t="shared" si="63"/>
        <v>57699626.91168122</v>
      </c>
      <c r="S229" s="12">
        <f t="shared" si="52"/>
        <v>0.83235509883040093</v>
      </c>
      <c r="T229" s="110">
        <f t="shared" si="53"/>
        <v>271958347.57551605</v>
      </c>
      <c r="U229" s="73">
        <f>T229/SUMIFS(FinParameters!$L$8:$L$39,FinParameters!$B$8:$B$39,Financials!$E229,FinParameters!$C$8:$C$39,Financials!$F229)</f>
        <v>192472318.6931327</v>
      </c>
      <c r="V229" s="73">
        <f t="shared" si="54"/>
        <v>192472318.6931327</v>
      </c>
      <c r="W229" s="12"/>
      <c r="X229" s="73">
        <f t="shared" si="55"/>
        <v>398978901.32810795</v>
      </c>
      <c r="Y229" s="73">
        <f t="shared" si="56"/>
        <v>221940429.80465931</v>
      </c>
      <c r="Z229" s="73">
        <f t="shared" si="56"/>
        <v>250171945.60481393</v>
      </c>
      <c r="AA229" s="12">
        <f t="shared" si="57"/>
        <v>3.6088949903822045</v>
      </c>
      <c r="AB229" s="110">
        <f t="shared" si="58"/>
        <v>-276381420.6382035</v>
      </c>
      <c r="AC229" s="73">
        <f>AB229/SUMIFS(FinParameters!$L$8:$L$39,FinParameters!$B$8:$B$39,Financials!$E229,FinParameters!$C$8:$C$39,Financials!$F229)</f>
        <v>-195602647.78842992</v>
      </c>
      <c r="AD229" s="73">
        <f t="shared" si="59"/>
        <v>-195602647.78842992</v>
      </c>
      <c r="AE229" s="12"/>
      <c r="AF229" s="73">
        <f t="shared" si="60"/>
        <v>122597480.68990445</v>
      </c>
      <c r="AG229" s="73">
        <f t="shared" si="61"/>
        <v>26337782.016229391</v>
      </c>
      <c r="AH229" s="73">
        <f t="shared" si="61"/>
        <v>54569297.816384017</v>
      </c>
      <c r="AI229" s="12">
        <f t="shared" si="62"/>
        <v>0.78719804109975045</v>
      </c>
      <c r="AL229" s="73">
        <f>Summary!G229</f>
        <v>18477538.857267745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-24347508.457537998</v>
      </c>
      <c r="AN229" s="20">
        <f>Summary!I229</f>
        <v>11102131.31994232</v>
      </c>
      <c r="AP229" s="12">
        <v>1</v>
      </c>
    </row>
    <row r="230" spans="1:42" x14ac:dyDescent="0.3">
      <c r="A230">
        <v>226</v>
      </c>
      <c r="B230" t="str">
        <f>Summary!B230</f>
        <v>MarinusSnowy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154273839.13759077</v>
      </c>
      <c r="H230" s="73">
        <f>SUMIFS(AM$5:AM230,$F$5:$F230,$F230,$D$5:$D230,$D230)</f>
        <v>-118941216.00981236</v>
      </c>
      <c r="I230" s="20">
        <f>SUMIFS(AN$5:AN230,$F$5:$F230,$F230,$D$5:$D230,$D230)</f>
        <v>103572440.61352187</v>
      </c>
      <c r="J230" s="73">
        <f t="shared" si="48"/>
        <v>103572440.61352187</v>
      </c>
      <c r="K230" s="73">
        <f t="shared" si="49"/>
        <v>257846279.75111264</v>
      </c>
      <c r="L230" s="73">
        <f t="shared" si="50"/>
        <v>138905063.74130028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89331776.610587493</v>
      </c>
      <c r="Q230" s="73">
        <f>P230/SUMIFS(FinParameters!$H$8:$H$39,FinParameters!$B$8:$B$39,Financials!$E230,FinParameters!$C$8:$C$39,Financials!$F230)</f>
        <v>20724509.862224944</v>
      </c>
      <c r="R230" s="73">
        <f t="shared" si="63"/>
        <v>20010849.769676793</v>
      </c>
      <c r="S230" s="12">
        <f t="shared" si="52"/>
        <v>0.28866968001742171</v>
      </c>
      <c r="T230" s="110">
        <f t="shared" si="53"/>
        <v>154273839.13759077</v>
      </c>
      <c r="U230" s="73">
        <f>T230/SUMIFS(FinParameters!$L$8:$L$39,FinParameters!$B$8:$B$39,Financials!$E230,FinParameters!$C$8:$C$39,Financials!$F230)</f>
        <v>109183791.55197039</v>
      </c>
      <c r="V230" s="73">
        <f t="shared" si="54"/>
        <v>109183791.55197039</v>
      </c>
      <c r="W230" s="12"/>
      <c r="X230" s="73">
        <f t="shared" si="55"/>
        <v>243605615.74817827</v>
      </c>
      <c r="Y230" s="73">
        <f t="shared" si="56"/>
        <v>129908301.41419533</v>
      </c>
      <c r="Z230" s="73">
        <f t="shared" si="56"/>
        <v>129194641.32164718</v>
      </c>
      <c r="AA230" s="12">
        <f t="shared" si="57"/>
        <v>1.8637177431015128</v>
      </c>
      <c r="AB230" s="110">
        <f t="shared" si="58"/>
        <v>-118941216.00981236</v>
      </c>
      <c r="AC230" s="73">
        <f>AB230/SUMIFS(FinParameters!$L$8:$L$39,FinParameters!$B$8:$B$39,Financials!$E230,FinParameters!$C$8:$C$39,Financials!$F230)</f>
        <v>-84177933.26690425</v>
      </c>
      <c r="AD230" s="73">
        <f t="shared" si="59"/>
        <v>-84177933.26690425</v>
      </c>
      <c r="AE230" s="12"/>
      <c r="AF230" s="73">
        <f t="shared" si="60"/>
        <v>124664399.73836592</v>
      </c>
      <c r="AG230" s="73">
        <f t="shared" si="61"/>
        <v>45730368.147291079</v>
      </c>
      <c r="AH230" s="73">
        <f t="shared" si="61"/>
        <v>45016708.054742932</v>
      </c>
      <c r="AI230" s="12">
        <f t="shared" si="62"/>
        <v>0.6493956458207033</v>
      </c>
      <c r="AL230" s="73">
        <f>Summary!G230</f>
        <v>8443409.0208658725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-10924443.637645209</v>
      </c>
      <c r="AN230" s="20">
        <f>Summary!I230</f>
        <v>8396566.169376798</v>
      </c>
      <c r="AP230" s="12">
        <v>1</v>
      </c>
    </row>
    <row r="231" spans="1:42" x14ac:dyDescent="0.3">
      <c r="A231">
        <v>227</v>
      </c>
      <c r="B231" t="str">
        <f>Summary!B231</f>
        <v>MarinusSnowy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88148223.041477278</v>
      </c>
      <c r="H231" s="73">
        <f>SUMIFS(AM$5:AM231,$F$5:$F231,$F231,$D$5:$D231,$D231)</f>
        <v>-49664817.387771271</v>
      </c>
      <c r="I231" s="20">
        <f>SUMIFS(AN$5:AN231,$F$5:$F231,$F231,$D$5:$D231,$D231)</f>
        <v>87652003.059173569</v>
      </c>
      <c r="J231" s="73">
        <f t="shared" si="48"/>
        <v>87652003.059173569</v>
      </c>
      <c r="K231" s="73">
        <f t="shared" si="49"/>
        <v>175800226.10065085</v>
      </c>
      <c r="L231" s="73">
        <f t="shared" si="50"/>
        <v>126135408.71287957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73411339.056239188</v>
      </c>
      <c r="Q231" s="73">
        <f>P231/SUMIFS(FinParameters!$H$8:$H$39,FinParameters!$B$8:$B$39,Financials!$E231,FinParameters!$C$8:$C$39,Financials!$F231)</f>
        <v>17031050.741353467</v>
      </c>
      <c r="R231" s="73">
        <f t="shared" si="63"/>
        <v>4090412.2153284885</v>
      </c>
      <c r="S231" s="12">
        <f t="shared" si="52"/>
        <v>5.9006888709319381E-2</v>
      </c>
      <c r="T231" s="110">
        <f t="shared" si="53"/>
        <v>88148223.041477278</v>
      </c>
      <c r="U231" s="73">
        <f>T231/SUMIFS(FinParameters!$L$8:$L$39,FinParameters!$B$8:$B$39,Financials!$E231,FinParameters!$C$8:$C$39,Financials!$F231)</f>
        <v>62384894.704368271</v>
      </c>
      <c r="V231" s="73">
        <f t="shared" si="54"/>
        <v>62384894.704368271</v>
      </c>
      <c r="W231" s="12"/>
      <c r="X231" s="73">
        <f t="shared" si="55"/>
        <v>161559562.09771648</v>
      </c>
      <c r="Y231" s="73">
        <f t="shared" si="56"/>
        <v>79415945.445721745</v>
      </c>
      <c r="Z231" s="73">
        <f t="shared" si="56"/>
        <v>66475306.919696763</v>
      </c>
      <c r="AA231" s="12">
        <f t="shared" si="57"/>
        <v>0.95895005951457424</v>
      </c>
      <c r="AB231" s="110">
        <f t="shared" si="58"/>
        <v>-49664817.387771271</v>
      </c>
      <c r="AC231" s="73">
        <f>AB231/SUMIFS(FinParameters!$L$8:$L$39,FinParameters!$B$8:$B$39,Financials!$E231,FinParameters!$C$8:$C$39,Financials!$F231)</f>
        <v>-35149141.937777899</v>
      </c>
      <c r="AD231" s="73">
        <f t="shared" si="59"/>
        <v>-35149141.937777899</v>
      </c>
      <c r="AE231" s="12"/>
      <c r="AF231" s="73">
        <f t="shared" si="60"/>
        <v>111894744.7099452</v>
      </c>
      <c r="AG231" s="73">
        <f t="shared" si="61"/>
        <v>44266803.507943846</v>
      </c>
      <c r="AH231" s="73">
        <f t="shared" si="61"/>
        <v>31326164.981918864</v>
      </c>
      <c r="AI231" s="12">
        <f t="shared" si="62"/>
        <v>0.45190055023083298</v>
      </c>
      <c r="AL231" s="73">
        <f>Summary!G231</f>
        <v>5022771.3533060206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-4791973.2187610148</v>
      </c>
      <c r="AN231" s="20">
        <f>Summary!I231</f>
        <v>7507693.8450580407</v>
      </c>
      <c r="AP231" s="12">
        <v>1</v>
      </c>
    </row>
    <row r="232" spans="1:42" x14ac:dyDescent="0.3">
      <c r="A232">
        <v>228</v>
      </c>
      <c r="B232" t="str">
        <f>Summary!B232</f>
        <v>MarinusSnowy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41019107.072151445</v>
      </c>
      <c r="H232" s="73">
        <f>SUMIFS(AM$5:AM232,$F$5:$F232,$F232,$D$5:$D232,$D232)</f>
        <v>-157993.99538270812</v>
      </c>
      <c r="I232" s="20">
        <f>SUMIFS(AN$5:AN232,$F$5:$F232,$F232,$D$5:$D232,$D232)</f>
        <v>76230663.808849737</v>
      </c>
      <c r="J232" s="73">
        <f t="shared" si="48"/>
        <v>76230663.808849737</v>
      </c>
      <c r="K232" s="73">
        <f t="shared" si="49"/>
        <v>117249770.88100117</v>
      </c>
      <c r="L232" s="73">
        <f t="shared" si="50"/>
        <v>117091776.88561848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61989999.805915356</v>
      </c>
      <c r="Q232" s="73">
        <f>P232/SUMIFS(FinParameters!$H$8:$H$39,FinParameters!$B$8:$B$39,Financials!$E232,FinParameters!$C$8:$C$39,Financials!$F232)</f>
        <v>14381359.143200479</v>
      </c>
      <c r="R232" s="73">
        <f t="shared" si="63"/>
        <v>-7330927.0349953435</v>
      </c>
      <c r="S232" s="12">
        <f t="shared" si="52"/>
        <v>-0.10575344804346869</v>
      </c>
      <c r="T232" s="110">
        <f t="shared" si="53"/>
        <v>41019107.072151445</v>
      </c>
      <c r="U232" s="73">
        <f>T232/SUMIFS(FinParameters!$L$8:$L$39,FinParameters!$B$8:$B$39,Financials!$E232,FinParameters!$C$8:$C$39,Financials!$F232)</f>
        <v>29030337.620751318</v>
      </c>
      <c r="V232" s="73">
        <f t="shared" si="54"/>
        <v>29030337.620751318</v>
      </c>
      <c r="W232" s="12"/>
      <c r="X232" s="73">
        <f t="shared" si="55"/>
        <v>103009106.87806679</v>
      </c>
      <c r="Y232" s="73">
        <f t="shared" si="56"/>
        <v>43411696.763951793</v>
      </c>
      <c r="Z232" s="73">
        <f t="shared" si="56"/>
        <v>21699410.585755974</v>
      </c>
      <c r="AA232" s="12">
        <f t="shared" si="57"/>
        <v>0.31302828128013094</v>
      </c>
      <c r="AB232" s="110">
        <f t="shared" si="58"/>
        <v>-157993.99538270812</v>
      </c>
      <c r="AC232" s="73">
        <f>AB232/SUMIFS(FinParameters!$L$8:$L$39,FinParameters!$B$8:$B$39,Financials!$E232,FinParameters!$C$8:$C$39,Financials!$F232)</f>
        <v>-111816.6472991162</v>
      </c>
      <c r="AD232" s="73">
        <f t="shared" si="59"/>
        <v>-111816.6472991162</v>
      </c>
      <c r="AE232" s="12"/>
      <c r="AF232" s="73">
        <f t="shared" si="60"/>
        <v>102851112.88268408</v>
      </c>
      <c r="AG232" s="73">
        <f t="shared" si="61"/>
        <v>43299880.116652675</v>
      </c>
      <c r="AH232" s="73">
        <f t="shared" si="61"/>
        <v>21587593.938456859</v>
      </c>
      <c r="AI232" s="12">
        <f t="shared" si="62"/>
        <v>0.31141525253982383</v>
      </c>
      <c r="AL232" s="73">
        <f>Summary!G232</f>
        <v>1889772.1541709895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162110.49782282082</v>
      </c>
      <c r="AN232" s="20">
        <f>Summary!I232</f>
        <v>6685397.9975168863</v>
      </c>
      <c r="AP232" s="12">
        <v>1</v>
      </c>
    </row>
    <row r="233" spans="1:42" x14ac:dyDescent="0.3">
      <c r="A233">
        <v>229</v>
      </c>
      <c r="B233" t="str">
        <f>Summary!B233</f>
        <v>MarinusSnowy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3167998.3763662679</v>
      </c>
      <c r="H233" s="73">
        <f>SUMIFS(AM$5:AM233,$F$5:$F233,$F233,$D$5:$D233,$D233)</f>
        <v>47684216.5846093</v>
      </c>
      <c r="I233" s="20">
        <f>SUMIFS(AN$5:AN233,$F$5:$F233,$F233,$D$5:$D233,$D233)</f>
        <v>64848479.679129906</v>
      </c>
      <c r="J233" s="73">
        <f t="shared" si="48"/>
        <v>64848479.679129906</v>
      </c>
      <c r="K233" s="73">
        <f t="shared" si="49"/>
        <v>68016478.055496171</v>
      </c>
      <c r="L233" s="73">
        <f t="shared" si="50"/>
        <v>115700694.64010547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50607815.676195525</v>
      </c>
      <c r="Q233" s="73">
        <f>P233/SUMIFS(FinParameters!$H$8:$H$39,FinParameters!$B$8:$B$39,Financials!$E233,FinParameters!$C$8:$C$39,Financials!$F233)</f>
        <v>11740751.330391331</v>
      </c>
      <c r="R233" s="73">
        <f t="shared" si="63"/>
        <v>-18713111.164715175</v>
      </c>
      <c r="S233" s="12">
        <f t="shared" si="52"/>
        <v>-0.26994894640778772</v>
      </c>
      <c r="T233" s="110">
        <f t="shared" si="53"/>
        <v>3167998.3763662679</v>
      </c>
      <c r="U233" s="73">
        <f>T233/SUMIFS(FinParameters!$L$8:$L$39,FinParameters!$B$8:$B$39,Financials!$E233,FinParameters!$C$8:$C$39,Financials!$F233)</f>
        <v>2242078.6070778077</v>
      </c>
      <c r="V233" s="73">
        <f t="shared" si="54"/>
        <v>2242078.6070778077</v>
      </c>
      <c r="W233" s="12"/>
      <c r="X233" s="73">
        <f t="shared" si="55"/>
        <v>53775814.05256179</v>
      </c>
      <c r="Y233" s="73">
        <f t="shared" si="56"/>
        <v>13982829.937469138</v>
      </c>
      <c r="Z233" s="73">
        <f t="shared" si="56"/>
        <v>-16471032.557637367</v>
      </c>
      <c r="AA233" s="12">
        <f t="shared" si="57"/>
        <v>-0.23760548665827647</v>
      </c>
      <c r="AB233" s="110">
        <f t="shared" si="58"/>
        <v>47684216.5846093</v>
      </c>
      <c r="AC233" s="73">
        <f>AB233/SUMIFS(FinParameters!$L$8:$L$39,FinParameters!$B$8:$B$39,Financials!$E233,FinParameters!$C$8:$C$39,Financials!$F233)</f>
        <v>33747416.885436155</v>
      </c>
      <c r="AD233" s="73">
        <f t="shared" si="59"/>
        <v>33747416.885436155</v>
      </c>
      <c r="AE233" s="12"/>
      <c r="AF233" s="73">
        <f t="shared" si="60"/>
        <v>101460030.63717109</v>
      </c>
      <c r="AG233" s="73">
        <f t="shared" si="61"/>
        <v>47730246.822905295</v>
      </c>
      <c r="AH233" s="73">
        <f t="shared" si="61"/>
        <v>17276384.327798788</v>
      </c>
      <c r="AI233" s="12">
        <f t="shared" si="62"/>
        <v>0.24922321606356379</v>
      </c>
      <c r="AL233" s="73">
        <f>Summary!G233</f>
        <v>-2208074.6330324104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5802741.7850047024</v>
      </c>
      <c r="AN233" s="20">
        <f>Summary!I233</f>
        <v>5630599.5185715379</v>
      </c>
      <c r="AP233" s="12">
        <v>1</v>
      </c>
    </row>
    <row r="234" spans="1:42" x14ac:dyDescent="0.3">
      <c r="A234">
        <v>230</v>
      </c>
      <c r="B234" t="str">
        <f>Summary!B234</f>
        <v>MarinusSnowy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-39652106.839485832</v>
      </c>
      <c r="H234" s="73">
        <f>SUMIFS(AM$5:AM234,$F$5:$F234,$F234,$D$5:$D234,$D234)</f>
        <v>111683891.9641303</v>
      </c>
      <c r="I234" s="20">
        <f>SUMIFS(AN$5:AN234,$F$5:$F234,$F234,$D$5:$D234,$D234)</f>
        <v>50846935.815299287</v>
      </c>
      <c r="J234" s="73">
        <f t="shared" si="48"/>
        <v>50846935.815299287</v>
      </c>
      <c r="K234" s="73">
        <f t="shared" si="49"/>
        <v>11194828.975813456</v>
      </c>
      <c r="L234" s="73">
        <f t="shared" si="50"/>
        <v>122878720.93994375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36606271.812364906</v>
      </c>
      <c r="Q234" s="73">
        <f>P234/SUMIFS(FinParameters!$H$8:$H$39,FinParameters!$B$8:$B$39,Financials!$E234,FinParameters!$C$8:$C$39,Financials!$F234)</f>
        <v>8492465.6150265075</v>
      </c>
      <c r="R234" s="73">
        <f t="shared" si="63"/>
        <v>-32714655.028545793</v>
      </c>
      <c r="S234" s="12">
        <f t="shared" si="52"/>
        <v>-0.47193043312338961</v>
      </c>
      <c r="T234" s="110">
        <f t="shared" si="53"/>
        <v>-39652106.839485832</v>
      </c>
      <c r="U234" s="73">
        <f>T234/SUMIFS(FinParameters!$L$8:$L$39,FinParameters!$B$8:$B$39,Financials!$E234,FinParameters!$C$8:$C$39,Financials!$F234)</f>
        <v>-28062874.379483666</v>
      </c>
      <c r="V234" s="73">
        <f t="shared" si="54"/>
        <v>-28062874.379483666</v>
      </c>
      <c r="W234" s="12"/>
      <c r="X234" s="73">
        <f t="shared" si="55"/>
        <v>-3045835.0271209236</v>
      </c>
      <c r="Y234" s="73">
        <f t="shared" si="56"/>
        <v>-19570408.764457159</v>
      </c>
      <c r="Z234" s="73">
        <f t="shared" si="56"/>
        <v>-60777529.408029459</v>
      </c>
      <c r="AA234" s="12">
        <f t="shared" si="57"/>
        <v>-0.87675586836154018</v>
      </c>
      <c r="AB234" s="110">
        <f t="shared" si="58"/>
        <v>111683891.9641303</v>
      </c>
      <c r="AC234" s="73">
        <f>AB234/SUMIFS(FinParameters!$L$8:$L$39,FinParameters!$B$8:$B$39,Financials!$E234,FinParameters!$C$8:$C$39,Financials!$F234)</f>
        <v>79041727.671332344</v>
      </c>
      <c r="AD234" s="73">
        <f t="shared" si="59"/>
        <v>79041727.671332344</v>
      </c>
      <c r="AE234" s="12"/>
      <c r="AF234" s="73">
        <f t="shared" si="60"/>
        <v>108638056.93700938</v>
      </c>
      <c r="AG234" s="73">
        <f t="shared" si="61"/>
        <v>59471318.906875186</v>
      </c>
      <c r="AH234" s="73">
        <f t="shared" si="61"/>
        <v>18264198.263302885</v>
      </c>
      <c r="AI234" s="12">
        <f t="shared" si="62"/>
        <v>0.26347308230916522</v>
      </c>
      <c r="AL234" s="73">
        <f>Summary!G234</f>
        <v>-7202169.7090179808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13658877.703496631</v>
      </c>
      <c r="AN234" s="20">
        <f>Summary!I234</f>
        <v>4278423.7912615146</v>
      </c>
      <c r="AP234" s="12">
        <v>1</v>
      </c>
    </row>
    <row r="235" spans="1:42" x14ac:dyDescent="0.3">
      <c r="A235">
        <v>231</v>
      </c>
      <c r="B235" t="str">
        <f>Summary!B235</f>
        <v>MarinusSnowy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-94654245.832912385</v>
      </c>
      <c r="H235" s="73">
        <f>SUMIFS(AM$5:AM235,$F$5:$F235,$F235,$D$5:$D235,$D235)</f>
        <v>230536877.25199586</v>
      </c>
      <c r="I235" s="20">
        <f>SUMIFS(AN$5:AN235,$F$5:$F235,$F235,$D$5:$D235,$D235)</f>
        <v>30974983.450757511</v>
      </c>
      <c r="J235" s="73">
        <f t="shared" si="48"/>
        <v>30974983.450757511</v>
      </c>
      <c r="K235" s="73">
        <f t="shared" si="49"/>
        <v>-63679262.382154875</v>
      </c>
      <c r="L235" s="73">
        <f t="shared" si="50"/>
        <v>166857614.86984098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16734319.447823131</v>
      </c>
      <c r="Q235" s="73">
        <f>P235/SUMIFS(FinParameters!$H$8:$H$39,FinParameters!$B$8:$B$39,Financials!$E235,FinParameters!$C$8:$C$39,Financials!$F235)</f>
        <v>3882275.5081412946</v>
      </c>
      <c r="R235" s="73">
        <f t="shared" si="63"/>
        <v>-52586607.393087566</v>
      </c>
      <c r="S235" s="12">
        <f t="shared" si="52"/>
        <v>-0.75859642664288285</v>
      </c>
      <c r="T235" s="110">
        <f t="shared" si="53"/>
        <v>-94654245.832912385</v>
      </c>
      <c r="U235" s="73">
        <f>T235/SUMIFS(FinParameters!$L$8:$L$39,FinParameters!$B$8:$B$39,Financials!$E235,FinParameters!$C$8:$C$39,Financials!$F235)</f>
        <v>-66989383.970101036</v>
      </c>
      <c r="V235" s="73">
        <f t="shared" si="54"/>
        <v>-66989383.970101036</v>
      </c>
      <c r="W235" s="12"/>
      <c r="X235" s="73">
        <f t="shared" si="55"/>
        <v>-77919926.385089248</v>
      </c>
      <c r="Y235" s="73">
        <f t="shared" si="56"/>
        <v>-63107108.461959742</v>
      </c>
      <c r="Z235" s="73">
        <f t="shared" si="56"/>
        <v>-119575991.36318859</v>
      </c>
      <c r="AA235" s="12">
        <f t="shared" si="57"/>
        <v>-1.7249623859994205</v>
      </c>
      <c r="AB235" s="110">
        <f t="shared" si="58"/>
        <v>230536877.25199586</v>
      </c>
      <c r="AC235" s="73">
        <f>AB235/SUMIFS(FinParameters!$L$8:$L$39,FinParameters!$B$8:$B$39,Financials!$E235,FinParameters!$C$8:$C$39,Financials!$F235)</f>
        <v>163157217.65681332</v>
      </c>
      <c r="AD235" s="73">
        <f t="shared" si="59"/>
        <v>163157217.65681332</v>
      </c>
      <c r="AE235" s="12"/>
      <c r="AF235" s="73">
        <f t="shared" si="60"/>
        <v>152616950.86690661</v>
      </c>
      <c r="AG235" s="73">
        <f t="shared" si="61"/>
        <v>100050109.19485357</v>
      </c>
      <c r="AH235" s="73">
        <f t="shared" si="61"/>
        <v>43581226.293624729</v>
      </c>
      <c r="AI235" s="12">
        <f t="shared" si="62"/>
        <v>0.62868787651443614</v>
      </c>
      <c r="AL235" s="73">
        <f>Summary!G235</f>
        <v>-11446460.270915322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25778517.543516167</v>
      </c>
      <c r="AN235" s="20">
        <f>Summary!I235</f>
        <v>2958188.326705066</v>
      </c>
      <c r="AP235" s="12">
        <v>1</v>
      </c>
    </row>
    <row r="236" spans="1:42" x14ac:dyDescent="0.3">
      <c r="A236">
        <v>232</v>
      </c>
      <c r="B236" t="str">
        <f>Summary!B236</f>
        <v>MarinusSnowy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47643353.375563636</v>
      </c>
      <c r="H236" s="73">
        <f>SUMIFS(AM$5:AM236,$F$5:$F236,$F236,$D$5:$D236,$D236)</f>
        <v>-1679806.0502001937</v>
      </c>
      <c r="I236" s="20">
        <f>SUMIFS(AN$5:AN236,$F$5:$F236,$F236,$D$5:$D236,$D236)</f>
        <v>76534439.583138838</v>
      </c>
      <c r="J236" s="73">
        <f t="shared" si="48"/>
        <v>76534439.583138838</v>
      </c>
      <c r="K236" s="73">
        <f t="shared" si="49"/>
        <v>124177792.95870247</v>
      </c>
      <c r="L236" s="73">
        <f t="shared" si="50"/>
        <v>122497986.90850228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62293775.580204457</v>
      </c>
      <c r="Q236" s="73">
        <f>P236/SUMIFS(FinParameters!$H$8:$H$39,FinParameters!$B$8:$B$39,Financials!$E236,FinParameters!$C$8:$C$39,Financials!$F236)</f>
        <v>14451833.550729651</v>
      </c>
      <c r="R236" s="73">
        <f t="shared" si="63"/>
        <v>-7027151.2607062422</v>
      </c>
      <c r="S236" s="12">
        <f t="shared" si="52"/>
        <v>-0.10137128253973476</v>
      </c>
      <c r="T236" s="110">
        <f t="shared" si="53"/>
        <v>47643353.375563636</v>
      </c>
      <c r="U236" s="73">
        <f>T236/SUMIFS(FinParameters!$L$8:$L$39,FinParameters!$B$8:$B$39,Financials!$E236,FinParameters!$C$8:$C$39,Financials!$F236)</f>
        <v>33718496.88108851</v>
      </c>
      <c r="V236" s="73">
        <f t="shared" si="54"/>
        <v>33718496.88108851</v>
      </c>
      <c r="W236" s="12"/>
      <c r="X236" s="73">
        <f t="shared" si="55"/>
        <v>109937128.95576809</v>
      </c>
      <c r="Y236" s="73">
        <f t="shared" si="56"/>
        <v>48170330.431818157</v>
      </c>
      <c r="Z236" s="73">
        <f t="shared" si="56"/>
        <v>26691345.620382268</v>
      </c>
      <c r="AA236" s="12">
        <f t="shared" si="57"/>
        <v>0.38504023008287308</v>
      </c>
      <c r="AB236" s="110">
        <f t="shared" si="58"/>
        <v>-1679806.0502001937</v>
      </c>
      <c r="AC236" s="73">
        <f>AB236/SUMIFS(FinParameters!$L$8:$L$39,FinParameters!$B$8:$B$39,Financials!$E236,FinParameters!$C$8:$C$39,Financials!$F236)</f>
        <v>-1188844.4253287988</v>
      </c>
      <c r="AD236" s="73">
        <f t="shared" si="59"/>
        <v>-1188844.4253287988</v>
      </c>
      <c r="AE236" s="12"/>
      <c r="AF236" s="73">
        <f t="shared" si="60"/>
        <v>108257322.9055679</v>
      </c>
      <c r="AG236" s="73">
        <f t="shared" si="61"/>
        <v>46981486.006489359</v>
      </c>
      <c r="AH236" s="73">
        <f t="shared" si="61"/>
        <v>25502501.195053469</v>
      </c>
      <c r="AI236" s="12">
        <f t="shared" si="62"/>
        <v>0.36789036669375308</v>
      </c>
      <c r="AL236" s="73">
        <f>Summary!G236</f>
        <v>1346983.9211914213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614457.81665584783</v>
      </c>
      <c r="AN236" s="20">
        <f>Summary!I236</f>
        <v>6533690.8308711331</v>
      </c>
      <c r="AP236" s="12">
        <v>1</v>
      </c>
    </row>
    <row r="237" spans="1:42" x14ac:dyDescent="0.3">
      <c r="A237">
        <v>233</v>
      </c>
      <c r="B237" t="str">
        <f>Summary!B237</f>
        <v>MarinusSnowy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288248548.96490341</v>
      </c>
      <c r="H237" s="73">
        <f>SUMIFS(AM$5:AM237,$F$5:$F237,$F237,$D$5:$D237,$D237)</f>
        <v>-299555651.75907105</v>
      </c>
      <c r="I237" s="20">
        <f>SUMIFS(AN$5:AN237,$F$5:$F237,$F237,$D$5:$D237,$D237)</f>
        <v>151897886.64253134</v>
      </c>
      <c r="J237" s="73">
        <f t="shared" si="48"/>
        <v>151897886.64253134</v>
      </c>
      <c r="K237" s="73">
        <f t="shared" si="49"/>
        <v>440146435.60743475</v>
      </c>
      <c r="L237" s="73">
        <f t="shared" si="50"/>
        <v>140590783.8483637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136512456.0395236</v>
      </c>
      <c r="Q237" s="73">
        <f>P237/SUMIFS(FinParameters!$H$8:$H$39,FinParameters!$B$8:$B$39,Financials!$E237,FinParameters!$C$8:$C$39,Financials!$F237)</f>
        <v>28531696.684170976</v>
      </c>
      <c r="R237" s="73">
        <f t="shared" si="63"/>
        <v>66486707.702607259</v>
      </c>
      <c r="S237" s="12">
        <f t="shared" si="52"/>
        <v>0.94946086663320439</v>
      </c>
      <c r="T237" s="110">
        <f t="shared" si="53"/>
        <v>288248548.96490341</v>
      </c>
      <c r="U237" s="73">
        <f>T237/SUMIFS(FinParameters!$L$8:$L$39,FinParameters!$B$8:$B$39,Financials!$E237,FinParameters!$C$8:$C$39,Financials!$F237)</f>
        <v>199025694.86908183</v>
      </c>
      <c r="V237" s="73">
        <f t="shared" si="54"/>
        <v>199025694.86908183</v>
      </c>
      <c r="W237" s="12"/>
      <c r="X237" s="73">
        <f t="shared" si="55"/>
        <v>424761005.00442702</v>
      </c>
      <c r="Y237" s="73">
        <f t="shared" si="56"/>
        <v>227557391.55325282</v>
      </c>
      <c r="Z237" s="73">
        <f t="shared" si="56"/>
        <v>265512402.57168907</v>
      </c>
      <c r="AA237" s="12">
        <f t="shared" si="57"/>
        <v>3.7916396308144216</v>
      </c>
      <c r="AB237" s="110">
        <f t="shared" si="58"/>
        <v>-299555651.75907105</v>
      </c>
      <c r="AC237" s="73">
        <f>AB237/SUMIFS(FinParameters!$L$8:$L$39,FinParameters!$B$8:$B$39,Financials!$E237,FinParameters!$C$8:$C$39,Financials!$F237)</f>
        <v>-206832859.89609244</v>
      </c>
      <c r="AD237" s="73">
        <f t="shared" si="59"/>
        <v>-206832859.89609244</v>
      </c>
      <c r="AE237" s="12"/>
      <c r="AF237" s="73">
        <f t="shared" si="60"/>
        <v>125205353.24535596</v>
      </c>
      <c r="AG237" s="73">
        <f t="shared" si="61"/>
        <v>20724531.657160372</v>
      </c>
      <c r="AH237" s="73">
        <f t="shared" si="61"/>
        <v>58679542.675596625</v>
      </c>
      <c r="AI237" s="12">
        <f t="shared" si="62"/>
        <v>0.83797094739024447</v>
      </c>
      <c r="AL237" s="73">
        <f>Summary!G237</f>
        <v>16290201.389387365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-23174231.120867576</v>
      </c>
      <c r="AN237" s="20">
        <f>Summary!I237</f>
        <v>10636668.887005029</v>
      </c>
      <c r="AP237" s="12">
        <v>1</v>
      </c>
    </row>
    <row r="238" spans="1:42" x14ac:dyDescent="0.3">
      <c r="A238">
        <v>234</v>
      </c>
      <c r="B238" t="str">
        <f>Summary!B238</f>
        <v>MarinusSnowy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161810066.03604028</v>
      </c>
      <c r="H238" s="73">
        <f>SUMIFS(AM$5:AM238,$F$5:$F238,$F238,$D$5:$D238,$D238)</f>
        <v>-129039009.168988</v>
      </c>
      <c r="I238" s="20">
        <f>SUMIFS(AN$5:AN238,$F$5:$F238,$F238,$D$5:$D238,$D238)</f>
        <v>111818149.78203568</v>
      </c>
      <c r="J238" s="73">
        <f t="shared" si="48"/>
        <v>111818149.78203568</v>
      </c>
      <c r="K238" s="73">
        <f t="shared" si="49"/>
        <v>273628215.81807595</v>
      </c>
      <c r="L238" s="73">
        <f t="shared" si="50"/>
        <v>144589206.64908797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96432719.179027945</v>
      </c>
      <c r="Q238" s="73">
        <f>P238/SUMIFS(FinParameters!$H$8:$H$39,FinParameters!$B$8:$B$39,Financials!$E238,FinParameters!$C$8:$C$39,Financials!$F238)</f>
        <v>20154857.467726391</v>
      </c>
      <c r="R238" s="73">
        <f t="shared" si="63"/>
        <v>26406970.842111602</v>
      </c>
      <c r="S238" s="12">
        <f t="shared" si="52"/>
        <v>0.37710372926054558</v>
      </c>
      <c r="T238" s="110">
        <f t="shared" si="53"/>
        <v>161810066.03604028</v>
      </c>
      <c r="U238" s="73">
        <f>T238/SUMIFS(FinParameters!$L$8:$L$39,FinParameters!$B$8:$B$39,Financials!$E238,FinParameters!$C$8:$C$39,Financials!$F238)</f>
        <v>111724277.34772767</v>
      </c>
      <c r="V238" s="73">
        <f t="shared" si="54"/>
        <v>111724277.34772767</v>
      </c>
      <c r="W238" s="12"/>
      <c r="X238" s="73">
        <f t="shared" si="55"/>
        <v>258242785.21506822</v>
      </c>
      <c r="Y238" s="73">
        <f t="shared" si="56"/>
        <v>131879134.81545407</v>
      </c>
      <c r="Z238" s="73">
        <f t="shared" si="56"/>
        <v>138131248.18983927</v>
      </c>
      <c r="AA238" s="12">
        <f t="shared" si="57"/>
        <v>1.9725779655398401</v>
      </c>
      <c r="AB238" s="110">
        <f t="shared" si="58"/>
        <v>-129039009.168988</v>
      </c>
      <c r="AC238" s="73">
        <f>AB238/SUMIFS(FinParameters!$L$8:$L$39,FinParameters!$B$8:$B$39,Financials!$E238,FinParameters!$C$8:$C$39,Financials!$F238)</f>
        <v>-89096991.319816351</v>
      </c>
      <c r="AD238" s="73">
        <f t="shared" si="59"/>
        <v>-89096991.319816351</v>
      </c>
      <c r="AE238" s="12"/>
      <c r="AF238" s="73">
        <f t="shared" si="60"/>
        <v>129203776.04608022</v>
      </c>
      <c r="AG238" s="73">
        <f t="shared" si="61"/>
        <v>42782143.495637715</v>
      </c>
      <c r="AH238" s="73">
        <f t="shared" si="61"/>
        <v>49034256.870022923</v>
      </c>
      <c r="AI238" s="12">
        <f t="shared" si="62"/>
        <v>0.7002318152189303</v>
      </c>
      <c r="AL238" s="73">
        <f>Summary!G238</f>
        <v>7536226.8984495131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-10097793.159175653</v>
      </c>
      <c r="AN238" s="20">
        <f>Summary!I238</f>
        <v>8245709.1685137982</v>
      </c>
      <c r="AP238" s="12">
        <v>1</v>
      </c>
    </row>
    <row r="239" spans="1:42" x14ac:dyDescent="0.3">
      <c r="A239">
        <v>235</v>
      </c>
      <c r="B239" t="str">
        <f>Summary!B239</f>
        <v>MarinusSnowy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92558311.111696735</v>
      </c>
      <c r="H239" s="73">
        <f>SUMIFS(AM$5:AM239,$F$5:$F239,$F239,$D$5:$D239,$D239)</f>
        <v>-54151555.140117377</v>
      </c>
      <c r="I239" s="20">
        <f>SUMIFS(AN$5:AN239,$F$5:$F239,$F239,$D$5:$D239,$D239)</f>
        <v>95069046.92139262</v>
      </c>
      <c r="J239" s="73">
        <f t="shared" si="48"/>
        <v>95069046.92139262</v>
      </c>
      <c r="K239" s="73">
        <f t="shared" si="49"/>
        <v>187627358.03308934</v>
      </c>
      <c r="L239" s="73">
        <f t="shared" si="50"/>
        <v>133475802.89297198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79683616.318384886</v>
      </c>
      <c r="Q239" s="73">
        <f>P239/SUMIFS(FinParameters!$H$8:$H$39,FinParameters!$B$8:$B$39,Financials!$E239,FinParameters!$C$8:$C$39,Financials!$F239)</f>
        <v>16654222.167358704</v>
      </c>
      <c r="R239" s="73">
        <f t="shared" si="63"/>
        <v>9657867.9814685453</v>
      </c>
      <c r="S239" s="12">
        <f t="shared" si="52"/>
        <v>0.13791881144920357</v>
      </c>
      <c r="T239" s="110">
        <f t="shared" si="53"/>
        <v>92558311.111696735</v>
      </c>
      <c r="U239" s="73">
        <f>T239/SUMIFS(FinParameters!$L$8:$L$39,FinParameters!$B$8:$B$39,Financials!$E239,FinParameters!$C$8:$C$39,Financials!$F239)</f>
        <v>63908325.821813807</v>
      </c>
      <c r="V239" s="73">
        <f t="shared" si="54"/>
        <v>63908325.821813807</v>
      </c>
      <c r="W239" s="12"/>
      <c r="X239" s="73">
        <f t="shared" si="55"/>
        <v>172241927.43008161</v>
      </c>
      <c r="Y239" s="73">
        <f t="shared" si="56"/>
        <v>80562547.989172518</v>
      </c>
      <c r="Z239" s="73">
        <f t="shared" si="56"/>
        <v>73566193.80328235</v>
      </c>
      <c r="AA239" s="12">
        <f t="shared" si="57"/>
        <v>1.0505591950168356</v>
      </c>
      <c r="AB239" s="110">
        <f t="shared" si="58"/>
        <v>-54151555.140117377</v>
      </c>
      <c r="AC239" s="73">
        <f>AB239/SUMIFS(FinParameters!$L$8:$L$39,FinParameters!$B$8:$B$39,Financials!$E239,FinParameters!$C$8:$C$39,Financials!$F239)</f>
        <v>-37389783.673518211</v>
      </c>
      <c r="AD239" s="73">
        <f t="shared" si="59"/>
        <v>-37389783.673518211</v>
      </c>
      <c r="AE239" s="12"/>
      <c r="AF239" s="73">
        <f t="shared" si="60"/>
        <v>118090372.28996423</v>
      </c>
      <c r="AG239" s="73">
        <f t="shared" si="61"/>
        <v>43172764.315654308</v>
      </c>
      <c r="AH239" s="73">
        <f t="shared" si="61"/>
        <v>36176410.12976414</v>
      </c>
      <c r="AI239" s="12">
        <f t="shared" si="62"/>
        <v>0.51661583044722093</v>
      </c>
      <c r="AL239" s="73">
        <f>Summary!G239</f>
        <v>4410088.0702194534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-4486737.7523461059</v>
      </c>
      <c r="AN239" s="20">
        <f>Summary!I239</f>
        <v>7417043.862219058</v>
      </c>
      <c r="AP239" s="12">
        <v>1</v>
      </c>
    </row>
    <row r="240" spans="1:42" x14ac:dyDescent="0.3">
      <c r="A240">
        <v>236</v>
      </c>
      <c r="B240" t="str">
        <f>Summary!B240</f>
        <v>MarinusSnowy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42608124.566226698</v>
      </c>
      <c r="H240" s="73">
        <f>SUMIFS(AM$5:AM240,$F$5:$F240,$F240,$D$5:$D240,$D240)</f>
        <v>-40804.059345282629</v>
      </c>
      <c r="I240" s="20">
        <f>SUMIFS(AN$5:AN240,$F$5:$F240,$F240,$D$5:$D240,$D240)</f>
        <v>82895808.354855925</v>
      </c>
      <c r="J240" s="73">
        <f t="shared" si="48"/>
        <v>82895808.354855925</v>
      </c>
      <c r="K240" s="73">
        <f t="shared" si="49"/>
        <v>125503932.92108262</v>
      </c>
      <c r="L240" s="73">
        <f t="shared" si="50"/>
        <v>125463128.86173734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67510377.751848191</v>
      </c>
      <c r="Q240" s="73">
        <f>P240/SUMIFS(FinParameters!$H$8:$H$39,FinParameters!$B$8:$B$39,Financials!$E240,FinParameters!$C$8:$C$39,Financials!$F240)</f>
        <v>14109962.39414124</v>
      </c>
      <c r="R240" s="73">
        <f t="shared" si="63"/>
        <v>-2515370.58506815</v>
      </c>
      <c r="S240" s="12">
        <f t="shared" si="52"/>
        <v>-3.5920652685722046E-2</v>
      </c>
      <c r="T240" s="110">
        <f t="shared" si="53"/>
        <v>42608124.566226698</v>
      </c>
      <c r="U240" s="73">
        <f>T240/SUMIFS(FinParameters!$L$8:$L$39,FinParameters!$B$8:$B$39,Financials!$E240,FinParameters!$C$8:$C$39,Financials!$F240)</f>
        <v>29419442.454484604</v>
      </c>
      <c r="V240" s="73">
        <f t="shared" si="54"/>
        <v>29419442.454484604</v>
      </c>
      <c r="W240" s="12"/>
      <c r="X240" s="73">
        <f t="shared" si="55"/>
        <v>110118502.31807488</v>
      </c>
      <c r="Y240" s="73">
        <f t="shared" si="56"/>
        <v>43529404.848625846</v>
      </c>
      <c r="Z240" s="73">
        <f t="shared" si="56"/>
        <v>26904071.869416453</v>
      </c>
      <c r="AA240" s="12">
        <f t="shared" si="57"/>
        <v>0.38420256132033509</v>
      </c>
      <c r="AB240" s="110">
        <f t="shared" si="58"/>
        <v>-40804.059345282629</v>
      </c>
      <c r="AC240" s="73">
        <f>AB240/SUMIFS(FinParameters!$L$8:$L$39,FinParameters!$B$8:$B$39,Financials!$E240,FinParameters!$C$8:$C$39,Financials!$F240)</f>
        <v>-28173.797557131609</v>
      </c>
      <c r="AD240" s="73">
        <f t="shared" si="59"/>
        <v>-28173.797557131609</v>
      </c>
      <c r="AE240" s="12"/>
      <c r="AF240" s="73">
        <f t="shared" si="60"/>
        <v>110077698.25872959</v>
      </c>
      <c r="AG240" s="73">
        <f t="shared" si="61"/>
        <v>43501231.051068716</v>
      </c>
      <c r="AH240" s="73">
        <f t="shared" si="61"/>
        <v>26875898.071859322</v>
      </c>
      <c r="AI240" s="12">
        <f t="shared" si="62"/>
        <v>0.38380022649027262</v>
      </c>
      <c r="AL240" s="73">
        <f>Summary!G240</f>
        <v>1589017.4940752569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117189.93603742549</v>
      </c>
      <c r="AN240" s="20">
        <f>Summary!I240</f>
        <v>6665144.5460061822</v>
      </c>
      <c r="AP240" s="12">
        <v>1</v>
      </c>
    </row>
    <row r="241" spans="1:42" x14ac:dyDescent="0.3">
      <c r="A241">
        <v>237</v>
      </c>
      <c r="B241" t="str">
        <f>Summary!B241</f>
        <v>MarinusSnowy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-141561.50272772461</v>
      </c>
      <c r="H241" s="73">
        <f>SUMIFS(AM$5:AM241,$F$5:$F241,$F241,$D$5:$D241,$D241)</f>
        <v>54013553.211146966</v>
      </c>
      <c r="I241" s="20">
        <f>SUMIFS(AN$5:AN241,$F$5:$F241,$F241,$D$5:$D241,$D241)</f>
        <v>70332180.991151065</v>
      </c>
      <c r="J241" s="73">
        <f t="shared" si="48"/>
        <v>70332180.991151065</v>
      </c>
      <c r="K241" s="73">
        <f t="shared" si="49"/>
        <v>70190619.488423347</v>
      </c>
      <c r="L241" s="73">
        <f t="shared" si="50"/>
        <v>124204172.6995703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54946750.388143331</v>
      </c>
      <c r="Q241" s="73">
        <f>P241/SUMIFS(FinParameters!$H$8:$H$39,FinParameters!$B$8:$B$39,Financials!$E241,FinParameters!$C$8:$C$39,Financials!$F241)</f>
        <v>11484109.66543204</v>
      </c>
      <c r="R241" s="73">
        <f t="shared" si="63"/>
        <v>-15078997.94877301</v>
      </c>
      <c r="S241" s="12">
        <f t="shared" si="52"/>
        <v>-0.21533504899116698</v>
      </c>
      <c r="T241" s="110">
        <f t="shared" si="53"/>
        <v>-141561.50272772461</v>
      </c>
      <c r="U241" s="73">
        <f>T241/SUMIFS(FinParameters!$L$8:$L$39,FinParameters!$B$8:$B$39,Financials!$E241,FinParameters!$C$8:$C$39,Financials!$F241)</f>
        <v>-97743.341807862045</v>
      </c>
      <c r="V241" s="73">
        <f t="shared" si="54"/>
        <v>-97743.341807862045</v>
      </c>
      <c r="W241" s="12"/>
      <c r="X241" s="73">
        <f t="shared" si="55"/>
        <v>54805188.885415614</v>
      </c>
      <c r="Y241" s="73">
        <f t="shared" si="56"/>
        <v>11386366.323624177</v>
      </c>
      <c r="Z241" s="73">
        <f t="shared" si="56"/>
        <v>-15176741.290580872</v>
      </c>
      <c r="AA241" s="12">
        <f t="shared" si="57"/>
        <v>-0.21673086901636096</v>
      </c>
      <c r="AB241" s="110">
        <f t="shared" si="58"/>
        <v>54013553.211146966</v>
      </c>
      <c r="AC241" s="73">
        <f>AB241/SUMIFS(FinParameters!$L$8:$L$39,FinParameters!$B$8:$B$39,Financials!$E241,FinParameters!$C$8:$C$39,Financials!$F241)</f>
        <v>37294498.0947868</v>
      </c>
      <c r="AD241" s="73">
        <f t="shared" si="59"/>
        <v>37294498.0947868</v>
      </c>
      <c r="AE241" s="12"/>
      <c r="AF241" s="73">
        <f t="shared" si="60"/>
        <v>108818742.09656258</v>
      </c>
      <c r="AG241" s="73">
        <f t="shared" si="61"/>
        <v>48680864.418410979</v>
      </c>
      <c r="AH241" s="73">
        <f t="shared" si="61"/>
        <v>22117756.804205928</v>
      </c>
      <c r="AI241" s="12">
        <f t="shared" si="62"/>
        <v>0.31585177351893912</v>
      </c>
      <c r="AL241" s="73">
        <f>Summary!G241</f>
        <v>-3309559.8790939925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6329336.6265376676</v>
      </c>
      <c r="AN241" s="20">
        <f>Summary!I241</f>
        <v>5483701.3120211605</v>
      </c>
      <c r="AP241" s="12">
        <v>1</v>
      </c>
    </row>
    <row r="242" spans="1:42" x14ac:dyDescent="0.3">
      <c r="A242">
        <v>238</v>
      </c>
      <c r="B242" t="str">
        <f>Summary!B242</f>
        <v>MarinusSnowy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-49457005.622360095</v>
      </c>
      <c r="H242" s="73">
        <f>SUMIFS(AM$5:AM242,$F$5:$F242,$F242,$D$5:$D242,$D242)</f>
        <v>127489573.86144465</v>
      </c>
      <c r="I242" s="20">
        <f>SUMIFS(AN$5:AN242,$F$5:$F242,$F242,$D$5:$D242,$D242)</f>
        <v>54751579.94014553</v>
      </c>
      <c r="J242" s="73">
        <f t="shared" si="48"/>
        <v>54751579.94014553</v>
      </c>
      <c r="K242" s="73">
        <f t="shared" si="49"/>
        <v>5294574.3177854344</v>
      </c>
      <c r="L242" s="73">
        <f t="shared" si="50"/>
        <v>132784148.17923009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39366149.337137789</v>
      </c>
      <c r="Q242" s="73">
        <f>P242/SUMIFS(FinParameters!$H$8:$H$39,FinParameters!$B$8:$B$39,Financials!$E242,FinParameters!$C$8:$C$39,Financials!$F242)</f>
        <v>8227696.3223473588</v>
      </c>
      <c r="R242" s="73">
        <f t="shared" si="63"/>
        <v>-30659598.999778554</v>
      </c>
      <c r="S242" s="12">
        <f t="shared" si="52"/>
        <v>-0.43783322174959682</v>
      </c>
      <c r="T242" s="110">
        <f t="shared" si="53"/>
        <v>-49457005.622360095</v>
      </c>
      <c r="U242" s="73">
        <f>T242/SUMIFS(FinParameters!$L$8:$L$39,FinParameters!$B$8:$B$39,Financials!$E242,FinParameters!$C$8:$C$39,Financials!$F242)</f>
        <v>-34148358.926631734</v>
      </c>
      <c r="V242" s="73">
        <f t="shared" si="54"/>
        <v>-34148358.926631734</v>
      </c>
      <c r="W242" s="12"/>
      <c r="X242" s="73">
        <f t="shared" si="55"/>
        <v>-10090856.285222303</v>
      </c>
      <c r="Y242" s="73">
        <f t="shared" si="56"/>
        <v>-25920662.604284376</v>
      </c>
      <c r="Z242" s="73">
        <f t="shared" si="56"/>
        <v>-64807957.926410288</v>
      </c>
      <c r="AA242" s="12">
        <f t="shared" si="57"/>
        <v>-0.92548754516122278</v>
      </c>
      <c r="AB242" s="110">
        <f t="shared" si="58"/>
        <v>127489573.86144465</v>
      </c>
      <c r="AC242" s="73">
        <f>AB242/SUMIFS(FinParameters!$L$8:$L$39,FinParameters!$B$8:$B$39,Financials!$E242,FinParameters!$C$8:$C$39,Financials!$F242)</f>
        <v>88027159.607407436</v>
      </c>
      <c r="AD242" s="73">
        <f t="shared" si="59"/>
        <v>88027159.607407436</v>
      </c>
      <c r="AE242" s="12"/>
      <c r="AF242" s="73">
        <f t="shared" si="60"/>
        <v>117398717.57622235</v>
      </c>
      <c r="AG242" s="73">
        <f t="shared" si="61"/>
        <v>62106497.00312306</v>
      </c>
      <c r="AH242" s="73">
        <f t="shared" si="61"/>
        <v>23219201.680997148</v>
      </c>
      <c r="AI242" s="12">
        <f t="shared" si="62"/>
        <v>0.33158091462703287</v>
      </c>
      <c r="AL242" s="73">
        <f>Summary!G242</f>
        <v>-9804898.782874262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15805681.897314355</v>
      </c>
      <c r="AN242" s="20">
        <f>Summary!I242</f>
        <v>3904644.1248462447</v>
      </c>
      <c r="AP242" s="12">
        <v>1</v>
      </c>
    </row>
    <row r="243" spans="1:42" x14ac:dyDescent="0.3">
      <c r="A243">
        <v>239</v>
      </c>
      <c r="B243" t="str">
        <f>Summary!B243</f>
        <v>MarinusSnowy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-108145533.24469286</v>
      </c>
      <c r="H243" s="73">
        <f>SUMIFS(AM$5:AM243,$F$5:$F243,$F243,$D$5:$D243,$D243)</f>
        <v>258381366.29027405</v>
      </c>
      <c r="I243" s="20">
        <f>SUMIFS(AN$5:AN243,$F$5:$F243,$F243,$D$5:$D243,$D243)</f>
        <v>33662245.4497035</v>
      </c>
      <c r="J243" s="73">
        <f t="shared" si="48"/>
        <v>33662245.4497035</v>
      </c>
      <c r="K243" s="73">
        <f t="shared" si="49"/>
        <v>-74483287.794989362</v>
      </c>
      <c r="L243" s="73">
        <f t="shared" si="50"/>
        <v>183898078.49528468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18276814.846695762</v>
      </c>
      <c r="Q243" s="73">
        <f>P243/SUMIFS(FinParameters!$H$8:$H$39,FinParameters!$B$8:$B$39,Financials!$E243,FinParameters!$C$8:$C$39,Financials!$F243)</f>
        <v>3819933.7458824916</v>
      </c>
      <c r="R243" s="73">
        <f t="shared" si="63"/>
        <v>-51748933.490220577</v>
      </c>
      <c r="S243" s="12">
        <f t="shared" si="52"/>
        <v>-0.73899865005711696</v>
      </c>
      <c r="T243" s="110">
        <f t="shared" si="53"/>
        <v>-108145533.24469286</v>
      </c>
      <c r="U243" s="73">
        <f>T243/SUMIFS(FinParameters!$L$8:$L$39,FinParameters!$B$8:$B$39,Financials!$E243,FinParameters!$C$8:$C$39,Financials!$F243)</f>
        <v>-74670765.831445947</v>
      </c>
      <c r="V243" s="73">
        <f t="shared" si="54"/>
        <v>-74670765.831445947</v>
      </c>
      <c r="W243" s="12"/>
      <c r="X243" s="73">
        <f t="shared" si="55"/>
        <v>-89868718.397997096</v>
      </c>
      <c r="Y243" s="73">
        <f t="shared" si="56"/>
        <v>-70850832.085563451</v>
      </c>
      <c r="Z243" s="73">
        <f t="shared" si="56"/>
        <v>-126419699.32166652</v>
      </c>
      <c r="AA243" s="12">
        <f t="shared" si="57"/>
        <v>-1.8053316433466842</v>
      </c>
      <c r="AB243" s="110">
        <f t="shared" si="58"/>
        <v>258381366.29027405</v>
      </c>
      <c r="AC243" s="73">
        <f>AB243/SUMIFS(FinParameters!$L$8:$L$39,FinParameters!$B$8:$B$39,Financials!$E243,FinParameters!$C$8:$C$39,Financials!$F243)</f>
        <v>178403433.95243213</v>
      </c>
      <c r="AD243" s="73">
        <f t="shared" si="59"/>
        <v>178403433.95243213</v>
      </c>
      <c r="AE243" s="12"/>
      <c r="AF243" s="73">
        <f t="shared" si="60"/>
        <v>168512647.89227694</v>
      </c>
      <c r="AG243" s="73">
        <f t="shared" si="61"/>
        <v>107552601.86686867</v>
      </c>
      <c r="AH243" s="73">
        <f t="shared" si="61"/>
        <v>51983734.630765602</v>
      </c>
      <c r="AI243" s="12">
        <f t="shared" si="62"/>
        <v>0.7423517186943176</v>
      </c>
      <c r="AL243" s="73">
        <f>Summary!G243</f>
        <v>-13491287.411780469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27844489.0382782</v>
      </c>
      <c r="AN243" s="20">
        <f>Summary!I243</f>
        <v>2687261.9989459924</v>
      </c>
      <c r="AP243" s="12">
        <v>1</v>
      </c>
    </row>
    <row r="244" spans="1:42" x14ac:dyDescent="0.3">
      <c r="A244">
        <v>240</v>
      </c>
      <c r="B244" t="str">
        <f>Summary!B244</f>
        <v>MarinusSnowy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48016936.131428532</v>
      </c>
      <c r="H244" s="73">
        <f>SUMIFS(AM$5:AM244,$F$5:$F244,$F244,$D$5:$D244,$D244)</f>
        <v>-466896.65315055288</v>
      </c>
      <c r="I244" s="20">
        <f>SUMIFS(AN$5:AN244,$F$5:$F244,$F244,$D$5:$D244,$D244)</f>
        <v>82931916.444620505</v>
      </c>
      <c r="J244" s="73">
        <f t="shared" si="48"/>
        <v>82931916.444620505</v>
      </c>
      <c r="K244" s="73">
        <f t="shared" si="49"/>
        <v>130948852.57604903</v>
      </c>
      <c r="L244" s="73">
        <f t="shared" si="50"/>
        <v>130481955.92289849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67546485.841612771</v>
      </c>
      <c r="Q244" s="73">
        <f>P244/SUMIFS(FinParameters!$H$8:$H$39,FinParameters!$B$8:$B$39,Financials!$E244,FinParameters!$C$8:$C$39,Financials!$F244)</f>
        <v>14117509.141851276</v>
      </c>
      <c r="R244" s="73">
        <f t="shared" si="63"/>
        <v>-2479262.4953035698</v>
      </c>
      <c r="S244" s="12">
        <f t="shared" si="52"/>
        <v>-3.5405012501616442E-2</v>
      </c>
      <c r="T244" s="110">
        <f t="shared" si="53"/>
        <v>48016936.131428532</v>
      </c>
      <c r="U244" s="73">
        <f>T244/SUMIFS(FinParameters!$L$8:$L$39,FinParameters!$B$8:$B$39,Financials!$E244,FinParameters!$C$8:$C$39,Financials!$F244)</f>
        <v>33154040.543688837</v>
      </c>
      <c r="V244" s="73">
        <f t="shared" si="54"/>
        <v>33154040.543688837</v>
      </c>
      <c r="W244" s="12"/>
      <c r="X244" s="73">
        <f t="shared" si="55"/>
        <v>115563421.9730413</v>
      </c>
      <c r="Y244" s="73">
        <f t="shared" si="56"/>
        <v>47271549.68554011</v>
      </c>
      <c r="Z244" s="73">
        <f t="shared" si="56"/>
        <v>30674778.048385266</v>
      </c>
      <c r="AA244" s="12">
        <f t="shared" si="57"/>
        <v>0.43804998556815228</v>
      </c>
      <c r="AB244" s="110">
        <f t="shared" si="58"/>
        <v>-466896.65315055288</v>
      </c>
      <c r="AC244" s="73">
        <f>AB244/SUMIFS(FinParameters!$L$8:$L$39,FinParameters!$B$8:$B$39,Financials!$E244,FinParameters!$C$8:$C$39,Financials!$F244)</f>
        <v>-322376.0576038555</v>
      </c>
      <c r="AD244" s="73">
        <f t="shared" si="59"/>
        <v>-322376.0576038555</v>
      </c>
      <c r="AE244" s="12"/>
      <c r="AF244" s="73">
        <f t="shared" si="60"/>
        <v>115096525.31989074</v>
      </c>
      <c r="AG244" s="73">
        <f t="shared" si="61"/>
        <v>46949173.627936251</v>
      </c>
      <c r="AH244" s="73">
        <f t="shared" si="61"/>
        <v>30352401.990781412</v>
      </c>
      <c r="AI244" s="12">
        <f t="shared" si="62"/>
        <v>0.43344630670344669</v>
      </c>
      <c r="AL244" s="73">
        <f>Summary!G244</f>
        <v>373582.75586489827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1212909.3970496408</v>
      </c>
      <c r="AN244" s="20">
        <f>Summary!I244</f>
        <v>6397476.8614816628</v>
      </c>
      <c r="AP244" s="12">
        <v>1</v>
      </c>
    </row>
    <row r="245" spans="1:42" x14ac:dyDescent="0.3">
      <c r="A245">
        <v>241</v>
      </c>
      <c r="B245" t="str">
        <f>Summary!B245</f>
        <v>MarinusSnowy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306760795.77074838</v>
      </c>
      <c r="H245" s="73">
        <f>SUMIFS(AM$5:AM245,$F$5:$F245,$F245,$D$5:$D245,$D245)</f>
        <v>-319961037.37299657</v>
      </c>
      <c r="I245" s="20">
        <f>SUMIFS(AN$5:AN245,$F$5:$F245,$F245,$D$5:$D245,$D245)</f>
        <v>163012403.62032369</v>
      </c>
      <c r="J245" s="73">
        <f t="shared" si="48"/>
        <v>163012403.62032369</v>
      </c>
      <c r="K245" s="73">
        <f t="shared" si="49"/>
        <v>469773199.39107203</v>
      </c>
      <c r="L245" s="73">
        <f t="shared" si="50"/>
        <v>149812162.0180755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146453587.25224075</v>
      </c>
      <c r="Q245" s="73">
        <f>P245/SUMIFS(FinParameters!$H$8:$H$39,FinParameters!$B$8:$B$39,Financials!$E245,FinParameters!$C$8:$C$39,Financials!$F245)</f>
        <v>27576068.755180191</v>
      </c>
      <c r="R245" s="73">
        <f t="shared" si="63"/>
        <v>75842762.308276743</v>
      </c>
      <c r="S245" s="12">
        <f t="shared" si="52"/>
        <v>1.0740954006480556</v>
      </c>
      <c r="T245" s="110">
        <f t="shared" si="53"/>
        <v>306760795.77074838</v>
      </c>
      <c r="U245" s="73">
        <f>T245/SUMIFS(FinParameters!$L$8:$L$39,FinParameters!$B$8:$B$39,Financials!$E245,FinParameters!$C$8:$C$39,Financials!$F245)</f>
        <v>206641720.65192226</v>
      </c>
      <c r="V245" s="73">
        <f t="shared" si="54"/>
        <v>206641720.65192226</v>
      </c>
      <c r="W245" s="12"/>
      <c r="X245" s="73">
        <f t="shared" si="55"/>
        <v>453214383.02298909</v>
      </c>
      <c r="Y245" s="73">
        <f t="shared" si="56"/>
        <v>234217789.40710244</v>
      </c>
      <c r="Z245" s="73">
        <f t="shared" si="56"/>
        <v>282484482.960199</v>
      </c>
      <c r="AA245" s="12">
        <f t="shared" si="57"/>
        <v>4.0005832417957965</v>
      </c>
      <c r="AB245" s="110">
        <f t="shared" si="58"/>
        <v>-319961037.37299657</v>
      </c>
      <c r="AC245" s="73">
        <f>AB245/SUMIFS(FinParameters!$L$8:$L$39,FinParameters!$B$8:$B$39,Financials!$E245,FinParameters!$C$8:$C$39,Financials!$F245)</f>
        <v>-215533732.52343976</v>
      </c>
      <c r="AD245" s="73">
        <f t="shared" si="59"/>
        <v>-215533732.52343976</v>
      </c>
      <c r="AE245" s="12"/>
      <c r="AF245" s="73">
        <f t="shared" si="60"/>
        <v>133253345.64999253</v>
      </c>
      <c r="AG245" s="73">
        <f t="shared" si="61"/>
        <v>18684056.883662671</v>
      </c>
      <c r="AH245" s="73">
        <f t="shared" si="61"/>
        <v>66950750.436759233</v>
      </c>
      <c r="AI245" s="12">
        <f t="shared" si="62"/>
        <v>0.94816553254958613</v>
      </c>
      <c r="AL245" s="73">
        <f>Summary!G245</f>
        <v>18512246.805844981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-20405385.613925505</v>
      </c>
      <c r="AN245" s="20">
        <f>Summary!I245</f>
        <v>11114516.977792354</v>
      </c>
      <c r="AP245" s="12">
        <v>1</v>
      </c>
    </row>
    <row r="246" spans="1:42" x14ac:dyDescent="0.3">
      <c r="A246">
        <v>242</v>
      </c>
      <c r="B246" t="str">
        <f>Summary!B246</f>
        <v>MarinusSnowy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170858618.32570219</v>
      </c>
      <c r="H246" s="73">
        <f>SUMIFS(AM$5:AM246,$F$5:$F246,$F246,$D$5:$D246,$D246)</f>
        <v>-137963644.41893986</v>
      </c>
      <c r="I246" s="20">
        <f>SUMIFS(AN$5:AN246,$F$5:$F246,$F246,$D$5:$D246,$D246)</f>
        <v>120354819.24399625</v>
      </c>
      <c r="J246" s="73">
        <f t="shared" si="48"/>
        <v>120354819.24399625</v>
      </c>
      <c r="K246" s="73">
        <f t="shared" si="49"/>
        <v>291213437.56969845</v>
      </c>
      <c r="L246" s="73">
        <f t="shared" si="50"/>
        <v>153249793.15075856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103796002.87591332</v>
      </c>
      <c r="Q246" s="73">
        <f>P246/SUMIFS(FinParameters!$H$8:$H$39,FinParameters!$B$8:$B$39,Financials!$E246,FinParameters!$C$8:$C$39,Financials!$F246)</f>
        <v>19543978.167562936</v>
      </c>
      <c r="R246" s="73">
        <f t="shared" si="63"/>
        <v>33185177.93194931</v>
      </c>
      <c r="S246" s="12">
        <f t="shared" si="52"/>
        <v>0.46997295327288291</v>
      </c>
      <c r="T246" s="110">
        <f t="shared" si="53"/>
        <v>170858618.32570219</v>
      </c>
      <c r="U246" s="73">
        <f>T246/SUMIFS(FinParameters!$L$8:$L$39,FinParameters!$B$8:$B$39,Financials!$E246,FinParameters!$C$8:$C$39,Financials!$F246)</f>
        <v>115094625.40780076</v>
      </c>
      <c r="V246" s="73">
        <f t="shared" si="54"/>
        <v>115094625.40780076</v>
      </c>
      <c r="W246" s="12"/>
      <c r="X246" s="73">
        <f t="shared" si="55"/>
        <v>274654621.20161551</v>
      </c>
      <c r="Y246" s="73">
        <f t="shared" si="56"/>
        <v>134638603.5753637</v>
      </c>
      <c r="Z246" s="73">
        <f t="shared" si="56"/>
        <v>148279803.33975008</v>
      </c>
      <c r="AA246" s="12">
        <f t="shared" si="57"/>
        <v>2.0999585185051068</v>
      </c>
      <c r="AB246" s="110">
        <f t="shared" si="58"/>
        <v>-137963644.41893986</v>
      </c>
      <c r="AC246" s="73">
        <f>AB246/SUMIFS(FinParameters!$L$8:$L$39,FinParameters!$B$8:$B$39,Financials!$E246,FinParameters!$C$8:$C$39,Financials!$F246)</f>
        <v>-92935750.797326058</v>
      </c>
      <c r="AD246" s="73">
        <f t="shared" si="59"/>
        <v>-92935750.797326058</v>
      </c>
      <c r="AE246" s="12"/>
      <c r="AF246" s="73">
        <f t="shared" si="60"/>
        <v>136690976.78267565</v>
      </c>
      <c r="AG246" s="73">
        <f t="shared" si="61"/>
        <v>41702852.778037637</v>
      </c>
      <c r="AH246" s="73">
        <f t="shared" si="61"/>
        <v>55344052.542424023</v>
      </c>
      <c r="AI246" s="12">
        <f t="shared" si="62"/>
        <v>0.78378991587117797</v>
      </c>
      <c r="AL246" s="73">
        <f>Summary!G246</f>
        <v>9048552.2896619197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-8924635.2499518674</v>
      </c>
      <c r="AN246" s="20">
        <f>Summary!I246</f>
        <v>8536669.461960569</v>
      </c>
      <c r="AP246" s="12">
        <v>1</v>
      </c>
    </row>
    <row r="247" spans="1:42" x14ac:dyDescent="0.3">
      <c r="A247">
        <v>243</v>
      </c>
      <c r="B247" t="str">
        <f>Summary!B247</f>
        <v>MarinusSnowy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99391926.322285891</v>
      </c>
      <c r="H247" s="73">
        <f>SUMIFS(AM$5:AM247,$F$5:$F247,$F247,$D$5:$D247,$D247)</f>
        <v>-58240726.205255881</v>
      </c>
      <c r="I247" s="20">
        <f>SUMIFS(AN$5:AN247,$F$5:$F247,$F247,$D$5:$D247,$D247)</f>
        <v>102950747.25005922</v>
      </c>
      <c r="J247" s="73">
        <f t="shared" si="48"/>
        <v>102950747.25005922</v>
      </c>
      <c r="K247" s="73">
        <f t="shared" si="49"/>
        <v>202342673.57234511</v>
      </c>
      <c r="L247" s="73">
        <f t="shared" si="50"/>
        <v>144101947.36708921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86391930.881976292</v>
      </c>
      <c r="Q247" s="73">
        <f>P247/SUMIFS(FinParameters!$H$8:$H$39,FinParameters!$B$8:$B$39,Financials!$E247,FinParameters!$C$8:$C$39,Financials!$F247)</f>
        <v>16266927.089952199</v>
      </c>
      <c r="R247" s="73">
        <f t="shared" si="63"/>
        <v>15781105.93801228</v>
      </c>
      <c r="S247" s="12">
        <f t="shared" si="52"/>
        <v>0.22349414485011324</v>
      </c>
      <c r="T247" s="110">
        <f t="shared" si="53"/>
        <v>99391926.322285891</v>
      </c>
      <c r="U247" s="73">
        <f>T247/SUMIFS(FinParameters!$L$8:$L$39,FinParameters!$B$8:$B$39,Financials!$E247,FinParameters!$C$8:$C$39,Financials!$F247)</f>
        <v>66952879.759430848</v>
      </c>
      <c r="V247" s="73">
        <f t="shared" si="54"/>
        <v>66952879.759430848</v>
      </c>
      <c r="W247" s="12"/>
      <c r="X247" s="73">
        <f t="shared" si="55"/>
        <v>185783857.20426217</v>
      </c>
      <c r="Y247" s="73">
        <f t="shared" si="56"/>
        <v>83219806.849383041</v>
      </c>
      <c r="Z247" s="73">
        <f t="shared" si="56"/>
        <v>82733985.697443128</v>
      </c>
      <c r="AA247" s="12">
        <f t="shared" si="57"/>
        <v>1.1716898331537684</v>
      </c>
      <c r="AB247" s="110">
        <f t="shared" si="58"/>
        <v>-58240726.205255881</v>
      </c>
      <c r="AC247" s="73">
        <f>AB247/SUMIFS(FinParameters!$L$8:$L$39,FinParameters!$B$8:$B$39,Financials!$E247,FinParameters!$C$8:$C$39,Financials!$F247)</f>
        <v>-39232405.317091651</v>
      </c>
      <c r="AD247" s="73">
        <f t="shared" si="59"/>
        <v>-39232405.317091651</v>
      </c>
      <c r="AE247" s="12"/>
      <c r="AF247" s="73">
        <f t="shared" si="60"/>
        <v>127543130.99900629</v>
      </c>
      <c r="AG247" s="73">
        <f t="shared" si="61"/>
        <v>43987401.53229139</v>
      </c>
      <c r="AH247" s="73">
        <f t="shared" si="61"/>
        <v>43501580.380351476</v>
      </c>
      <c r="AI247" s="12">
        <f t="shared" si="62"/>
        <v>0.61607523230147598</v>
      </c>
      <c r="AL247" s="73">
        <f>Summary!G247</f>
        <v>6833615.2105891556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-4089171.0651385058</v>
      </c>
      <c r="AN247" s="20">
        <f>Summary!I247</f>
        <v>7881700.3286665929</v>
      </c>
      <c r="AP247" s="12">
        <v>1</v>
      </c>
    </row>
    <row r="248" spans="1:42" x14ac:dyDescent="0.3">
      <c r="A248">
        <v>244</v>
      </c>
      <c r="B248" t="str">
        <f>Summary!B248</f>
        <v>MarinusSnowy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46941026.44855608</v>
      </c>
      <c r="H248" s="73">
        <f>SUMIFS(AM$5:AM248,$F$5:$F248,$F248,$D$5:$D248,$D248)</f>
        <v>236104.32855703158</v>
      </c>
      <c r="I248" s="20">
        <f>SUMIFS(AN$5:AN248,$F$5:$F248,$F248,$D$5:$D248,$D248)</f>
        <v>90075956.197216302</v>
      </c>
      <c r="J248" s="73">
        <f t="shared" si="48"/>
        <v>90075956.197216302</v>
      </c>
      <c r="K248" s="73">
        <f t="shared" si="49"/>
        <v>137016982.6457724</v>
      </c>
      <c r="L248" s="73">
        <f t="shared" si="50"/>
        <v>137253086.97432941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73517139.829133376</v>
      </c>
      <c r="Q248" s="73">
        <f>P248/SUMIFS(FinParameters!$H$8:$H$39,FinParameters!$B$8:$B$39,Financials!$E248,FinParameters!$C$8:$C$39,Financials!$F248)</f>
        <v>13842704.30413346</v>
      </c>
      <c r="R248" s="73">
        <f t="shared" si="63"/>
        <v>2906314.8851693654</v>
      </c>
      <c r="S248" s="12">
        <f t="shared" si="52"/>
        <v>4.1159622302611332E-2</v>
      </c>
      <c r="T248" s="110">
        <f t="shared" si="53"/>
        <v>46941026.44855608</v>
      </c>
      <c r="U248" s="73">
        <f>T248/SUMIFS(FinParameters!$L$8:$L$39,FinParameters!$B$8:$B$39,Financials!$E248,FinParameters!$C$8:$C$39,Financials!$F248)</f>
        <v>31620645.819898397</v>
      </c>
      <c r="V248" s="73">
        <f t="shared" si="54"/>
        <v>31620645.819898397</v>
      </c>
      <c r="W248" s="12"/>
      <c r="X248" s="73">
        <f t="shared" si="55"/>
        <v>120458166.27768947</v>
      </c>
      <c r="Y248" s="73">
        <f t="shared" si="56"/>
        <v>45463350.124031857</v>
      </c>
      <c r="Z248" s="73">
        <f t="shared" si="56"/>
        <v>34526960.705067761</v>
      </c>
      <c r="AA248" s="12">
        <f t="shared" si="57"/>
        <v>0.48897546137533426</v>
      </c>
      <c r="AB248" s="110">
        <f t="shared" si="58"/>
        <v>236104.32855703158</v>
      </c>
      <c r="AC248" s="73">
        <f>AB248/SUMIFS(FinParameters!$L$8:$L$39,FinParameters!$B$8:$B$39,Financials!$E248,FinParameters!$C$8:$C$39,Financials!$F248)</f>
        <v>159045.76262363489</v>
      </c>
      <c r="AD248" s="73">
        <f t="shared" si="59"/>
        <v>159045.76262363489</v>
      </c>
      <c r="AE248" s="12"/>
      <c r="AF248" s="73">
        <f t="shared" si="60"/>
        <v>120694270.6062465</v>
      </c>
      <c r="AG248" s="73">
        <f t="shared" si="61"/>
        <v>45622395.886655495</v>
      </c>
      <c r="AH248" s="73">
        <f t="shared" si="61"/>
        <v>34686006.467691399</v>
      </c>
      <c r="AI248" s="12">
        <f t="shared" si="62"/>
        <v>0.49122788885723745</v>
      </c>
      <c r="AL248" s="73">
        <f>Summary!G248</f>
        <v>4332901.8823293801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276908.38790231419</v>
      </c>
      <c r="AN248" s="20">
        <f>Summary!I248</f>
        <v>7180147.8423603736</v>
      </c>
      <c r="AP248" s="12">
        <v>1</v>
      </c>
    </row>
    <row r="249" spans="1:42" x14ac:dyDescent="0.3">
      <c r="A249">
        <v>245</v>
      </c>
      <c r="B249" t="str">
        <f>Summary!B249</f>
        <v>MarinusSnowy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-1715186.6499526442</v>
      </c>
      <c r="H249" s="73">
        <f>SUMIFS(AM$5:AM249,$F$5:$F249,$F249,$D$5:$D249,$D249)</f>
        <v>61080180.331959948</v>
      </c>
      <c r="I249" s="20">
        <f>SUMIFS(AN$5:AN249,$F$5:$F249,$F249,$D$5:$D249,$D249)</f>
        <v>76160417.376616448</v>
      </c>
      <c r="J249" s="73">
        <f t="shared" si="48"/>
        <v>76160417.376616448</v>
      </c>
      <c r="K249" s="73">
        <f t="shared" si="49"/>
        <v>74445230.726663798</v>
      </c>
      <c r="L249" s="73">
        <f t="shared" si="50"/>
        <v>135525411.05862376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59601601.008533522</v>
      </c>
      <c r="Q249" s="73">
        <f>P249/SUMIFS(FinParameters!$H$8:$H$39,FinParameters!$B$8:$B$39,Financials!$E249,FinParameters!$C$8:$C$39,Financials!$F249)</f>
        <v>11222516.827118488</v>
      </c>
      <c r="R249" s="73">
        <f t="shared" si="63"/>
        <v>-11009223.935430489</v>
      </c>
      <c r="S249" s="12">
        <f t="shared" si="52"/>
        <v>-0.15591411011225675</v>
      </c>
      <c r="T249" s="110">
        <f t="shared" si="53"/>
        <v>-1715186.6499526442</v>
      </c>
      <c r="U249" s="73">
        <f>T249/SUMIFS(FinParameters!$L$8:$L$39,FinParameters!$B$8:$B$39,Financials!$E249,FinParameters!$C$8:$C$39,Financials!$F249)</f>
        <v>-1155392.4930169247</v>
      </c>
      <c r="V249" s="73">
        <f t="shared" si="54"/>
        <v>-1155392.4930169247</v>
      </c>
      <c r="W249" s="12"/>
      <c r="X249" s="73">
        <f t="shared" si="55"/>
        <v>57886414.358580872</v>
      </c>
      <c r="Y249" s="73">
        <f t="shared" si="56"/>
        <v>10067124.334101563</v>
      </c>
      <c r="Z249" s="73">
        <f t="shared" si="56"/>
        <v>-12164616.428447414</v>
      </c>
      <c r="AA249" s="12">
        <f t="shared" si="57"/>
        <v>-0.17227693399845029</v>
      </c>
      <c r="AB249" s="110">
        <f t="shared" si="58"/>
        <v>61080180.331959948</v>
      </c>
      <c r="AC249" s="73">
        <f>AB249/SUMIFS(FinParameters!$L$8:$L$39,FinParameters!$B$8:$B$39,Financials!$E249,FinParameters!$C$8:$C$39,Financials!$F249)</f>
        <v>41145132.414373092</v>
      </c>
      <c r="AD249" s="73">
        <f t="shared" si="59"/>
        <v>41145132.414373092</v>
      </c>
      <c r="AE249" s="12"/>
      <c r="AF249" s="73">
        <f t="shared" si="60"/>
        <v>118966594.69054082</v>
      </c>
      <c r="AG249" s="73">
        <f t="shared" si="61"/>
        <v>51212256.748474658</v>
      </c>
      <c r="AH249" s="73">
        <f t="shared" si="61"/>
        <v>28980515.985925678</v>
      </c>
      <c r="AI249" s="12">
        <f t="shared" si="62"/>
        <v>0.41042596526700126</v>
      </c>
      <c r="AL249" s="73">
        <f>Summary!G249</f>
        <v>-1573625.1472249196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7066627.120812986</v>
      </c>
      <c r="AN249" s="20">
        <f>Summary!I249</f>
        <v>5828236.3854653761</v>
      </c>
      <c r="AP249" s="12">
        <v>1</v>
      </c>
    </row>
    <row r="250" spans="1:42" x14ac:dyDescent="0.3">
      <c r="A250">
        <v>246</v>
      </c>
      <c r="B250" t="str">
        <f>Summary!B250</f>
        <v>MarinusSnowy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-58674211.066025168</v>
      </c>
      <c r="H250" s="73">
        <f>SUMIFS(AM$5:AM250,$F$5:$F250,$F250,$D$5:$D250,$D250)</f>
        <v>145451415.49207312</v>
      </c>
      <c r="I250" s="20">
        <f>SUMIFS(AN$5:AN250,$F$5:$F250,$F250,$D$5:$D250,$D250)</f>
        <v>58818776.390623733</v>
      </c>
      <c r="J250" s="73">
        <f t="shared" si="48"/>
        <v>58818776.390623733</v>
      </c>
      <c r="K250" s="73">
        <f t="shared" si="49"/>
        <v>144565.3245985657</v>
      </c>
      <c r="L250" s="73">
        <f t="shared" si="50"/>
        <v>145595980.81667167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42259960.022540808</v>
      </c>
      <c r="Q250" s="73">
        <f>P250/SUMIFS(FinParameters!$H$8:$H$39,FinParameters!$B$8:$B$39,Financials!$E250,FinParameters!$C$8:$C$39,Financials!$F250)</f>
        <v>7957221.021603357</v>
      </c>
      <c r="R250" s="73">
        <f t="shared" si="63"/>
        <v>-28350864.921423204</v>
      </c>
      <c r="S250" s="12">
        <f t="shared" si="52"/>
        <v>-0.40150876220355941</v>
      </c>
      <c r="T250" s="110">
        <f t="shared" si="53"/>
        <v>-58674211.066025168</v>
      </c>
      <c r="U250" s="73">
        <f>T250/SUMIFS(FinParameters!$L$8:$L$39,FinParameters!$B$8:$B$39,Financials!$E250,FinParameters!$C$8:$C$39,Financials!$F250)</f>
        <v>-39524411.527601242</v>
      </c>
      <c r="V250" s="73">
        <f t="shared" si="54"/>
        <v>-39524411.527601242</v>
      </c>
      <c r="W250" s="12"/>
      <c r="X250" s="73">
        <f t="shared" si="55"/>
        <v>-16414251.043484364</v>
      </c>
      <c r="Y250" s="73">
        <f t="shared" si="56"/>
        <v>-31567190.505997885</v>
      </c>
      <c r="Z250" s="73">
        <f t="shared" si="56"/>
        <v>-67875276.449024439</v>
      </c>
      <c r="AA250" s="12">
        <f t="shared" si="57"/>
        <v>-0.96125879428387262</v>
      </c>
      <c r="AB250" s="110">
        <f t="shared" si="58"/>
        <v>145451415.49207312</v>
      </c>
      <c r="AC250" s="73">
        <f>AB250/SUMIFS(FinParameters!$L$8:$L$39,FinParameters!$B$8:$B$39,Financials!$E250,FinParameters!$C$8:$C$39,Financials!$F250)</f>
        <v>97979700.088539526</v>
      </c>
      <c r="AD250" s="73">
        <f t="shared" si="59"/>
        <v>97979700.088539526</v>
      </c>
      <c r="AE250" s="12"/>
      <c r="AF250" s="73">
        <f t="shared" si="60"/>
        <v>129037164.44858876</v>
      </c>
      <c r="AG250" s="73">
        <f t="shared" si="61"/>
        <v>66412509.582541645</v>
      </c>
      <c r="AH250" s="73">
        <f t="shared" si="61"/>
        <v>30104423.639515087</v>
      </c>
      <c r="AI250" s="12">
        <f t="shared" si="62"/>
        <v>0.42634289662251695</v>
      </c>
      <c r="AL250" s="73">
        <f>Summary!G250</f>
        <v>-9217205.4436650742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17961841.630628463</v>
      </c>
      <c r="AN250" s="20">
        <f>Summary!I250</f>
        <v>4067196.4504781999</v>
      </c>
      <c r="AP250" s="12">
        <v>1</v>
      </c>
    </row>
    <row r="251" spans="1:42" x14ac:dyDescent="0.3">
      <c r="A251">
        <v>247</v>
      </c>
      <c r="B251" t="str">
        <f>Summary!B251</f>
        <v>MarinusSnowy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-121450391.07927929</v>
      </c>
      <c r="H251" s="73">
        <f>SUMIFS(AM$5:AM251,$F$5:$F251,$F251,$D$5:$D251,$D251)</f>
        <v>289305063.53791797</v>
      </c>
      <c r="I251" s="20">
        <f>SUMIFS(AN$5:AN251,$F$5:$F251,$F251,$D$5:$D251,$D251)</f>
        <v>36442547.101969928</v>
      </c>
      <c r="J251" s="73">
        <f t="shared" si="48"/>
        <v>36442547.101969928</v>
      </c>
      <c r="K251" s="73">
        <f t="shared" si="49"/>
        <v>-85007843.977309361</v>
      </c>
      <c r="L251" s="73">
        <f t="shared" si="50"/>
        <v>204297219.5606086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19883730.733886998</v>
      </c>
      <c r="Q251" s="73">
        <f>P251/SUMIFS(FinParameters!$H$8:$H$39,FinParameters!$B$8:$B$39,Financials!$E251,FinParameters!$C$8:$C$39,Financials!$F251)</f>
        <v>3743951.4873936153</v>
      </c>
      <c r="R251" s="73">
        <f t="shared" si="63"/>
        <v>-50727094.21007701</v>
      </c>
      <c r="S251" s="12">
        <f t="shared" si="52"/>
        <v>-0.71840393098839295</v>
      </c>
      <c r="T251" s="110">
        <f t="shared" si="53"/>
        <v>-121450391.07927929</v>
      </c>
      <c r="U251" s="73">
        <f>T251/SUMIFS(FinParameters!$L$8:$L$39,FinParameters!$B$8:$B$39,Financials!$E251,FinParameters!$C$8:$C$39,Financials!$F251)</f>
        <v>-81812011.614504606</v>
      </c>
      <c r="V251" s="73">
        <f t="shared" si="54"/>
        <v>-81812011.614504606</v>
      </c>
      <c r="W251" s="12"/>
      <c r="X251" s="73">
        <f t="shared" si="55"/>
        <v>-101566660.34539229</v>
      </c>
      <c r="Y251" s="73">
        <f t="shared" si="56"/>
        <v>-78068060.127110988</v>
      </c>
      <c r="Z251" s="73">
        <f t="shared" si="56"/>
        <v>-132539105.82458162</v>
      </c>
      <c r="AA251" s="12">
        <f t="shared" si="57"/>
        <v>-1.8770366431742334</v>
      </c>
      <c r="AB251" s="110">
        <f t="shared" si="58"/>
        <v>289305063.53791797</v>
      </c>
      <c r="AC251" s="73">
        <f>AB251/SUMIFS(FinParameters!$L$8:$L$39,FinParameters!$B$8:$B$39,Financials!$E251,FinParameters!$C$8:$C$39,Financials!$F251)</f>
        <v>194883104.18736276</v>
      </c>
      <c r="AD251" s="73">
        <f t="shared" si="59"/>
        <v>194883104.18736276</v>
      </c>
      <c r="AE251" s="12"/>
      <c r="AF251" s="73">
        <f t="shared" si="60"/>
        <v>187738403.19252568</v>
      </c>
      <c r="AG251" s="73">
        <f t="shared" si="61"/>
        <v>116815044.06025177</v>
      </c>
      <c r="AH251" s="73">
        <f t="shared" si="61"/>
        <v>62343998.362781137</v>
      </c>
      <c r="AI251" s="12">
        <f t="shared" si="62"/>
        <v>0.88292409007056172</v>
      </c>
      <c r="AL251" s="73">
        <f>Summary!G251</f>
        <v>-13304857.83458643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30923697.247643933</v>
      </c>
      <c r="AN251" s="20">
        <f>Summary!I251</f>
        <v>2780301.652266426</v>
      </c>
      <c r="AP251" s="12">
        <v>1</v>
      </c>
    </row>
    <row r="252" spans="1:42" x14ac:dyDescent="0.3">
      <c r="A252">
        <v>248</v>
      </c>
      <c r="B252" t="str">
        <f>Summary!B252</f>
        <v>MarinusSnowy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50355669.916961737</v>
      </c>
      <c r="H252" s="73">
        <f>SUMIFS(AM$5:AM252,$F$5:$F252,$F252,$D$5:$D252,$D252)</f>
        <v>1553597.3499404162</v>
      </c>
      <c r="I252" s="20">
        <f>SUMIFS(AN$5:AN252,$F$5:$F252,$F252,$D$5:$D252,$D252)</f>
        <v>89714523.283596262</v>
      </c>
      <c r="J252" s="73">
        <f t="shared" si="48"/>
        <v>89714523.283596262</v>
      </c>
      <c r="K252" s="73">
        <f t="shared" si="49"/>
        <v>140070193.20055801</v>
      </c>
      <c r="L252" s="73">
        <f t="shared" si="50"/>
        <v>141623790.55049843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73155706.915513337</v>
      </c>
      <c r="Q252" s="73">
        <f>P252/SUMIFS(FinParameters!$H$8:$H$39,FinParameters!$B$8:$B$39,Financials!$E252,FinParameters!$C$8:$C$39,Financials!$F252)</f>
        <v>13774649.304161318</v>
      </c>
      <c r="R252" s="73">
        <f t="shared" si="63"/>
        <v>2544881.9715493256</v>
      </c>
      <c r="S252" s="12">
        <f t="shared" si="52"/>
        <v>3.604096076726078E-2</v>
      </c>
      <c r="T252" s="110">
        <f t="shared" si="53"/>
        <v>50355669.916961737</v>
      </c>
      <c r="U252" s="73">
        <f>T252/SUMIFS(FinParameters!$L$8:$L$39,FinParameters!$B$8:$B$39,Financials!$E252,FinParameters!$C$8:$C$39,Financials!$F252)</f>
        <v>33920834.799234316</v>
      </c>
      <c r="V252" s="73">
        <f t="shared" si="54"/>
        <v>33920834.799234316</v>
      </c>
      <c r="W252" s="12"/>
      <c r="X252" s="73">
        <f t="shared" si="55"/>
        <v>123511376.83247508</v>
      </c>
      <c r="Y252" s="73">
        <f t="shared" si="56"/>
        <v>47695484.103395633</v>
      </c>
      <c r="Z252" s="73">
        <f t="shared" si="56"/>
        <v>36465716.77078364</v>
      </c>
      <c r="AA252" s="12">
        <f t="shared" si="57"/>
        <v>0.51643238554035364</v>
      </c>
      <c r="AB252" s="110">
        <f t="shared" si="58"/>
        <v>1553597.3499404162</v>
      </c>
      <c r="AC252" s="73">
        <f>AB252/SUMIFS(FinParameters!$L$8:$L$39,FinParameters!$B$8:$B$39,Financials!$E252,FinParameters!$C$8:$C$39,Financials!$F252)</f>
        <v>1046541.9115416418</v>
      </c>
      <c r="AD252" s="73">
        <f t="shared" si="59"/>
        <v>1046541.9115416418</v>
      </c>
      <c r="AE252" s="12"/>
      <c r="AF252" s="73">
        <f t="shared" si="60"/>
        <v>125064974.1824155</v>
      </c>
      <c r="AG252" s="73">
        <f t="shared" si="61"/>
        <v>48742026.014937274</v>
      </c>
      <c r="AH252" s="73">
        <f t="shared" si="61"/>
        <v>37512258.682325281</v>
      </c>
      <c r="AI252" s="12">
        <f t="shared" si="62"/>
        <v>0.5312536528513101</v>
      </c>
      <c r="AL252" s="73">
        <f>Summary!G252</f>
        <v>2338733.7855332019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2020494.0030909691</v>
      </c>
      <c r="AN252" s="20">
        <f>Summary!I252</f>
        <v>6782606.8389757555</v>
      </c>
      <c r="AP252" s="12">
        <v>1</v>
      </c>
    </row>
    <row r="253" spans="1:42" x14ac:dyDescent="0.3">
      <c r="A253">
        <v>249</v>
      </c>
      <c r="B253" t="str">
        <f>Summary!B253</f>
        <v>MarinusSnowy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322377015.48860478</v>
      </c>
      <c r="H253" s="73">
        <f>SUMIFS(AM$5:AM253,$F$5:$F253,$F253,$D$5:$D253,$D253)</f>
        <v>-337923182.87554002</v>
      </c>
      <c r="I253" s="20">
        <f>SUMIFS(AN$5:AN253,$F$5:$F253,$F253,$D$5:$D253,$D253)</f>
        <v>173794960.1221312</v>
      </c>
      <c r="J253" s="73">
        <f t="shared" si="48"/>
        <v>173794960.1221312</v>
      </c>
      <c r="K253" s="73">
        <f t="shared" si="49"/>
        <v>496171975.61073601</v>
      </c>
      <c r="L253" s="73">
        <f t="shared" si="50"/>
        <v>158248792.73519596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156033423.34484619</v>
      </c>
      <c r="Q253" s="73">
        <f>P253/SUMIFS(FinParameters!$H$8:$H$39,FinParameters!$B$8:$B$39,Financials!$E253,FinParameters!$C$8:$C$39,Financials!$F253)</f>
        <v>26468357.845793486</v>
      </c>
      <c r="R253" s="73">
        <f t="shared" si="63"/>
        <v>84935709.243458137</v>
      </c>
      <c r="S253" s="12">
        <f t="shared" si="52"/>
        <v>1.1946334747462708</v>
      </c>
      <c r="T253" s="110">
        <f t="shared" si="53"/>
        <v>322377015.48860478</v>
      </c>
      <c r="U253" s="73">
        <f>T253/SUMIFS(FinParameters!$L$8:$L$39,FinParameters!$B$8:$B$39,Financials!$E253,FinParameters!$C$8:$C$39,Financials!$F253)</f>
        <v>211864581.09356815</v>
      </c>
      <c r="V253" s="73">
        <f t="shared" si="54"/>
        <v>211864581.09356815</v>
      </c>
      <c r="W253" s="12"/>
      <c r="X253" s="73">
        <f t="shared" si="55"/>
        <v>478410438.83345103</v>
      </c>
      <c r="Y253" s="73">
        <f t="shared" si="56"/>
        <v>238332938.93936163</v>
      </c>
      <c r="Z253" s="73">
        <f t="shared" si="56"/>
        <v>296800290.3370263</v>
      </c>
      <c r="AA253" s="12">
        <f t="shared" si="57"/>
        <v>4.1745405473061732</v>
      </c>
      <c r="AB253" s="110">
        <f t="shared" si="58"/>
        <v>-337923182.87554002</v>
      </c>
      <c r="AC253" s="73">
        <f>AB253/SUMIFS(FinParameters!$L$8:$L$39,FinParameters!$B$8:$B$39,Financials!$E253,FinParameters!$C$8:$C$39,Financials!$F253)</f>
        <v>-222081445.45671609</v>
      </c>
      <c r="AD253" s="73">
        <f t="shared" si="59"/>
        <v>-222081445.45671609</v>
      </c>
      <c r="AE253" s="12"/>
      <c r="AF253" s="73">
        <f t="shared" si="60"/>
        <v>140487255.95791101</v>
      </c>
      <c r="AG253" s="73">
        <f t="shared" si="61"/>
        <v>16251493.482645541</v>
      </c>
      <c r="AH253" s="73">
        <f t="shared" si="61"/>
        <v>74718844.880310208</v>
      </c>
      <c r="AI253" s="12">
        <f t="shared" si="62"/>
        <v>1.0509317468879278</v>
      </c>
      <c r="AL253" s="73">
        <f>Summary!G253</f>
        <v>15616219.717856431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-17962145.502543435</v>
      </c>
      <c r="AN253" s="20">
        <f>Summary!I253</f>
        <v>10782556.501807498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MarinusSnowy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178932485.67834267</v>
      </c>
      <c r="H254" s="73">
        <f>SUMIFS(AM$5:AM254,$F$5:$F254,$F254,$D$5:$D254,$D254)</f>
        <v>-147327274.57513455</v>
      </c>
      <c r="I254" s="20">
        <f>SUMIFS(AN$5:AN254,$F$5:$F254,$F254,$D$5:$D254,$D254)</f>
        <v>128885066.54484636</v>
      </c>
      <c r="J254" s="73">
        <f t="shared" si="48"/>
        <v>128885066.54484636</v>
      </c>
      <c r="K254" s="73">
        <f t="shared" si="49"/>
        <v>307817552.223189</v>
      </c>
      <c r="L254" s="73">
        <f t="shared" si="50"/>
        <v>160490277.64805448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111123529.76756135</v>
      </c>
      <c r="Q254" s="73">
        <f>P254/SUMIFS(FinParameters!$H$8:$H$39,FinParameters!$B$8:$B$39,Financials!$E254,FinParameters!$C$8:$C$39,Financials!$F254)</f>
        <v>18850175.096620724</v>
      </c>
      <c r="R254" s="73">
        <f t="shared" si="63"/>
        <v>40025815.666173302</v>
      </c>
      <c r="S254" s="12">
        <f t="shared" si="52"/>
        <v>0.56296909362085767</v>
      </c>
      <c r="T254" s="110">
        <f t="shared" si="53"/>
        <v>178932485.67834267</v>
      </c>
      <c r="U254" s="73">
        <f>T254/SUMIFS(FinParameters!$L$8:$L$39,FinParameters!$B$8:$B$39,Financials!$E254,FinParameters!$C$8:$C$39,Financials!$F254)</f>
        <v>117593545.13787585</v>
      </c>
      <c r="V254" s="73">
        <f t="shared" si="54"/>
        <v>117593545.13787585</v>
      </c>
      <c r="W254" s="12"/>
      <c r="X254" s="73">
        <f t="shared" si="55"/>
        <v>290056015.44590402</v>
      </c>
      <c r="Y254" s="73">
        <f t="shared" si="56"/>
        <v>136443720.23449659</v>
      </c>
      <c r="Z254" s="73">
        <f t="shared" si="56"/>
        <v>157619360.80404916</v>
      </c>
      <c r="AA254" s="12">
        <f t="shared" si="57"/>
        <v>2.2169399226995954</v>
      </c>
      <c r="AB254" s="110">
        <f t="shared" si="58"/>
        <v>-147327274.57513455</v>
      </c>
      <c r="AC254" s="73">
        <f>AB254/SUMIFS(FinParameters!$L$8:$L$39,FinParameters!$B$8:$B$39,Financials!$E254,FinParameters!$C$8:$C$39,Financials!$F254)</f>
        <v>-96822756.623048663</v>
      </c>
      <c r="AD254" s="73">
        <f t="shared" si="59"/>
        <v>-96822756.623048663</v>
      </c>
      <c r="AE254" s="12"/>
      <c r="AF254" s="73">
        <f t="shared" si="60"/>
        <v>142728740.87076947</v>
      </c>
      <c r="AG254" s="73">
        <f t="shared" si="61"/>
        <v>39620963.61144793</v>
      </c>
      <c r="AH254" s="73">
        <f t="shared" si="61"/>
        <v>60796604.181000501</v>
      </c>
      <c r="AI254" s="12">
        <f t="shared" si="62"/>
        <v>0.85511334575823672</v>
      </c>
      <c r="AL254" s="73">
        <f>Summary!G254</f>
        <v>8073867.3526404826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-9363630.1561946776</v>
      </c>
      <c r="AN254" s="20">
        <f>Summary!I254</f>
        <v>8530247.3008501101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MarinusSnowy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105172131.16596203</v>
      </c>
      <c r="H255" s="73">
        <f>SUMIFS(AM$5:AM255,$F$5:$F255,$F255,$D$5:$D255,$D255)</f>
        <v>-62472622.691759974</v>
      </c>
      <c r="I255" s="20">
        <f>SUMIFS(AN$5:AN255,$F$5:$F255,$F255,$D$5:$D255,$D255)</f>
        <v>110808280.23588155</v>
      </c>
      <c r="J255" s="73">
        <f t="shared" si="48"/>
        <v>110808280.23588155</v>
      </c>
      <c r="K255" s="73">
        <f t="shared" si="49"/>
        <v>215980411.40184358</v>
      </c>
      <c r="L255" s="73">
        <f t="shared" si="50"/>
        <v>153507788.7100836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93046743.458596557</v>
      </c>
      <c r="Q255" s="73">
        <f>P255/SUMIFS(FinParameters!$H$8:$H$39,FinParameters!$B$8:$B$39,Financials!$E255,FinParameters!$C$8:$C$39,Financials!$F255)</f>
        <v>15783762.539163852</v>
      </c>
      <c r="R255" s="73">
        <f t="shared" si="63"/>
        <v>21949029.357208513</v>
      </c>
      <c r="S255" s="12">
        <f t="shared" si="52"/>
        <v>0.30871638609798846</v>
      </c>
      <c r="T255" s="110">
        <f t="shared" si="53"/>
        <v>105172131.16596203</v>
      </c>
      <c r="U255" s="73">
        <f>T255/SUMIFS(FinParameters!$L$8:$L$39,FinParameters!$B$8:$B$39,Financials!$E255,FinParameters!$C$8:$C$39,Financials!$F255)</f>
        <v>69118604.744270205</v>
      </c>
      <c r="V255" s="73">
        <f t="shared" si="54"/>
        <v>69118604.744270205</v>
      </c>
      <c r="W255" s="12"/>
      <c r="X255" s="73">
        <f t="shared" si="55"/>
        <v>198218874.62455857</v>
      </c>
      <c r="Y255" s="73">
        <f t="shared" si="56"/>
        <v>84902367.283434063</v>
      </c>
      <c r="Z255" s="73">
        <f t="shared" si="56"/>
        <v>91067634.101478726</v>
      </c>
      <c r="AA255" s="12">
        <f t="shared" si="57"/>
        <v>1.2808799164993239</v>
      </c>
      <c r="AB255" s="110">
        <f t="shared" si="58"/>
        <v>-62472622.691759974</v>
      </c>
      <c r="AC255" s="73">
        <f>AB255/SUMIFS(FinParameters!$L$8:$L$39,FinParameters!$B$8:$B$39,Financials!$E255,FinParameters!$C$8:$C$39,Financials!$F255)</f>
        <v>-41056698.835510239</v>
      </c>
      <c r="AD255" s="73">
        <f t="shared" si="59"/>
        <v>-41056698.835510239</v>
      </c>
      <c r="AE255" s="12"/>
      <c r="AF255" s="73">
        <f t="shared" si="60"/>
        <v>135746251.93279859</v>
      </c>
      <c r="AG255" s="73">
        <f t="shared" si="61"/>
        <v>43845668.447923824</v>
      </c>
      <c r="AH255" s="73">
        <f t="shared" si="61"/>
        <v>50010935.265968487</v>
      </c>
      <c r="AI255" s="12">
        <f t="shared" si="62"/>
        <v>0.70341129666491087</v>
      </c>
      <c r="AL255" s="73">
        <f>Summary!G255</f>
        <v>5780204.8436761312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-4231896.4865040947</v>
      </c>
      <c r="AN255" s="20">
        <f>Summary!I255</f>
        <v>7857532.9858223293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MarinusSnowy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50053269.197101258</v>
      </c>
      <c r="H256" s="73">
        <f>SUMIFS(AM$5:AM256,$F$5:$F256,$F256,$D$5:$D256,$D256)</f>
        <v>531417.01353079244</v>
      </c>
      <c r="I256" s="20">
        <f>SUMIFS(AN$5:AN256,$F$5:$F256,$F256,$D$5:$D256,$D256)</f>
        <v>97203067.168496534</v>
      </c>
      <c r="J256" s="73">
        <f t="shared" si="48"/>
        <v>97203067.168496534</v>
      </c>
      <c r="K256" s="73">
        <f t="shared" si="49"/>
        <v>147256336.36559778</v>
      </c>
      <c r="L256" s="73">
        <f t="shared" si="50"/>
        <v>147787753.37912858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79441530.39121154</v>
      </c>
      <c r="Q256" s="73">
        <f>P256/SUMIFS(FinParameters!$H$8:$H$39,FinParameters!$B$8:$B$39,Financials!$E256,FinParameters!$C$8:$C$39,Financials!$F256)</f>
        <v>13475874.65004188</v>
      </c>
      <c r="R256" s="73">
        <f t="shared" si="63"/>
        <v>8343816.2898234949</v>
      </c>
      <c r="S256" s="12">
        <f t="shared" si="52"/>
        <v>0.11735702610529636</v>
      </c>
      <c r="T256" s="110">
        <f t="shared" si="53"/>
        <v>50053269.197101258</v>
      </c>
      <c r="U256" s="73">
        <f>T256/SUMIFS(FinParameters!$L$8:$L$39,FinParameters!$B$8:$B$39,Financials!$E256,FinParameters!$C$8:$C$39,Financials!$F256)</f>
        <v>32894761.10675855</v>
      </c>
      <c r="V256" s="73">
        <f t="shared" si="54"/>
        <v>32894761.10675855</v>
      </c>
      <c r="W256" s="12"/>
      <c r="X256" s="73">
        <f t="shared" si="55"/>
        <v>129494799.58831277</v>
      </c>
      <c r="Y256" s="73">
        <f t="shared" si="56"/>
        <v>46370635.756800428</v>
      </c>
      <c r="Z256" s="73">
        <f t="shared" si="56"/>
        <v>41238577.396582045</v>
      </c>
      <c r="AA256" s="12">
        <f t="shared" si="57"/>
        <v>0.58002676904315464</v>
      </c>
      <c r="AB256" s="110">
        <f t="shared" si="58"/>
        <v>531417.01353079244</v>
      </c>
      <c r="AC256" s="73">
        <f>AB256/SUMIFS(FinParameters!$L$8:$L$39,FinParameters!$B$8:$B$39,Financials!$E256,FinParameters!$C$8:$C$39,Financials!$F256)</f>
        <v>349244.63453777489</v>
      </c>
      <c r="AD256" s="73">
        <f t="shared" si="59"/>
        <v>349244.63453777489</v>
      </c>
      <c r="AE256" s="12"/>
      <c r="AF256" s="73">
        <f t="shared" si="60"/>
        <v>130026216.60184357</v>
      </c>
      <c r="AG256" s="73">
        <f t="shared" si="61"/>
        <v>46719880.391338199</v>
      </c>
      <c r="AH256" s="73">
        <f t="shared" si="61"/>
        <v>41587822.031119816</v>
      </c>
      <c r="AI256" s="12">
        <f t="shared" si="62"/>
        <v>0.58493894714834282</v>
      </c>
      <c r="AL256" s="73">
        <f>Summary!G256</f>
        <v>3112242.748545175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295312.6849737608</v>
      </c>
      <c r="AN256" s="20">
        <f>Summary!I256</f>
        <v>7127110.9712802311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MarinusSnowy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-4783518.181107291</v>
      </c>
      <c r="H257" s="73">
        <f>SUMIFS(AM$5:AM257,$F$5:$F257,$F257,$D$5:$D257,$D257)</f>
        <v>68869492.587283924</v>
      </c>
      <c r="I257" s="20">
        <f>SUMIFS(AN$5:AN257,$F$5:$F257,$F257,$D$5:$D257,$D257)</f>
        <v>81885057.34948805</v>
      </c>
      <c r="J257" s="73">
        <f t="shared" si="48"/>
        <v>81885057.34948805</v>
      </c>
      <c r="K257" s="73">
        <f t="shared" si="49"/>
        <v>77101539.168380752</v>
      </c>
      <c r="L257" s="73">
        <f t="shared" si="50"/>
        <v>145971031.75566468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64123520.572203048</v>
      </c>
      <c r="Q257" s="73">
        <f>P257/SUMIFS(FinParameters!$H$8:$H$39,FinParameters!$B$8:$B$39,Financials!$E257,FinParameters!$C$8:$C$39,Financials!$F257)</f>
        <v>10877440.566603007</v>
      </c>
      <c r="R257" s="73">
        <f t="shared" si="63"/>
        <v>-6974193.5291849971</v>
      </c>
      <c r="S257" s="12">
        <f t="shared" si="52"/>
        <v>-9.8093076793432918E-2</v>
      </c>
      <c r="T257" s="110">
        <f t="shared" si="53"/>
        <v>-4783518.181107291</v>
      </c>
      <c r="U257" s="73">
        <f>T257/SUMIFS(FinParameters!$L$8:$L$39,FinParameters!$B$8:$B$39,Financials!$E257,FinParameters!$C$8:$C$39,Financials!$F257)</f>
        <v>-3143704.5040501235</v>
      </c>
      <c r="V257" s="73">
        <f t="shared" si="54"/>
        <v>-3143704.5040501235</v>
      </c>
      <c r="W257" s="12"/>
      <c r="X257" s="73">
        <f t="shared" si="55"/>
        <v>59340002.39109575</v>
      </c>
      <c r="Y257" s="73">
        <f t="shared" si="56"/>
        <v>7733736.0625528833</v>
      </c>
      <c r="Z257" s="73">
        <f t="shared" si="56"/>
        <v>-10117898.033235122</v>
      </c>
      <c r="AA257" s="12">
        <f t="shared" si="57"/>
        <v>-0.14230975160195183</v>
      </c>
      <c r="AB257" s="110">
        <f t="shared" si="58"/>
        <v>68869492.587283924</v>
      </c>
      <c r="AC257" s="73">
        <f>AB257/SUMIFS(FinParameters!$L$8:$L$39,FinParameters!$B$8:$B$39,Financials!$E257,FinParameters!$C$8:$C$39,Financials!$F257)</f>
        <v>45260690.111597799</v>
      </c>
      <c r="AD257" s="73">
        <f t="shared" si="59"/>
        <v>45260690.111597799</v>
      </c>
      <c r="AE257" s="12"/>
      <c r="AF257" s="73">
        <f t="shared" si="60"/>
        <v>128209494.97837967</v>
      </c>
      <c r="AG257" s="73">
        <f t="shared" si="61"/>
        <v>52994426.174150683</v>
      </c>
      <c r="AH257" s="73">
        <f t="shared" si="61"/>
        <v>35142792.078362674</v>
      </c>
      <c r="AI257" s="12">
        <f t="shared" si="62"/>
        <v>0.49428863533147793</v>
      </c>
      <c r="AL257" s="73">
        <f>Summary!G257</f>
        <v>-3068331.5311546465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7789312.2553239744</v>
      </c>
      <c r="AN257" s="20">
        <f>Summary!I257</f>
        <v>5724639.9728715969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MarinusSnowy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-69957193.510996923</v>
      </c>
      <c r="H258" s="73">
        <f>SUMIFS(AM$5:AM258,$F$5:$F258,$F258,$D$5:$D258,$D258)</f>
        <v>164485992.18360662</v>
      </c>
      <c r="I258" s="20">
        <f>SUMIFS(AN$5:AN258,$F$5:$F258,$F258,$D$5:$D258,$D258)</f>
        <v>62685283.820611417</v>
      </c>
      <c r="J258" s="73">
        <f t="shared" si="48"/>
        <v>62685283.820611417</v>
      </c>
      <c r="K258" s="73">
        <f t="shared" si="49"/>
        <v>-7271909.6903855056</v>
      </c>
      <c r="L258" s="73">
        <f t="shared" si="50"/>
        <v>157214082.4932211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44923747.043326415</v>
      </c>
      <c r="Q258" s="73">
        <f>P258/SUMIFS(FinParameters!$H$8:$H$39,FinParameters!$B$8:$B$39,Financials!$E258,FinParameters!$C$8:$C$39,Financials!$F258)</f>
        <v>7620532.7488634204</v>
      </c>
      <c r="R258" s="73">
        <f t="shared" si="63"/>
        <v>-26173967.05806163</v>
      </c>
      <c r="S258" s="12">
        <f t="shared" si="52"/>
        <v>-0.36814076779932131</v>
      </c>
      <c r="T258" s="110">
        <f t="shared" si="53"/>
        <v>-69957193.510996923</v>
      </c>
      <c r="U258" s="73">
        <f>T258/SUMIFS(FinParameters!$L$8:$L$39,FinParameters!$B$8:$B$39,Financials!$E258,FinParameters!$C$8:$C$39,Financials!$F258)</f>
        <v>-45975521.78223744</v>
      </c>
      <c r="V258" s="73">
        <f t="shared" si="54"/>
        <v>-45975521.78223744</v>
      </c>
      <c r="W258" s="12"/>
      <c r="X258" s="73">
        <f t="shared" si="55"/>
        <v>-25033446.467670508</v>
      </c>
      <c r="Y258" s="73">
        <f t="shared" si="56"/>
        <v>-38354989.033374019</v>
      </c>
      <c r="Z258" s="73">
        <f t="shared" si="56"/>
        <v>-72149488.84029907</v>
      </c>
      <c r="AA258" s="12">
        <f t="shared" si="57"/>
        <v>-1.0147933692693853</v>
      </c>
      <c r="AB258" s="110">
        <f t="shared" si="58"/>
        <v>98691595.310163975</v>
      </c>
      <c r="AC258" s="73">
        <f>AB258/SUMIFS(FinParameters!$L$8:$L$39,FinParameters!$B$8:$B$39,Financials!$E258,FinParameters!$C$8:$C$39,Financials!$F258)</f>
        <v>64859628.612645105</v>
      </c>
      <c r="AD258" s="73">
        <f t="shared" si="59"/>
        <v>64859628.612645105</v>
      </c>
      <c r="AE258" s="12"/>
      <c r="AF258" s="73">
        <f t="shared" si="60"/>
        <v>73658148.842493474</v>
      </c>
      <c r="AG258" s="73">
        <f t="shared" si="61"/>
        <v>26504639.579271086</v>
      </c>
      <c r="AH258" s="73">
        <f t="shared" si="61"/>
        <v>-7289860.2276539654</v>
      </c>
      <c r="AI258" s="12">
        <f t="shared" si="62"/>
        <v>-0.10253297619749556</v>
      </c>
      <c r="AL258" s="73">
        <f>Summary!G258</f>
        <v>-11282982.444971753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19034576.691533498</v>
      </c>
      <c r="AN258" s="20">
        <f>Summary!I258</f>
        <v>3866507.4299876825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MarinusSnowy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-132733373.52425104</v>
      </c>
      <c r="H259" s="73">
        <f>SUMIFS(AM$5:AM259,$F$5:$F259,$F259,$D$5:$D259,$D259)</f>
        <v>321110140.71185505</v>
      </c>
      <c r="I259" s="20">
        <f>SUMIFS(AN$5:AN259,$F$5:$F259,$F259,$D$5:$D259,$D259)</f>
        <v>40309054.531957611</v>
      </c>
      <c r="J259" s="73">
        <f t="shared" si="48"/>
        <v>40309054.531957611</v>
      </c>
      <c r="K259" s="73">
        <f t="shared" si="49"/>
        <v>-92424318.992293432</v>
      </c>
      <c r="L259" s="73">
        <f t="shared" si="50"/>
        <v>228685821.71956164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22547517.754672609</v>
      </c>
      <c r="Q259" s="73">
        <f>P259/SUMIFS(FinParameters!$H$8:$H$39,FinParameters!$B$8:$B$39,Financials!$E259,FinParameters!$C$8:$C$39,Financials!$F259)</f>
        <v>3824794.4297555457</v>
      </c>
      <c r="R259" s="73">
        <f t="shared" si="63"/>
        <v>-48550196.346715435</v>
      </c>
      <c r="S259" s="12">
        <f t="shared" si="52"/>
        <v>-0.68286578493200223</v>
      </c>
      <c r="T259" s="110">
        <f t="shared" si="53"/>
        <v>-132733373.52425104</v>
      </c>
      <c r="U259" s="73">
        <f>T259/SUMIFS(FinParameters!$L$8:$L$39,FinParameters!$B$8:$B$39,Financials!$E259,FinParameters!$C$8:$C$39,Financials!$F259)</f>
        <v>-87231716.98897244</v>
      </c>
      <c r="V259" s="73">
        <f t="shared" si="54"/>
        <v>-87231716.98897244</v>
      </c>
      <c r="W259" s="12"/>
      <c r="X259" s="73">
        <f t="shared" si="55"/>
        <v>-110185855.76957843</v>
      </c>
      <c r="Y259" s="73">
        <f t="shared" si="56"/>
        <v>-83406922.559216902</v>
      </c>
      <c r="Z259" s="73">
        <f t="shared" si="56"/>
        <v>-135781913.33568788</v>
      </c>
      <c r="AA259" s="12">
        <f t="shared" si="57"/>
        <v>-1.9097929525843502</v>
      </c>
      <c r="AB259" s="110">
        <f t="shared" si="58"/>
        <v>128444056.28474203</v>
      </c>
      <c r="AC259" s="73">
        <f>AB259/SUMIFS(FinParameters!$L$8:$L$39,FinParameters!$B$8:$B$39,Financials!$E259,FinParameters!$C$8:$C$39,Financials!$F259)</f>
        <v>84412798.900942296</v>
      </c>
      <c r="AD259" s="73">
        <f t="shared" si="59"/>
        <v>84412798.900942296</v>
      </c>
      <c r="AE259" s="12"/>
      <c r="AF259" s="73">
        <f t="shared" si="60"/>
        <v>18258200.5151636</v>
      </c>
      <c r="AG259" s="73">
        <f t="shared" si="61"/>
        <v>1005876.3417253941</v>
      </c>
      <c r="AH259" s="73">
        <f t="shared" si="61"/>
        <v>-51369114.43474558</v>
      </c>
      <c r="AI259" s="12">
        <f t="shared" si="62"/>
        <v>-0.7225142901428766</v>
      </c>
      <c r="AL259" s="73">
        <f>Summary!G258</f>
        <v>-11282982.444971753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31805077.173937075</v>
      </c>
      <c r="AN259" s="20">
        <f>Summary!I258</f>
        <v>3866507.4299876825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MarinusSnowy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51365672.457798511</v>
      </c>
      <c r="H260" s="73">
        <f>SUMIFS(AM$5:AM260,$F$5:$F260,$F260,$D$5:$D260,$D260)</f>
        <v>3755391.9913325794</v>
      </c>
      <c r="I260" s="20">
        <f>SUMIFS(AN$5:AN260,$F$5:$F260,$F260,$D$5:$D260,$D260)</f>
        <v>96415642.815465823</v>
      </c>
      <c r="J260" s="73">
        <f t="shared" si="48"/>
        <v>96415642.815465823</v>
      </c>
      <c r="K260" s="73">
        <f t="shared" si="49"/>
        <v>147781315.27326435</v>
      </c>
      <c r="L260" s="73">
        <f t="shared" si="50"/>
        <v>151536707.26459691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78654106.038180828</v>
      </c>
      <c r="Q260" s="73">
        <f>P260/SUMIFS(FinParameters!$H$8:$H$39,FinParameters!$B$8:$B$39,Financials!$E260,FinParameters!$C$8:$C$39,Financials!$F260)</f>
        <v>13342301.796830505</v>
      </c>
      <c r="R260" s="73">
        <f t="shared" si="63"/>
        <v>7556391.9367927834</v>
      </c>
      <c r="S260" s="12">
        <f t="shared" si="52"/>
        <v>0.10628178461570621</v>
      </c>
      <c r="T260" s="110">
        <f t="shared" si="53"/>
        <v>51365672.457798511</v>
      </c>
      <c r="U260" s="73">
        <f>T260/SUMIFS(FinParameters!$L$8:$L$39,FinParameters!$B$8:$B$39,Financials!$E260,FinParameters!$C$8:$C$39,Financials!$F260)</f>
        <v>33757266.042577356</v>
      </c>
      <c r="V260" s="73">
        <f t="shared" si="54"/>
        <v>33757266.042577356</v>
      </c>
      <c r="W260" s="12"/>
      <c r="X260" s="73">
        <f t="shared" si="55"/>
        <v>130019778.49597934</v>
      </c>
      <c r="Y260" s="73">
        <f t="shared" si="56"/>
        <v>47099567.839407861</v>
      </c>
      <c r="Z260" s="73">
        <f t="shared" si="56"/>
        <v>41313657.97937014</v>
      </c>
      <c r="AA260" s="12">
        <f t="shared" si="57"/>
        <v>0.58108278868790753</v>
      </c>
      <c r="AB260" s="110">
        <f t="shared" si="58"/>
        <v>3755391.9913325794</v>
      </c>
      <c r="AC260" s="73">
        <f>AB260/SUMIFS(FinParameters!$L$8:$L$39,FinParameters!$B$8:$B$39,Financials!$E260,FinParameters!$C$8:$C$39,Financials!$F260)</f>
        <v>2468025.0540812556</v>
      </c>
      <c r="AD260" s="73">
        <f t="shared" si="59"/>
        <v>2468025.0540812556</v>
      </c>
      <c r="AE260" s="12"/>
      <c r="AF260" s="73">
        <f t="shared" si="60"/>
        <v>133775170.48731191</v>
      </c>
      <c r="AG260" s="73">
        <f t="shared" si="61"/>
        <v>49567592.893489115</v>
      </c>
      <c r="AH260" s="73">
        <f t="shared" si="61"/>
        <v>43781683.033451393</v>
      </c>
      <c r="AI260" s="12">
        <f t="shared" si="62"/>
        <v>0.61579593080892925</v>
      </c>
      <c r="AL260" s="73">
        <f>Summary!G260</f>
        <v>1010002.5408367752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2201794.641392163</v>
      </c>
      <c r="AN260" s="20">
        <f>Summary!I260</f>
        <v>6701119.531869567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EEA2-C513-4B8E-98BE-7D0D09C7E8F2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MarinusSnowy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0" t="s">
        <v>34</v>
      </c>
      <c r="U4" s="90" t="str">
        <f>$P$16</f>
        <v>Merchant NPV</v>
      </c>
      <c r="V4" s="90" t="s">
        <v>133</v>
      </c>
      <c r="W4" s="90" t="str">
        <f>$P$24</f>
        <v>Merchant with PPA NPV</v>
      </c>
      <c r="X4" s="90" t="s">
        <v>138</v>
      </c>
      <c r="Y4" s="90" t="str">
        <f>$P$32</f>
        <v>Merchant with PPA and Sold Swap NPV</v>
      </c>
      <c r="AA4" s="121" t="s">
        <v>44</v>
      </c>
      <c r="AB4" s="121" t="str">
        <f>$P$16</f>
        <v>Merchant NPV</v>
      </c>
      <c r="AC4" s="90" t="s">
        <v>133</v>
      </c>
      <c r="AD4" s="90" t="str">
        <f>$P$24</f>
        <v>Merchant with PPA NPV</v>
      </c>
      <c r="AE4" s="90" t="s">
        <v>138</v>
      </c>
      <c r="AF4" s="121" t="str">
        <f>$P$32</f>
        <v>Merchant with PPA and Sold Swap NPV</v>
      </c>
      <c r="AH4" s="90" t="s">
        <v>143</v>
      </c>
      <c r="AI4" s="121" t="s">
        <v>144</v>
      </c>
    </row>
    <row r="5" spans="2:35" x14ac:dyDescent="0.3">
      <c r="B5" t="str">
        <f>$B$2</f>
        <v>MarinusSnowy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35136999.448841549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108384532.00413896</v>
      </c>
      <c r="V5" s="20">
        <f t="shared" ref="V5:Y5" si="1">AVERAGEIFS($H$5:$H$576,$D$5:$D$576,$T5,$G$5:$G$576,V$4,$F$5:$F$576,$T$4)</f>
        <v>211864581.09356815</v>
      </c>
      <c r="W5" s="20">
        <f t="shared" si="1"/>
        <v>320249113.09770709</v>
      </c>
      <c r="X5" s="20">
        <f t="shared" si="1"/>
        <v>-222081445.45671609</v>
      </c>
      <c r="Y5" s="20">
        <f t="shared" si="1"/>
        <v>98167667.640991002</v>
      </c>
      <c r="AA5" s="3">
        <v>1</v>
      </c>
      <c r="AB5" s="20">
        <f>AVERAGEIFS($H$5:$H$576,$D$5:$D$576,$AA5,$G$5:$G$576,AB$4,$F$5:$F$576,$AA$4)</f>
        <v>84935709.243458137</v>
      </c>
      <c r="AC5" s="20">
        <f t="shared" ref="AC5:AF5" si="2">AVERAGEIFS($H$5:$H$576,$D$5:$D$576,$AA5,$G$5:$G$576,AC$4,$F$5:$F$576,$AA$4)</f>
        <v>211864581.09356815</v>
      </c>
      <c r="AD5" s="20">
        <f t="shared" si="2"/>
        <v>296800290.3370263</v>
      </c>
      <c r="AE5" s="20">
        <f t="shared" si="2"/>
        <v>-222081445.45671609</v>
      </c>
      <c r="AF5" s="20">
        <f t="shared" si="2"/>
        <v>74718844.880310208</v>
      </c>
      <c r="AH5" s="122">
        <v>1</v>
      </c>
      <c r="AI5" s="12">
        <v>1</v>
      </c>
    </row>
    <row r="6" spans="2:35" x14ac:dyDescent="0.3">
      <c r="B6" t="str">
        <f>B5</f>
        <v>MarinusSnowy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23628765.327023271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50216504.602666594</v>
      </c>
      <c r="V6" s="20">
        <f t="shared" si="3"/>
        <v>117593545.13787585</v>
      </c>
      <c r="W6" s="20">
        <f t="shared" si="3"/>
        <v>167810049.74054247</v>
      </c>
      <c r="X6" s="20">
        <f t="shared" si="3"/>
        <v>-96822756.623048663</v>
      </c>
      <c r="Y6" s="20">
        <f t="shared" si="3"/>
        <v>70987293.117493808</v>
      </c>
      <c r="AA6" s="3">
        <v>0.95</v>
      </c>
      <c r="AB6" s="20">
        <f t="shared" ref="AB6:AF12" si="4">AVERAGEIFS($H$5:$H$576,$D$5:$D$576,$AA6,$G$5:$G$576,AB$4,$F$5:$F$576,$AA$4)</f>
        <v>40025815.666173302</v>
      </c>
      <c r="AC6" s="20">
        <f t="shared" si="4"/>
        <v>117593545.13787585</v>
      </c>
      <c r="AD6" s="20">
        <f t="shared" si="4"/>
        <v>157619360.80404916</v>
      </c>
      <c r="AE6" s="20">
        <f t="shared" si="4"/>
        <v>-96822756.623048663</v>
      </c>
      <c r="AF6" s="20">
        <f t="shared" si="4"/>
        <v>60796604.181000501</v>
      </c>
      <c r="AH6" s="122">
        <v>1</v>
      </c>
      <c r="AI6" s="12">
        <v>1</v>
      </c>
    </row>
    <row r="7" spans="2:35" x14ac:dyDescent="0.3">
      <c r="B7" t="str">
        <f t="shared" ref="B7:B26" si="5">B6</f>
        <v>MarinusSnowy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23628765.327023271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24851686.785167802</v>
      </c>
      <c r="V7" s="20">
        <f t="shared" si="3"/>
        <v>69118604.744270205</v>
      </c>
      <c r="W7" s="20">
        <f t="shared" si="3"/>
        <v>93970291.529438004</v>
      </c>
      <c r="X7" s="20">
        <f t="shared" si="3"/>
        <v>-41056698.835510239</v>
      </c>
      <c r="Y7" s="20">
        <f t="shared" si="3"/>
        <v>52913592.693927765</v>
      </c>
      <c r="AA7" s="3">
        <v>0.75</v>
      </c>
      <c r="AB7" s="20">
        <f t="shared" si="4"/>
        <v>21949029.357208513</v>
      </c>
      <c r="AC7" s="20">
        <f t="shared" si="4"/>
        <v>69118604.744270205</v>
      </c>
      <c r="AD7" s="20">
        <f t="shared" si="4"/>
        <v>91067634.101478726</v>
      </c>
      <c r="AE7" s="20">
        <f t="shared" si="4"/>
        <v>-41056698.835510239</v>
      </c>
      <c r="AF7" s="20">
        <f t="shared" si="4"/>
        <v>50010935.265968487</v>
      </c>
      <c r="AH7" s="122">
        <v>1</v>
      </c>
      <c r="AI7" s="12">
        <v>1</v>
      </c>
    </row>
    <row r="8" spans="2:35" x14ac:dyDescent="0.3">
      <c r="B8" t="str">
        <f t="shared" si="5"/>
        <v>MarinusSnowy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23628765.327023271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9026114.1766334064</v>
      </c>
      <c r="V8" s="20">
        <f t="shared" si="3"/>
        <v>32894761.106758546</v>
      </c>
      <c r="W8" s="20">
        <f t="shared" si="3"/>
        <v>41920875.283391953</v>
      </c>
      <c r="X8" s="20">
        <f t="shared" si="3"/>
        <v>349244.63453777489</v>
      </c>
      <c r="Y8" s="20">
        <f t="shared" si="3"/>
        <v>42270119.917929724</v>
      </c>
      <c r="AA8" s="3">
        <v>0.5</v>
      </c>
      <c r="AB8" s="20">
        <f t="shared" si="4"/>
        <v>8343816.2898234949</v>
      </c>
      <c r="AC8" s="20">
        <f t="shared" si="4"/>
        <v>32894761.106758546</v>
      </c>
      <c r="AD8" s="20">
        <f t="shared" si="4"/>
        <v>41238577.396582045</v>
      </c>
      <c r="AE8" s="20">
        <f t="shared" si="4"/>
        <v>349244.63453777489</v>
      </c>
      <c r="AF8" s="20">
        <f t="shared" si="4"/>
        <v>41587822.031119816</v>
      </c>
      <c r="AH8" s="122">
        <v>1</v>
      </c>
      <c r="AI8" s="12">
        <v>1</v>
      </c>
    </row>
    <row r="9" spans="2:35" x14ac:dyDescent="0.3">
      <c r="B9" t="str">
        <f t="shared" si="5"/>
        <v>MarinusSnowy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18610471.344207976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-7355131.0290685259</v>
      </c>
      <c r="V9" s="20">
        <f t="shared" si="3"/>
        <v>-3143704.5040501235</v>
      </c>
      <c r="W9" s="20">
        <f t="shared" si="3"/>
        <v>-10498835.53311865</v>
      </c>
      <c r="X9" s="20">
        <f t="shared" si="3"/>
        <v>45260690.111597799</v>
      </c>
      <c r="Y9" s="20">
        <f t="shared" si="3"/>
        <v>34761854.578479148</v>
      </c>
      <c r="AA9" s="3">
        <v>0.25</v>
      </c>
      <c r="AB9" s="20">
        <f t="shared" si="4"/>
        <v>-6974193.5291849971</v>
      </c>
      <c r="AC9" s="20">
        <f t="shared" si="4"/>
        <v>-3143704.5040501235</v>
      </c>
      <c r="AD9" s="20">
        <f t="shared" si="4"/>
        <v>-10117898.033235122</v>
      </c>
      <c r="AE9" s="20">
        <f t="shared" si="4"/>
        <v>45260690.111597799</v>
      </c>
      <c r="AF9" s="20">
        <f t="shared" si="4"/>
        <v>35142792.078362674</v>
      </c>
      <c r="AH9" s="122">
        <v>1</v>
      </c>
      <c r="AI9" s="12">
        <v>1</v>
      </c>
    </row>
    <row r="10" spans="2:35" x14ac:dyDescent="0.3">
      <c r="B10" t="str">
        <f t="shared" si="5"/>
        <v>MarinusSnowy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18610471.344207976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-28605206.978519302</v>
      </c>
      <c r="V10" s="20">
        <f t="shared" si="3"/>
        <v>-45975521.78223744</v>
      </c>
      <c r="W10" s="20">
        <f t="shared" si="3"/>
        <v>-74580728.760756746</v>
      </c>
      <c r="X10" s="20">
        <f t="shared" si="3"/>
        <v>104856399.59044291</v>
      </c>
      <c r="Y10" s="20">
        <f t="shared" si="3"/>
        <v>30275670.829686165</v>
      </c>
      <c r="AA10" s="3">
        <v>0.05</v>
      </c>
      <c r="AB10" s="20">
        <f t="shared" si="4"/>
        <v>-26173967.05806163</v>
      </c>
      <c r="AC10" s="20">
        <f t="shared" si="4"/>
        <v>-45975521.78223744</v>
      </c>
      <c r="AD10" s="20">
        <f t="shared" si="4"/>
        <v>-72149488.84029907</v>
      </c>
      <c r="AE10" s="20">
        <f t="shared" si="4"/>
        <v>64859628.612645112</v>
      </c>
      <c r="AF10" s="20">
        <f t="shared" si="4"/>
        <v>-7289860.2276539654</v>
      </c>
      <c r="AH10" s="122">
        <v>0.97</v>
      </c>
      <c r="AI10" s="12">
        <v>0.6</v>
      </c>
    </row>
    <row r="11" spans="2:35" x14ac:dyDescent="0.3">
      <c r="B11" t="str">
        <f t="shared" si="5"/>
        <v>MarinusSnowy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18610471.344207976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-57194671.319270253</v>
      </c>
      <c r="V11" s="20">
        <f t="shared" si="3"/>
        <v>-90219858.407042056</v>
      </c>
      <c r="W11" s="20">
        <f t="shared" si="3"/>
        <v>-147414529.72631231</v>
      </c>
      <c r="X11" s="20">
        <f t="shared" si="3"/>
        <v>147722398.07664901</v>
      </c>
      <c r="Y11" s="20">
        <f t="shared" si="3"/>
        <v>307868.35033670068</v>
      </c>
      <c r="AA11" s="3">
        <v>0</v>
      </c>
      <c r="AB11" s="20">
        <f t="shared" si="4"/>
        <v>-48550196.346715435</v>
      </c>
      <c r="AC11" s="20">
        <f t="shared" si="4"/>
        <v>-87231716.98897244</v>
      </c>
      <c r="AD11" s="20">
        <f t="shared" si="4"/>
        <v>-135781913.33568788</v>
      </c>
      <c r="AE11" s="20">
        <f t="shared" si="4"/>
        <v>84412798.900942296</v>
      </c>
      <c r="AF11" s="20">
        <f t="shared" si="4"/>
        <v>-51369114.43474558</v>
      </c>
      <c r="AH11" s="122">
        <v>0.7</v>
      </c>
      <c r="AI11" s="12">
        <v>0.4</v>
      </c>
    </row>
    <row r="12" spans="2:35" x14ac:dyDescent="0.3">
      <c r="B12" t="str">
        <f t="shared" si="5"/>
        <v>MarinusSnowy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18610471.344207976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9416764.9573660083</v>
      </c>
      <c r="V12" s="20">
        <f t="shared" si="3"/>
        <v>33757266.042577356</v>
      </c>
      <c r="W12" s="20">
        <f t="shared" si="3"/>
        <v>43174030.999943361</v>
      </c>
      <c r="X12" s="20">
        <f t="shared" si="3"/>
        <v>2468025.0540812556</v>
      </c>
      <c r="Y12" s="20">
        <f t="shared" si="3"/>
        <v>45642056.054024614</v>
      </c>
      <c r="AA12" t="s">
        <v>24</v>
      </c>
      <c r="AB12" s="20">
        <f t="shared" si="4"/>
        <v>7556391.9367927834</v>
      </c>
      <c r="AC12" s="20">
        <f t="shared" si="4"/>
        <v>33757266.042577356</v>
      </c>
      <c r="AD12" s="20">
        <f t="shared" si="4"/>
        <v>41313657.97937014</v>
      </c>
      <c r="AE12" s="20">
        <f t="shared" si="4"/>
        <v>2468025.0540812556</v>
      </c>
      <c r="AF12" s="20">
        <f t="shared" si="4"/>
        <v>43781683.033451393</v>
      </c>
      <c r="AH12" s="122">
        <v>1</v>
      </c>
      <c r="AI12" s="12">
        <v>1</v>
      </c>
    </row>
    <row r="13" spans="2:35" x14ac:dyDescent="0.3">
      <c r="B13" t="str">
        <f t="shared" si="5"/>
        <v>MarinusSnowy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15479466.171317443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MarinusSnowy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15479466.171317443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MarinusSnowy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15479466.171317443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MarinusSnowy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15479466.171317443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1.5659248855719143</v>
      </c>
      <c r="V16" s="14"/>
      <c r="W16" s="14">
        <f t="shared" ref="W16:Y16" si="9">AVERAGEIFS($H$5:$H$576,$D$5:$D$576,$T16,$G$5:$G$576,W$15,$F$5:$F$576,$T$15)</f>
        <v>4.626915358760634</v>
      </c>
      <c r="X16" s="14"/>
      <c r="Y16" s="14">
        <f t="shared" si="9"/>
        <v>1.4183130274688107</v>
      </c>
      <c r="AA16" s="3">
        <v>1</v>
      </c>
      <c r="AB16" s="14">
        <f>AVERAGEIFS($H$5:$H$576,$D$5:$D$576,$AA16,$G$5:$G$576,AB$15,$F$5:$F$576,$AA$15)</f>
        <v>1.1946334747462708</v>
      </c>
      <c r="AC16" s="14"/>
      <c r="AD16" s="14">
        <f t="shared" ref="AD16:AF16" si="10">AVERAGEIFS($H$5:$H$576,$D$5:$D$576,$AA16,$G$5:$G$576,AD$15,$F$5:$F$576,$AA$15)</f>
        <v>4.1745405473061732</v>
      </c>
      <c r="AE16" s="14"/>
      <c r="AF16" s="14">
        <f t="shared" si="10"/>
        <v>1.0509317468879278</v>
      </c>
    </row>
    <row r="17" spans="2:32" x14ac:dyDescent="0.3">
      <c r="B17" t="str">
        <f t="shared" si="5"/>
        <v>MarinusSnowy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15479466.171317443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0.72552118618502959</v>
      </c>
      <c r="V17" s="14"/>
      <c r="W17" s="14">
        <f t="shared" si="11"/>
        <v>2.424496633225683</v>
      </c>
      <c r="X17" s="14"/>
      <c r="Y17" s="14">
        <f t="shared" si="11"/>
        <v>1.0256146960880586</v>
      </c>
      <c r="AA17" s="3">
        <v>0.95</v>
      </c>
      <c r="AB17" s="14">
        <f t="shared" ref="AB17:AF22" si="12">AVERAGEIFS($H$5:$H$576,$D$5:$D$576,$AA17,$G$5:$G$576,AB$15,$F$5:$F$576,$AA$15)</f>
        <v>0.56296909362085767</v>
      </c>
      <c r="AC17" s="14"/>
      <c r="AD17" s="14">
        <f t="shared" si="12"/>
        <v>2.2169399226995954</v>
      </c>
      <c r="AE17" s="14"/>
      <c r="AF17" s="14">
        <f t="shared" si="12"/>
        <v>0.85511334575823683</v>
      </c>
    </row>
    <row r="18" spans="2:32" x14ac:dyDescent="0.3">
      <c r="B18" t="str">
        <f t="shared" si="5"/>
        <v>MarinusSnowy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12238524.13742342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131</v>
      </c>
      <c r="Q18">
        <f t="shared" si="7"/>
        <v>19</v>
      </c>
      <c r="T18" s="3">
        <v>0.75</v>
      </c>
      <c r="U18" s="14">
        <f t="shared" si="11"/>
        <v>0.35905376962689506</v>
      </c>
      <c r="V18" s="14"/>
      <c r="W18" s="14">
        <f t="shared" si="11"/>
        <v>1.3576699118355311</v>
      </c>
      <c r="X18" s="14"/>
      <c r="Y18" s="14">
        <f t="shared" si="11"/>
        <v>0.76448834582109493</v>
      </c>
      <c r="AA18" s="3">
        <v>0.75</v>
      </c>
      <c r="AB18" s="14">
        <f t="shared" si="12"/>
        <v>0.30871638609798846</v>
      </c>
      <c r="AC18" s="14"/>
      <c r="AD18" s="14">
        <f t="shared" si="12"/>
        <v>1.2808799164993239</v>
      </c>
      <c r="AE18" s="14"/>
      <c r="AF18" s="14">
        <f t="shared" si="12"/>
        <v>0.70341129666491087</v>
      </c>
    </row>
    <row r="19" spans="2:32" x14ac:dyDescent="0.3">
      <c r="B19" t="str">
        <f t="shared" si="5"/>
        <v>MarinusSnowy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12238524.13742342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132</v>
      </c>
      <c r="Q19">
        <f t="shared" si="7"/>
        <v>20</v>
      </c>
      <c r="T19" s="3">
        <v>0.5</v>
      </c>
      <c r="U19" s="14">
        <f t="shared" si="11"/>
        <v>0.13040806236690625</v>
      </c>
      <c r="V19" s="14"/>
      <c r="W19" s="14">
        <f t="shared" si="11"/>
        <v>0.60566706906768952</v>
      </c>
      <c r="X19" s="14"/>
      <c r="Y19" s="14">
        <f t="shared" si="11"/>
        <v>0.61071290775207188</v>
      </c>
      <c r="AA19" s="3">
        <v>0.5</v>
      </c>
      <c r="AB19" s="14">
        <f t="shared" si="12"/>
        <v>0.11735702610529634</v>
      </c>
      <c r="AC19" s="14"/>
      <c r="AD19" s="14">
        <f t="shared" si="12"/>
        <v>0.58002676904315464</v>
      </c>
      <c r="AE19" s="14"/>
      <c r="AF19" s="14">
        <f t="shared" si="12"/>
        <v>0.58493894714834282</v>
      </c>
    </row>
    <row r="20" spans="2:32" x14ac:dyDescent="0.3">
      <c r="B20" t="str">
        <f t="shared" si="5"/>
        <v>MarinusSnowy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12238524.13742342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133</v>
      </c>
      <c r="Q20">
        <f t="shared" si="7"/>
        <v>21</v>
      </c>
      <c r="T20" s="3">
        <v>0.25</v>
      </c>
      <c r="U20" s="14">
        <f t="shared" si="11"/>
        <v>-0.10626592653110996</v>
      </c>
      <c r="V20" s="14"/>
      <c r="W20" s="14">
        <f t="shared" si="11"/>
        <v>-0.15168573897804299</v>
      </c>
      <c r="X20" s="14"/>
      <c r="Y20" s="14">
        <f t="shared" si="11"/>
        <v>0.50223451766155858</v>
      </c>
      <c r="AA20" s="3">
        <v>0.25</v>
      </c>
      <c r="AB20" s="14">
        <f t="shared" si="12"/>
        <v>-9.8093076793432918E-2</v>
      </c>
      <c r="AC20" s="14"/>
      <c r="AD20" s="14">
        <f t="shared" si="12"/>
        <v>-0.14230975160195183</v>
      </c>
      <c r="AE20" s="14"/>
      <c r="AF20" s="14">
        <f t="shared" si="12"/>
        <v>0.49428863533147793</v>
      </c>
    </row>
    <row r="21" spans="2:32" x14ac:dyDescent="0.3">
      <c r="B21" t="str">
        <f t="shared" si="5"/>
        <v>MarinusSnowy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12238524.13742342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134</v>
      </c>
      <c r="Q21">
        <f t="shared" si="7"/>
        <v>22</v>
      </c>
      <c r="T21" s="3">
        <v>0.05</v>
      </c>
      <c r="U21" s="14">
        <f t="shared" si="11"/>
        <v>-0.41328411569732287</v>
      </c>
      <c r="V21" s="14"/>
      <c r="W21" s="14">
        <f t="shared" si="11"/>
        <v>-1.0775321624869694</v>
      </c>
      <c r="X21" s="14"/>
      <c r="Y21" s="14">
        <f t="shared" si="11"/>
        <v>0.43741874880982823</v>
      </c>
      <c r="AA21" s="3">
        <v>0.05</v>
      </c>
      <c r="AB21" s="14">
        <f t="shared" si="12"/>
        <v>-0.36814076779932131</v>
      </c>
      <c r="AC21" s="14"/>
      <c r="AD21" s="14">
        <f t="shared" si="12"/>
        <v>-1.0147933692693853</v>
      </c>
      <c r="AE21" s="14"/>
      <c r="AF21" s="14">
        <f t="shared" si="12"/>
        <v>-0.10253297619749556</v>
      </c>
    </row>
    <row r="22" spans="2:32" x14ac:dyDescent="0.3">
      <c r="B22" t="str">
        <f t="shared" si="5"/>
        <v>MarinusSnowy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8034309.89710161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-0.82634078391860677</v>
      </c>
      <c r="V22" s="14"/>
      <c r="W22" s="14">
        <f t="shared" si="11"/>
        <v>-2.1298249512623988</v>
      </c>
      <c r="X22" s="14"/>
      <c r="Y22" s="14">
        <f t="shared" si="11"/>
        <v>4.4480397927427664E-3</v>
      </c>
      <c r="AA22" s="3">
        <v>0</v>
      </c>
      <c r="AB22" s="14">
        <f t="shared" si="12"/>
        <v>-0.68286578493200223</v>
      </c>
      <c r="AC22" s="14"/>
      <c r="AD22" s="14">
        <f t="shared" si="12"/>
        <v>-1.9097929525843502</v>
      </c>
      <c r="AE22" s="14"/>
      <c r="AF22" s="14">
        <f t="shared" si="12"/>
        <v>-0.7225142901428766</v>
      </c>
    </row>
    <row r="23" spans="2:32" x14ac:dyDescent="0.3">
      <c r="B23" t="str">
        <f t="shared" si="5"/>
        <v>MarinusSnowy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8034309.89710161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MarinusSnowy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8034309.89710161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MarinusSnowy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2378036.7905735215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135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MarinusSnowy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15556754.345687063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136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133</v>
      </c>
      <c r="W26" s="90" t="str">
        <f>$P$24</f>
        <v>Merchant with PPA NPV</v>
      </c>
      <c r="X26" s="90" t="s">
        <v>138</v>
      </c>
      <c r="Y26" s="90" t="str">
        <f>$P$32</f>
        <v>Merchant with PPA and Sold Swap NPV</v>
      </c>
      <c r="AA26" s="121" t="s">
        <v>44</v>
      </c>
      <c r="AB26" s="121" t="str">
        <f>$P$16</f>
        <v>Merchant NPV</v>
      </c>
      <c r="AC26" s="90" t="s">
        <v>133</v>
      </c>
      <c r="AD26" s="90" t="str">
        <f>$P$24</f>
        <v>Merchant with PPA NPV</v>
      </c>
      <c r="AE26" s="90" t="s">
        <v>138</v>
      </c>
      <c r="AF26" s="121" t="str">
        <f>$P$32</f>
        <v>Merchant with PPA and Sold Swap NPV</v>
      </c>
    </row>
    <row r="27" spans="2:32" x14ac:dyDescent="0.3">
      <c r="B27" t="str">
        <f>$B$2</f>
        <v>MarinusSnowy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26468357.845793486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137</v>
      </c>
      <c r="Q27">
        <f t="shared" si="7"/>
        <v>28</v>
      </c>
      <c r="T27" s="3">
        <v>1</v>
      </c>
      <c r="U27" s="4">
        <f>U5/SUM(DualFuelMWh!E17:T17)</f>
        <v>28.774213054125802</v>
      </c>
      <c r="V27" s="4">
        <f>V5/SUM(PPAcfd!E17:T17)</f>
        <v>26.195949987002891</v>
      </c>
      <c r="W27" s="4">
        <f>W5/(SUM(DualFuelMWh!E17:T17)+SUM(PPAcfd!E17:T17))</f>
        <v>27.015190027457031</v>
      </c>
      <c r="X27" s="4">
        <f>X5/SUM(SwapSold!E17:T17)</f>
        <v>-31.668013554745052</v>
      </c>
      <c r="Y27" s="4">
        <f>Y5/(SUM(DualFuelMWh!E17:T17)+SUM(PPAcfd!E17:T17)+SUM(SwapSold!E17:T17))</f>
        <v>5.2030836882501994</v>
      </c>
      <c r="AA27" s="3">
        <v>1</v>
      </c>
      <c r="AB27" s="4">
        <f>AB5/SUM('2hBatteryMWh'!E17:T17)</f>
        <v>82.884970021948263</v>
      </c>
      <c r="AC27" s="4">
        <f>AC5/SUM(PPAcfd!E17:T17)</f>
        <v>26.195949987002891</v>
      </c>
      <c r="AD27" s="4">
        <f>AD5/(SUM('2hBatteryMWh'!E17:T17)+SUM(PPAcfd!E17:T17))</f>
        <v>32.570938992452433</v>
      </c>
      <c r="AE27" s="4">
        <f>AE5/SUM(SwapSold!E17:T17)</f>
        <v>-31.668013554745052</v>
      </c>
      <c r="AF27" s="4">
        <f>AF5/(SUM('2hBatteryMWh'!E17:T17)+SUM(PPAcfd!E17:T17)+SUM(SwapSold!E17:T17))</f>
        <v>4.6336617033937717</v>
      </c>
    </row>
    <row r="28" spans="2:32" x14ac:dyDescent="0.3">
      <c r="B28" t="str">
        <f>B27</f>
        <v>MarinusSnowy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18850175.096620724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138</v>
      </c>
      <c r="Q28">
        <f t="shared" si="7"/>
        <v>29</v>
      </c>
      <c r="T28" s="3">
        <v>0.95</v>
      </c>
      <c r="U28" s="4">
        <f>U6/SUM(DualFuelMWh!E18:T18)</f>
        <v>16.389665221262295</v>
      </c>
      <c r="V28" s="4">
        <f>V6/SUM(PPAcfd!E18:T18)</f>
        <v>15.224737760100611</v>
      </c>
      <c r="W28" s="4">
        <f>W6/(SUM(DualFuelMWh!E18:T18)+SUM(PPAcfd!E18:T18))</f>
        <v>15.555597567964503</v>
      </c>
      <c r="X28" s="4">
        <f>X6/SUM(SwapSold!E18:T18)</f>
        <v>-13.806576064203837</v>
      </c>
      <c r="Y28" s="4">
        <f>Y6/(SUM(DualFuelMWh!E18:T18)+SUM(PPAcfd!E18:T18)+SUM(SwapSold!E18:T18))</f>
        <v>3.9879247624486465</v>
      </c>
      <c r="AA28" s="3">
        <v>0.95</v>
      </c>
      <c r="AB28" s="4">
        <f>AB6/SUM('2hBatteryMWh'!E18:T18)</f>
        <v>45.479384636335141</v>
      </c>
      <c r="AC28" s="4">
        <f>AC6/SUM(PPAcfd!E18:T18)</f>
        <v>15.224737760100611</v>
      </c>
      <c r="AD28" s="4">
        <f>AD6/(SUM('2hBatteryMWh'!E18:T18)+SUM(PPAcfd!E18:T18))</f>
        <v>18.319452535795435</v>
      </c>
      <c r="AE28" s="4">
        <f>AE6/SUM(SwapSold!E18:T18)</f>
        <v>-13.806576064203837</v>
      </c>
      <c r="AF28" s="4">
        <f>AF6/(SUM('2hBatteryMWh'!E18:T18)+SUM(PPAcfd!E18:T18)+SUM(SwapSold!E18:T18))</f>
        <v>3.8930421766572634</v>
      </c>
    </row>
    <row r="29" spans="2:32" x14ac:dyDescent="0.3">
      <c r="B29" t="str">
        <f t="shared" ref="B29:B48" si="13">B28</f>
        <v>MarinusSnowy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18850175.096620724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139</v>
      </c>
      <c r="Q29">
        <f t="shared" si="7"/>
        <v>30</v>
      </c>
      <c r="T29" s="3">
        <v>0.75</v>
      </c>
      <c r="U29" s="4">
        <f>U7/SUM(DualFuelMWh!E19:T19)</f>
        <v>8.9135345655364269</v>
      </c>
      <c r="V29" s="4">
        <f>V7/SUM(PPAcfd!E19:T19)</f>
        <v>9.2134416766812546</v>
      </c>
      <c r="W29" s="4">
        <f>W7/(SUM(DualFuelMWh!E19:T19)+SUM(PPAcfd!E19:T19))</f>
        <v>9.1321817077316645</v>
      </c>
      <c r="X29" s="4">
        <f>X7/SUM(SwapSold!E19:T19)</f>
        <v>-5.854537251242049</v>
      </c>
      <c r="Y29" s="4">
        <f>Y7/(SUM(DualFuelMWh!E19:T19)+SUM(PPAcfd!E19:T19)+SUM(SwapSold!E19:T19))</f>
        <v>3.0580914779016091</v>
      </c>
      <c r="AA29" s="3">
        <v>0.75</v>
      </c>
      <c r="AB29" s="4">
        <f>AB7/SUM('2hBatteryMWh'!E19:T19)</f>
        <v>27.867156922354763</v>
      </c>
      <c r="AC29" s="4">
        <f>AC7/SUM(PPAcfd!E19:T19)</f>
        <v>9.2134416766812546</v>
      </c>
      <c r="AD29" s="4">
        <f>AD7/(SUM('2hBatteryMWh'!E19:T19)+SUM(PPAcfd!E19:T19))</f>
        <v>10.985819971871834</v>
      </c>
      <c r="AE29" s="4">
        <f>AE7/SUM(SwapSold!E19:T19)</f>
        <v>-5.854537251242049</v>
      </c>
      <c r="AF29" s="4">
        <f>AF7/(SUM('2hBatteryMWh'!E19:T19)+SUM(PPAcfd!E19:T19)+SUM(SwapSold!E19:T19))</f>
        <v>3.2681840728000346</v>
      </c>
    </row>
    <row r="30" spans="2:32" x14ac:dyDescent="0.3">
      <c r="B30" t="str">
        <f t="shared" si="13"/>
        <v>MarinusSnowy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18850175.096620724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3.4735104326018229</v>
      </c>
      <c r="V30" s="4">
        <f>V8/SUM(PPAcfd!E20:T20)</f>
        <v>4.4792740312015775</v>
      </c>
      <c r="W30" s="4">
        <f>W8/(SUM(DualFuelMWh!E20:T20)+SUM(PPAcfd!E20:T20))</f>
        <v>4.2164046115865288</v>
      </c>
      <c r="X30" s="4">
        <f>X8/SUM(SwapSold!E20:T20)</f>
        <v>4.9801025915151564E-2</v>
      </c>
      <c r="Y30" s="4">
        <f>Y8/(SUM(DualFuelMWh!E20:T20)+SUM(PPAcfd!E20:T20)+SUM(SwapSold!E20:T20))</f>
        <v>2.4930582243256265</v>
      </c>
      <c r="AA30" s="3">
        <v>0.5</v>
      </c>
      <c r="AB30" s="4">
        <f>AB8/SUM('2hBatteryMWh'!E20:T20)</f>
        <v>11.93398620908971</v>
      </c>
      <c r="AC30" s="4">
        <f>AC8/SUM(PPAcfd!E20:T20)</f>
        <v>4.4792740312015775</v>
      </c>
      <c r="AD30" s="4">
        <f>AD8/(SUM('2hBatteryMWh'!E20:T20)+SUM(PPAcfd!E20:T20))</f>
        <v>5.1273046558501445</v>
      </c>
      <c r="AE30" s="4">
        <f>AE8/SUM(SwapSold!E20:T20)</f>
        <v>4.9801025915151564E-2</v>
      </c>
      <c r="AF30" s="4">
        <f>AF8/(SUM('2hBatteryMWh'!E20:T20)+SUM(PPAcfd!E20:T20)+SUM(SwapSold!E20:T20))</f>
        <v>2.7622578635383008</v>
      </c>
    </row>
    <row r="31" spans="2:32" x14ac:dyDescent="0.3">
      <c r="B31" t="str">
        <f t="shared" si="13"/>
        <v>MarinusSnowy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15783762.539163852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-3.1331446904942437</v>
      </c>
      <c r="V31" s="4">
        <f>V9/SUM(PPAcfd!E21:T21)</f>
        <v>-0.43763391939945229</v>
      </c>
      <c r="W31" s="4">
        <f>W9/(SUM(DualFuelMWh!E21:T21)+SUM(PPAcfd!E21:T21))</f>
        <v>-1.101553574001557</v>
      </c>
      <c r="X31" s="4">
        <f>X9/SUM(SwapSold!E21:T21)</f>
        <v>6.4540112525093827</v>
      </c>
      <c r="Y31" s="4">
        <f>Y9/(SUM(DualFuelMWh!E21:T21)+SUM(PPAcfd!E21:T21)+SUM(SwapSold!E21:T21))</f>
        <v>2.101209584158112</v>
      </c>
      <c r="AA31" s="3">
        <v>0.25</v>
      </c>
      <c r="AB31" s="4">
        <f>AB9/SUM('2hBatteryMWh'!E21:T21)</f>
        <v>-11.784578965416843</v>
      </c>
      <c r="AC31" s="4">
        <f>AC9/SUM(PPAcfd!E21:T21)</f>
        <v>-0.43763391939945229</v>
      </c>
      <c r="AD31" s="4">
        <f>AD9/(SUM('2hBatteryMWh'!E21:T21)+SUM(PPAcfd!E21:T21))</f>
        <v>-1.3013008466856779</v>
      </c>
      <c r="AE31" s="4">
        <f>AE9/SUM(SwapSold!E21:T21)</f>
        <v>6.4540112525093827</v>
      </c>
      <c r="AF31" s="4">
        <f>AF9/(SUM('2hBatteryMWh'!E21:T21)+SUM(PPAcfd!E21:T21)+SUM(SwapSold!E21:T21))</f>
        <v>2.3764368958281468</v>
      </c>
    </row>
    <row r="32" spans="2:32" x14ac:dyDescent="0.3">
      <c r="B32" t="str">
        <f t="shared" si="13"/>
        <v>MarinusSnowy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15783762.539163852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-14.295498139887528</v>
      </c>
      <c r="V32" s="4">
        <f>V10/SUM(PPAcfd!E22:T22)</f>
        <v>-6.6148398230727521</v>
      </c>
      <c r="W32" s="4">
        <f>W10/(SUM(DualFuelMWh!E22:T22)+SUM(PPAcfd!E22:T22))</f>
        <v>-8.3317812669806806</v>
      </c>
      <c r="X32" s="4">
        <f>X10/SUM(SwapSold!E22:T22)</f>
        <v>14.95214459138189</v>
      </c>
      <c r="Y32" s="4">
        <f>Y10/(SUM(DualFuelMWh!E22:T22)+SUM(PPAcfd!E22:T22)+SUM(SwapSold!E22:T22))</f>
        <v>1.8964781753211635</v>
      </c>
      <c r="AA32" s="3">
        <v>0.05</v>
      </c>
      <c r="AB32" s="4">
        <f>AB10/SUM('2hBatteryMWh'!E22:T22)</f>
        <v>-57.996545827274232</v>
      </c>
      <c r="AC32" s="4">
        <f>AC10/SUM(PPAcfd!E22:T22)</f>
        <v>-6.6148398230727521</v>
      </c>
      <c r="AD32" s="4">
        <f>AD10/(SUM('2hBatteryMWh'!E22:T22)+SUM(PPAcfd!E22:T22))</f>
        <v>-9.7477406781463234</v>
      </c>
      <c r="AE32" s="4">
        <f>AE10/SUM(SwapSold!E22:T22)</f>
        <v>9.2487492317826128</v>
      </c>
      <c r="AF32" s="4">
        <f>AF10/(SUM('2hBatteryMWh'!E22:T22)+SUM(PPAcfd!E22:T22)+SUM(SwapSold!E22:T22))</f>
        <v>-0.50573235827216578</v>
      </c>
    </row>
    <row r="33" spans="2:32" x14ac:dyDescent="0.3">
      <c r="B33" t="str">
        <f t="shared" si="13"/>
        <v>MarinusSnowy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15783762.539163852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140</v>
      </c>
      <c r="Q33">
        <f t="shared" si="7"/>
        <v>34</v>
      </c>
      <c r="T33" s="3">
        <v>0</v>
      </c>
      <c r="U33" s="4">
        <f>U11/SUM(DualFuelMWh!E23:T23)</f>
        <v>-38.242584248552397</v>
      </c>
      <c r="V33" s="4">
        <f>V11/SUM(PPAcfd!E23:T23)</f>
        <v>-13.645967789823683</v>
      </c>
      <c r="W33" s="4">
        <f>W11/(SUM(DualFuelMWh!E23:T23)+SUM(PPAcfd!E23:T23))</f>
        <v>-18.183516347658934</v>
      </c>
      <c r="X33" s="4">
        <f>X11/SUM(SwapSold!E23:T23)</f>
        <v>21.064681450583077</v>
      </c>
      <c r="Y33" s="4">
        <f>Y11/(SUM(DualFuelMWh!E23:T23)+SUM(PPAcfd!E23:T23)+SUM(SwapSold!E23:T23))</f>
        <v>2.0361876233214844E-2</v>
      </c>
      <c r="AA33" s="3">
        <v>0</v>
      </c>
      <c r="AB33" s="4">
        <f>AB11/SUM('2hBatteryMWh'!E23:T23)</f>
        <v>-154.48820331348199</v>
      </c>
      <c r="AC33" s="4">
        <f>AC11/SUM(PPAcfd!E23:T23)</f>
        <v>-13.194004305704167</v>
      </c>
      <c r="AD33" s="4">
        <f>AD11/(SUM('2hBatteryMWh'!E23:T23)+SUM(PPAcfd!E23:T23))</f>
        <v>-19.605426369768615</v>
      </c>
      <c r="AE33" s="4">
        <f>AE11/SUM(SwapSold!E23:T23)</f>
        <v>12.036960828904617</v>
      </c>
      <c r="AF33" s="4">
        <f>AF11/(SUM('2hBatteryMWh'!E23:T23)+SUM(PPAcfd!E23:T23)+SUM(SwapSold!E23:T23))</f>
        <v>-3.685403695200125</v>
      </c>
    </row>
    <row r="34" spans="2:32" x14ac:dyDescent="0.3">
      <c r="B34" t="str">
        <f t="shared" si="13"/>
        <v>MarinusSnowy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15783762.539163852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3.6646661072634257</v>
      </c>
      <c r="V34" s="4">
        <f>V12/SUM(PPAcfd!E24:T24)</f>
        <v>4.597511967036958</v>
      </c>
      <c r="W34" s="4">
        <f>W12/(SUM(DualFuelMWh!E24:T24)+SUM(PPAcfd!E24:T24))</f>
        <v>4.355681653492292</v>
      </c>
      <c r="X34" s="4">
        <f>X12/SUM(SwapSold!E24:T24)</f>
        <v>0.3519314758842767</v>
      </c>
      <c r="Y34" s="4">
        <f>Y12/(SUM(DualFuelMWh!E24:T24)+SUM(PPAcfd!E24:T24)+SUM(SwapSold!E24:T24))</f>
        <v>2.6967371869562036</v>
      </c>
      <c r="AA34" t="s">
        <v>24</v>
      </c>
      <c r="AB34" s="4">
        <f>AB12/SUM('2hBatteryMWh'!E24:T24)</f>
        <v>11.016300593765754</v>
      </c>
      <c r="AC34" s="4">
        <f>AC12/SUM(PPAcfd!E24:T24)</f>
        <v>4.597511967036958</v>
      </c>
      <c r="AD34" s="4">
        <f>AD12/(SUM('2hBatteryMWh'!E24:T24)+SUM(PPAcfd!E24:T24))</f>
        <v>5.1459162481621048</v>
      </c>
      <c r="AE34" s="4">
        <f>AE12/SUM(SwapSold!E24:T24)</f>
        <v>0.3519314758842767</v>
      </c>
      <c r="AF34" s="4">
        <f>AF12/(SUM('2hBatteryMWh'!E24:T24)+SUM(PPAcfd!E24:T24)+SUM(SwapSold!E24:T24))</f>
        <v>2.9107769971619413</v>
      </c>
    </row>
    <row r="35" spans="2:32" x14ac:dyDescent="0.3">
      <c r="B35" t="str">
        <f t="shared" si="13"/>
        <v>MarinusSnowy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13475874.65004188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MarinusSnowy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13475874.65004188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MarinusSnowy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13475874.65004188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MarinusSnowy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13475874.65004188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MarinusSnowy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13475874.65004188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MarinusSnowy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10877440.566603007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MarinusSnowy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10877440.566603007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MarinusSnowy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10877440.566603007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MarinusSnowy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10877440.566603007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MarinusSnowy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7620532.7488634204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MarinusSnowy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7620532.7488634204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MarinusSnowy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7620532.7488634204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MarinusSnowy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3824794.4297555457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MarinusSnowy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13342301.796830505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MarinusSnowy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108384532.00413896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MarinusSnowy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50216504.602666602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MarinusSnowy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50216504.602666602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MarinusSnowy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50216504.602666602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MarinusSnowy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24851686.785167802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MarinusSnowy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24851686.785167802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MarinusSnowy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24851686.785167802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MarinusSnowy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24851686.785167802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MarinusSnowy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9026114.1766334064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MarinusSnowy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9026114.1766334064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MarinusSnowy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9026114.1766334064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MarinusSnowy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9026114.1766334064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MarinusSnowy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9026114.1766334064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MarinusSnowy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-7355131.0290685259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MarinusSnowy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-7355131.0290685259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MarinusSnowy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-7355131.0290685259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MarinusSnowy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-7355131.0290685259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MarinusSnowy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-28605206.978519302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MarinusSnowy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-28605206.978519302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MarinusSnowy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-28605206.978519302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MarinusSnowy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-57194671.319270253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MarinusSnowy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9416764.9573660083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MarinusSnowy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84935709.243458137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MarinusSnowy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40025815.666173302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MarinusSnowy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40025815.666173302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MarinusSnowy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40025815.666173302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MarinusSnowy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21949029.357208513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MarinusSnowy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21949029.357208513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MarinusSnowy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21949029.357208513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MarinusSnowy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21949029.357208513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MarinusSnowy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8343816.2898234949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MarinusSnowy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8343816.2898234949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MarinusSnowy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8343816.2898234949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MarinusSnowy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8343816.2898234949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MarinusSnowy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8343816.2898234949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MarinusSnowy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-6974193.5291849971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MarinusSnowy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-6974193.5291849971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MarinusSnowy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-6974193.5291849971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MarinusSnowy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-6974193.5291849971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MarinusSnowy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-26173967.05806163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MarinusSnowy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-26173967.05806163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MarinusSnowy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-26173967.05806163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MarinusSnowy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-48550196.346715435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MarinusSnowy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7556391.9367927834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MarinusSnowy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1.5659248855719143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MarinusSnowy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0.72552118618502959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MarinusSnowy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0.72552118618502959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MarinusSnowy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0.72552118618502959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MarinusSnowy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0.35905376962689506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MarinusSnowy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0.35905376962689506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MarinusSnowy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0.35905376962689506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MarinusSnowy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0.35905376962689506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MarinusSnowy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0.13040806236690625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MarinusSnowy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0.13040806236690625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MarinusSnowy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0.13040806236690625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MarinusSnowy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0.13040806236690625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MarinusSnowy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0.13040806236690625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MarinusSnowy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-0.10626592653110996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MarinusSnowy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-0.10626592653110996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MarinusSnowy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-0.10626592653110996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MarinusSnowy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-0.10626592653110996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MarinusSnowy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-0.41328411569732287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MarinusSnowy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-0.41328411569732287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MarinusSnowy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-0.41328411569732287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MarinusSnowy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-0.82634078391860677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MarinusSnowy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0.13605213138492736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MarinusSnowy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1.1946334747462708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MarinusSnowy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0.56296909362085767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MarinusSnowy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0.56296909362085767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MarinusSnowy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0.56296909362085767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MarinusSnowy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0.30871638609798846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MarinusSnowy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0.30871638609798846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MarinusSnowy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0.30871638609798846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MarinusSnowy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0.30871638609798846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MarinusSnowy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0.11735702610529636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MarinusSnowy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0.11735702610529636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MarinusSnowy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0.11735702610529636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MarinusSnowy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0.11735702610529636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MarinusSnowy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0.11735702610529636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MarinusSnowy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-9.8093076793432918E-2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MarinusSnowy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-9.8093076793432918E-2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MarinusSnowy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-9.8093076793432918E-2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MarinusSnowy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-9.8093076793432918E-2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MarinusSnowy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-0.36814076779932131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MarinusSnowy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-0.36814076779932131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MarinusSnowy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-0.36814076779932131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MarinusSnowy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-0.68286578493200223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MarinusSnowy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0.10628178461570621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MarinusSnowy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247001580.54240969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MarinusSnowy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141222310.46489912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MarinusSnowy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141222310.46489912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MarinusSnowy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141222310.46489912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MarinusSnowy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87729076.088478178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MarinusSnowy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87729076.088478178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MarinusSnowy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87729076.088478178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MarinusSnowy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87729076.088478178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MarinusSnowy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48374227.278075993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MarinusSnowy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48374227.278075993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MarinusSnowy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48374227.278075993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MarinusSnowy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48374227.278075993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MarinusSnowy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48374227.278075993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MarinusSnowy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9094819.6333732978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MarinusSnowy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9094819.6333732978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MarinusSnowy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9094819.6333732978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MarinusSnowy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9094819.6333732978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MarinusSnowy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-37941211.885135829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MarinusSnowy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-37941211.885135829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MarinusSnowy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-37941211.885135829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MarinusSnowy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-87841821.616468534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MarinusSnowy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49314020.388264418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MarinusSnowy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238332938.93936163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MarinusSnowy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136443720.23449659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MarinusSnowy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136443720.23449659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MarinusSnowy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136443720.23449659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MarinusSnowy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84902367.283434063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MarinusSnowy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84902367.283434063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MarinusSnowy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84902367.283434063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MarinusSnowy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84902367.283434063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MarinusSnowy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46370635.756800428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MarinusSnowy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46370635.756800428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MarinusSnowy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46370635.756800428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MarinusSnowy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46370635.756800428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MarinusSnowy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46370635.756800428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MarinusSnowy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7733736.0625528833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MarinusSnowy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7733736.0625528833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MarinusSnowy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7733736.0625528833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MarinusSnowy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7733736.0625528833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MarinusSnowy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-38354989.033374019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MarinusSnowy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-38354989.033374019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MarinusSnowy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-38354989.033374019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MarinusSnowy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-83406922.559216902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MarinusSnowy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47099567.839407861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MarinusSnowy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320249113.09770709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MarinusSnowy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167810049.74054247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MarinusSnowy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167810049.74054247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MarinusSnowy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167810049.74054247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MarinusSnowy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93970291.529438004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MarinusSnowy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93970291.529438004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MarinusSnowy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93970291.529438004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MarinusSnowy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93970291.529438004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MarinusSnowy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41920875.283391953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MarinusSnowy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41920875.283391953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MarinusSnowy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41920875.283391953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MarinusSnowy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41920875.283391953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MarinusSnowy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41920875.283391953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MarinusSnowy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-10498835.53311865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MarinusSnowy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-10498835.53311865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MarinusSnowy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-10498835.53311865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MarinusSnowy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-10498835.53311865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MarinusSnowy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-74580728.760756746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MarinusSnowy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-74580728.760756746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MarinusSnowy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-74580728.760756746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MarinusSnowy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-147414529.72631231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MarinusSnowy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43174030.999943361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MarinusSnowy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296800290.3370263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MarinusSnowy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157619360.80404916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MarinusSnowy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157619360.80404916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MarinusSnowy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157619360.80404916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MarinusSnowy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91067634.101478726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MarinusSnowy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91067634.101478726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MarinusSnowy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91067634.101478726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MarinusSnowy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91067634.101478726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MarinusSnowy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41238577.396582045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MarinusSnowy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41238577.396582045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MarinusSnowy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41238577.396582045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MarinusSnowy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41238577.396582045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MarinusSnowy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41238577.396582045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MarinusSnowy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-10117898.033235122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MarinusSnowy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-10117898.033235122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MarinusSnowy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-10117898.033235122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MarinusSnowy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-10117898.033235122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MarinusSnowy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-72149488.84029907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MarinusSnowy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-72149488.84029907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MarinusSnowy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-72149488.84029907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MarinusSnowy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-135781913.33568788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MarinusSnowy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41313657.97937014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MarinusSnowy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4.626915358760634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MarinusSnowy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2.424496633225683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MarinusSnowy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2.424496633225683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MarinusSnowy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2.424496633225683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MarinusSnowy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1.3576699118355311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MarinusSnowy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1.3576699118355311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MarinusSnowy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1.3576699118355311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MarinusSnowy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1.3576699118355311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MarinusSnowy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0.60566706906768952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MarinusSnowy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0.60566706906768952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MarinusSnowy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0.60566706906768952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MarinusSnowy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0.60566706906768952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MarinusSnowy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0.60566706906768952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MarinusSnowy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-0.15168573897804299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MarinusSnowy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-0.15168573897804299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MarinusSnowy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-0.15168573897804299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MarinusSnowy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-0.15168573897804299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MarinusSnowy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-1.0775321624869694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MarinusSnowy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-1.0775321624869694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MarinusSnowy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-1.0775321624869694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MarinusSnowy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-2.1298249512623988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MarinusSnowy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0.62377249136143165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MarinusSnowy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4.1745405473061732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MarinusSnowy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2.2169399226995954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MarinusSnowy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2.2169399226995954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MarinusSnowy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2.2169399226995954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MarinusSnowy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1.2808799164993239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MarinusSnowy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1.2808799164993239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MarinusSnowy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1.2808799164993239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MarinusSnowy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1.2808799164993239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MarinusSnowy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0.58002676904315464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MarinusSnowy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0.58002676904315464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MarinusSnowy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0.58002676904315464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MarinusSnowy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0.58002676904315464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MarinusSnowy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0.58002676904315464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MarinusSnowy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-0.14230975160195183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MarinusSnowy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-0.14230975160195183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MarinusSnowy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-0.14230975160195183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MarinusSnowy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-0.14230975160195183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MarinusSnowy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-1.0147933692693853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MarinusSnowy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-1.0147933692693853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MarinusSnowy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-1.0147933692693853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MarinusSnowy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-1.9097929525843502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MarinusSnowy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0.58108278868790753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MarinusSnowy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24920135.085693598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MarinusSnowy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44399553.84185046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MarinusSnowy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44399553.84185046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MarinusSnowy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44399553.84185046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MarinusSnowy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46672377.252967939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MarinusSnowy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46672377.252967939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MarinusSnowy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46672377.252967939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MarinusSnowy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46672377.252967939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MarinusSnowy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48723471.912613764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MarinusSnowy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48723471.912613764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MarinusSnowy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48723471.912613764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MarinusSnowy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48723471.912613764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MarinusSnowy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48723471.912613764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MarinusSnowy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54355509.744971097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MarinusSnowy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54355509.744971097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MarinusSnowy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54355509.744971097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MarinusSnowy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54355509.744971097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MarinusSnowy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66915187.705307081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MarinusSnowy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66915187.705307081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MarinusSnowy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66915187.705307081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MarinusSnowy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59880576.460180476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MarinusSnowy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51782045.442345671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MarinusSnowy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16251493.482645541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MarinusSnowy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39620963.61144793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MarinusSnowy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39620963.61144793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MarinusSnowy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39620963.61144793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MarinusSnowy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43845668.447923824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MarinusSnowy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43845668.447923824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MarinusSnowy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43845668.447923824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MarinusSnowy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43845668.447923824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MarinusSnowy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46719880.391338199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MarinusSnowy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46719880.391338199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MarinusSnowy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46719880.391338199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MarinusSnowy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46719880.391338199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MarinusSnowy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46719880.391338199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MarinusSnowy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52994426.174150683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MarinusSnowy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52994426.174150683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MarinusSnowy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52994426.174150683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MarinusSnowy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52994426.174150683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MarinusSnowy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26504639.579271086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MarinusSnowy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26504639.579271086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MarinusSnowy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26504639.579271086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MarinusSnowy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1005876.3417253941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MarinusSnowy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49567592.893489115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MarinusSnowy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98167667.640991002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MarinusSnowy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70987293.117493808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MarinusSnowy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70987293.117493808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MarinusSnowy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70987293.117493808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MarinusSnowy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52913592.693927765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MarinusSnowy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52913592.693927765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MarinusSnowy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52913592.693927765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MarinusSnowy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52913592.693927765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MarinusSnowy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42270119.917929724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MarinusSnowy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42270119.917929724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MarinusSnowy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42270119.917929724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MarinusSnowy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42270119.917929724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MarinusSnowy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42270119.917929724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MarinusSnowy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34761854.578479148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MarinusSnowy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34761854.578479148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MarinusSnowy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34761854.578479148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MarinusSnowy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34761854.578479148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MarinusSnowy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30275670.829686165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MarinusSnowy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30275670.829686165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MarinusSnowy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30275670.829686165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MarinusSnowy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307868.35033670068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MarinusSnowy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45642056.054024614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MarinusSnowy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74718844.880310208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MarinusSnowy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60796604.181000501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MarinusSnowy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60796604.181000501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MarinusSnowy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60796604.181000501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MarinusSnowy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50010935.265968487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MarinusSnowy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50010935.265968487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MarinusSnowy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50010935.265968487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MarinusSnowy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50010935.265968487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MarinusSnowy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41587822.031119816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MarinusSnowy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41587822.031119816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MarinusSnowy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41587822.031119816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MarinusSnowy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41587822.031119816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MarinusSnowy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41587822.031119816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MarinusSnowy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35142792.078362674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MarinusSnowy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35142792.078362674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MarinusSnowy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35142792.078362674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MarinusSnowy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35142792.078362674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MarinusSnowy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-7289860.2276539654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MarinusSnowy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-7289860.2276539654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MarinusSnowy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-7289860.2276539654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MarinusSnowy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-51369114.43474558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MarinusSnowy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43781683.033451393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MarinusSnowy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1.4183130274688107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MarinusSnowy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1.0256146960880586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MarinusSnowy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1.0256146960880586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MarinusSnowy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1.0256146960880586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MarinusSnowy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0.76448834582109493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MarinusSnowy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0.76448834582109493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MarinusSnowy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0.76448834582109493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MarinusSnowy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0.76448834582109493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MarinusSnowy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0.61071290775207188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MarinusSnowy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0.61071290775207188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MarinusSnowy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0.61071290775207188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MarinusSnowy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0.61071290775207188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MarinusSnowy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0.61071290775207188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MarinusSnowy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0.50223451766155858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MarinusSnowy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0.50223451766155858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MarinusSnowy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0.50223451766155858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MarinusSnowy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0.50223451766155858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MarinusSnowy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0.43741874880982823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MarinusSnowy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0.43741874880982823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MarinusSnowy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0.43741874880982823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MarinusSnowy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4.4480397927427664E-3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MarinusSnowy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0.65943017958444505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MarinusSnowy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1.0509317468879278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MarinusSnowy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0.85511334575823672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MarinusSnowy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0.85511334575823672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MarinusSnowy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0.85511334575823672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MarinusSnowy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0.70341129666491087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MarinusSnowy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0.70341129666491087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MarinusSnowy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0.70341129666491087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MarinusSnowy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0.70341129666491087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MarinusSnowy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0.58493894714834282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MarinusSnowy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0.58493894714834282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MarinusSnowy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0.58493894714834282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MarinusSnowy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0.58493894714834282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MarinusSnowy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0.58493894714834282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MarinusSnowy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0.49428863533147793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MarinusSnowy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0.49428863533147793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MarinusSnowy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0.49428863533147793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MarinusSnowy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0.49428863533147793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MarinusSnowy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-0.10253297619749556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MarinusSnowy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-0.10253297619749556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MarinusSnowy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-0.10253297619749556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MarinusSnowy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-0.7225142901428766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MarinusSnowy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0.61579593080892925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MarinusSnowy</v>
      </c>
      <c r="C401" t="s">
        <v>64</v>
      </c>
      <c r="D401">
        <v>1</v>
      </c>
      <c r="E401" t="s">
        <v>18</v>
      </c>
      <c r="F401" t="s">
        <v>34</v>
      </c>
      <c r="G401" s="105" t="s">
        <v>132</v>
      </c>
      <c r="H401" s="20" cm="1">
        <f t="array" ref="H401">INDEX(Financials!$B$5:$AI$260,FinancialWalk!K401,FinancialWalk!L401)</f>
        <v>211864581.09356815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MarinusSnowy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132</v>
      </c>
      <c r="H402" s="20" cm="1">
        <f t="array" ref="H402">INDEX(Financials!$B$5:$AI$260,FinancialWalk!K402,FinancialWalk!L402)</f>
        <v>117593545.13787585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MarinusSnowy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132</v>
      </c>
      <c r="H403" s="20" cm="1">
        <f t="array" ref="H403">INDEX(Financials!$B$5:$AI$260,FinancialWalk!K403,FinancialWalk!L403)</f>
        <v>117593545.13787585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MarinusSnowy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132</v>
      </c>
      <c r="H404" s="20" cm="1">
        <f t="array" ref="H404">INDEX(Financials!$B$5:$AI$260,FinancialWalk!K404,FinancialWalk!L404)</f>
        <v>117593545.13787585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MarinusSnowy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132</v>
      </c>
      <c r="H405" s="20" cm="1">
        <f t="array" ref="H405">INDEX(Financials!$B$5:$AI$260,FinancialWalk!K405,FinancialWalk!L405)</f>
        <v>69118604.744270205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MarinusSnowy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132</v>
      </c>
      <c r="H406" s="20" cm="1">
        <f t="array" ref="H406">INDEX(Financials!$B$5:$AI$260,FinancialWalk!K406,FinancialWalk!L406)</f>
        <v>69118604.744270205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MarinusSnowy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132</v>
      </c>
      <c r="H407" s="20" cm="1">
        <f t="array" ref="H407">INDEX(Financials!$B$5:$AI$260,FinancialWalk!K407,FinancialWalk!L407)</f>
        <v>69118604.744270205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MarinusSnowy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132</v>
      </c>
      <c r="H408" s="20" cm="1">
        <f t="array" ref="H408">INDEX(Financials!$B$5:$AI$260,FinancialWalk!K408,FinancialWalk!L408)</f>
        <v>69118604.744270205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MarinusSnowy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132</v>
      </c>
      <c r="H409" s="20" cm="1">
        <f t="array" ref="H409">INDEX(Financials!$B$5:$AI$260,FinancialWalk!K409,FinancialWalk!L409)</f>
        <v>32894761.10675855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MarinusSnowy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132</v>
      </c>
      <c r="H410" s="20" cm="1">
        <f t="array" ref="H410">INDEX(Financials!$B$5:$AI$260,FinancialWalk!K410,FinancialWalk!L410)</f>
        <v>32894761.10675855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MarinusSnowy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132</v>
      </c>
      <c r="H411" s="20" cm="1">
        <f t="array" ref="H411">INDEX(Financials!$B$5:$AI$260,FinancialWalk!K411,FinancialWalk!L411)</f>
        <v>32894761.10675855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MarinusSnowy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132</v>
      </c>
      <c r="H412" s="20" cm="1">
        <f t="array" ref="H412">INDEX(Financials!$B$5:$AI$260,FinancialWalk!K412,FinancialWalk!L412)</f>
        <v>32894761.10675855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MarinusSnowy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132</v>
      </c>
      <c r="H413" s="20" cm="1">
        <f t="array" ref="H413">INDEX(Financials!$B$5:$AI$260,FinancialWalk!K413,FinancialWalk!L413)</f>
        <v>32894761.10675855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MarinusSnowy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132</v>
      </c>
      <c r="H414" s="20" cm="1">
        <f t="array" ref="H414">INDEX(Financials!$B$5:$AI$260,FinancialWalk!K414,FinancialWalk!L414)</f>
        <v>-3143704.5040501235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MarinusSnowy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132</v>
      </c>
      <c r="H415" s="20" cm="1">
        <f t="array" ref="H415">INDEX(Financials!$B$5:$AI$260,FinancialWalk!K415,FinancialWalk!L415)</f>
        <v>-3143704.5040501235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MarinusSnowy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132</v>
      </c>
      <c r="H416" s="20" cm="1">
        <f t="array" ref="H416">INDEX(Financials!$B$5:$AI$260,FinancialWalk!K416,FinancialWalk!L416)</f>
        <v>-3143704.5040501235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MarinusSnowy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132</v>
      </c>
      <c r="H417" s="20" cm="1">
        <f t="array" ref="H417">INDEX(Financials!$B$5:$AI$260,FinancialWalk!K417,FinancialWalk!L417)</f>
        <v>-3143704.5040501235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MarinusSnowy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132</v>
      </c>
      <c r="H418" s="20" cm="1">
        <f t="array" ref="H418">INDEX(Financials!$B$5:$AI$260,FinancialWalk!K418,FinancialWalk!L418)</f>
        <v>-45975521.78223744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MarinusSnowy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132</v>
      </c>
      <c r="H419" s="20" cm="1">
        <f t="array" ref="H419">INDEX(Financials!$B$5:$AI$260,FinancialWalk!K419,FinancialWalk!L419)</f>
        <v>-45975521.78223744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MarinusSnowy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132</v>
      </c>
      <c r="H420" s="20" cm="1">
        <f t="array" ref="H420">INDEX(Financials!$B$5:$AI$260,FinancialWalk!K420,FinancialWalk!L420)</f>
        <v>-45975521.78223744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MarinusSnowy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132</v>
      </c>
      <c r="H421" s="20" cm="1">
        <f t="array" ref="H421">INDEX(Financials!$B$5:$AI$260,FinancialWalk!K421,FinancialWalk!L421)</f>
        <v>-90219858.407042056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MarinusSnowy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132</v>
      </c>
      <c r="H422" s="20" cm="1">
        <f t="array" ref="H422">INDEX(Financials!$B$5:$AI$260,FinancialWalk!K422,FinancialWalk!L422)</f>
        <v>33757266.042577356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MarinusSnowy</v>
      </c>
      <c r="C423" t="s">
        <v>64</v>
      </c>
      <c r="D423">
        <v>1</v>
      </c>
      <c r="E423" t="s">
        <v>18</v>
      </c>
      <c r="F423" t="s">
        <v>44</v>
      </c>
      <c r="G423" s="105" t="s">
        <v>132</v>
      </c>
      <c r="H423" s="20" cm="1">
        <f t="array" ref="H423">INDEX(Financials!$B$5:$AI$260,FinancialWalk!K423,FinancialWalk!L423)</f>
        <v>211864581.09356815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MarinusSnowy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132</v>
      </c>
      <c r="H424" s="20" cm="1">
        <f t="array" ref="H424">INDEX(Financials!$B$5:$AI$260,FinancialWalk!K424,FinancialWalk!L424)</f>
        <v>117593545.13787585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MarinusSnowy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132</v>
      </c>
      <c r="H425" s="20" cm="1">
        <f t="array" ref="H425">INDEX(Financials!$B$5:$AI$260,FinancialWalk!K425,FinancialWalk!L425)</f>
        <v>117593545.13787585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MarinusSnowy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132</v>
      </c>
      <c r="H426" s="20" cm="1">
        <f t="array" ref="H426">INDEX(Financials!$B$5:$AI$260,FinancialWalk!K426,FinancialWalk!L426)</f>
        <v>117593545.13787585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MarinusSnowy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132</v>
      </c>
      <c r="H427" s="20" cm="1">
        <f t="array" ref="H427">INDEX(Financials!$B$5:$AI$260,FinancialWalk!K427,FinancialWalk!L427)</f>
        <v>69118604.744270205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MarinusSnowy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132</v>
      </c>
      <c r="H428" s="20" cm="1">
        <f t="array" ref="H428">INDEX(Financials!$B$5:$AI$260,FinancialWalk!K428,FinancialWalk!L428)</f>
        <v>69118604.744270205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MarinusSnowy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132</v>
      </c>
      <c r="H429" s="20" cm="1">
        <f t="array" ref="H429">INDEX(Financials!$B$5:$AI$260,FinancialWalk!K429,FinancialWalk!L429)</f>
        <v>69118604.744270205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MarinusSnowy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132</v>
      </c>
      <c r="H430" s="20" cm="1">
        <f t="array" ref="H430">INDEX(Financials!$B$5:$AI$260,FinancialWalk!K430,FinancialWalk!L430)</f>
        <v>69118604.744270205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MarinusSnowy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132</v>
      </c>
      <c r="H431" s="20" cm="1">
        <f t="array" ref="H431">INDEX(Financials!$B$5:$AI$260,FinancialWalk!K431,FinancialWalk!L431)</f>
        <v>32894761.10675855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MarinusSnowy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132</v>
      </c>
      <c r="H432" s="20" cm="1">
        <f t="array" ref="H432">INDEX(Financials!$B$5:$AI$260,FinancialWalk!K432,FinancialWalk!L432)</f>
        <v>32894761.10675855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MarinusSnowy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132</v>
      </c>
      <c r="H433" s="20" cm="1">
        <f t="array" ref="H433">INDEX(Financials!$B$5:$AI$260,FinancialWalk!K433,FinancialWalk!L433)</f>
        <v>32894761.10675855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MarinusSnowy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132</v>
      </c>
      <c r="H434" s="20" cm="1">
        <f t="array" ref="H434">INDEX(Financials!$B$5:$AI$260,FinancialWalk!K434,FinancialWalk!L434)</f>
        <v>32894761.10675855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MarinusSnowy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132</v>
      </c>
      <c r="H435" s="20" cm="1">
        <f t="array" ref="H435">INDEX(Financials!$B$5:$AI$260,FinancialWalk!K435,FinancialWalk!L435)</f>
        <v>32894761.10675855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MarinusSnowy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132</v>
      </c>
      <c r="H436" s="20" cm="1">
        <f t="array" ref="H436">INDEX(Financials!$B$5:$AI$260,FinancialWalk!K436,FinancialWalk!L436)</f>
        <v>-3143704.5040501235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MarinusSnowy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132</v>
      </c>
      <c r="H437" s="20" cm="1">
        <f t="array" ref="H437">INDEX(Financials!$B$5:$AI$260,FinancialWalk!K437,FinancialWalk!L437)</f>
        <v>-3143704.5040501235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MarinusSnowy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132</v>
      </c>
      <c r="H438" s="20" cm="1">
        <f t="array" ref="H438">INDEX(Financials!$B$5:$AI$260,FinancialWalk!K438,FinancialWalk!L438)</f>
        <v>-3143704.5040501235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MarinusSnowy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132</v>
      </c>
      <c r="H439" s="20" cm="1">
        <f t="array" ref="H439">INDEX(Financials!$B$5:$AI$260,FinancialWalk!K439,FinancialWalk!L439)</f>
        <v>-3143704.5040501235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MarinusSnowy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132</v>
      </c>
      <c r="H440" s="20" cm="1">
        <f t="array" ref="H440">INDEX(Financials!$B$5:$AI$260,FinancialWalk!K440,FinancialWalk!L440)</f>
        <v>-45975521.78223744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MarinusSnowy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132</v>
      </c>
      <c r="H441" s="20" cm="1">
        <f t="array" ref="H441">INDEX(Financials!$B$5:$AI$260,FinancialWalk!K441,FinancialWalk!L441)</f>
        <v>-45975521.78223744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MarinusSnowy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132</v>
      </c>
      <c r="H442" s="20" cm="1">
        <f t="array" ref="H442">INDEX(Financials!$B$5:$AI$260,FinancialWalk!K442,FinancialWalk!L442)</f>
        <v>-45975521.78223744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MarinusSnowy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132</v>
      </c>
      <c r="H443" s="20" cm="1">
        <f t="array" ref="H443">INDEX(Financials!$B$5:$AI$260,FinancialWalk!K443,FinancialWalk!L443)</f>
        <v>-87231716.98897244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MarinusSnowy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132</v>
      </c>
      <c r="H444" s="20" cm="1">
        <f t="array" ref="H444">INDEX(Financials!$B$5:$AI$260,FinancialWalk!K444,FinancialWalk!L444)</f>
        <v>33757266.042577356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MarinusSnowy</v>
      </c>
      <c r="C445" t="s">
        <v>64</v>
      </c>
      <c r="D445">
        <v>1</v>
      </c>
      <c r="E445" t="s">
        <v>18</v>
      </c>
      <c r="F445" t="s">
        <v>34</v>
      </c>
      <c r="G445" s="105" t="s">
        <v>133</v>
      </c>
      <c r="H445" s="20" cm="1">
        <f t="array" ref="H445">INDEX(Financials!$B$5:$AI$260,FinancialWalk!K445,FinancialWalk!L445)</f>
        <v>211864581.09356815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MarinusSnowy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133</v>
      </c>
      <c r="H446" s="20" cm="1">
        <f t="array" ref="H446">INDEX(Financials!$B$5:$AI$260,FinancialWalk!K446,FinancialWalk!L446)</f>
        <v>117593545.13787585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MarinusSnowy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133</v>
      </c>
      <c r="H447" s="20" cm="1">
        <f t="array" ref="H447">INDEX(Financials!$B$5:$AI$260,FinancialWalk!K447,FinancialWalk!L447)</f>
        <v>117593545.13787585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MarinusSnowy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133</v>
      </c>
      <c r="H448" s="20" cm="1">
        <f t="array" ref="H448">INDEX(Financials!$B$5:$AI$260,FinancialWalk!K448,FinancialWalk!L448)</f>
        <v>117593545.13787585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MarinusSnowy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133</v>
      </c>
      <c r="H449" s="20" cm="1">
        <f t="array" ref="H449">INDEX(Financials!$B$5:$AI$260,FinancialWalk!K449,FinancialWalk!L449)</f>
        <v>69118604.744270205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MarinusSnowy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133</v>
      </c>
      <c r="H450" s="20" cm="1">
        <f t="array" ref="H450">INDEX(Financials!$B$5:$AI$260,FinancialWalk!K450,FinancialWalk!L450)</f>
        <v>69118604.744270205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MarinusSnowy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133</v>
      </c>
      <c r="H451" s="20" cm="1">
        <f t="array" ref="H451">INDEX(Financials!$B$5:$AI$260,FinancialWalk!K451,FinancialWalk!L451)</f>
        <v>69118604.744270205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MarinusSnowy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133</v>
      </c>
      <c r="H452" s="20" cm="1">
        <f t="array" ref="H452">INDEX(Financials!$B$5:$AI$260,FinancialWalk!K452,FinancialWalk!L452)</f>
        <v>69118604.744270205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MarinusSnowy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133</v>
      </c>
      <c r="H453" s="20" cm="1">
        <f t="array" ref="H453">INDEX(Financials!$B$5:$AI$260,FinancialWalk!K453,FinancialWalk!L453)</f>
        <v>32894761.10675855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MarinusSnowy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133</v>
      </c>
      <c r="H454" s="20" cm="1">
        <f t="array" ref="H454">INDEX(Financials!$B$5:$AI$260,FinancialWalk!K454,FinancialWalk!L454)</f>
        <v>32894761.10675855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MarinusSnowy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133</v>
      </c>
      <c r="H455" s="20" cm="1">
        <f t="array" ref="H455">INDEX(Financials!$B$5:$AI$260,FinancialWalk!K455,FinancialWalk!L455)</f>
        <v>32894761.10675855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MarinusSnowy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133</v>
      </c>
      <c r="H456" s="20" cm="1">
        <f t="array" ref="H456">INDEX(Financials!$B$5:$AI$260,FinancialWalk!K456,FinancialWalk!L456)</f>
        <v>32894761.10675855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MarinusSnowy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133</v>
      </c>
      <c r="H457" s="20" cm="1">
        <f t="array" ref="H457">INDEX(Financials!$B$5:$AI$260,FinancialWalk!K457,FinancialWalk!L457)</f>
        <v>32894761.10675855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MarinusSnowy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133</v>
      </c>
      <c r="H458" s="20" cm="1">
        <f t="array" ref="H458">INDEX(Financials!$B$5:$AI$260,FinancialWalk!K458,FinancialWalk!L458)</f>
        <v>-3143704.5040501235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MarinusSnowy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133</v>
      </c>
      <c r="H459" s="20" cm="1">
        <f t="array" ref="H459">INDEX(Financials!$B$5:$AI$260,FinancialWalk!K459,FinancialWalk!L459)</f>
        <v>-3143704.5040501235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MarinusSnowy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133</v>
      </c>
      <c r="H460" s="20" cm="1">
        <f t="array" ref="H460">INDEX(Financials!$B$5:$AI$260,FinancialWalk!K460,FinancialWalk!L460)</f>
        <v>-3143704.5040501235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MarinusSnowy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133</v>
      </c>
      <c r="H461" s="20" cm="1">
        <f t="array" ref="H461">INDEX(Financials!$B$5:$AI$260,FinancialWalk!K461,FinancialWalk!L461)</f>
        <v>-3143704.5040501235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MarinusSnowy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133</v>
      </c>
      <c r="H462" s="20" cm="1">
        <f t="array" ref="H462">INDEX(Financials!$B$5:$AI$260,FinancialWalk!K462,FinancialWalk!L462)</f>
        <v>-45975521.78223744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MarinusSnowy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133</v>
      </c>
      <c r="H463" s="20" cm="1">
        <f t="array" ref="H463">INDEX(Financials!$B$5:$AI$260,FinancialWalk!K463,FinancialWalk!L463)</f>
        <v>-45975521.78223744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MarinusSnowy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133</v>
      </c>
      <c r="H464" s="20" cm="1">
        <f t="array" ref="H464">INDEX(Financials!$B$5:$AI$260,FinancialWalk!K464,FinancialWalk!L464)</f>
        <v>-45975521.78223744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MarinusSnowy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133</v>
      </c>
      <c r="H465" s="20" cm="1">
        <f t="array" ref="H465">INDEX(Financials!$B$5:$AI$260,FinancialWalk!K465,FinancialWalk!L465)</f>
        <v>-90219858.407042056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MarinusSnowy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133</v>
      </c>
      <c r="H466" s="20" cm="1">
        <f t="array" ref="H466">INDEX(Financials!$B$5:$AI$260,FinancialWalk!K466,FinancialWalk!L466)</f>
        <v>33757266.042577356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MarinusSnowy</v>
      </c>
      <c r="C467" t="s">
        <v>64</v>
      </c>
      <c r="D467">
        <v>1</v>
      </c>
      <c r="E467" t="s">
        <v>18</v>
      </c>
      <c r="F467" t="s">
        <v>44</v>
      </c>
      <c r="G467" s="105" t="s">
        <v>133</v>
      </c>
      <c r="H467" s="20" cm="1">
        <f t="array" ref="H467">INDEX(Financials!$B$5:$AI$260,FinancialWalk!K467,FinancialWalk!L467)</f>
        <v>211864581.09356815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MarinusSnowy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133</v>
      </c>
      <c r="H468" s="20" cm="1">
        <f t="array" ref="H468">INDEX(Financials!$B$5:$AI$260,FinancialWalk!K468,FinancialWalk!L468)</f>
        <v>117593545.13787585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MarinusSnowy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133</v>
      </c>
      <c r="H469" s="20" cm="1">
        <f t="array" ref="H469">INDEX(Financials!$B$5:$AI$260,FinancialWalk!K469,FinancialWalk!L469)</f>
        <v>117593545.13787585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MarinusSnowy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133</v>
      </c>
      <c r="H470" s="20" cm="1">
        <f t="array" ref="H470">INDEX(Financials!$B$5:$AI$260,FinancialWalk!K470,FinancialWalk!L470)</f>
        <v>117593545.13787585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MarinusSnowy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133</v>
      </c>
      <c r="H471" s="20" cm="1">
        <f t="array" ref="H471">INDEX(Financials!$B$5:$AI$260,FinancialWalk!K471,FinancialWalk!L471)</f>
        <v>69118604.744270205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MarinusSnowy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133</v>
      </c>
      <c r="H472" s="20" cm="1">
        <f t="array" ref="H472">INDEX(Financials!$B$5:$AI$260,FinancialWalk!K472,FinancialWalk!L472)</f>
        <v>69118604.744270205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MarinusSnowy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133</v>
      </c>
      <c r="H473" s="20" cm="1">
        <f t="array" ref="H473">INDEX(Financials!$B$5:$AI$260,FinancialWalk!K473,FinancialWalk!L473)</f>
        <v>69118604.744270205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MarinusSnowy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133</v>
      </c>
      <c r="H474" s="20" cm="1">
        <f t="array" ref="H474">INDEX(Financials!$B$5:$AI$260,FinancialWalk!K474,FinancialWalk!L474)</f>
        <v>69118604.744270205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MarinusSnowy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133</v>
      </c>
      <c r="H475" s="20" cm="1">
        <f t="array" ref="H475">INDEX(Financials!$B$5:$AI$260,FinancialWalk!K475,FinancialWalk!L475)</f>
        <v>32894761.10675855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MarinusSnowy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133</v>
      </c>
      <c r="H476" s="20" cm="1">
        <f t="array" ref="H476">INDEX(Financials!$B$5:$AI$260,FinancialWalk!K476,FinancialWalk!L476)</f>
        <v>32894761.10675855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MarinusSnowy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133</v>
      </c>
      <c r="H477" s="20" cm="1">
        <f t="array" ref="H477">INDEX(Financials!$B$5:$AI$260,FinancialWalk!K477,FinancialWalk!L477)</f>
        <v>32894761.10675855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MarinusSnowy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133</v>
      </c>
      <c r="H478" s="20" cm="1">
        <f t="array" ref="H478">INDEX(Financials!$B$5:$AI$260,FinancialWalk!K478,FinancialWalk!L478)</f>
        <v>32894761.10675855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MarinusSnowy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133</v>
      </c>
      <c r="H479" s="20" cm="1">
        <f t="array" ref="H479">INDEX(Financials!$B$5:$AI$260,FinancialWalk!K479,FinancialWalk!L479)</f>
        <v>32894761.10675855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MarinusSnowy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133</v>
      </c>
      <c r="H480" s="20" cm="1">
        <f t="array" ref="H480">INDEX(Financials!$B$5:$AI$260,FinancialWalk!K480,FinancialWalk!L480)</f>
        <v>-3143704.5040501235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MarinusSnowy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133</v>
      </c>
      <c r="H481" s="20" cm="1">
        <f t="array" ref="H481">INDEX(Financials!$B$5:$AI$260,FinancialWalk!K481,FinancialWalk!L481)</f>
        <v>-3143704.5040501235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MarinusSnowy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133</v>
      </c>
      <c r="H482" s="20" cm="1">
        <f t="array" ref="H482">INDEX(Financials!$B$5:$AI$260,FinancialWalk!K482,FinancialWalk!L482)</f>
        <v>-3143704.5040501235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MarinusSnowy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133</v>
      </c>
      <c r="H483" s="20" cm="1">
        <f t="array" ref="H483">INDEX(Financials!$B$5:$AI$260,FinancialWalk!K483,FinancialWalk!L483)</f>
        <v>-3143704.5040501235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MarinusSnowy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133</v>
      </c>
      <c r="H484" s="20" cm="1">
        <f t="array" ref="H484">INDEX(Financials!$B$5:$AI$260,FinancialWalk!K484,FinancialWalk!L484)</f>
        <v>-45975521.78223744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MarinusSnowy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133</v>
      </c>
      <c r="H485" s="20" cm="1">
        <f t="array" ref="H485">INDEX(Financials!$B$5:$AI$260,FinancialWalk!K485,FinancialWalk!L485)</f>
        <v>-45975521.78223744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MarinusSnowy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133</v>
      </c>
      <c r="H486" s="20" cm="1">
        <f t="array" ref="H486">INDEX(Financials!$B$5:$AI$260,FinancialWalk!K486,FinancialWalk!L486)</f>
        <v>-45975521.78223744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MarinusSnowy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133</v>
      </c>
      <c r="H487" s="20" cm="1">
        <f t="array" ref="H487">INDEX(Financials!$B$5:$AI$260,FinancialWalk!K487,FinancialWalk!L487)</f>
        <v>-87231716.98897244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MarinusSnowy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133</v>
      </c>
      <c r="H488" s="20" cm="1">
        <f t="array" ref="H488">INDEX(Financials!$B$5:$AI$260,FinancialWalk!K488,FinancialWalk!L488)</f>
        <v>33757266.042577356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MarinusSnowy</v>
      </c>
      <c r="C489" t="s">
        <v>64</v>
      </c>
      <c r="D489">
        <v>1</v>
      </c>
      <c r="E489" t="s">
        <v>18</v>
      </c>
      <c r="F489" t="s">
        <v>34</v>
      </c>
      <c r="G489" t="s">
        <v>137</v>
      </c>
      <c r="H489" s="20" cm="1">
        <f t="array" ref="H489">INDEX(Financials!$B$5:$AI$260,FinancialWalk!K489,FinancialWalk!L489)</f>
        <v>-222081445.45671609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MarinusSnowy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137</v>
      </c>
      <c r="H490" s="20" cm="1">
        <f t="array" ref="H490">INDEX(Financials!$B$5:$AI$260,FinancialWalk!K490,FinancialWalk!L490)</f>
        <v>-96822756.623048663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MarinusSnowy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137</v>
      </c>
      <c r="H491" s="20" cm="1">
        <f t="array" ref="H491">INDEX(Financials!$B$5:$AI$260,FinancialWalk!K491,FinancialWalk!L491)</f>
        <v>-96822756.623048663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MarinusSnowy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137</v>
      </c>
      <c r="H492" s="20" cm="1">
        <f t="array" ref="H492">INDEX(Financials!$B$5:$AI$260,FinancialWalk!K492,FinancialWalk!L492)</f>
        <v>-96822756.623048663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MarinusSnowy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137</v>
      </c>
      <c r="H493" s="20" cm="1">
        <f t="array" ref="H493">INDEX(Financials!$B$5:$AI$260,FinancialWalk!K493,FinancialWalk!L493)</f>
        <v>-41056698.835510239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MarinusSnowy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137</v>
      </c>
      <c r="H494" s="20" cm="1">
        <f t="array" ref="H494">INDEX(Financials!$B$5:$AI$260,FinancialWalk!K494,FinancialWalk!L494)</f>
        <v>-41056698.835510239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MarinusSnowy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137</v>
      </c>
      <c r="H495" s="20" cm="1">
        <f t="array" ref="H495">INDEX(Financials!$B$5:$AI$260,FinancialWalk!K495,FinancialWalk!L495)</f>
        <v>-41056698.835510239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MarinusSnowy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137</v>
      </c>
      <c r="H496" s="20" cm="1">
        <f t="array" ref="H496">INDEX(Financials!$B$5:$AI$260,FinancialWalk!K496,FinancialWalk!L496)</f>
        <v>-41056698.835510239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MarinusSnowy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137</v>
      </c>
      <c r="H497" s="20" cm="1">
        <f t="array" ref="H497">INDEX(Financials!$B$5:$AI$260,FinancialWalk!K497,FinancialWalk!L497)</f>
        <v>349244.63453777489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MarinusSnowy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137</v>
      </c>
      <c r="H498" s="20" cm="1">
        <f t="array" ref="H498">INDEX(Financials!$B$5:$AI$260,FinancialWalk!K498,FinancialWalk!L498)</f>
        <v>349244.63453777489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MarinusSnowy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137</v>
      </c>
      <c r="H499" s="20" cm="1">
        <f t="array" ref="H499">INDEX(Financials!$B$5:$AI$260,FinancialWalk!K499,FinancialWalk!L499)</f>
        <v>349244.63453777489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MarinusSnowy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137</v>
      </c>
      <c r="H500" s="20" cm="1">
        <f t="array" ref="H500">INDEX(Financials!$B$5:$AI$260,FinancialWalk!K500,FinancialWalk!L500)</f>
        <v>349244.63453777489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MarinusSnowy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137</v>
      </c>
      <c r="H501" s="20" cm="1">
        <f t="array" ref="H501">INDEX(Financials!$B$5:$AI$260,FinancialWalk!K501,FinancialWalk!L501)</f>
        <v>349244.63453777489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MarinusSnowy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137</v>
      </c>
      <c r="H502" s="20" cm="1">
        <f t="array" ref="H502">INDEX(Financials!$B$5:$AI$260,FinancialWalk!K502,FinancialWalk!L502)</f>
        <v>45260690.111597799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MarinusSnowy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137</v>
      </c>
      <c r="H503" s="20" cm="1">
        <f t="array" ref="H503">INDEX(Financials!$B$5:$AI$260,FinancialWalk!K503,FinancialWalk!L503)</f>
        <v>45260690.111597799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MarinusSnowy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137</v>
      </c>
      <c r="H504" s="20" cm="1">
        <f t="array" ref="H504">INDEX(Financials!$B$5:$AI$260,FinancialWalk!K504,FinancialWalk!L504)</f>
        <v>45260690.111597799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MarinusSnowy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137</v>
      </c>
      <c r="H505" s="20" cm="1">
        <f t="array" ref="H505">INDEX(Financials!$B$5:$AI$260,FinancialWalk!K505,FinancialWalk!L505)</f>
        <v>45260690.111597799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MarinusSnowy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137</v>
      </c>
      <c r="H506" s="20" cm="1">
        <f t="array" ref="H506">INDEX(Financials!$B$5:$AI$260,FinancialWalk!K506,FinancialWalk!L506)</f>
        <v>104856399.59044291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MarinusSnowy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137</v>
      </c>
      <c r="H507" s="20" cm="1">
        <f t="array" ref="H507">INDEX(Financials!$B$5:$AI$260,FinancialWalk!K507,FinancialWalk!L507)</f>
        <v>104856399.59044291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MarinusSnowy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137</v>
      </c>
      <c r="H508" s="20" cm="1">
        <f t="array" ref="H508">INDEX(Financials!$B$5:$AI$260,FinancialWalk!K508,FinancialWalk!L508)</f>
        <v>104856399.59044291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MarinusSnowy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137</v>
      </c>
      <c r="H509" s="20" cm="1">
        <f t="array" ref="H509">INDEX(Financials!$B$5:$AI$260,FinancialWalk!K509,FinancialWalk!L509)</f>
        <v>147722398.07664901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MarinusSnowy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137</v>
      </c>
      <c r="H510" s="20" cm="1">
        <f t="array" ref="H510">INDEX(Financials!$B$5:$AI$260,FinancialWalk!K510,FinancialWalk!L510)</f>
        <v>2468025.0540812556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MarinusSnowy</v>
      </c>
      <c r="C511" t="s">
        <v>64</v>
      </c>
      <c r="D511">
        <v>1</v>
      </c>
      <c r="E511" t="s">
        <v>18</v>
      </c>
      <c r="F511" t="s">
        <v>44</v>
      </c>
      <c r="G511" t="s">
        <v>137</v>
      </c>
      <c r="H511" s="20" cm="1">
        <f t="array" ref="H511">INDEX(Financials!$B$5:$AI$260,FinancialWalk!K511,FinancialWalk!L511)</f>
        <v>-222081445.45671609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MarinusSnowy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137</v>
      </c>
      <c r="H512" s="20" cm="1">
        <f t="array" ref="H512">INDEX(Financials!$B$5:$AI$260,FinancialWalk!K512,FinancialWalk!L512)</f>
        <v>-96822756.623048663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MarinusSnowy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137</v>
      </c>
      <c r="H513" s="20" cm="1">
        <f t="array" ref="H513">INDEX(Financials!$B$5:$AI$260,FinancialWalk!K513,FinancialWalk!L513)</f>
        <v>-96822756.623048663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MarinusSnowy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137</v>
      </c>
      <c r="H514" s="20" cm="1">
        <f t="array" ref="H514">INDEX(Financials!$B$5:$AI$260,FinancialWalk!K514,FinancialWalk!L514)</f>
        <v>-96822756.623048663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MarinusSnowy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137</v>
      </c>
      <c r="H515" s="20" cm="1">
        <f t="array" ref="H515">INDEX(Financials!$B$5:$AI$260,FinancialWalk!K515,FinancialWalk!L515)</f>
        <v>-41056698.835510239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MarinusSnowy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137</v>
      </c>
      <c r="H516" s="20" cm="1">
        <f t="array" ref="H516">INDEX(Financials!$B$5:$AI$260,FinancialWalk!K516,FinancialWalk!L516)</f>
        <v>-41056698.835510239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MarinusSnowy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137</v>
      </c>
      <c r="H517" s="20" cm="1">
        <f t="array" ref="H517">INDEX(Financials!$B$5:$AI$260,FinancialWalk!K517,FinancialWalk!L517)</f>
        <v>-41056698.835510239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MarinusSnowy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137</v>
      </c>
      <c r="H518" s="20" cm="1">
        <f t="array" ref="H518">INDEX(Financials!$B$5:$AI$260,FinancialWalk!K518,FinancialWalk!L518)</f>
        <v>-41056698.835510239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MarinusSnowy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137</v>
      </c>
      <c r="H519" s="20" cm="1">
        <f t="array" ref="H519">INDEX(Financials!$B$5:$AI$260,FinancialWalk!K519,FinancialWalk!L519)</f>
        <v>349244.63453777489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MarinusSnowy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137</v>
      </c>
      <c r="H520" s="20" cm="1">
        <f t="array" ref="H520">INDEX(Financials!$B$5:$AI$260,FinancialWalk!K520,FinancialWalk!L520)</f>
        <v>349244.63453777489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MarinusSnowy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137</v>
      </c>
      <c r="H521" s="20" cm="1">
        <f t="array" ref="H521">INDEX(Financials!$B$5:$AI$260,FinancialWalk!K521,FinancialWalk!L521)</f>
        <v>349244.63453777489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MarinusSnowy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137</v>
      </c>
      <c r="H522" s="20" cm="1">
        <f t="array" ref="H522">INDEX(Financials!$B$5:$AI$260,FinancialWalk!K522,FinancialWalk!L522)</f>
        <v>349244.63453777489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MarinusSnowy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137</v>
      </c>
      <c r="H523" s="20" cm="1">
        <f t="array" ref="H523">INDEX(Financials!$B$5:$AI$260,FinancialWalk!K523,FinancialWalk!L523)</f>
        <v>349244.63453777489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MarinusSnowy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137</v>
      </c>
      <c r="H524" s="20" cm="1">
        <f t="array" ref="H524">INDEX(Financials!$B$5:$AI$260,FinancialWalk!K524,FinancialWalk!L524)</f>
        <v>45260690.111597799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MarinusSnowy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137</v>
      </c>
      <c r="H525" s="20" cm="1">
        <f t="array" ref="H525">INDEX(Financials!$B$5:$AI$260,FinancialWalk!K525,FinancialWalk!L525)</f>
        <v>45260690.111597799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MarinusSnowy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137</v>
      </c>
      <c r="H526" s="20" cm="1">
        <f t="array" ref="H526">INDEX(Financials!$B$5:$AI$260,FinancialWalk!K526,FinancialWalk!L526)</f>
        <v>45260690.111597799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MarinusSnowy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137</v>
      </c>
      <c r="H527" s="20" cm="1">
        <f t="array" ref="H527">INDEX(Financials!$B$5:$AI$260,FinancialWalk!K527,FinancialWalk!L527)</f>
        <v>45260690.111597799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MarinusSnowy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137</v>
      </c>
      <c r="H528" s="20" cm="1">
        <f t="array" ref="H528">INDEX(Financials!$B$5:$AI$260,FinancialWalk!K528,FinancialWalk!L528)</f>
        <v>64859628.612645105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MarinusSnowy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137</v>
      </c>
      <c r="H529" s="20" cm="1">
        <f t="array" ref="H529">INDEX(Financials!$B$5:$AI$260,FinancialWalk!K529,FinancialWalk!L529)</f>
        <v>64859628.612645105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MarinusSnowy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137</v>
      </c>
      <c r="H530" s="20" cm="1">
        <f t="array" ref="H530">INDEX(Financials!$B$5:$AI$260,FinancialWalk!K530,FinancialWalk!L530)</f>
        <v>64859628.612645105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MarinusSnowy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137</v>
      </c>
      <c r="H531" s="20" cm="1">
        <f t="array" ref="H531">INDEX(Financials!$B$5:$AI$260,FinancialWalk!K531,FinancialWalk!L531)</f>
        <v>84412798.900942296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MarinusSnowy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137</v>
      </c>
      <c r="H532" s="20" cm="1">
        <f t="array" ref="H532">INDEX(Financials!$B$5:$AI$260,FinancialWalk!K532,FinancialWalk!L532)</f>
        <v>2468025.0540812556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MarinusSnowy</v>
      </c>
      <c r="C533" t="s">
        <v>64</v>
      </c>
      <c r="D533">
        <v>1</v>
      </c>
      <c r="E533" t="s">
        <v>18</v>
      </c>
      <c r="F533" t="s">
        <v>34</v>
      </c>
      <c r="G533" t="s">
        <v>138</v>
      </c>
      <c r="H533" s="13" cm="1">
        <f t="array" ref="H533">INDEX(Financials!$B$5:$AI$260,FinancialWalk!K533,FinancialWalk!L533)</f>
        <v>-222081445.45671609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MarinusSnowy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138</v>
      </c>
      <c r="H534" s="13" cm="1">
        <f t="array" ref="H534">INDEX(Financials!$B$5:$AI$260,FinancialWalk!K534,FinancialWalk!L534)</f>
        <v>-96822756.623048663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MarinusSnowy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138</v>
      </c>
      <c r="H535" s="13" cm="1">
        <f t="array" ref="H535">INDEX(Financials!$B$5:$AI$260,FinancialWalk!K535,FinancialWalk!L535)</f>
        <v>-96822756.623048663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MarinusSnowy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138</v>
      </c>
      <c r="H536" s="13" cm="1">
        <f t="array" ref="H536">INDEX(Financials!$B$5:$AI$260,FinancialWalk!K536,FinancialWalk!L536)</f>
        <v>-96822756.623048663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MarinusSnowy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138</v>
      </c>
      <c r="H537" s="13" cm="1">
        <f t="array" ref="H537">INDEX(Financials!$B$5:$AI$260,FinancialWalk!K537,FinancialWalk!L537)</f>
        <v>-41056698.835510239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MarinusSnowy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138</v>
      </c>
      <c r="H538" s="13" cm="1">
        <f t="array" ref="H538">INDEX(Financials!$B$5:$AI$260,FinancialWalk!K538,FinancialWalk!L538)</f>
        <v>-41056698.835510239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MarinusSnowy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138</v>
      </c>
      <c r="H539" s="13" cm="1">
        <f t="array" ref="H539">INDEX(Financials!$B$5:$AI$260,FinancialWalk!K539,FinancialWalk!L539)</f>
        <v>-41056698.835510239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MarinusSnowy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138</v>
      </c>
      <c r="H540" s="13" cm="1">
        <f t="array" ref="H540">INDEX(Financials!$B$5:$AI$260,FinancialWalk!K540,FinancialWalk!L540)</f>
        <v>-41056698.835510239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MarinusSnowy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138</v>
      </c>
      <c r="H541" s="13" cm="1">
        <f t="array" ref="H541">INDEX(Financials!$B$5:$AI$260,FinancialWalk!K541,FinancialWalk!L541)</f>
        <v>349244.63453777489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MarinusSnowy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138</v>
      </c>
      <c r="H542" s="13" cm="1">
        <f t="array" ref="H542">INDEX(Financials!$B$5:$AI$260,FinancialWalk!K542,FinancialWalk!L542)</f>
        <v>349244.63453777489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MarinusSnowy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138</v>
      </c>
      <c r="H543" s="13" cm="1">
        <f t="array" ref="H543">INDEX(Financials!$B$5:$AI$260,FinancialWalk!K543,FinancialWalk!L543)</f>
        <v>349244.63453777489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MarinusSnowy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138</v>
      </c>
      <c r="H544" s="13" cm="1">
        <f t="array" ref="H544">INDEX(Financials!$B$5:$AI$260,FinancialWalk!K544,FinancialWalk!L544)</f>
        <v>349244.63453777489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MarinusSnowy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138</v>
      </c>
      <c r="H545" s="13" cm="1">
        <f t="array" ref="H545">INDEX(Financials!$B$5:$AI$260,FinancialWalk!K545,FinancialWalk!L545)</f>
        <v>349244.63453777489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MarinusSnowy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138</v>
      </c>
      <c r="H546" s="13" cm="1">
        <f t="array" ref="H546">INDEX(Financials!$B$5:$AI$260,FinancialWalk!K546,FinancialWalk!L546)</f>
        <v>45260690.111597799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MarinusSnowy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138</v>
      </c>
      <c r="H547" s="13" cm="1">
        <f t="array" ref="H547">INDEX(Financials!$B$5:$AI$260,FinancialWalk!K547,FinancialWalk!L547)</f>
        <v>45260690.111597799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MarinusSnowy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138</v>
      </c>
      <c r="H548" s="13" cm="1">
        <f t="array" ref="H548">INDEX(Financials!$B$5:$AI$260,FinancialWalk!K548,FinancialWalk!L548)</f>
        <v>45260690.111597799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MarinusSnowy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138</v>
      </c>
      <c r="H549" s="13" cm="1">
        <f t="array" ref="H549">INDEX(Financials!$B$5:$AI$260,FinancialWalk!K549,FinancialWalk!L549)</f>
        <v>45260690.111597799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MarinusSnowy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138</v>
      </c>
      <c r="H550" s="13" cm="1">
        <f t="array" ref="H550">INDEX(Financials!$B$5:$AI$260,FinancialWalk!K550,FinancialWalk!L550)</f>
        <v>104856399.59044291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MarinusSnowy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138</v>
      </c>
      <c r="H551" s="13" cm="1">
        <f t="array" ref="H551">INDEX(Financials!$B$5:$AI$260,FinancialWalk!K551,FinancialWalk!L551)</f>
        <v>104856399.59044291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MarinusSnowy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138</v>
      </c>
      <c r="H552" s="13" cm="1">
        <f t="array" ref="H552">INDEX(Financials!$B$5:$AI$260,FinancialWalk!K552,FinancialWalk!L552)</f>
        <v>104856399.59044291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MarinusSnowy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138</v>
      </c>
      <c r="H553" s="13" cm="1">
        <f t="array" ref="H553">INDEX(Financials!$B$5:$AI$260,FinancialWalk!K553,FinancialWalk!L553)</f>
        <v>147722398.07664901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MarinusSnowy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138</v>
      </c>
      <c r="H554" s="13" cm="1">
        <f t="array" ref="H554">INDEX(Financials!$B$5:$AI$260,FinancialWalk!K554,FinancialWalk!L554)</f>
        <v>2468025.0540812556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MarinusSnowy</v>
      </c>
      <c r="C555" t="s">
        <v>64</v>
      </c>
      <c r="D555">
        <v>1</v>
      </c>
      <c r="E555" t="s">
        <v>18</v>
      </c>
      <c r="F555" t="s">
        <v>44</v>
      </c>
      <c r="G555" t="s">
        <v>138</v>
      </c>
      <c r="H555" s="13" cm="1">
        <f t="array" ref="H555">INDEX(Financials!$B$5:$AI$260,FinancialWalk!K555,FinancialWalk!L555)</f>
        <v>-222081445.45671609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MarinusSnowy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138</v>
      </c>
      <c r="H556" s="13" cm="1">
        <f t="array" ref="H556">INDEX(Financials!$B$5:$AI$260,FinancialWalk!K556,FinancialWalk!L556)</f>
        <v>-96822756.623048663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MarinusSnowy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138</v>
      </c>
      <c r="H557" s="13" cm="1">
        <f t="array" ref="H557">INDEX(Financials!$B$5:$AI$260,FinancialWalk!K557,FinancialWalk!L557)</f>
        <v>-96822756.623048663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MarinusSnowy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138</v>
      </c>
      <c r="H558" s="13" cm="1">
        <f t="array" ref="H558">INDEX(Financials!$B$5:$AI$260,FinancialWalk!K558,FinancialWalk!L558)</f>
        <v>-96822756.623048663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MarinusSnowy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138</v>
      </c>
      <c r="H559" s="13" cm="1">
        <f t="array" ref="H559">INDEX(Financials!$B$5:$AI$260,FinancialWalk!K559,FinancialWalk!L559)</f>
        <v>-41056698.835510239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MarinusSnowy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138</v>
      </c>
      <c r="H560" s="13" cm="1">
        <f t="array" ref="H560">INDEX(Financials!$B$5:$AI$260,FinancialWalk!K560,FinancialWalk!L560)</f>
        <v>-41056698.835510239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MarinusSnowy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138</v>
      </c>
      <c r="H561" s="13" cm="1">
        <f t="array" ref="H561">INDEX(Financials!$B$5:$AI$260,FinancialWalk!K561,FinancialWalk!L561)</f>
        <v>-41056698.835510239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MarinusSnowy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138</v>
      </c>
      <c r="H562" s="13" cm="1">
        <f t="array" ref="H562">INDEX(Financials!$B$5:$AI$260,FinancialWalk!K562,FinancialWalk!L562)</f>
        <v>-41056698.835510239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MarinusSnowy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138</v>
      </c>
      <c r="H563" s="13" cm="1">
        <f t="array" ref="H563">INDEX(Financials!$B$5:$AI$260,FinancialWalk!K563,FinancialWalk!L563)</f>
        <v>349244.63453777489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MarinusSnowy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138</v>
      </c>
      <c r="H564" s="13" cm="1">
        <f t="array" ref="H564">INDEX(Financials!$B$5:$AI$260,FinancialWalk!K564,FinancialWalk!L564)</f>
        <v>349244.63453777489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MarinusSnowy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138</v>
      </c>
      <c r="H565" s="13" cm="1">
        <f t="array" ref="H565">INDEX(Financials!$B$5:$AI$260,FinancialWalk!K565,FinancialWalk!L565)</f>
        <v>349244.63453777489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MarinusSnowy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138</v>
      </c>
      <c r="H566" s="13" cm="1">
        <f t="array" ref="H566">INDEX(Financials!$B$5:$AI$260,FinancialWalk!K566,FinancialWalk!L566)</f>
        <v>349244.63453777489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MarinusSnowy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138</v>
      </c>
      <c r="H567" s="13" cm="1">
        <f t="array" ref="H567">INDEX(Financials!$B$5:$AI$260,FinancialWalk!K567,FinancialWalk!L567)</f>
        <v>349244.63453777489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MarinusSnowy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138</v>
      </c>
      <c r="H568" s="13" cm="1">
        <f t="array" ref="H568">INDEX(Financials!$B$5:$AI$260,FinancialWalk!K568,FinancialWalk!L568)</f>
        <v>45260690.111597799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MarinusSnowy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138</v>
      </c>
      <c r="H569" s="13" cm="1">
        <f t="array" ref="H569">INDEX(Financials!$B$5:$AI$260,FinancialWalk!K569,FinancialWalk!L569)</f>
        <v>45260690.111597799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MarinusSnowy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138</v>
      </c>
      <c r="H570" s="13" cm="1">
        <f t="array" ref="H570">INDEX(Financials!$B$5:$AI$260,FinancialWalk!K570,FinancialWalk!L570)</f>
        <v>45260690.111597799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MarinusSnowy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138</v>
      </c>
      <c r="H571" s="13" cm="1">
        <f t="array" ref="H571">INDEX(Financials!$B$5:$AI$260,FinancialWalk!K571,FinancialWalk!L571)</f>
        <v>45260690.111597799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MarinusSnowy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138</v>
      </c>
      <c r="H572" s="13" cm="1">
        <f t="array" ref="H572">INDEX(Financials!$B$5:$AI$260,FinancialWalk!K572,FinancialWalk!L572)</f>
        <v>64859628.612645105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MarinusSnowy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138</v>
      </c>
      <c r="H573" s="13" cm="1">
        <f t="array" ref="H573">INDEX(Financials!$B$5:$AI$260,FinancialWalk!K573,FinancialWalk!L573)</f>
        <v>64859628.612645105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MarinusSnowy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138</v>
      </c>
      <c r="H574" s="13" cm="1">
        <f t="array" ref="H574">INDEX(Financials!$B$5:$AI$260,FinancialWalk!K574,FinancialWalk!L574)</f>
        <v>64859628.612645105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MarinusSnowy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138</v>
      </c>
      <c r="H575" s="13" cm="1">
        <f t="array" ref="H575">INDEX(Financials!$B$5:$AI$260,FinancialWalk!K575,FinancialWalk!L575)</f>
        <v>84412798.900942296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MarinusSnowy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138</v>
      </c>
      <c r="H576" s="13" cm="1">
        <f t="array" ref="H576">INDEX(Financials!$B$5:$AI$260,FinancialWalk!K576,FinancialWalk!L576)</f>
        <v>2468025.0540812556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MarinusSnowy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28.774213054125802</v>
      </c>
      <c r="K577">
        <v>1</v>
      </c>
      <c r="L577">
        <v>1</v>
      </c>
    </row>
    <row r="578" spans="2:12" x14ac:dyDescent="0.3">
      <c r="B578" t="str">
        <f t="shared" si="76"/>
        <v>MarinusSnowy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16.389665221262295</v>
      </c>
      <c r="K578">
        <v>2</v>
      </c>
      <c r="L578">
        <v>1</v>
      </c>
    </row>
    <row r="579" spans="2:12" x14ac:dyDescent="0.3">
      <c r="B579" t="str">
        <f t="shared" si="76"/>
        <v>MarinusSnowy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8.9135345655364269</v>
      </c>
      <c r="K579">
        <v>3</v>
      </c>
      <c r="L579">
        <v>1</v>
      </c>
    </row>
    <row r="580" spans="2:12" x14ac:dyDescent="0.3">
      <c r="B580" t="str">
        <f t="shared" si="76"/>
        <v>MarinusSnowy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3.4735104326018229</v>
      </c>
      <c r="K580">
        <v>4</v>
      </c>
      <c r="L580">
        <v>1</v>
      </c>
    </row>
    <row r="581" spans="2:12" x14ac:dyDescent="0.3">
      <c r="B581" t="str">
        <f t="shared" si="76"/>
        <v>MarinusSnowy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-3.1331446904942437</v>
      </c>
      <c r="K581">
        <v>5</v>
      </c>
      <c r="L581">
        <v>1</v>
      </c>
    </row>
    <row r="582" spans="2:12" x14ac:dyDescent="0.3">
      <c r="B582" t="str">
        <f t="shared" si="76"/>
        <v>MarinusSnowy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-14.295498139887528</v>
      </c>
      <c r="K582">
        <v>6</v>
      </c>
      <c r="L582">
        <v>1</v>
      </c>
    </row>
    <row r="583" spans="2:12" x14ac:dyDescent="0.3">
      <c r="B583" t="str">
        <f t="shared" si="76"/>
        <v>MarinusSnowy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-38.242584248552397</v>
      </c>
      <c r="K583">
        <v>7</v>
      </c>
      <c r="L583">
        <v>1</v>
      </c>
    </row>
    <row r="584" spans="2:12" x14ac:dyDescent="0.3">
      <c r="B584" t="str">
        <f t="shared" si="76"/>
        <v>MarinusSnowy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3.6646661072634257</v>
      </c>
      <c r="K584">
        <v>8</v>
      </c>
      <c r="L584">
        <v>1</v>
      </c>
    </row>
    <row r="585" spans="2:12" x14ac:dyDescent="0.3">
      <c r="B585" t="str">
        <f>$B$2</f>
        <v>MarinusSnowy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26.195949987002891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MarinusSnowy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15.224737760100611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MarinusSnowy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9.2134416766812546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MarinusSnowy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4.4792740312015775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MarinusSnowy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-0.43763391939945229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MarinusSnowy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-6.6148398230727521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MarinusSnowy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-13.645967789823683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MarinusSnowy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4.597511967036958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MarinusSnowy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27.015190027457031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MarinusSnowy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15.555597567964503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MarinusSnowy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9.1321817077316645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MarinusSnowy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4.2164046115865288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MarinusSnowy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-1.101553574001557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MarinusSnowy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-8.3317812669806806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MarinusSnowy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-18.183516347658934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MarinusSnowy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4.355681653492292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MarinusSnowy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-31.668013554745052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MarinusSnowy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-13.806576064203837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MarinusSnowy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-5.854537251242049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MarinusSnowy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4.9801025915151564E-2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MarinusSnowy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6.4540112525093827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MarinusSnowy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14.95214459138189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MarinusSnowy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21.064681450583077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MarinusSnowy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0.3519314758842767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MarinusSnowy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5.2030836882501994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MarinusSnowy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3.9879247624486465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MarinusSnowy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3.0580914779016091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MarinusSnowy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2.4930582243256265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MarinusSnowy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2.101209584158112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MarinusSnowy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1.8964781753211635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MarinusSnowy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2.0361876233214844E-2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MarinusSnowy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2.6967371869562036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MarinusSnowy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82.884970021948263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MarinusSnowy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45.479384636335141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MarinusSnowy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27.867156922354763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MarinusSnowy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11.93398620908971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MarinusSnowy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-11.784578965416843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MarinusSnowy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-57.996545827274232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MarinusSnowy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-154.48820331348199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MarinusSnowy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11.016300593765754</v>
      </c>
      <c r="K624">
        <f t="shared" si="80"/>
        <v>8</v>
      </c>
      <c r="L624">
        <v>1</v>
      </c>
    </row>
    <row r="625" spans="2:12" x14ac:dyDescent="0.3">
      <c r="B625" t="str">
        <f>$B$2</f>
        <v>MarinusSnowy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26.195949987002891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MarinusSnowy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15.224737760100611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MarinusSnowy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9.2134416766812546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MarinusSnowy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4.4792740312015775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MarinusSnowy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-0.43763391939945229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MarinusSnowy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-6.6148398230727521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MarinusSnowy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-13.194004305704167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MarinusSnowy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4.597511967036958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MarinusSnowy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32.570938992452433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MarinusSnowy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18.319452535795435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MarinusSnowy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10.985819971871834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MarinusSnowy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5.1273046558501445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MarinusSnowy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-1.3013008466856779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MarinusSnowy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-9.7477406781463234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MarinusSnowy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-19.605426369768615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MarinusSnowy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5.1459162481621048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MarinusSnowy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-31.668013554745052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MarinusSnowy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-13.806576064203837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MarinusSnowy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-5.854537251242049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MarinusSnowy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4.9801025915151564E-2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MarinusSnowy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6.4540112525093827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MarinusSnowy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9.2487492317826128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MarinusSnowy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12.036960828904617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MarinusSnowy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0.3519314758842767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MarinusSnowy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4.6336617033937717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MarinusSnowy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3.8930421766572634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MarinusSnowy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3.2681840728000346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MarinusSnowy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2.7622578635383008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MarinusSnowy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2.3764368958281468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MarinusSnowy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-0.50573235827216578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MarinusSnowy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-3.685403695200125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MarinusSnowy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2.9107769971619413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2020-08-12T09:04:16Z</dcterms:modified>
</cp:coreProperties>
</file>