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65C190A3-F5AD-466A-BFCC-C7C16C315DB9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N226" i="16"/>
  <c r="O157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M240" i="16" s="1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O173" i="16" s="1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O168" i="16" s="1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O125" i="16" s="1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O120" i="16" s="1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O93" i="16" s="1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O88" i="16" s="1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O77" i="16" s="1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Q9" i="15" s="1"/>
  <c r="Q10" i="15" s="1"/>
  <c r="Q11" i="15" s="1"/>
  <c r="Q12" i="15" s="1"/>
  <c r="P8" i="15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E628" i="17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7" i="17"/>
  <c r="L635" i="17" s="1"/>
  <c r="L643" i="17" s="1"/>
  <c r="L651" i="17" s="1"/>
  <c r="G627" i="17"/>
  <c r="E627" i="17"/>
  <c r="L626" i="17"/>
  <c r="L634" i="17" s="1"/>
  <c r="L642" i="17" s="1"/>
  <c r="L650" i="17" s="1"/>
  <c r="G626" i="17"/>
  <c r="E626" i="17"/>
  <c r="L625" i="17"/>
  <c r="L633" i="17" s="1"/>
  <c r="L641" i="17" s="1"/>
  <c r="L649" i="17" s="1"/>
  <c r="G625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G608" i="17"/>
  <c r="G607" i="17"/>
  <c r="G606" i="17"/>
  <c r="G605" i="17"/>
  <c r="G604" i="17"/>
  <c r="L603" i="17"/>
  <c r="L611" i="17" s="1"/>
  <c r="G603" i="17"/>
  <c r="G602" i="17"/>
  <c r="E602" i="17"/>
  <c r="E603" i="17" s="1"/>
  <c r="E604" i="17" s="1"/>
  <c r="E605" i="17" s="1"/>
  <c r="E606" i="17" s="1"/>
  <c r="E607" i="17" s="1"/>
  <c r="E608" i="17" s="1"/>
  <c r="G601" i="17"/>
  <c r="L596" i="17"/>
  <c r="L604" i="17" s="1"/>
  <c r="L612" i="17" s="1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L587" i="17"/>
  <c r="L595" i="17" s="1"/>
  <c r="K587" i="17"/>
  <c r="G587" i="17"/>
  <c r="L586" i="17"/>
  <c r="L594" i="17" s="1"/>
  <c r="L602" i="17" s="1"/>
  <c r="L610" i="17" s="1"/>
  <c r="K586" i="17"/>
  <c r="G586" i="17"/>
  <c r="E586" i="17"/>
  <c r="E587" i="17" s="1"/>
  <c r="E588" i="17" s="1"/>
  <c r="E589" i="17" s="1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5" i="17"/>
  <c r="L593" i="17" s="1"/>
  <c r="L601" i="17" s="1"/>
  <c r="L609" i="17" s="1"/>
  <c r="K585" i="17"/>
  <c r="K593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5" i="17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4" i="17"/>
  <c r="E530" i="17"/>
  <c r="E531" i="17" s="1"/>
  <c r="E532" i="17" s="1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491" i="17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90" i="17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8" i="17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7" i="17"/>
  <c r="E446" i="17"/>
  <c r="E425" i="17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4" i="17"/>
  <c r="E404" i="17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E365" i="17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E342" i="17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41" i="17"/>
  <c r="G340" i="17"/>
  <c r="G339" i="17"/>
  <c r="G338" i="17"/>
  <c r="E338" i="17"/>
  <c r="E339" i="17" s="1"/>
  <c r="E340" i="17" s="1"/>
  <c r="E341" i="17" s="1"/>
  <c r="G337" i="17"/>
  <c r="E337" i="17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E315" i="17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4" i="17"/>
  <c r="E314" i="17"/>
  <c r="G313" i="17"/>
  <c r="E304" i="17"/>
  <c r="E305" i="17" s="1"/>
  <c r="E306" i="17" s="1"/>
  <c r="E307" i="17" s="1"/>
  <c r="E308" i="17" s="1"/>
  <c r="E309" i="17" s="1"/>
  <c r="E310" i="17" s="1"/>
  <c r="E311" i="17" s="1"/>
  <c r="E312" i="17" s="1"/>
  <c r="E292" i="17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274" i="17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1" i="17"/>
  <c r="E272" i="17" s="1"/>
  <c r="E273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E250" i="17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9" i="17"/>
  <c r="E249" i="17"/>
  <c r="G248" i="17"/>
  <c r="E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E227" i="17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E205" i="17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E185" i="17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4" i="17"/>
  <c r="G183" i="17"/>
  <c r="G182" i="17"/>
  <c r="E182" i="17"/>
  <c r="E183" i="17" s="1"/>
  <c r="E184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E160" i="17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E141" i="17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40" i="17"/>
  <c r="G139" i="17"/>
  <c r="E139" i="17"/>
  <c r="E140" i="17" s="1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E116" i="17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E95" i="17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4" i="17"/>
  <c r="E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E73" i="17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E15" i="17"/>
  <c r="AD15" i="17"/>
  <c r="Y15" i="17"/>
  <c r="X15" i="17"/>
  <c r="W15" i="17"/>
  <c r="V15" i="17"/>
  <c r="AC15" i="17" s="1"/>
  <c r="U15" i="17"/>
  <c r="E8" i="17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E6" i="17"/>
  <c r="E7" i="17" s="1"/>
  <c r="AF4" i="17"/>
  <c r="AD4" i="17"/>
  <c r="AB4" i="17"/>
  <c r="Y4" i="17"/>
  <c r="W4" i="17"/>
  <c r="U4" i="17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J24" i="15"/>
  <c r="I24" i="15"/>
  <c r="H24" i="15"/>
  <c r="I21" i="15"/>
  <c r="I37" i="15" s="1"/>
  <c r="I20" i="15"/>
  <c r="I36" i="15" s="1"/>
  <c r="AG18" i="15"/>
  <c r="AG34" i="15" s="1"/>
  <c r="I17" i="15"/>
  <c r="I16" i="15"/>
  <c r="I15" i="15"/>
  <c r="I31" i="15" s="1"/>
  <c r="I14" i="15"/>
  <c r="J12" i="15"/>
  <c r="J13" i="15" s="1"/>
  <c r="J29" i="15" s="1"/>
  <c r="J11" i="15"/>
  <c r="J27" i="15" s="1"/>
  <c r="J10" i="15"/>
  <c r="J26" i="15" s="1"/>
  <c r="AA9" i="15"/>
  <c r="AQ8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J9" i="15"/>
  <c r="J25" i="15" s="1"/>
  <c r="AU8" i="15"/>
  <c r="AP8" i="15" s="1"/>
  <c r="G8" i="15" s="1"/>
  <c r="AT8" i="15"/>
  <c r="AT9" i="15" s="1"/>
  <c r="AG8" i="15"/>
  <c r="AG24" i="15" s="1"/>
  <c r="AE8" i="15"/>
  <c r="AE9" i="15" s="1"/>
  <c r="AA8" i="15"/>
  <c r="X8" i="15"/>
  <c r="X9" i="15" s="1"/>
  <c r="Q8" i="15"/>
  <c r="L8" i="15"/>
  <c r="L24" i="15" s="1"/>
  <c r="J8" i="15"/>
  <c r="H8" i="15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L17" i="4"/>
  <c r="M17" i="4"/>
  <c r="N17" i="4"/>
  <c r="O17" i="4"/>
  <c r="L18" i="4"/>
  <c r="M18" i="4"/>
  <c r="N18" i="4"/>
  <c r="O18" i="4"/>
  <c r="L19" i="4"/>
  <c r="M19" i="4"/>
  <c r="N19" i="4"/>
  <c r="O19" i="4"/>
  <c r="L20" i="4"/>
  <c r="M20" i="4"/>
  <c r="N20" i="4"/>
  <c r="O20" i="4"/>
  <c r="L21" i="4"/>
  <c r="M21" i="4"/>
  <c r="N21" i="4"/>
  <c r="O21" i="4"/>
  <c r="L22" i="4"/>
  <c r="M22" i="4"/>
  <c r="N22" i="4"/>
  <c r="O22" i="4"/>
  <c r="L23" i="4"/>
  <c r="M23" i="4"/>
  <c r="N23" i="4"/>
  <c r="O23" i="4"/>
  <c r="L24" i="4"/>
  <c r="M24" i="4"/>
  <c r="N24" i="4"/>
  <c r="O24" i="4"/>
  <c r="F17" i="4"/>
  <c r="G17" i="4"/>
  <c r="H17" i="4"/>
  <c r="I17" i="4"/>
  <c r="J17" i="4"/>
  <c r="K17" i="4"/>
  <c r="F18" i="4"/>
  <c r="G18" i="4"/>
  <c r="H18" i="4"/>
  <c r="I18" i="4"/>
  <c r="J18" i="4"/>
  <c r="K18" i="4"/>
  <c r="F19" i="4"/>
  <c r="G19" i="4"/>
  <c r="H19" i="4"/>
  <c r="I19" i="4"/>
  <c r="J19" i="4"/>
  <c r="K19" i="4"/>
  <c r="F20" i="4"/>
  <c r="G20" i="4"/>
  <c r="H20" i="4"/>
  <c r="I20" i="4"/>
  <c r="J20" i="4"/>
  <c r="K20" i="4"/>
  <c r="F21" i="4"/>
  <c r="G21" i="4"/>
  <c r="H21" i="4"/>
  <c r="I21" i="4"/>
  <c r="J21" i="4"/>
  <c r="K21" i="4"/>
  <c r="F22" i="4"/>
  <c r="G22" i="4"/>
  <c r="H22" i="4"/>
  <c r="I22" i="4"/>
  <c r="J22" i="4"/>
  <c r="K22" i="4"/>
  <c r="F23" i="4"/>
  <c r="G23" i="4"/>
  <c r="H23" i="4"/>
  <c r="I23" i="4"/>
  <c r="J23" i="4"/>
  <c r="K23" i="4"/>
  <c r="F24" i="4"/>
  <c r="G24" i="4"/>
  <c r="H24" i="4"/>
  <c r="I24" i="4"/>
  <c r="J24" i="4"/>
  <c r="K24" i="4"/>
  <c r="E18" i="4"/>
  <c r="E19" i="4"/>
  <c r="E20" i="4"/>
  <c r="E21" i="4"/>
  <c r="E22" i="4"/>
  <c r="E23" i="4"/>
  <c r="E24" i="4"/>
  <c r="E17" i="4"/>
  <c r="N76" i="16" l="1"/>
  <c r="M76" i="16"/>
  <c r="O76" i="16"/>
  <c r="N84" i="16"/>
  <c r="M84" i="16"/>
  <c r="O84" i="16"/>
  <c r="N132" i="16"/>
  <c r="M132" i="16"/>
  <c r="O132" i="16"/>
  <c r="N180" i="16"/>
  <c r="M180" i="16"/>
  <c r="O180" i="16"/>
  <c r="O196" i="16"/>
  <c r="N196" i="16"/>
  <c r="M196" i="16"/>
  <c r="O212" i="16"/>
  <c r="N212" i="16"/>
  <c r="M212" i="16"/>
  <c r="O228" i="16"/>
  <c r="N228" i="16"/>
  <c r="M228" i="16"/>
  <c r="O252" i="16"/>
  <c r="N252" i="16"/>
  <c r="M252" i="16"/>
  <c r="O260" i="16"/>
  <c r="N260" i="16"/>
  <c r="M260" i="16"/>
  <c r="K11" i="17"/>
  <c r="O9" i="16"/>
  <c r="N9" i="16"/>
  <c r="M9" i="16"/>
  <c r="O17" i="16"/>
  <c r="N17" i="16"/>
  <c r="M17" i="16"/>
  <c r="O25" i="16"/>
  <c r="N25" i="16"/>
  <c r="M25" i="16"/>
  <c r="O33" i="16"/>
  <c r="N33" i="16"/>
  <c r="M33" i="16"/>
  <c r="O41" i="16"/>
  <c r="N41" i="16"/>
  <c r="M41" i="16"/>
  <c r="O49" i="16"/>
  <c r="N49" i="16"/>
  <c r="M49" i="16"/>
  <c r="O57" i="16"/>
  <c r="N57" i="16"/>
  <c r="M57" i="16"/>
  <c r="O65" i="16"/>
  <c r="N65" i="16"/>
  <c r="M65" i="16"/>
  <c r="O73" i="16"/>
  <c r="N73" i="16"/>
  <c r="M73" i="16"/>
  <c r="N81" i="16"/>
  <c r="M81" i="16"/>
  <c r="O81" i="16"/>
  <c r="N89" i="16"/>
  <c r="M89" i="16"/>
  <c r="O89" i="16"/>
  <c r="N97" i="16"/>
  <c r="M97" i="16"/>
  <c r="O97" i="16"/>
  <c r="N105" i="16"/>
  <c r="M105" i="16"/>
  <c r="O105" i="16"/>
  <c r="N113" i="16"/>
  <c r="M113" i="16"/>
  <c r="O113" i="16"/>
  <c r="N121" i="16"/>
  <c r="M121" i="16"/>
  <c r="O121" i="16"/>
  <c r="N129" i="16"/>
  <c r="M129" i="16"/>
  <c r="O129" i="16"/>
  <c r="N137" i="16"/>
  <c r="M137" i="16"/>
  <c r="O137" i="16"/>
  <c r="N145" i="16"/>
  <c r="M145" i="16"/>
  <c r="O145" i="16"/>
  <c r="N153" i="16"/>
  <c r="M153" i="16"/>
  <c r="O153" i="16"/>
  <c r="N161" i="16"/>
  <c r="M161" i="16"/>
  <c r="O161" i="16"/>
  <c r="N169" i="16"/>
  <c r="M169" i="16"/>
  <c r="O169" i="16"/>
  <c r="N177" i="16"/>
  <c r="M177" i="16"/>
  <c r="O177" i="16"/>
  <c r="M185" i="16"/>
  <c r="O185" i="16"/>
  <c r="O193" i="16"/>
  <c r="N193" i="16"/>
  <c r="M193" i="16"/>
  <c r="O201" i="16"/>
  <c r="N201" i="16"/>
  <c r="M201" i="16"/>
  <c r="O209" i="16"/>
  <c r="N209" i="16"/>
  <c r="M209" i="16"/>
  <c r="O217" i="16"/>
  <c r="N217" i="16"/>
  <c r="M217" i="16"/>
  <c r="O225" i="16"/>
  <c r="N225" i="16"/>
  <c r="M225" i="16"/>
  <c r="O233" i="16"/>
  <c r="N233" i="16"/>
  <c r="M233" i="16"/>
  <c r="O241" i="16"/>
  <c r="N241" i="16"/>
  <c r="M241" i="16"/>
  <c r="O249" i="16"/>
  <c r="N249" i="16"/>
  <c r="M249" i="16"/>
  <c r="O257" i="16"/>
  <c r="N257" i="16"/>
  <c r="M257" i="16"/>
  <c r="O68" i="16"/>
  <c r="N68" i="16"/>
  <c r="M68" i="16"/>
  <c r="N124" i="16"/>
  <c r="M124" i="16"/>
  <c r="O124" i="16"/>
  <c r="N172" i="16"/>
  <c r="M172" i="16"/>
  <c r="O172" i="16"/>
  <c r="O188" i="16"/>
  <c r="N188" i="16"/>
  <c r="M188" i="16"/>
  <c r="O204" i="16"/>
  <c r="N204" i="16"/>
  <c r="M204" i="16"/>
  <c r="O220" i="16"/>
  <c r="N220" i="16"/>
  <c r="M220" i="16"/>
  <c r="O236" i="16"/>
  <c r="N236" i="16"/>
  <c r="M236" i="16"/>
  <c r="O244" i="16"/>
  <c r="N244" i="16"/>
  <c r="M244" i="16"/>
  <c r="O6" i="16"/>
  <c r="N6" i="16"/>
  <c r="M6" i="16"/>
  <c r="O14" i="16"/>
  <c r="N14" i="16"/>
  <c r="M14" i="16"/>
  <c r="O22" i="16"/>
  <c r="N22" i="16"/>
  <c r="M22" i="16"/>
  <c r="O30" i="16"/>
  <c r="N30" i="16"/>
  <c r="M30" i="16"/>
  <c r="O38" i="16"/>
  <c r="N38" i="16"/>
  <c r="M38" i="16"/>
  <c r="O46" i="16"/>
  <c r="N46" i="16"/>
  <c r="M46" i="16"/>
  <c r="O54" i="16"/>
  <c r="N54" i="16"/>
  <c r="M54" i="16"/>
  <c r="O62" i="16"/>
  <c r="N62" i="16"/>
  <c r="M62" i="16"/>
  <c r="O70" i="16"/>
  <c r="N70" i="16"/>
  <c r="M70" i="16"/>
  <c r="N78" i="16"/>
  <c r="M78" i="16"/>
  <c r="O78" i="16"/>
  <c r="N86" i="16"/>
  <c r="M86" i="16"/>
  <c r="O86" i="16"/>
  <c r="N94" i="16"/>
  <c r="M94" i="16"/>
  <c r="O94" i="16"/>
  <c r="N102" i="16"/>
  <c r="M102" i="16"/>
  <c r="O102" i="16"/>
  <c r="N110" i="16"/>
  <c r="M110" i="16"/>
  <c r="O110" i="16"/>
  <c r="N118" i="16"/>
  <c r="M118" i="16"/>
  <c r="O118" i="16"/>
  <c r="N126" i="16"/>
  <c r="M126" i="16"/>
  <c r="O126" i="16"/>
  <c r="N134" i="16"/>
  <c r="M134" i="16"/>
  <c r="O134" i="16"/>
  <c r="N142" i="16"/>
  <c r="M142" i="16"/>
  <c r="O142" i="16"/>
  <c r="N150" i="16"/>
  <c r="M150" i="16"/>
  <c r="O150" i="16"/>
  <c r="N158" i="16"/>
  <c r="M158" i="16"/>
  <c r="O158" i="16"/>
  <c r="N166" i="16"/>
  <c r="M166" i="16"/>
  <c r="O166" i="16"/>
  <c r="N174" i="16"/>
  <c r="M174" i="16"/>
  <c r="O174" i="16"/>
  <c r="N182" i="16"/>
  <c r="M182" i="16"/>
  <c r="O182" i="16"/>
  <c r="O190" i="16"/>
  <c r="N190" i="16"/>
  <c r="M190" i="16"/>
  <c r="O198" i="16"/>
  <c r="N198" i="16"/>
  <c r="M198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O246" i="16"/>
  <c r="N246" i="16"/>
  <c r="M246" i="16"/>
  <c r="O254" i="16"/>
  <c r="N254" i="16"/>
  <c r="M254" i="16"/>
  <c r="N92" i="16"/>
  <c r="M92" i="16"/>
  <c r="O92" i="16"/>
  <c r="N148" i="16"/>
  <c r="M148" i="16"/>
  <c r="O148" i="16"/>
  <c r="O59" i="16"/>
  <c r="N59" i="16"/>
  <c r="M59" i="16"/>
  <c r="N99" i="16"/>
  <c r="M99" i="16"/>
  <c r="O99" i="16"/>
  <c r="N139" i="16"/>
  <c r="M139" i="16"/>
  <c r="O139" i="16"/>
  <c r="N179" i="16"/>
  <c r="M179" i="16"/>
  <c r="O179" i="16"/>
  <c r="O203" i="16"/>
  <c r="N203" i="16"/>
  <c r="M203" i="16"/>
  <c r="O211" i="16"/>
  <c r="N211" i="16"/>
  <c r="O219" i="16"/>
  <c r="N219" i="16"/>
  <c r="M219" i="16"/>
  <c r="O227" i="16"/>
  <c r="N227" i="16"/>
  <c r="M227" i="16"/>
  <c r="O235" i="16"/>
  <c r="N235" i="16"/>
  <c r="M235" i="16"/>
  <c r="O243" i="16"/>
  <c r="N243" i="16"/>
  <c r="M243" i="16"/>
  <c r="O251" i="16"/>
  <c r="N251" i="16"/>
  <c r="M251" i="16"/>
  <c r="O259" i="16"/>
  <c r="N259" i="16"/>
  <c r="M259" i="16"/>
  <c r="N140" i="16"/>
  <c r="M140" i="16"/>
  <c r="O140" i="16"/>
  <c r="O35" i="16"/>
  <c r="N35" i="16"/>
  <c r="M35" i="16"/>
  <c r="N75" i="16"/>
  <c r="M75" i="16"/>
  <c r="O75" i="16"/>
  <c r="N115" i="16"/>
  <c r="M115" i="16"/>
  <c r="O115" i="16"/>
  <c r="N155" i="16"/>
  <c r="M155" i="16"/>
  <c r="O155" i="16"/>
  <c r="O187" i="16"/>
  <c r="N187" i="16"/>
  <c r="M187" i="16"/>
  <c r="K572" i="17"/>
  <c r="K564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569" i="17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576" i="17"/>
  <c r="K568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575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574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549" i="17"/>
  <c r="K485" i="17"/>
  <c r="K421" i="17"/>
  <c r="K357" i="17"/>
  <c r="K324" i="17"/>
  <c r="K301" i="17"/>
  <c r="K280" i="17"/>
  <c r="K264" i="17"/>
  <c r="K252" i="17"/>
  <c r="K243" i="17"/>
  <c r="K234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41" i="17"/>
  <c r="K477" i="17"/>
  <c r="K413" i="17"/>
  <c r="K349" i="17"/>
  <c r="K320" i="17"/>
  <c r="K300" i="17"/>
  <c r="K277" i="17"/>
  <c r="K261" i="17"/>
  <c r="K251" i="17"/>
  <c r="K242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88" i="17"/>
  <c r="K80" i="17"/>
  <c r="K72" i="17"/>
  <c r="K64" i="17"/>
  <c r="K56" i="17"/>
  <c r="K48" i="17"/>
  <c r="K533" i="17"/>
  <c r="K469" i="17"/>
  <c r="K405" i="17"/>
  <c r="K341" i="17"/>
  <c r="K317" i="17"/>
  <c r="K296" i="17"/>
  <c r="K276" i="17"/>
  <c r="K260" i="17"/>
  <c r="K250" i="17"/>
  <c r="K240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47" i="17"/>
  <c r="K39" i="17"/>
  <c r="K31" i="17"/>
  <c r="K23" i="17"/>
  <c r="K15" i="17"/>
  <c r="K7" i="17"/>
  <c r="K525" i="17"/>
  <c r="K461" i="17"/>
  <c r="K397" i="17"/>
  <c r="K336" i="17"/>
  <c r="K316" i="17"/>
  <c r="K293" i="17"/>
  <c r="K272" i="17"/>
  <c r="K259" i="17"/>
  <c r="K248" i="17"/>
  <c r="K239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30" i="17"/>
  <c r="K22" i="17"/>
  <c r="K14" i="17"/>
  <c r="K6" i="17"/>
  <c r="K517" i="17"/>
  <c r="K453" i="17"/>
  <c r="K389" i="17"/>
  <c r="K333" i="17"/>
  <c r="K312" i="17"/>
  <c r="K292" i="17"/>
  <c r="K269" i="17"/>
  <c r="K258" i="17"/>
  <c r="K247" i="17"/>
  <c r="K238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37" i="17"/>
  <c r="K29" i="17"/>
  <c r="K21" i="17"/>
  <c r="K13" i="17"/>
  <c r="K5" i="17"/>
  <c r="K573" i="17"/>
  <c r="K509" i="17"/>
  <c r="K445" i="17"/>
  <c r="K381" i="17"/>
  <c r="K332" i="17"/>
  <c r="K309" i="17"/>
  <c r="K288" i="17"/>
  <c r="K268" i="17"/>
  <c r="K256" i="17"/>
  <c r="K246" i="17"/>
  <c r="K237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557" i="17"/>
  <c r="K493" i="17"/>
  <c r="K429" i="17"/>
  <c r="K365" i="17"/>
  <c r="K325" i="17"/>
  <c r="K304" i="17"/>
  <c r="K284" i="17"/>
  <c r="K266" i="17"/>
  <c r="K253" i="17"/>
  <c r="K244" i="17"/>
  <c r="K235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26" i="17"/>
  <c r="K18" i="17"/>
  <c r="K10" i="17"/>
  <c r="K373" i="17"/>
  <c r="K227" i="17"/>
  <c r="K163" i="17"/>
  <c r="K99" i="17"/>
  <c r="K43" i="17"/>
  <c r="K328" i="17"/>
  <c r="K219" i="17"/>
  <c r="K155" i="17"/>
  <c r="K91" i="17"/>
  <c r="K40" i="17"/>
  <c r="K19" i="17"/>
  <c r="K308" i="17"/>
  <c r="K211" i="17"/>
  <c r="K147" i="17"/>
  <c r="K83" i="17"/>
  <c r="K36" i="17"/>
  <c r="K16" i="17"/>
  <c r="K285" i="17"/>
  <c r="K203" i="17"/>
  <c r="K139" i="17"/>
  <c r="K75" i="17"/>
  <c r="K35" i="17"/>
  <c r="K12" i="17"/>
  <c r="K267" i="17"/>
  <c r="K195" i="17"/>
  <c r="K131" i="17"/>
  <c r="K67" i="17"/>
  <c r="K32" i="17"/>
  <c r="K565" i="17"/>
  <c r="K254" i="17"/>
  <c r="K187" i="17"/>
  <c r="K123" i="17"/>
  <c r="K59" i="17"/>
  <c r="K28" i="17"/>
  <c r="K8" i="17"/>
  <c r="K501" i="17"/>
  <c r="K245" i="17"/>
  <c r="K179" i="17"/>
  <c r="K115" i="17"/>
  <c r="K51" i="17"/>
  <c r="K27" i="17"/>
  <c r="K437" i="17"/>
  <c r="K236" i="17"/>
  <c r="K171" i="17"/>
  <c r="K107" i="17"/>
  <c r="K44" i="17"/>
  <c r="K24" i="17"/>
  <c r="K20" i="17"/>
  <c r="O8" i="16"/>
  <c r="N8" i="16"/>
  <c r="M8" i="16"/>
  <c r="O16" i="16"/>
  <c r="N16" i="16"/>
  <c r="M16" i="16"/>
  <c r="O24" i="16"/>
  <c r="N24" i="16"/>
  <c r="M24" i="16"/>
  <c r="O32" i="16"/>
  <c r="N32" i="16"/>
  <c r="M32" i="16"/>
  <c r="O40" i="16"/>
  <c r="N40" i="16"/>
  <c r="M40" i="16"/>
  <c r="O48" i="16"/>
  <c r="N48" i="16"/>
  <c r="M48" i="16"/>
  <c r="O56" i="16"/>
  <c r="N56" i="16"/>
  <c r="M56" i="16"/>
  <c r="O64" i="16"/>
  <c r="N64" i="16"/>
  <c r="M64" i="16"/>
  <c r="O72" i="16"/>
  <c r="N72" i="16"/>
  <c r="M72" i="16"/>
  <c r="N80" i="16"/>
  <c r="M80" i="16"/>
  <c r="O80" i="16"/>
  <c r="N88" i="16"/>
  <c r="M88" i="16"/>
  <c r="N96" i="16"/>
  <c r="M96" i="16"/>
  <c r="O96" i="16"/>
  <c r="N104" i="16"/>
  <c r="M104" i="16"/>
  <c r="N112" i="16"/>
  <c r="M112" i="16"/>
  <c r="O112" i="16"/>
  <c r="N120" i="16"/>
  <c r="M120" i="16"/>
  <c r="N128" i="16"/>
  <c r="M128" i="16"/>
  <c r="O128" i="16"/>
  <c r="N136" i="16"/>
  <c r="M136" i="16"/>
  <c r="N144" i="16"/>
  <c r="M144" i="16"/>
  <c r="O144" i="16"/>
  <c r="N152" i="16"/>
  <c r="M152" i="16"/>
  <c r="N160" i="16"/>
  <c r="M160" i="16"/>
  <c r="O160" i="16"/>
  <c r="N168" i="16"/>
  <c r="M168" i="16"/>
  <c r="N176" i="16"/>
  <c r="M176" i="16"/>
  <c r="O176" i="16"/>
  <c r="O184" i="16"/>
  <c r="N184" i="16"/>
  <c r="M184" i="16"/>
  <c r="O192" i="16"/>
  <c r="N192" i="16"/>
  <c r="M192" i="16"/>
  <c r="O200" i="16"/>
  <c r="N200" i="16"/>
  <c r="M200" i="16"/>
  <c r="O208" i="16"/>
  <c r="N208" i="16"/>
  <c r="M208" i="16"/>
  <c r="O216" i="16"/>
  <c r="N216" i="16"/>
  <c r="M216" i="16"/>
  <c r="O224" i="16"/>
  <c r="N224" i="16"/>
  <c r="M224" i="16"/>
  <c r="O232" i="16"/>
  <c r="N232" i="16"/>
  <c r="M232" i="16"/>
  <c r="O240" i="16"/>
  <c r="N240" i="16"/>
  <c r="O248" i="16"/>
  <c r="N248" i="16"/>
  <c r="M248" i="16"/>
  <c r="O256" i="16"/>
  <c r="N256" i="16"/>
  <c r="M256" i="16"/>
  <c r="O136" i="16"/>
  <c r="O60" i="16"/>
  <c r="N60" i="16"/>
  <c r="M60" i="16"/>
  <c r="N116" i="16"/>
  <c r="M116" i="16"/>
  <c r="O116" i="16"/>
  <c r="O67" i="16"/>
  <c r="N67" i="16"/>
  <c r="M67" i="16"/>
  <c r="N107" i="16"/>
  <c r="M107" i="16"/>
  <c r="O107" i="16"/>
  <c r="N147" i="16"/>
  <c r="M147" i="16"/>
  <c r="O147" i="16"/>
  <c r="O195" i="16"/>
  <c r="N195" i="16"/>
  <c r="M195" i="16"/>
  <c r="O5" i="16"/>
  <c r="N5" i="16"/>
  <c r="M5" i="16"/>
  <c r="O13" i="16"/>
  <c r="N13" i="16"/>
  <c r="M13" i="16"/>
  <c r="O21" i="16"/>
  <c r="N21" i="16"/>
  <c r="M21" i="16"/>
  <c r="O29" i="16"/>
  <c r="N29" i="16"/>
  <c r="M29" i="16"/>
  <c r="O37" i="16"/>
  <c r="N37" i="16"/>
  <c r="M37" i="16"/>
  <c r="O45" i="16"/>
  <c r="N45" i="16"/>
  <c r="M45" i="16"/>
  <c r="O53" i="16"/>
  <c r="N53" i="16"/>
  <c r="M53" i="16"/>
  <c r="O61" i="16"/>
  <c r="N61" i="16"/>
  <c r="M61" i="16"/>
  <c r="O69" i="16"/>
  <c r="N69" i="16"/>
  <c r="M69" i="16"/>
  <c r="N77" i="16"/>
  <c r="M77" i="16"/>
  <c r="N85" i="16"/>
  <c r="M85" i="16"/>
  <c r="O85" i="16"/>
  <c r="N93" i="16"/>
  <c r="M93" i="16"/>
  <c r="N101" i="16"/>
  <c r="M101" i="16"/>
  <c r="O101" i="16"/>
  <c r="N109" i="16"/>
  <c r="M109" i="16"/>
  <c r="N117" i="16"/>
  <c r="M117" i="16"/>
  <c r="O117" i="16"/>
  <c r="N125" i="16"/>
  <c r="M125" i="16"/>
  <c r="N133" i="16"/>
  <c r="M133" i="16"/>
  <c r="O133" i="16"/>
  <c r="N141" i="16"/>
  <c r="M141" i="16"/>
  <c r="N149" i="16"/>
  <c r="M149" i="16"/>
  <c r="O149" i="16"/>
  <c r="N157" i="16"/>
  <c r="M157" i="16"/>
  <c r="N165" i="16"/>
  <c r="M165" i="16"/>
  <c r="O165" i="16"/>
  <c r="N173" i="16"/>
  <c r="M173" i="16"/>
  <c r="N181" i="16"/>
  <c r="M181" i="16"/>
  <c r="O181" i="16"/>
  <c r="O189" i="16"/>
  <c r="N189" i="16"/>
  <c r="M189" i="16"/>
  <c r="O197" i="16"/>
  <c r="N197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O245" i="16"/>
  <c r="N245" i="16"/>
  <c r="M245" i="16"/>
  <c r="O253" i="16"/>
  <c r="N253" i="16"/>
  <c r="M253" i="16"/>
  <c r="O141" i="16"/>
  <c r="N185" i="16"/>
  <c r="O12" i="16"/>
  <c r="N12" i="16"/>
  <c r="M12" i="16"/>
  <c r="O20" i="16"/>
  <c r="N20" i="16"/>
  <c r="M20" i="16"/>
  <c r="O28" i="16"/>
  <c r="N28" i="16"/>
  <c r="M28" i="16"/>
  <c r="O36" i="16"/>
  <c r="N36" i="16"/>
  <c r="M36" i="16"/>
  <c r="O44" i="16"/>
  <c r="N44" i="16"/>
  <c r="M44" i="16"/>
  <c r="N100" i="16"/>
  <c r="M100" i="16"/>
  <c r="O100" i="16"/>
  <c r="N156" i="16"/>
  <c r="M156" i="16"/>
  <c r="O156" i="16"/>
  <c r="O51" i="16"/>
  <c r="N51" i="16"/>
  <c r="M51" i="16"/>
  <c r="N91" i="16"/>
  <c r="M91" i="16"/>
  <c r="O91" i="16"/>
  <c r="N131" i="16"/>
  <c r="M131" i="16"/>
  <c r="O131" i="16"/>
  <c r="N171" i="16"/>
  <c r="M171" i="16"/>
  <c r="O171" i="16"/>
  <c r="O10" i="16"/>
  <c r="N10" i="16"/>
  <c r="M10" i="16"/>
  <c r="O18" i="16"/>
  <c r="N18" i="16"/>
  <c r="M18" i="16"/>
  <c r="O26" i="16"/>
  <c r="N26" i="16"/>
  <c r="M26" i="16"/>
  <c r="O34" i="16"/>
  <c r="N34" i="16"/>
  <c r="M34" i="16"/>
  <c r="O42" i="16"/>
  <c r="N42" i="16"/>
  <c r="M42" i="16"/>
  <c r="O50" i="16"/>
  <c r="N50" i="16"/>
  <c r="M50" i="16"/>
  <c r="O58" i="16"/>
  <c r="N58" i="16"/>
  <c r="M58" i="16"/>
  <c r="O66" i="16"/>
  <c r="N66" i="16"/>
  <c r="M66" i="16"/>
  <c r="O74" i="16"/>
  <c r="N74" i="16"/>
  <c r="M74" i="16"/>
  <c r="N82" i="16"/>
  <c r="M82" i="16"/>
  <c r="O82" i="16"/>
  <c r="N90" i="16"/>
  <c r="M90" i="16"/>
  <c r="O90" i="16"/>
  <c r="N98" i="16"/>
  <c r="M98" i="16"/>
  <c r="O98" i="16"/>
  <c r="N106" i="16"/>
  <c r="M106" i="16"/>
  <c r="O106" i="16"/>
  <c r="N114" i="16"/>
  <c r="M114" i="16"/>
  <c r="O114" i="16"/>
  <c r="N122" i="16"/>
  <c r="M122" i="16"/>
  <c r="O122" i="16"/>
  <c r="N130" i="16"/>
  <c r="M130" i="16"/>
  <c r="O130" i="16"/>
  <c r="N138" i="16"/>
  <c r="M138" i="16"/>
  <c r="O138" i="16"/>
  <c r="N146" i="16"/>
  <c r="M146" i="16"/>
  <c r="O146" i="16"/>
  <c r="N154" i="16"/>
  <c r="M154" i="16"/>
  <c r="O154" i="16"/>
  <c r="N162" i="16"/>
  <c r="M162" i="16"/>
  <c r="O162" i="16"/>
  <c r="N170" i="16"/>
  <c r="M170" i="16"/>
  <c r="O170" i="16"/>
  <c r="N178" i="16"/>
  <c r="M178" i="16"/>
  <c r="O178" i="16"/>
  <c r="O186" i="16"/>
  <c r="N186" i="16"/>
  <c r="M186" i="16"/>
  <c r="O194" i="16"/>
  <c r="M194" i="16"/>
  <c r="N194" i="16"/>
  <c r="O202" i="16"/>
  <c r="M202" i="16"/>
  <c r="N202" i="16"/>
  <c r="O210" i="16"/>
  <c r="M210" i="16"/>
  <c r="N210" i="16"/>
  <c r="O218" i="16"/>
  <c r="M218" i="16"/>
  <c r="N218" i="16"/>
  <c r="O226" i="16"/>
  <c r="M226" i="16"/>
  <c r="O234" i="16"/>
  <c r="M234" i="16"/>
  <c r="N234" i="16"/>
  <c r="O242" i="16"/>
  <c r="M242" i="16"/>
  <c r="N242" i="16"/>
  <c r="O250" i="16"/>
  <c r="M250" i="16"/>
  <c r="N250" i="16"/>
  <c r="O258" i="16"/>
  <c r="M258" i="16"/>
  <c r="N258" i="16"/>
  <c r="O104" i="16"/>
  <c r="M197" i="16"/>
  <c r="O52" i="16"/>
  <c r="N52" i="16"/>
  <c r="M52" i="16"/>
  <c r="N108" i="16"/>
  <c r="M108" i="16"/>
  <c r="O108" i="16"/>
  <c r="N164" i="16"/>
  <c r="M164" i="16"/>
  <c r="O164" i="16"/>
  <c r="O11" i="16"/>
  <c r="N11" i="16"/>
  <c r="M11" i="16"/>
  <c r="O19" i="16"/>
  <c r="N19" i="16"/>
  <c r="M19" i="16"/>
  <c r="O27" i="16"/>
  <c r="N27" i="16"/>
  <c r="M27" i="16"/>
  <c r="O43" i="16"/>
  <c r="N43" i="16"/>
  <c r="M43" i="16"/>
  <c r="N83" i="16"/>
  <c r="M83" i="16"/>
  <c r="O83" i="16"/>
  <c r="N123" i="16"/>
  <c r="M123" i="16"/>
  <c r="O123" i="16"/>
  <c r="N163" i="16"/>
  <c r="M163" i="16"/>
  <c r="O163" i="16"/>
  <c r="O7" i="16"/>
  <c r="N7" i="16"/>
  <c r="M7" i="16"/>
  <c r="O15" i="16"/>
  <c r="N15" i="16"/>
  <c r="M15" i="16"/>
  <c r="O23" i="16"/>
  <c r="N23" i="16"/>
  <c r="M23" i="16"/>
  <c r="O31" i="16"/>
  <c r="N31" i="16"/>
  <c r="M31" i="16"/>
  <c r="O39" i="16"/>
  <c r="N39" i="16"/>
  <c r="M39" i="16"/>
  <c r="O47" i="16"/>
  <c r="N47" i="16"/>
  <c r="M47" i="16"/>
  <c r="O55" i="16"/>
  <c r="N55" i="16"/>
  <c r="M55" i="16"/>
  <c r="O63" i="16"/>
  <c r="N63" i="16"/>
  <c r="M63" i="16"/>
  <c r="O71" i="16"/>
  <c r="N71" i="16"/>
  <c r="M71" i="16"/>
  <c r="N79" i="16"/>
  <c r="M79" i="16"/>
  <c r="O79" i="16"/>
  <c r="N87" i="16"/>
  <c r="M87" i="16"/>
  <c r="O87" i="16"/>
  <c r="N95" i="16"/>
  <c r="M95" i="16"/>
  <c r="O95" i="16"/>
  <c r="N103" i="16"/>
  <c r="M103" i="16"/>
  <c r="O103" i="16"/>
  <c r="N111" i="16"/>
  <c r="M111" i="16"/>
  <c r="O111" i="16"/>
  <c r="N119" i="16"/>
  <c r="M119" i="16"/>
  <c r="O119" i="16"/>
  <c r="N127" i="16"/>
  <c r="M127" i="16"/>
  <c r="O127" i="16"/>
  <c r="N135" i="16"/>
  <c r="M135" i="16"/>
  <c r="O135" i="16"/>
  <c r="N143" i="16"/>
  <c r="M143" i="16"/>
  <c r="O143" i="16"/>
  <c r="N151" i="16"/>
  <c r="M151" i="16"/>
  <c r="O151" i="16"/>
  <c r="N159" i="16"/>
  <c r="M159" i="16"/>
  <c r="O159" i="16"/>
  <c r="N167" i="16"/>
  <c r="M167" i="16"/>
  <c r="O167" i="16"/>
  <c r="N175" i="16"/>
  <c r="M175" i="16"/>
  <c r="O175" i="16"/>
  <c r="O183" i="16"/>
  <c r="N183" i="16"/>
  <c r="M183" i="16"/>
  <c r="O191" i="16"/>
  <c r="N191" i="16"/>
  <c r="M191" i="16"/>
  <c r="O199" i="16"/>
  <c r="N199" i="16"/>
  <c r="M199" i="16"/>
  <c r="O207" i="16"/>
  <c r="N207" i="16"/>
  <c r="M207" i="16"/>
  <c r="O215" i="16"/>
  <c r="N215" i="16"/>
  <c r="M215" i="16"/>
  <c r="O223" i="16"/>
  <c r="N223" i="16"/>
  <c r="M223" i="16"/>
  <c r="O231" i="16"/>
  <c r="N231" i="16"/>
  <c r="M231" i="16"/>
  <c r="O239" i="16"/>
  <c r="N239" i="16"/>
  <c r="M239" i="16"/>
  <c r="O247" i="16"/>
  <c r="N247" i="16"/>
  <c r="M247" i="16"/>
  <c r="O255" i="16"/>
  <c r="N255" i="16"/>
  <c r="M255" i="16"/>
  <c r="O109" i="16"/>
  <c r="O152" i="16"/>
  <c r="M211" i="16"/>
  <c r="L47" i="17"/>
  <c r="L43" i="17"/>
  <c r="L39" i="17"/>
  <c r="L36" i="17"/>
  <c r="L32" i="17"/>
  <c r="L25" i="17"/>
  <c r="L21" i="17"/>
  <c r="L40" i="17"/>
  <c r="L29" i="17"/>
  <c r="L22" i="17"/>
  <c r="L44" i="17"/>
  <c r="L41" i="17"/>
  <c r="L38" i="17"/>
  <c r="L28" i="17"/>
  <c r="L17" i="17"/>
  <c r="L35" i="17"/>
  <c r="L34" i="17"/>
  <c r="L23" i="17"/>
  <c r="L9" i="17"/>
  <c r="L48" i="17"/>
  <c r="L45" i="17"/>
  <c r="L42" i="17"/>
  <c r="L33" i="17"/>
  <c r="L24" i="17"/>
  <c r="L7" i="17"/>
  <c r="L20" i="17"/>
  <c r="L18" i="17"/>
  <c r="Q16" i="17"/>
  <c r="L15" i="17"/>
  <c r="L10" i="17"/>
  <c r="L31" i="17"/>
  <c r="L30" i="17"/>
  <c r="L19" i="17"/>
  <c r="L16" i="17"/>
  <c r="L11" i="17"/>
  <c r="L27" i="17"/>
  <c r="L12" i="17"/>
  <c r="L8" i="17"/>
  <c r="L5" i="17"/>
  <c r="L37" i="17"/>
  <c r="L13" i="17"/>
  <c r="L46" i="17"/>
  <c r="L6" i="17"/>
  <c r="L26" i="17"/>
  <c r="L14" i="17"/>
  <c r="L51" i="17"/>
  <c r="L53" i="17"/>
  <c r="L73" i="17"/>
  <c r="L89" i="17"/>
  <c r="L62" i="17"/>
  <c r="L85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56" i="17"/>
  <c r="L58" i="17"/>
  <c r="L52" i="17"/>
  <c r="L63" i="17"/>
  <c r="L81" i="17"/>
  <c r="L68" i="17"/>
  <c r="L77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B15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71" i="17"/>
  <c r="L91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76" i="17"/>
  <c r="L84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61" i="17"/>
  <c r="L90" i="17"/>
  <c r="L69" i="17"/>
  <c r="L74" i="17"/>
  <c r="L82" i="17"/>
  <c r="L92" i="17"/>
  <c r="K601" i="17"/>
  <c r="K595" i="17"/>
  <c r="K606" i="17"/>
  <c r="K604" i="17"/>
  <c r="K605" i="17"/>
  <c r="K607" i="17"/>
  <c r="K608" i="17"/>
  <c r="K594" i="17"/>
  <c r="H9" i="15"/>
  <c r="X10" i="15"/>
  <c r="AH25" i="15"/>
  <c r="AE26" i="15"/>
  <c r="AH9" i="15"/>
  <c r="AE10" i="15"/>
  <c r="Q13" i="15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AQ9" i="15"/>
  <c r="G24" i="15"/>
  <c r="J14" i="15"/>
  <c r="J30" i="15" s="1"/>
  <c r="AT10" i="15"/>
  <c r="H25" i="15"/>
  <c r="X26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J28" i="15"/>
  <c r="I33" i="15"/>
  <c r="AP4" i="15"/>
  <c r="AH24" i="15"/>
  <c r="I30" i="15"/>
  <c r="AH8" i="15"/>
  <c r="L10" i="15"/>
  <c r="J15" i="15"/>
  <c r="J31" i="15" s="1"/>
  <c r="I19" i="15"/>
  <c r="AU9" i="15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G19" i="15"/>
  <c r="I32" i="15"/>
  <c r="I18" i="15"/>
  <c r="AP6" i="15"/>
  <c r="B259" i="9"/>
  <c r="D259" i="9"/>
  <c r="E259" i="9"/>
  <c r="K259" i="9"/>
  <c r="L259" i="9"/>
  <c r="B260" i="9"/>
  <c r="D260" i="9"/>
  <c r="E260" i="9"/>
  <c r="L260" i="9" s="1"/>
  <c r="K260" i="9"/>
  <c r="K615" i="17" l="1"/>
  <c r="K603" i="17"/>
  <c r="K614" i="17"/>
  <c r="K613" i="17"/>
  <c r="L88" i="17"/>
  <c r="L86" i="17"/>
  <c r="L78" i="17"/>
  <c r="L70" i="17"/>
  <c r="L64" i="17"/>
  <c r="L59" i="17"/>
  <c r="L54" i="17"/>
  <c r="L83" i="17"/>
  <c r="L75" i="17"/>
  <c r="L65" i="17"/>
  <c r="L60" i="17"/>
  <c r="L49" i="17"/>
  <c r="L87" i="17"/>
  <c r="L79" i="17"/>
  <c r="L66" i="17"/>
  <c r="Q17" i="17"/>
  <c r="L80" i="17"/>
  <c r="L72" i="17"/>
  <c r="L67" i="17"/>
  <c r="L57" i="17"/>
  <c r="L50" i="17"/>
  <c r="L55" i="17"/>
  <c r="K602" i="17"/>
  <c r="K612" i="17"/>
  <c r="K616" i="17"/>
  <c r="K609" i="17"/>
  <c r="D8" i="15"/>
  <c r="AI8" i="15"/>
  <c r="E8" i="15" s="1"/>
  <c r="X27" i="15"/>
  <c r="H26" i="15"/>
  <c r="AP9" i="15"/>
  <c r="G9" i="15" s="1"/>
  <c r="D24" i="15"/>
  <c r="AI24" i="15"/>
  <c r="E24" i="15" s="1"/>
  <c r="AE11" i="15"/>
  <c r="AH10" i="15"/>
  <c r="I34" i="15"/>
  <c r="I22" i="15"/>
  <c r="AP10" i="15"/>
  <c r="AT11" i="15"/>
  <c r="AG35" i="15"/>
  <c r="AG20" i="15"/>
  <c r="J16" i="15"/>
  <c r="AI9" i="15"/>
  <c r="E9" i="15" s="1"/>
  <c r="D9" i="15"/>
  <c r="AE27" i="15"/>
  <c r="AH26" i="15"/>
  <c r="I23" i="15"/>
  <c r="I35" i="15"/>
  <c r="D25" i="15"/>
  <c r="AI25" i="15"/>
  <c r="E25" i="15" s="1"/>
  <c r="G25" i="15"/>
  <c r="AQ10" i="15"/>
  <c r="X11" i="15"/>
  <c r="H10" i="15"/>
  <c r="L11" i="15"/>
  <c r="L26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22" i="17" l="1"/>
  <c r="K624" i="17"/>
  <c r="K620" i="17"/>
  <c r="K610" i="17"/>
  <c r="L132" i="17"/>
  <c r="L124" i="17"/>
  <c r="L116" i="17"/>
  <c r="L109" i="17"/>
  <c r="L101" i="17"/>
  <c r="L133" i="17"/>
  <c r="L125" i="17"/>
  <c r="L134" i="17"/>
  <c r="L126" i="17"/>
  <c r="L118" i="17"/>
  <c r="L111" i="17"/>
  <c r="L103" i="17"/>
  <c r="L95" i="17"/>
  <c r="L102" i="17"/>
  <c r="L123" i="17"/>
  <c r="L93" i="17"/>
  <c r="L131" i="17"/>
  <c r="L117" i="17"/>
  <c r="L110" i="17"/>
  <c r="L115" i="17"/>
  <c r="Q18" i="17"/>
  <c r="Q19" i="17" s="1"/>
  <c r="L96" i="17"/>
  <c r="L130" i="17"/>
  <c r="L129" i="17"/>
  <c r="L127" i="17"/>
  <c r="L107" i="17"/>
  <c r="L136" i="17"/>
  <c r="L106" i="17"/>
  <c r="L108" i="17"/>
  <c r="L135" i="17"/>
  <c r="L113" i="17"/>
  <c r="L120" i="17"/>
  <c r="L121" i="17"/>
  <c r="L99" i="17"/>
  <c r="L94" i="17"/>
  <c r="L97" i="17"/>
  <c r="L105" i="17"/>
  <c r="L112" i="17"/>
  <c r="L122" i="17"/>
  <c r="L100" i="17"/>
  <c r="L104" i="17"/>
  <c r="L114" i="17"/>
  <c r="L128" i="17"/>
  <c r="L98" i="17"/>
  <c r="L119" i="17"/>
  <c r="K611" i="17"/>
  <c r="K617" i="17"/>
  <c r="K621" i="17"/>
  <c r="K623" i="17"/>
  <c r="J32" i="15"/>
  <c r="J17" i="15"/>
  <c r="X12" i="15"/>
  <c r="H11" i="15"/>
  <c r="I39" i="15"/>
  <c r="AG36" i="15"/>
  <c r="AG21" i="15"/>
  <c r="D10" i="15"/>
  <c r="AI10" i="15"/>
  <c r="E10" i="15" s="1"/>
  <c r="G26" i="15"/>
  <c r="AQ11" i="15"/>
  <c r="AE12" i="15"/>
  <c r="AH11" i="15"/>
  <c r="X28" i="15"/>
  <c r="H27" i="15"/>
  <c r="AI26" i="15"/>
  <c r="E26" i="15" s="1"/>
  <c r="D26" i="15"/>
  <c r="AP11" i="15"/>
  <c r="AT12" i="15"/>
  <c r="AE28" i="15"/>
  <c r="AH27" i="15"/>
  <c r="G10" i="15"/>
  <c r="I38" i="15"/>
  <c r="L27" i="15"/>
  <c r="L12" i="15"/>
  <c r="N35" i="14"/>
  <c r="L35" i="14"/>
  <c r="F35" i="14"/>
  <c r="E35" i="14"/>
  <c r="K625" i="17" l="1"/>
  <c r="K618" i="17"/>
  <c r="K619" i="17"/>
  <c r="K628" i="17"/>
  <c r="L420" i="17"/>
  <c r="L416" i="17"/>
  <c r="L412" i="17"/>
  <c r="L408" i="17"/>
  <c r="L404" i="17"/>
  <c r="L421" i="17"/>
  <c r="L417" i="17"/>
  <c r="L413" i="17"/>
  <c r="L409" i="17"/>
  <c r="L405" i="17"/>
  <c r="L401" i="17"/>
  <c r="L441" i="17"/>
  <c r="L437" i="17"/>
  <c r="L433" i="17"/>
  <c r="L429" i="17"/>
  <c r="L425" i="17"/>
  <c r="L435" i="17"/>
  <c r="L424" i="17"/>
  <c r="L419" i="17"/>
  <c r="L403" i="17"/>
  <c r="L431" i="17"/>
  <c r="L422" i="17"/>
  <c r="L406" i="17"/>
  <c r="L444" i="17"/>
  <c r="L442" i="17"/>
  <c r="L415" i="17"/>
  <c r="L440" i="17"/>
  <c r="L438" i="17"/>
  <c r="L427" i="17"/>
  <c r="L418" i="17"/>
  <c r="L436" i="17"/>
  <c r="L434" i="17"/>
  <c r="L411" i="17"/>
  <c r="L402" i="17"/>
  <c r="L432" i="17"/>
  <c r="L430" i="17"/>
  <c r="L423" i="17"/>
  <c r="L414" i="17"/>
  <c r="L439" i="17"/>
  <c r="L426" i="17"/>
  <c r="L410" i="17"/>
  <c r="L428" i="17"/>
  <c r="L407" i="17"/>
  <c r="L443" i="17"/>
  <c r="Q20" i="17"/>
  <c r="K631" i="17"/>
  <c r="K632" i="17"/>
  <c r="K629" i="17"/>
  <c r="K630" i="17"/>
  <c r="AG37" i="15"/>
  <c r="AG22" i="15"/>
  <c r="AI11" i="15"/>
  <c r="E11" i="15" s="1"/>
  <c r="D11" i="15"/>
  <c r="AE13" i="15"/>
  <c r="AH12" i="15"/>
  <c r="D27" i="15"/>
  <c r="AI27" i="15"/>
  <c r="E27" i="15" s="1"/>
  <c r="H12" i="15"/>
  <c r="X13" i="15"/>
  <c r="H28" i="15"/>
  <c r="X29" i="15"/>
  <c r="AH28" i="15"/>
  <c r="AE29" i="15"/>
  <c r="G11" i="15"/>
  <c r="J33" i="15"/>
  <c r="J18" i="15"/>
  <c r="AT13" i="15"/>
  <c r="AP12" i="15"/>
  <c r="G12" i="15" s="1"/>
  <c r="AQ12" i="15"/>
  <c r="G27" i="15"/>
  <c r="L13" i="15"/>
  <c r="L28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0" i="16" l="1"/>
  <c r="AB140" i="16" s="1"/>
  <c r="AC140" i="16" s="1"/>
  <c r="AD140" i="16" s="1"/>
  <c r="H148" i="16"/>
  <c r="AB148" i="16" s="1"/>
  <c r="AC148" i="16" s="1"/>
  <c r="AD148" i="16" s="1"/>
  <c r="H20" i="16"/>
  <c r="AB20" i="16" s="1"/>
  <c r="AC20" i="16" s="1"/>
  <c r="AD20" i="16" s="1"/>
  <c r="H12" i="16"/>
  <c r="AB12" i="16" s="1"/>
  <c r="AC12" i="16" s="1"/>
  <c r="AD12" i="16" s="1"/>
  <c r="K633" i="17"/>
  <c r="K639" i="17"/>
  <c r="K636" i="17"/>
  <c r="K638" i="17"/>
  <c r="L466" i="17"/>
  <c r="L462" i="17"/>
  <c r="L458" i="17"/>
  <c r="L454" i="17"/>
  <c r="L450" i="17"/>
  <c r="L446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86" i="17"/>
  <c r="L478" i="17"/>
  <c r="L470" i="17"/>
  <c r="L482" i="17"/>
  <c r="L474" i="17"/>
  <c r="Q21" i="17"/>
  <c r="Q22" i="17" s="1"/>
  <c r="Q23" i="17" s="1"/>
  <c r="K627" i="17"/>
  <c r="K637" i="17"/>
  <c r="K626" i="17"/>
  <c r="K640" i="17"/>
  <c r="L29" i="15"/>
  <c r="L14" i="15"/>
  <c r="AE30" i="15"/>
  <c r="AH29" i="15"/>
  <c r="D12" i="15"/>
  <c r="AI12" i="15"/>
  <c r="E12" i="15" s="1"/>
  <c r="AI28" i="15"/>
  <c r="E28" i="15" s="1"/>
  <c r="D28" i="15"/>
  <c r="AE14" i="15"/>
  <c r="AH13" i="15"/>
  <c r="X30" i="15"/>
  <c r="H29" i="15"/>
  <c r="G28" i="15"/>
  <c r="AQ13" i="15"/>
  <c r="AP13" i="15"/>
  <c r="G13" i="15" s="1"/>
  <c r="AT14" i="15"/>
  <c r="X14" i="15"/>
  <c r="H13" i="15"/>
  <c r="AG38" i="15"/>
  <c r="AG23" i="15"/>
  <c r="AG39" i="15" s="1"/>
  <c r="J34" i="15"/>
  <c r="J19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56" i="16" s="1"/>
  <c r="AB156" i="16" s="1"/>
  <c r="AC156" i="16" s="1"/>
  <c r="AD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36" i="16" l="1"/>
  <c r="AB36" i="16" s="1"/>
  <c r="AC36" i="16" s="1"/>
  <c r="AD36" i="16" s="1"/>
  <c r="H188" i="16"/>
  <c r="AB188" i="16" s="1"/>
  <c r="AC188" i="16" s="1"/>
  <c r="AD188" i="16" s="1"/>
  <c r="H84" i="16"/>
  <c r="AB84" i="16" s="1"/>
  <c r="AC84" i="16" s="1"/>
  <c r="AD84" i="16" s="1"/>
  <c r="H76" i="16"/>
  <c r="AB76" i="16" s="1"/>
  <c r="AC76" i="16" s="1"/>
  <c r="AD76" i="16" s="1"/>
  <c r="H196" i="16"/>
  <c r="AB196" i="16" s="1"/>
  <c r="AC196" i="16" s="1"/>
  <c r="AD196" i="16" s="1"/>
  <c r="H130" i="16"/>
  <c r="AB130" i="16" s="1"/>
  <c r="AC130" i="16" s="1"/>
  <c r="AD130" i="16" s="1"/>
  <c r="H51" i="16"/>
  <c r="AB51" i="16" s="1"/>
  <c r="AC51" i="16" s="1"/>
  <c r="AD51" i="16" s="1"/>
  <c r="H19" i="16"/>
  <c r="AB19" i="16" s="1"/>
  <c r="AC19" i="16" s="1"/>
  <c r="AD19" i="16" s="1"/>
  <c r="H35" i="16"/>
  <c r="AB35" i="16" s="1"/>
  <c r="AC35" i="16" s="1"/>
  <c r="AD35" i="16" s="1"/>
  <c r="H59" i="16"/>
  <c r="AB59" i="16" s="1"/>
  <c r="AC59" i="16" s="1"/>
  <c r="AD59" i="16" s="1"/>
  <c r="H91" i="16"/>
  <c r="AB91" i="16" s="1"/>
  <c r="AC91" i="16" s="1"/>
  <c r="AD91" i="16" s="1"/>
  <c r="H83" i="16"/>
  <c r="AB83" i="16" s="1"/>
  <c r="AC83" i="16" s="1"/>
  <c r="AD83" i="16" s="1"/>
  <c r="H11" i="16"/>
  <c r="AB11" i="16" s="1"/>
  <c r="AC11" i="16" s="1"/>
  <c r="AD11" i="16" s="1"/>
  <c r="H43" i="16"/>
  <c r="AB43" i="16" s="1"/>
  <c r="AC43" i="16" s="1"/>
  <c r="AD43" i="16" s="1"/>
  <c r="H27" i="16"/>
  <c r="AB27" i="16" s="1"/>
  <c r="AC27" i="16" s="1"/>
  <c r="AD27" i="16" s="1"/>
  <c r="H99" i="16"/>
  <c r="AB99" i="16" s="1"/>
  <c r="AC99" i="16" s="1"/>
  <c r="AD99" i="16" s="1"/>
  <c r="H75" i="16"/>
  <c r="AB75" i="16" s="1"/>
  <c r="AC75" i="16" s="1"/>
  <c r="AD75" i="16" s="1"/>
  <c r="H123" i="16"/>
  <c r="AB123" i="16" s="1"/>
  <c r="AC123" i="16" s="1"/>
  <c r="AD123" i="16" s="1"/>
  <c r="H67" i="16"/>
  <c r="AB67" i="16" s="1"/>
  <c r="AC67" i="16" s="1"/>
  <c r="AD67" i="16" s="1"/>
  <c r="H131" i="16"/>
  <c r="AB131" i="16" s="1"/>
  <c r="AC131" i="16" s="1"/>
  <c r="AD131" i="16" s="1"/>
  <c r="H107" i="16"/>
  <c r="AB107" i="16" s="1"/>
  <c r="AC107" i="16" s="1"/>
  <c r="AD107" i="16" s="1"/>
  <c r="H115" i="16"/>
  <c r="AB115" i="16" s="1"/>
  <c r="AC115" i="16" s="1"/>
  <c r="AD115" i="16" s="1"/>
  <c r="H5" i="16"/>
  <c r="AB5" i="16" s="1"/>
  <c r="AC5" i="16" s="1"/>
  <c r="AD5" i="16" s="1"/>
  <c r="H13" i="16"/>
  <c r="AB13" i="16" s="1"/>
  <c r="AC13" i="16" s="1"/>
  <c r="AD13" i="16" s="1"/>
  <c r="H29" i="16"/>
  <c r="AB29" i="16" s="1"/>
  <c r="AC29" i="16" s="1"/>
  <c r="AD29" i="16" s="1"/>
  <c r="H85" i="16"/>
  <c r="AB85" i="16" s="1"/>
  <c r="AC85" i="16" s="1"/>
  <c r="AD85" i="16" s="1"/>
  <c r="H37" i="16"/>
  <c r="AB37" i="16" s="1"/>
  <c r="AC37" i="16" s="1"/>
  <c r="AD37" i="16" s="1"/>
  <c r="H45" i="16"/>
  <c r="AB45" i="16" s="1"/>
  <c r="AC45" i="16" s="1"/>
  <c r="AD45" i="16" s="1"/>
  <c r="H21" i="16"/>
  <c r="AB21" i="16" s="1"/>
  <c r="AC21" i="16" s="1"/>
  <c r="AD21" i="16" s="1"/>
  <c r="H117" i="16"/>
  <c r="AB117" i="16" s="1"/>
  <c r="AC117" i="16" s="1"/>
  <c r="AD117" i="16" s="1"/>
  <c r="H125" i="16"/>
  <c r="AB125" i="16" s="1"/>
  <c r="AC125" i="16" s="1"/>
  <c r="AD125" i="16" s="1"/>
  <c r="H93" i="16"/>
  <c r="AB93" i="16" s="1"/>
  <c r="AC93" i="16" s="1"/>
  <c r="AD93" i="16" s="1"/>
  <c r="H53" i="16"/>
  <c r="AB53" i="16" s="1"/>
  <c r="AC53" i="16" s="1"/>
  <c r="AD53" i="16" s="1"/>
  <c r="H77" i="16"/>
  <c r="AB77" i="16" s="1"/>
  <c r="AC77" i="16" s="1"/>
  <c r="AD77" i="16" s="1"/>
  <c r="H69" i="16"/>
  <c r="AB69" i="16" s="1"/>
  <c r="AC69" i="16" s="1"/>
  <c r="AD69" i="16" s="1"/>
  <c r="H61" i="16"/>
  <c r="AB61" i="16" s="1"/>
  <c r="AC61" i="16" s="1"/>
  <c r="AD61" i="16" s="1"/>
  <c r="H101" i="16"/>
  <c r="AB101" i="16" s="1"/>
  <c r="AC101" i="16" s="1"/>
  <c r="AD101" i="16" s="1"/>
  <c r="H60" i="16"/>
  <c r="AB60" i="16" s="1"/>
  <c r="AC60" i="16" s="1"/>
  <c r="AD60" i="16" s="1"/>
  <c r="H28" i="16"/>
  <c r="AB28" i="16" s="1"/>
  <c r="AC28" i="16" s="1"/>
  <c r="AD28" i="16" s="1"/>
  <c r="H159" i="16"/>
  <c r="AB159" i="16" s="1"/>
  <c r="AC159" i="16" s="1"/>
  <c r="AD159" i="16" s="1"/>
  <c r="H175" i="16"/>
  <c r="AB175" i="16" s="1"/>
  <c r="AC175" i="16" s="1"/>
  <c r="AD175" i="16" s="1"/>
  <c r="H135" i="16"/>
  <c r="AB135" i="16" s="1"/>
  <c r="AC135" i="16" s="1"/>
  <c r="AD135" i="16" s="1"/>
  <c r="H167" i="16"/>
  <c r="AB167" i="16" s="1"/>
  <c r="AC167" i="16" s="1"/>
  <c r="AD167" i="16" s="1"/>
  <c r="H151" i="16"/>
  <c r="AB151" i="16" s="1"/>
  <c r="AC151" i="16" s="1"/>
  <c r="AD151" i="16" s="1"/>
  <c r="H191" i="16"/>
  <c r="AB191" i="16" s="1"/>
  <c r="AC191" i="16" s="1"/>
  <c r="AD191" i="16" s="1"/>
  <c r="H143" i="16"/>
  <c r="AB143" i="16" s="1"/>
  <c r="AC143" i="16" s="1"/>
  <c r="AD143" i="16" s="1"/>
  <c r="H183" i="16"/>
  <c r="AB183" i="16" s="1"/>
  <c r="AC183" i="16" s="1"/>
  <c r="AD183" i="16" s="1"/>
  <c r="H199" i="16"/>
  <c r="AB199" i="16" s="1"/>
  <c r="AC199" i="16" s="1"/>
  <c r="AD199" i="16" s="1"/>
  <c r="H118" i="16"/>
  <c r="AB118" i="16" s="1"/>
  <c r="AC118" i="16" s="1"/>
  <c r="AD118" i="16" s="1"/>
  <c r="H22" i="16"/>
  <c r="AB22" i="16" s="1"/>
  <c r="AC22" i="16" s="1"/>
  <c r="AD22" i="16" s="1"/>
  <c r="H102" i="16"/>
  <c r="AB102" i="16" s="1"/>
  <c r="AC102" i="16" s="1"/>
  <c r="AD102" i="16" s="1"/>
  <c r="H86" i="16"/>
  <c r="AB86" i="16" s="1"/>
  <c r="AC86" i="16" s="1"/>
  <c r="AD86" i="16" s="1"/>
  <c r="H126" i="16"/>
  <c r="AB126" i="16" s="1"/>
  <c r="AC126" i="16" s="1"/>
  <c r="AD126" i="16" s="1"/>
  <c r="H62" i="16"/>
  <c r="AB62" i="16" s="1"/>
  <c r="AC62" i="16" s="1"/>
  <c r="AD62" i="16" s="1"/>
  <c r="H110" i="16"/>
  <c r="AB110" i="16" s="1"/>
  <c r="AC110" i="16" s="1"/>
  <c r="AD110" i="16" s="1"/>
  <c r="H38" i="16"/>
  <c r="AB38" i="16" s="1"/>
  <c r="AC38" i="16" s="1"/>
  <c r="AD38" i="16" s="1"/>
  <c r="H78" i="16"/>
  <c r="AB78" i="16" s="1"/>
  <c r="AC78" i="16" s="1"/>
  <c r="AD78" i="16" s="1"/>
  <c r="H6" i="16"/>
  <c r="AB6" i="16" s="1"/>
  <c r="AC6" i="16" s="1"/>
  <c r="AD6" i="16" s="1"/>
  <c r="H30" i="16"/>
  <c r="AB30" i="16" s="1"/>
  <c r="AC30" i="16" s="1"/>
  <c r="AD30" i="16" s="1"/>
  <c r="H54" i="16"/>
  <c r="AB54" i="16" s="1"/>
  <c r="AC54" i="16" s="1"/>
  <c r="AD54" i="16" s="1"/>
  <c r="H46" i="16"/>
  <c r="AB46" i="16" s="1"/>
  <c r="AC46" i="16" s="1"/>
  <c r="AD46" i="16" s="1"/>
  <c r="H94" i="16"/>
  <c r="AB94" i="16" s="1"/>
  <c r="AC94" i="16" s="1"/>
  <c r="AD94" i="16" s="1"/>
  <c r="H70" i="16"/>
  <c r="AB70" i="16" s="1"/>
  <c r="AC70" i="16" s="1"/>
  <c r="AD70" i="16" s="1"/>
  <c r="H14" i="16"/>
  <c r="AB14" i="16" s="1"/>
  <c r="AC14" i="16" s="1"/>
  <c r="AD14" i="16" s="1"/>
  <c r="H132" i="16"/>
  <c r="AB132" i="16" s="1"/>
  <c r="AC132" i="16" s="1"/>
  <c r="AD132" i="16" s="1"/>
  <c r="H134" i="16"/>
  <c r="AB134" i="16" s="1"/>
  <c r="AC134" i="16" s="1"/>
  <c r="AD134" i="16" s="1"/>
  <c r="H150" i="16"/>
  <c r="AB150" i="16" s="1"/>
  <c r="AC150" i="16" s="1"/>
  <c r="AD150" i="16" s="1"/>
  <c r="H174" i="16"/>
  <c r="AB174" i="16" s="1"/>
  <c r="AC174" i="16" s="1"/>
  <c r="AD174" i="16" s="1"/>
  <c r="H166" i="16"/>
  <c r="AB166" i="16" s="1"/>
  <c r="AC166" i="16" s="1"/>
  <c r="AD166" i="16" s="1"/>
  <c r="H190" i="16"/>
  <c r="AB190" i="16" s="1"/>
  <c r="AC190" i="16" s="1"/>
  <c r="AD190" i="16" s="1"/>
  <c r="H198" i="16"/>
  <c r="AB198" i="16" s="1"/>
  <c r="AC198" i="16" s="1"/>
  <c r="AD198" i="16" s="1"/>
  <c r="H182" i="16"/>
  <c r="AB182" i="16" s="1"/>
  <c r="AC182" i="16" s="1"/>
  <c r="AD182" i="16" s="1"/>
  <c r="H158" i="16"/>
  <c r="AB158" i="16" s="1"/>
  <c r="AC158" i="16" s="1"/>
  <c r="AD158" i="16" s="1"/>
  <c r="H142" i="16"/>
  <c r="AB142" i="16" s="1"/>
  <c r="AC142" i="16" s="1"/>
  <c r="AD142" i="16" s="1"/>
  <c r="H25" i="16"/>
  <c r="AB25" i="16" s="1"/>
  <c r="AC25" i="16" s="1"/>
  <c r="AD25" i="16" s="1"/>
  <c r="H73" i="16"/>
  <c r="AB73" i="16" s="1"/>
  <c r="AC73" i="16" s="1"/>
  <c r="AD73" i="16" s="1"/>
  <c r="H9" i="16"/>
  <c r="AB9" i="16" s="1"/>
  <c r="AC9" i="16" s="1"/>
  <c r="AD9" i="16" s="1"/>
  <c r="H65" i="16"/>
  <c r="AB65" i="16" s="1"/>
  <c r="AC65" i="16" s="1"/>
  <c r="AD65" i="16" s="1"/>
  <c r="H57" i="16"/>
  <c r="AB57" i="16" s="1"/>
  <c r="AC57" i="16" s="1"/>
  <c r="AD57" i="16" s="1"/>
  <c r="H121" i="16"/>
  <c r="AB121" i="16" s="1"/>
  <c r="AC121" i="16" s="1"/>
  <c r="AD121" i="16" s="1"/>
  <c r="H81" i="16"/>
  <c r="AB81" i="16" s="1"/>
  <c r="AC81" i="16" s="1"/>
  <c r="AD81" i="16" s="1"/>
  <c r="H129" i="16"/>
  <c r="AB129" i="16" s="1"/>
  <c r="AC129" i="16" s="1"/>
  <c r="AD129" i="16" s="1"/>
  <c r="H33" i="16"/>
  <c r="AB33" i="16" s="1"/>
  <c r="AC33" i="16" s="1"/>
  <c r="AD33" i="16" s="1"/>
  <c r="H97" i="16"/>
  <c r="AB97" i="16" s="1"/>
  <c r="AC97" i="16" s="1"/>
  <c r="AD97" i="16" s="1"/>
  <c r="H113" i="16"/>
  <c r="AB113" i="16" s="1"/>
  <c r="AC113" i="16" s="1"/>
  <c r="AD113" i="16" s="1"/>
  <c r="H17" i="16"/>
  <c r="AB17" i="16" s="1"/>
  <c r="AC17" i="16" s="1"/>
  <c r="AD17" i="16" s="1"/>
  <c r="H105" i="16"/>
  <c r="AB105" i="16" s="1"/>
  <c r="AC105" i="16" s="1"/>
  <c r="AD105" i="16" s="1"/>
  <c r="H89" i="16"/>
  <c r="AB89" i="16" s="1"/>
  <c r="AC89" i="16" s="1"/>
  <c r="AD89" i="16" s="1"/>
  <c r="H49" i="16"/>
  <c r="AB49" i="16" s="1"/>
  <c r="AC49" i="16" s="1"/>
  <c r="AD49" i="16" s="1"/>
  <c r="H41" i="16"/>
  <c r="AB41" i="16" s="1"/>
  <c r="AC41" i="16" s="1"/>
  <c r="AD41" i="16" s="1"/>
  <c r="H154" i="16"/>
  <c r="AB154" i="16" s="1"/>
  <c r="AC154" i="16" s="1"/>
  <c r="AD154" i="16" s="1"/>
  <c r="H138" i="16"/>
  <c r="AB138" i="16" s="1"/>
  <c r="AC138" i="16" s="1"/>
  <c r="AD138" i="16" s="1"/>
  <c r="H186" i="16"/>
  <c r="AB186" i="16" s="1"/>
  <c r="AC186" i="16" s="1"/>
  <c r="AD186" i="16" s="1"/>
  <c r="H162" i="16"/>
  <c r="AB162" i="16" s="1"/>
  <c r="AC162" i="16" s="1"/>
  <c r="AD162" i="16" s="1"/>
  <c r="H178" i="16"/>
  <c r="AB178" i="16" s="1"/>
  <c r="AC178" i="16" s="1"/>
  <c r="AD178" i="16" s="1"/>
  <c r="H194" i="16"/>
  <c r="AB194" i="16" s="1"/>
  <c r="AC194" i="16" s="1"/>
  <c r="AD194" i="16" s="1"/>
  <c r="H146" i="16"/>
  <c r="AB146" i="16" s="1"/>
  <c r="AC146" i="16" s="1"/>
  <c r="AD146" i="16" s="1"/>
  <c r="H202" i="16"/>
  <c r="AB202" i="16" s="1"/>
  <c r="AC202" i="16" s="1"/>
  <c r="AD202" i="16" s="1"/>
  <c r="H170" i="16"/>
  <c r="AB170" i="16" s="1"/>
  <c r="AC170" i="16" s="1"/>
  <c r="AD170" i="16" s="1"/>
  <c r="H92" i="16"/>
  <c r="AB92" i="16" s="1"/>
  <c r="AC92" i="16" s="1"/>
  <c r="AD92" i="16" s="1"/>
  <c r="H52" i="16"/>
  <c r="AB52" i="16" s="1"/>
  <c r="AC52" i="16" s="1"/>
  <c r="AD52" i="16" s="1"/>
  <c r="H204" i="16"/>
  <c r="AB204" i="16" s="1"/>
  <c r="AC204" i="16" s="1"/>
  <c r="AD204" i="16" s="1"/>
  <c r="H164" i="16"/>
  <c r="AB164" i="16" s="1"/>
  <c r="AC164" i="16" s="1"/>
  <c r="AD164" i="16" s="1"/>
  <c r="H34" i="16"/>
  <c r="AB34" i="16" s="1"/>
  <c r="AC34" i="16" s="1"/>
  <c r="AD34" i="16" s="1"/>
  <c r="H82" i="16"/>
  <c r="AB82" i="16" s="1"/>
  <c r="AC82" i="16" s="1"/>
  <c r="AD82" i="16" s="1"/>
  <c r="H26" i="16"/>
  <c r="AB26" i="16" s="1"/>
  <c r="AC26" i="16" s="1"/>
  <c r="AD26" i="16" s="1"/>
  <c r="H58" i="16"/>
  <c r="AB58" i="16" s="1"/>
  <c r="AC58" i="16" s="1"/>
  <c r="AD58" i="16" s="1"/>
  <c r="H18" i="16"/>
  <c r="AB18" i="16" s="1"/>
  <c r="AC18" i="16" s="1"/>
  <c r="AD18" i="16" s="1"/>
  <c r="H122" i="16"/>
  <c r="AB122" i="16" s="1"/>
  <c r="AC122" i="16" s="1"/>
  <c r="AD122" i="16" s="1"/>
  <c r="H66" i="16"/>
  <c r="AB66" i="16" s="1"/>
  <c r="AC66" i="16" s="1"/>
  <c r="AD66" i="16" s="1"/>
  <c r="H50" i="16"/>
  <c r="AB50" i="16" s="1"/>
  <c r="AC50" i="16" s="1"/>
  <c r="AD50" i="16" s="1"/>
  <c r="H98" i="16"/>
  <c r="AB98" i="16" s="1"/>
  <c r="AC98" i="16" s="1"/>
  <c r="AD98" i="16" s="1"/>
  <c r="H10" i="16"/>
  <c r="AB10" i="16" s="1"/>
  <c r="AC10" i="16" s="1"/>
  <c r="AD10" i="16" s="1"/>
  <c r="H42" i="16"/>
  <c r="AB42" i="16" s="1"/>
  <c r="AC42" i="16" s="1"/>
  <c r="AD42" i="16" s="1"/>
  <c r="H90" i="16"/>
  <c r="AB90" i="16" s="1"/>
  <c r="AC90" i="16" s="1"/>
  <c r="AD90" i="16" s="1"/>
  <c r="H114" i="16"/>
  <c r="AB114" i="16" s="1"/>
  <c r="AC114" i="16" s="1"/>
  <c r="AD114" i="16" s="1"/>
  <c r="H106" i="16"/>
  <c r="AB106" i="16" s="1"/>
  <c r="AC106" i="16" s="1"/>
  <c r="AD106" i="16" s="1"/>
  <c r="H74" i="16"/>
  <c r="AB74" i="16" s="1"/>
  <c r="AC74" i="16" s="1"/>
  <c r="AD74" i="16" s="1"/>
  <c r="H116" i="16"/>
  <c r="AB116" i="16" s="1"/>
  <c r="AC116" i="16" s="1"/>
  <c r="AD116" i="16" s="1"/>
  <c r="H44" i="16"/>
  <c r="AB44" i="16" s="1"/>
  <c r="AC44" i="16" s="1"/>
  <c r="AD44" i="16" s="1"/>
  <c r="H169" i="16"/>
  <c r="AB169" i="16" s="1"/>
  <c r="AC169" i="16" s="1"/>
  <c r="AD169" i="16" s="1"/>
  <c r="H137" i="16"/>
  <c r="AB137" i="16" s="1"/>
  <c r="AC137" i="16" s="1"/>
  <c r="AD137" i="16" s="1"/>
  <c r="H161" i="16"/>
  <c r="AB161" i="16" s="1"/>
  <c r="AC161" i="16" s="1"/>
  <c r="AD161" i="16" s="1"/>
  <c r="H153" i="16"/>
  <c r="AB153" i="16" s="1"/>
  <c r="AC153" i="16" s="1"/>
  <c r="AD153" i="16" s="1"/>
  <c r="H185" i="16"/>
  <c r="AB185" i="16" s="1"/>
  <c r="AC185" i="16" s="1"/>
  <c r="AD185" i="16" s="1"/>
  <c r="H201" i="16"/>
  <c r="AB201" i="16" s="1"/>
  <c r="AC201" i="16" s="1"/>
  <c r="AD201" i="16" s="1"/>
  <c r="H145" i="16"/>
  <c r="AB145" i="16" s="1"/>
  <c r="AC145" i="16" s="1"/>
  <c r="AD145" i="16" s="1"/>
  <c r="H193" i="16"/>
  <c r="AB193" i="16" s="1"/>
  <c r="AC193" i="16" s="1"/>
  <c r="AD193" i="16" s="1"/>
  <c r="H177" i="16"/>
  <c r="AB177" i="16" s="1"/>
  <c r="AC177" i="16" s="1"/>
  <c r="AD177" i="16" s="1"/>
  <c r="H40" i="16"/>
  <c r="AB40" i="16" s="1"/>
  <c r="AC40" i="16" s="1"/>
  <c r="AD40" i="16" s="1"/>
  <c r="H96" i="16"/>
  <c r="AB96" i="16" s="1"/>
  <c r="AC96" i="16" s="1"/>
  <c r="AD96" i="16" s="1"/>
  <c r="H24" i="16"/>
  <c r="AB24" i="16" s="1"/>
  <c r="AC24" i="16" s="1"/>
  <c r="AD24" i="16" s="1"/>
  <c r="H104" i="16"/>
  <c r="AB104" i="16" s="1"/>
  <c r="AC104" i="16" s="1"/>
  <c r="AD104" i="16" s="1"/>
  <c r="H32" i="16"/>
  <c r="AB32" i="16" s="1"/>
  <c r="AC32" i="16" s="1"/>
  <c r="AD32" i="16" s="1"/>
  <c r="H120" i="16"/>
  <c r="AB120" i="16" s="1"/>
  <c r="AC120" i="16" s="1"/>
  <c r="AD120" i="16" s="1"/>
  <c r="H88" i="16"/>
  <c r="AB88" i="16" s="1"/>
  <c r="AC88" i="16" s="1"/>
  <c r="AD88" i="16" s="1"/>
  <c r="H16" i="16"/>
  <c r="AB16" i="16" s="1"/>
  <c r="AC16" i="16" s="1"/>
  <c r="AD16" i="16" s="1"/>
  <c r="H72" i="16"/>
  <c r="AB72" i="16" s="1"/>
  <c r="AC72" i="16" s="1"/>
  <c r="AD72" i="16" s="1"/>
  <c r="H8" i="16"/>
  <c r="AB8" i="16" s="1"/>
  <c r="AC8" i="16" s="1"/>
  <c r="AD8" i="16" s="1"/>
  <c r="H56" i="16"/>
  <c r="AB56" i="16" s="1"/>
  <c r="AC56" i="16" s="1"/>
  <c r="AD56" i="16" s="1"/>
  <c r="H128" i="16"/>
  <c r="AB128" i="16" s="1"/>
  <c r="AC128" i="16" s="1"/>
  <c r="AD128" i="16" s="1"/>
  <c r="H64" i="16"/>
  <c r="AB64" i="16" s="1"/>
  <c r="AC64" i="16" s="1"/>
  <c r="AD64" i="16" s="1"/>
  <c r="H112" i="16"/>
  <c r="AB112" i="16" s="1"/>
  <c r="AC112" i="16" s="1"/>
  <c r="AD112" i="16" s="1"/>
  <c r="H48" i="16"/>
  <c r="AB48" i="16" s="1"/>
  <c r="AC48" i="16" s="1"/>
  <c r="AD48" i="16" s="1"/>
  <c r="H80" i="16"/>
  <c r="AB80" i="16" s="1"/>
  <c r="AC80" i="16" s="1"/>
  <c r="AD80" i="16" s="1"/>
  <c r="H108" i="16"/>
  <c r="AB108" i="16" s="1"/>
  <c r="AC108" i="16" s="1"/>
  <c r="AD108" i="16" s="1"/>
  <c r="H180" i="16"/>
  <c r="AB180" i="16" s="1"/>
  <c r="AC180" i="16" s="1"/>
  <c r="AD180" i="16" s="1"/>
  <c r="H23" i="16"/>
  <c r="AB23" i="16" s="1"/>
  <c r="AC23" i="16" s="1"/>
  <c r="AD23" i="16" s="1"/>
  <c r="H95" i="16"/>
  <c r="AB95" i="16" s="1"/>
  <c r="AC95" i="16" s="1"/>
  <c r="AD95" i="16" s="1"/>
  <c r="H79" i="16"/>
  <c r="AB79" i="16" s="1"/>
  <c r="AC79" i="16" s="1"/>
  <c r="AD79" i="16" s="1"/>
  <c r="H63" i="16"/>
  <c r="AB63" i="16" s="1"/>
  <c r="AC63" i="16" s="1"/>
  <c r="AD63" i="16" s="1"/>
  <c r="H7" i="16"/>
  <c r="AB7" i="16" s="1"/>
  <c r="AC7" i="16" s="1"/>
  <c r="AD7" i="16" s="1"/>
  <c r="H71" i="16"/>
  <c r="AB71" i="16" s="1"/>
  <c r="AC71" i="16" s="1"/>
  <c r="AD71" i="16" s="1"/>
  <c r="H31" i="16"/>
  <c r="AB31" i="16" s="1"/>
  <c r="AC31" i="16" s="1"/>
  <c r="AD31" i="16" s="1"/>
  <c r="H127" i="16"/>
  <c r="AB127" i="16" s="1"/>
  <c r="AC127" i="16" s="1"/>
  <c r="AD127" i="16" s="1"/>
  <c r="H103" i="16"/>
  <c r="AB103" i="16" s="1"/>
  <c r="AC103" i="16" s="1"/>
  <c r="AD103" i="16" s="1"/>
  <c r="H15" i="16"/>
  <c r="AB15" i="16" s="1"/>
  <c r="AC15" i="16" s="1"/>
  <c r="AD15" i="16" s="1"/>
  <c r="H119" i="16"/>
  <c r="AB119" i="16" s="1"/>
  <c r="AC119" i="16" s="1"/>
  <c r="AD119" i="16" s="1"/>
  <c r="H39" i="16"/>
  <c r="AB39" i="16" s="1"/>
  <c r="AC39" i="16" s="1"/>
  <c r="AD39" i="16" s="1"/>
  <c r="H111" i="16"/>
  <c r="AB111" i="16" s="1"/>
  <c r="AC111" i="16" s="1"/>
  <c r="AD111" i="16" s="1"/>
  <c r="H87" i="16"/>
  <c r="AB87" i="16" s="1"/>
  <c r="AC87" i="16" s="1"/>
  <c r="AD87" i="16" s="1"/>
  <c r="H55" i="16"/>
  <c r="AB55" i="16" s="1"/>
  <c r="AC55" i="16" s="1"/>
  <c r="AD55" i="16" s="1"/>
  <c r="H47" i="16"/>
  <c r="AB47" i="16" s="1"/>
  <c r="AC47" i="16" s="1"/>
  <c r="AD47" i="16" s="1"/>
  <c r="H176" i="16"/>
  <c r="AB176" i="16" s="1"/>
  <c r="AC176" i="16" s="1"/>
  <c r="AD176" i="16" s="1"/>
  <c r="H160" i="16"/>
  <c r="AB160" i="16" s="1"/>
  <c r="AC160" i="16" s="1"/>
  <c r="AD160" i="16" s="1"/>
  <c r="H144" i="16"/>
  <c r="AB144" i="16" s="1"/>
  <c r="AC144" i="16" s="1"/>
  <c r="AD144" i="16" s="1"/>
  <c r="H152" i="16"/>
  <c r="AB152" i="16" s="1"/>
  <c r="AC152" i="16" s="1"/>
  <c r="AD152" i="16" s="1"/>
  <c r="H136" i="16"/>
  <c r="AB136" i="16" s="1"/>
  <c r="AC136" i="16" s="1"/>
  <c r="AD136" i="16" s="1"/>
  <c r="H184" i="16"/>
  <c r="AB184" i="16" s="1"/>
  <c r="AC184" i="16" s="1"/>
  <c r="AD184" i="16" s="1"/>
  <c r="H168" i="16"/>
  <c r="AB168" i="16" s="1"/>
  <c r="AC168" i="16" s="1"/>
  <c r="AD168" i="16" s="1"/>
  <c r="H192" i="16"/>
  <c r="AB192" i="16" s="1"/>
  <c r="AC192" i="16" s="1"/>
  <c r="AD192" i="16" s="1"/>
  <c r="H200" i="16"/>
  <c r="AB200" i="16" s="1"/>
  <c r="AC200" i="16" s="1"/>
  <c r="H189" i="16"/>
  <c r="AB189" i="16" s="1"/>
  <c r="AC189" i="16" s="1"/>
  <c r="AD189" i="16" s="1"/>
  <c r="H100" i="16"/>
  <c r="AB100" i="16" s="1"/>
  <c r="AC100" i="16" s="1"/>
  <c r="AD100" i="16" s="1"/>
  <c r="H68" i="16"/>
  <c r="AB68" i="16" s="1"/>
  <c r="AC68" i="16" s="1"/>
  <c r="AD68" i="16" s="1"/>
  <c r="H172" i="16"/>
  <c r="AB172" i="16" s="1"/>
  <c r="AC172" i="16" s="1"/>
  <c r="AD172" i="16" s="1"/>
  <c r="H179" i="16"/>
  <c r="AB179" i="16" s="1"/>
  <c r="AC179" i="16" s="1"/>
  <c r="AD179" i="16" s="1"/>
  <c r="H155" i="16"/>
  <c r="AB155" i="16" s="1"/>
  <c r="AC155" i="16" s="1"/>
  <c r="AD155" i="16" s="1"/>
  <c r="H147" i="16"/>
  <c r="AB147" i="16" s="1"/>
  <c r="AC147" i="16" s="1"/>
  <c r="AD147" i="16" s="1"/>
  <c r="H139" i="16"/>
  <c r="AB139" i="16" s="1"/>
  <c r="AC139" i="16" s="1"/>
  <c r="AD139" i="16" s="1"/>
  <c r="H163" i="16"/>
  <c r="AB163" i="16" s="1"/>
  <c r="AC163" i="16" s="1"/>
  <c r="AD163" i="16" s="1"/>
  <c r="H171" i="16"/>
  <c r="AB171" i="16" s="1"/>
  <c r="AC171" i="16" s="1"/>
  <c r="AD171" i="16" s="1"/>
  <c r="H203" i="16"/>
  <c r="AB203" i="16" s="1"/>
  <c r="AC203" i="16" s="1"/>
  <c r="AD203" i="16" s="1"/>
  <c r="H187" i="16"/>
  <c r="AB187" i="16" s="1"/>
  <c r="AC187" i="16" s="1"/>
  <c r="AD187" i="16" s="1"/>
  <c r="H195" i="16"/>
  <c r="AB195" i="16" s="1"/>
  <c r="AC195" i="16" s="1"/>
  <c r="AD195" i="16" s="1"/>
  <c r="H149" i="16"/>
  <c r="AB149" i="16" s="1"/>
  <c r="AC149" i="16" s="1"/>
  <c r="AD149" i="16" s="1"/>
  <c r="H141" i="16"/>
  <c r="AB141" i="16" s="1"/>
  <c r="AC141" i="16" s="1"/>
  <c r="AD141" i="16" s="1"/>
  <c r="H157" i="16"/>
  <c r="AB157" i="16" s="1"/>
  <c r="AC157" i="16" s="1"/>
  <c r="AD157" i="16" s="1"/>
  <c r="H173" i="16"/>
  <c r="AB173" i="16" s="1"/>
  <c r="AC173" i="16" s="1"/>
  <c r="AD173" i="16" s="1"/>
  <c r="H133" i="16"/>
  <c r="AB133" i="16" s="1"/>
  <c r="AC133" i="16" s="1"/>
  <c r="AD133" i="16" s="1"/>
  <c r="H181" i="16"/>
  <c r="AB181" i="16" s="1"/>
  <c r="AC181" i="16" s="1"/>
  <c r="AD181" i="16" s="1"/>
  <c r="H165" i="16"/>
  <c r="AB165" i="16" s="1"/>
  <c r="AC165" i="16" s="1"/>
  <c r="AD165" i="16" s="1"/>
  <c r="H197" i="16"/>
  <c r="AB197" i="16" s="1"/>
  <c r="AC197" i="16" s="1"/>
  <c r="AD197" i="16" s="1"/>
  <c r="H109" i="16"/>
  <c r="AB109" i="16" s="1"/>
  <c r="AC109" i="16" s="1"/>
  <c r="AD109" i="16" s="1"/>
  <c r="H124" i="16"/>
  <c r="AB124" i="16" s="1"/>
  <c r="AC124" i="16" s="1"/>
  <c r="AD124" i="16" s="1"/>
  <c r="K634" i="17"/>
  <c r="K645" i="17"/>
  <c r="K646" i="17"/>
  <c r="K635" i="17"/>
  <c r="K644" i="17"/>
  <c r="L178" i="17"/>
  <c r="L170" i="17"/>
  <c r="L160" i="17"/>
  <c r="L156" i="17"/>
  <c r="L145" i="17"/>
  <c r="L139" i="17"/>
  <c r="L169" i="17"/>
  <c r="L140" i="17"/>
  <c r="L179" i="17"/>
  <c r="L161" i="17"/>
  <c r="L152" i="17"/>
  <c r="L146" i="17"/>
  <c r="L141" i="17"/>
  <c r="L162" i="17"/>
  <c r="L147" i="17"/>
  <c r="L180" i="17"/>
  <c r="L177" i="17"/>
  <c r="L172" i="17"/>
  <c r="L168" i="17"/>
  <c r="L155" i="17"/>
  <c r="L150" i="17"/>
  <c r="Q24" i="17"/>
  <c r="L138" i="17"/>
  <c r="L157" i="17"/>
  <c r="L153" i="17"/>
  <c r="L144" i="17"/>
  <c r="L159" i="17"/>
  <c r="L171" i="17"/>
  <c r="L167" i="17"/>
  <c r="L166" i="17"/>
  <c r="L174" i="17"/>
  <c r="L137" i="17"/>
  <c r="L149" i="17"/>
  <c r="L173" i="17"/>
  <c r="L151" i="17"/>
  <c r="L143" i="17"/>
  <c r="L148" i="17"/>
  <c r="L154" i="17"/>
  <c r="L176" i="17"/>
  <c r="L165" i="17"/>
  <c r="L164" i="17"/>
  <c r="L163" i="17"/>
  <c r="L175" i="17"/>
  <c r="L142" i="17"/>
  <c r="L158" i="17"/>
  <c r="K647" i="17"/>
  <c r="K648" i="17"/>
  <c r="K641" i="17"/>
  <c r="AT15" i="15"/>
  <c r="AP14" i="15"/>
  <c r="J35" i="15"/>
  <c r="J20" i="15"/>
  <c r="G29" i="15"/>
  <c r="AQ14" i="15"/>
  <c r="AI29" i="15"/>
  <c r="E29" i="15" s="1"/>
  <c r="D29" i="15"/>
  <c r="X31" i="15"/>
  <c r="H30" i="15"/>
  <c r="AE31" i="15"/>
  <c r="AH30" i="15"/>
  <c r="D13" i="15"/>
  <c r="AI13" i="15"/>
  <c r="E13" i="15" s="1"/>
  <c r="L30" i="15"/>
  <c r="L15" i="15"/>
  <c r="H14" i="15"/>
  <c r="X15" i="15"/>
  <c r="AH14" i="15"/>
  <c r="AE15" i="15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200" i="16" l="1"/>
  <c r="K642" i="17"/>
  <c r="L207" i="17"/>
  <c r="L200" i="17"/>
  <c r="L192" i="17"/>
  <c r="L184" i="17"/>
  <c r="L224" i="17"/>
  <c r="L216" i="17"/>
  <c r="L208" i="17"/>
  <c r="L201" i="17"/>
  <c r="L193" i="17"/>
  <c r="L185" i="17"/>
  <c r="L210" i="17"/>
  <c r="L186" i="17"/>
  <c r="L217" i="17"/>
  <c r="L195" i="17"/>
  <c r="L202" i="17"/>
  <c r="L209" i="17"/>
  <c r="L187" i="17"/>
  <c r="L218" i="17"/>
  <c r="L194" i="17"/>
  <c r="Q25" i="17"/>
  <c r="L211" i="17"/>
  <c r="L221" i="17"/>
  <c r="L198" i="17"/>
  <c r="L215" i="17"/>
  <c r="L213" i="17"/>
  <c r="L223" i="17"/>
  <c r="L182" i="17"/>
  <c r="L220" i="17"/>
  <c r="L222" i="17"/>
  <c r="L204" i="17"/>
  <c r="L183" i="17"/>
  <c r="L190" i="17"/>
  <c r="L196" i="17"/>
  <c r="L189" i="17"/>
  <c r="L206" i="17"/>
  <c r="L181" i="17"/>
  <c r="L197" i="17"/>
  <c r="L212" i="17"/>
  <c r="L205" i="17"/>
  <c r="L203" i="17"/>
  <c r="L191" i="17"/>
  <c r="L219" i="17"/>
  <c r="L188" i="17"/>
  <c r="L199" i="17"/>
  <c r="L214" i="17"/>
  <c r="K655" i="17"/>
  <c r="K652" i="17"/>
  <c r="K643" i="17"/>
  <c r="K654" i="17"/>
  <c r="K649" i="17"/>
  <c r="K653" i="17"/>
  <c r="K656" i="17"/>
  <c r="AQ15" i="15"/>
  <c r="G30" i="15"/>
  <c r="AE16" i="15"/>
  <c r="AH15" i="15"/>
  <c r="D30" i="15"/>
  <c r="AI30" i="15"/>
  <c r="E30" i="15" s="1"/>
  <c r="J36" i="15"/>
  <c r="J21" i="15"/>
  <c r="AI14" i="15"/>
  <c r="E14" i="15" s="1"/>
  <c r="D14" i="15"/>
  <c r="AH31" i="15"/>
  <c r="AE32" i="15"/>
  <c r="L16" i="15"/>
  <c r="L31" i="15"/>
  <c r="X16" i="15"/>
  <c r="H15" i="15"/>
  <c r="G14" i="15"/>
  <c r="X32" i="15"/>
  <c r="H31" i="15"/>
  <c r="AP15" i="15"/>
  <c r="AT16" i="15"/>
  <c r="C29" i="13"/>
  <c r="V19" i="13"/>
  <c r="W20" i="13"/>
  <c r="C33" i="13"/>
  <c r="V23" i="13"/>
  <c r="W24" i="13"/>
  <c r="C28" i="13"/>
  <c r="V18" i="13"/>
  <c r="W19" i="13"/>
  <c r="C32" i="13"/>
  <c r="V22" i="13"/>
  <c r="L264" i="17" l="1"/>
  <c r="L254" i="17"/>
  <c r="L239" i="17"/>
  <c r="L231" i="17"/>
  <c r="L261" i="17"/>
  <c r="L232" i="17"/>
  <c r="L225" i="17"/>
  <c r="L255" i="17"/>
  <c r="L248" i="17"/>
  <c r="L241" i="17"/>
  <c r="L260" i="17"/>
  <c r="L233" i="17"/>
  <c r="L256" i="17"/>
  <c r="L240" i="17"/>
  <c r="L247" i="17"/>
  <c r="Q26" i="17"/>
  <c r="Q27" i="17" s="1"/>
  <c r="L262" i="17"/>
  <c r="L230" i="17"/>
  <c r="L252" i="17"/>
  <c r="L266" i="17"/>
  <c r="L226" i="17"/>
  <c r="L235" i="17"/>
  <c r="L251" i="17"/>
  <c r="L228" i="17"/>
  <c r="L238" i="17"/>
  <c r="L227" i="17"/>
  <c r="L253" i="17"/>
  <c r="L237" i="17"/>
  <c r="L267" i="17"/>
  <c r="L234" i="17"/>
  <c r="L243" i="17"/>
  <c r="L268" i="17"/>
  <c r="L229" i="17"/>
  <c r="L244" i="17"/>
  <c r="L263" i="17"/>
  <c r="L245" i="17"/>
  <c r="L265" i="17"/>
  <c r="L236" i="17"/>
  <c r="L259" i="17"/>
  <c r="L257" i="17"/>
  <c r="L242" i="17"/>
  <c r="L258" i="17"/>
  <c r="L246" i="17"/>
  <c r="L249" i="17"/>
  <c r="L250" i="17"/>
  <c r="K651" i="17"/>
  <c r="K650" i="17"/>
  <c r="H16" i="15"/>
  <c r="X17" i="15"/>
  <c r="J37" i="15"/>
  <c r="J22" i="15"/>
  <c r="AT17" i="15"/>
  <c r="AP16" i="15"/>
  <c r="G16" i="15" s="1"/>
  <c r="L32" i="15"/>
  <c r="L17" i="15"/>
  <c r="G15" i="15"/>
  <c r="AE33" i="15"/>
  <c r="AH32" i="15"/>
  <c r="D15" i="15"/>
  <c r="AI15" i="15"/>
  <c r="E15" i="15" s="1"/>
  <c r="AI31" i="15"/>
  <c r="E31" i="15" s="1"/>
  <c r="D31" i="15"/>
  <c r="AH16" i="15"/>
  <c r="AE17" i="15"/>
  <c r="X33" i="15"/>
  <c r="H32" i="15"/>
  <c r="G31" i="15"/>
  <c r="AQ16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I28" i="10" s="1"/>
  <c r="R39" i="10"/>
  <c r="J6" i="10" s="1"/>
  <c r="S39" i="10"/>
  <c r="K6" i="10" s="1"/>
  <c r="K28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C13" i="10" l="1"/>
  <c r="C35" i="10" s="1"/>
  <c r="H28" i="10"/>
  <c r="H13" i="10"/>
  <c r="F13" i="10"/>
  <c r="K13" i="10"/>
  <c r="G28" i="10"/>
  <c r="G35" i="10" s="1"/>
  <c r="G13" i="10"/>
  <c r="M13" i="10"/>
  <c r="M28" i="10"/>
  <c r="E28" i="10"/>
  <c r="E13" i="10"/>
  <c r="J13" i="10"/>
  <c r="L13" i="10"/>
  <c r="L28" i="10"/>
  <c r="L35" i="10" s="1"/>
  <c r="D13" i="10"/>
  <c r="D35" i="10" s="1"/>
  <c r="I13" i="10"/>
  <c r="J28" i="10"/>
  <c r="F31" i="10"/>
  <c r="L532" i="17"/>
  <c r="L529" i="17"/>
  <c r="L531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5" i="17"/>
  <c r="L517" i="17"/>
  <c r="L513" i="17"/>
  <c r="L521" i="17"/>
  <c r="Q28" i="17"/>
  <c r="L33" i="15"/>
  <c r="L18" i="15"/>
  <c r="D16" i="15"/>
  <c r="AI16" i="15"/>
  <c r="E16" i="15" s="1"/>
  <c r="AQ17" i="15"/>
  <c r="G32" i="15"/>
  <c r="AP17" i="15"/>
  <c r="AT18" i="15"/>
  <c r="J38" i="15"/>
  <c r="J23" i="15"/>
  <c r="J39" i="15" s="1"/>
  <c r="D32" i="15"/>
  <c r="AI32" i="15"/>
  <c r="E32" i="15" s="1"/>
  <c r="X34" i="15"/>
  <c r="H33" i="15"/>
  <c r="AH33" i="15"/>
  <c r="AE34" i="15"/>
  <c r="X18" i="15"/>
  <c r="H17" i="15"/>
  <c r="AE18" i="15"/>
  <c r="AH17" i="15"/>
  <c r="H35" i="10"/>
  <c r="M35" i="10"/>
  <c r="E35" i="10"/>
  <c r="K35" i="10"/>
  <c r="J35" i="10"/>
  <c r="I35" i="10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54" i="17"/>
  <c r="H554" i="17" s="1" a="1"/>
  <c r="H554" i="17" s="1"/>
  <c r="X12" i="17" s="1"/>
  <c r="X34" i="17" s="1"/>
  <c r="H608" i="17" s="1" a="1"/>
  <c r="H608" i="17" s="1"/>
  <c r="L574" i="17"/>
  <c r="L570" i="17"/>
  <c r="L566" i="17"/>
  <c r="L562" i="17"/>
  <c r="L558" i="17"/>
  <c r="L550" i="17"/>
  <c r="H550" i="17" s="1" a="1"/>
  <c r="H550" i="17" s="1"/>
  <c r="L542" i="17"/>
  <c r="H542" i="17" s="1" a="1"/>
  <c r="H542" i="17" s="1"/>
  <c r="L553" i="17"/>
  <c r="H553" i="17" s="1" a="1"/>
  <c r="H553" i="17" s="1"/>
  <c r="X11" i="17" s="1"/>
  <c r="X33" i="17" s="1"/>
  <c r="H607" i="17" s="1" a="1"/>
  <c r="H607" i="17" s="1"/>
  <c r="L548" i="17"/>
  <c r="H548" i="17" s="1" a="1"/>
  <c r="H548" i="17" s="1"/>
  <c r="L540" i="17"/>
  <c r="H540" i="17" s="1" a="1"/>
  <c r="H540" i="17" s="1"/>
  <c r="L534" i="17"/>
  <c r="H534" i="17" s="1" a="1"/>
  <c r="H534" i="17" s="1"/>
  <c r="L551" i="17"/>
  <c r="H551" i="17" s="1" a="1"/>
  <c r="H551" i="17" s="1"/>
  <c r="L543" i="17"/>
  <c r="H543" i="17" s="1" a="1"/>
  <c r="H543" i="17" s="1"/>
  <c r="L546" i="17"/>
  <c r="H546" i="17" s="1" a="1"/>
  <c r="H546" i="17" s="1"/>
  <c r="X9" i="17" s="1"/>
  <c r="X31" i="17" s="1"/>
  <c r="H605" i="17" s="1" a="1"/>
  <c r="H605" i="17" s="1"/>
  <c r="L538" i="17"/>
  <c r="H538" i="17" s="1" a="1"/>
  <c r="H538" i="17" s="1"/>
  <c r="L535" i="17"/>
  <c r="H535" i="17" s="1" a="1"/>
  <c r="H535" i="17" s="1"/>
  <c r="L549" i="17"/>
  <c r="H549" i="17" s="1" a="1"/>
  <c r="H549" i="17" s="1"/>
  <c r="L541" i="17"/>
  <c r="H541" i="17" s="1" a="1"/>
  <c r="H541" i="17" s="1"/>
  <c r="L544" i="17"/>
  <c r="H544" i="17" s="1" a="1"/>
  <c r="H544" i="17" s="1"/>
  <c r="L536" i="17"/>
  <c r="H536" i="17" s="1" a="1"/>
  <c r="H536" i="17" s="1"/>
  <c r="L552" i="17"/>
  <c r="H552" i="17" s="1" a="1"/>
  <c r="H552" i="17" s="1"/>
  <c r="L547" i="17"/>
  <c r="H547" i="17" s="1" a="1"/>
  <c r="H547" i="17" s="1"/>
  <c r="L539" i="17"/>
  <c r="H539" i="17" s="1" a="1"/>
  <c r="H539" i="17" s="1"/>
  <c r="L533" i="17"/>
  <c r="H533" i="17" s="1" a="1"/>
  <c r="H533" i="17" s="1"/>
  <c r="X5" i="17" s="1"/>
  <c r="X27" i="17" s="1"/>
  <c r="H601" i="17" s="1" a="1"/>
  <c r="H601" i="17" s="1"/>
  <c r="L545" i="17"/>
  <c r="H545" i="17" s="1" a="1"/>
  <c r="H545" i="17" s="1"/>
  <c r="L537" i="17"/>
  <c r="H537" i="17" s="1" a="1"/>
  <c r="H537" i="17" s="1"/>
  <c r="Q29" i="17"/>
  <c r="Q30" i="17" s="1"/>
  <c r="Q31" i="17" s="1"/>
  <c r="D33" i="15"/>
  <c r="AI33" i="15"/>
  <c r="E33" i="15" s="1"/>
  <c r="G17" i="15"/>
  <c r="AH34" i="15"/>
  <c r="AE35" i="15"/>
  <c r="AP18" i="15"/>
  <c r="AT19" i="15"/>
  <c r="D17" i="15"/>
  <c r="AI17" i="15"/>
  <c r="E17" i="15" s="1"/>
  <c r="AE19" i="15"/>
  <c r="AH18" i="15"/>
  <c r="X35" i="15"/>
  <c r="H34" i="15"/>
  <c r="G33" i="15"/>
  <c r="AQ18" i="15"/>
  <c r="L19" i="15"/>
  <c r="L34" i="15"/>
  <c r="H18" i="15"/>
  <c r="X19" i="15"/>
  <c r="F35" i="10"/>
  <c r="X10" i="17" l="1"/>
  <c r="X32" i="17" s="1"/>
  <c r="H606" i="17" s="1" a="1"/>
  <c r="H606" i="17" s="1"/>
  <c r="X7" i="17"/>
  <c r="X29" i="17" s="1"/>
  <c r="H603" i="17" s="1" a="1"/>
  <c r="H603" i="17" s="1"/>
  <c r="X6" i="17"/>
  <c r="X28" i="17" s="1"/>
  <c r="H602" i="17" s="1" a="1"/>
  <c r="H602" i="17" s="1"/>
  <c r="X8" i="17"/>
  <c r="X30" i="17" s="1"/>
  <c r="H604" i="17" s="1" a="1"/>
  <c r="H604" i="17" s="1"/>
  <c r="L307" i="17"/>
  <c r="L310" i="17"/>
  <c r="L291" i="17"/>
  <c r="L285" i="17"/>
  <c r="L308" i="17"/>
  <c r="L300" i="17"/>
  <c r="L277" i="17"/>
  <c r="L270" i="17"/>
  <c r="L292" i="17"/>
  <c r="L271" i="17"/>
  <c r="L286" i="17"/>
  <c r="L301" i="17"/>
  <c r="L309" i="17"/>
  <c r="L293" i="17"/>
  <c r="L287" i="17"/>
  <c r="L284" i="17"/>
  <c r="L294" i="17"/>
  <c r="L276" i="17"/>
  <c r="L269" i="17"/>
  <c r="L279" i="17"/>
  <c r="L302" i="17"/>
  <c r="L299" i="17"/>
  <c r="Q32" i="17"/>
  <c r="L272" i="17"/>
  <c r="L281" i="17"/>
  <c r="L289" i="17"/>
  <c r="L298" i="17"/>
  <c r="L296" i="17"/>
  <c r="L312" i="17"/>
  <c r="L283" i="17"/>
  <c r="L295" i="17"/>
  <c r="L288" i="17"/>
  <c r="L275" i="17"/>
  <c r="L304" i="17"/>
  <c r="L297" i="17"/>
  <c r="L273" i="17"/>
  <c r="L290" i="17"/>
  <c r="L306" i="17"/>
  <c r="L280" i="17"/>
  <c r="L282" i="17"/>
  <c r="L311" i="17"/>
  <c r="L303" i="17"/>
  <c r="L278" i="17"/>
  <c r="L305" i="17"/>
  <c r="L274" i="17"/>
  <c r="G34" i="15"/>
  <c r="AQ19" i="15"/>
  <c r="AP19" i="15"/>
  <c r="AT20" i="15"/>
  <c r="G18" i="15"/>
  <c r="AE36" i="15"/>
  <c r="AH35" i="15"/>
  <c r="X36" i="15"/>
  <c r="H35" i="15"/>
  <c r="AI34" i="15"/>
  <c r="E34" i="15" s="1"/>
  <c r="D34" i="15"/>
  <c r="X20" i="15"/>
  <c r="H19" i="15"/>
  <c r="AI18" i="15"/>
  <c r="E18" i="15" s="1"/>
  <c r="D18" i="15"/>
  <c r="AH19" i="15"/>
  <c r="AE20" i="15"/>
  <c r="L35" i="15"/>
  <c r="L20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L56" i="5" l="1"/>
  <c r="K56" i="5"/>
  <c r="M56" i="5"/>
  <c r="J56" i="5"/>
  <c r="N56" i="5"/>
  <c r="H229" i="16"/>
  <c r="AB229" i="16" s="1"/>
  <c r="AC229" i="16" s="1"/>
  <c r="AD229" i="16" s="1"/>
  <c r="H253" i="16"/>
  <c r="AB253" i="16" s="1"/>
  <c r="AC253" i="16" s="1"/>
  <c r="H237" i="16"/>
  <c r="AB237" i="16" s="1"/>
  <c r="AC237" i="16" s="1"/>
  <c r="AD237" i="16" s="1"/>
  <c r="H205" i="16"/>
  <c r="AB205" i="16" s="1"/>
  <c r="AC205" i="16" s="1"/>
  <c r="AD205" i="16" s="1"/>
  <c r="H245" i="16"/>
  <c r="AB245" i="16" s="1"/>
  <c r="AC245" i="16" s="1"/>
  <c r="AD245" i="16" s="1"/>
  <c r="H221" i="16"/>
  <c r="AB221" i="16" s="1"/>
  <c r="AC221" i="16" s="1"/>
  <c r="AD221" i="16" s="1"/>
  <c r="H213" i="16"/>
  <c r="AB213" i="16" s="1"/>
  <c r="AC213" i="16" s="1"/>
  <c r="AD213" i="16" s="1"/>
  <c r="H257" i="16"/>
  <c r="AB257" i="16" s="1"/>
  <c r="AC257" i="16" s="1"/>
  <c r="H233" i="16"/>
  <c r="AB233" i="16" s="1"/>
  <c r="AC233" i="16" s="1"/>
  <c r="AD233" i="16" s="1"/>
  <c r="H225" i="16"/>
  <c r="AB225" i="16" s="1"/>
  <c r="AC225" i="16" s="1"/>
  <c r="AD225" i="16" s="1"/>
  <c r="H241" i="16"/>
  <c r="AB241" i="16" s="1"/>
  <c r="AC241" i="16" s="1"/>
  <c r="AD241" i="16" s="1"/>
  <c r="H217" i="16"/>
  <c r="AB217" i="16" s="1"/>
  <c r="AC217" i="16" s="1"/>
  <c r="AD217" i="16" s="1"/>
  <c r="H249" i="16"/>
  <c r="AB249" i="16" s="1"/>
  <c r="AC249" i="16" s="1"/>
  <c r="AD249" i="16" s="1"/>
  <c r="H209" i="16"/>
  <c r="AB209" i="16" s="1"/>
  <c r="AC209" i="16" s="1"/>
  <c r="AD209" i="16" s="1"/>
  <c r="H247" i="16"/>
  <c r="AB247" i="16" s="1"/>
  <c r="AC247" i="16" s="1"/>
  <c r="AD247" i="16" s="1"/>
  <c r="H255" i="16"/>
  <c r="AB255" i="16" s="1"/>
  <c r="AC255" i="16" s="1"/>
  <c r="H223" i="16"/>
  <c r="AB223" i="16" s="1"/>
  <c r="AC223" i="16" s="1"/>
  <c r="AD223" i="16" s="1"/>
  <c r="H215" i="16"/>
  <c r="AB215" i="16" s="1"/>
  <c r="AC215" i="16" s="1"/>
  <c r="AD215" i="16" s="1"/>
  <c r="H239" i="16"/>
  <c r="AB239" i="16" s="1"/>
  <c r="AC239" i="16" s="1"/>
  <c r="AD239" i="16" s="1"/>
  <c r="H231" i="16"/>
  <c r="AB231" i="16" s="1"/>
  <c r="AC231" i="16" s="1"/>
  <c r="AD231" i="16" s="1"/>
  <c r="H207" i="16"/>
  <c r="AB207" i="16" s="1"/>
  <c r="AC207" i="16" s="1"/>
  <c r="AD207" i="16" s="1"/>
  <c r="H227" i="16"/>
  <c r="AB227" i="16" s="1"/>
  <c r="AC227" i="16" s="1"/>
  <c r="AD227" i="16" s="1"/>
  <c r="H219" i="16"/>
  <c r="AB219" i="16" s="1"/>
  <c r="AC219" i="16" s="1"/>
  <c r="AD219" i="16" s="1"/>
  <c r="H251" i="16"/>
  <c r="AB251" i="16" s="1"/>
  <c r="AC251" i="16" s="1"/>
  <c r="AD251" i="16" s="1"/>
  <c r="H235" i="16"/>
  <c r="AB235" i="16" s="1"/>
  <c r="AC235" i="16" s="1"/>
  <c r="AD235" i="16" s="1"/>
  <c r="H259" i="16"/>
  <c r="AB259" i="16" s="1"/>
  <c r="AC259" i="16" s="1"/>
  <c r="H243" i="16"/>
  <c r="AB243" i="16" s="1"/>
  <c r="AC243" i="16" s="1"/>
  <c r="AD243" i="16" s="1"/>
  <c r="H211" i="16"/>
  <c r="AB211" i="16" s="1"/>
  <c r="AC211" i="16" s="1"/>
  <c r="AD211" i="16" s="1"/>
  <c r="H230" i="16"/>
  <c r="AB230" i="16" s="1"/>
  <c r="AC230" i="16" s="1"/>
  <c r="AD230" i="16" s="1"/>
  <c r="H254" i="16"/>
  <c r="AB254" i="16" s="1"/>
  <c r="AC254" i="16" s="1"/>
  <c r="H246" i="16"/>
  <c r="AB246" i="16" s="1"/>
  <c r="AC246" i="16" s="1"/>
  <c r="AD246" i="16" s="1"/>
  <c r="H222" i="16"/>
  <c r="AB222" i="16" s="1"/>
  <c r="AC222" i="16" s="1"/>
  <c r="AD222" i="16" s="1"/>
  <c r="H214" i="16"/>
  <c r="AB214" i="16" s="1"/>
  <c r="AC214" i="16" s="1"/>
  <c r="AD214" i="16" s="1"/>
  <c r="H238" i="16"/>
  <c r="AB238" i="16" s="1"/>
  <c r="AC238" i="16" s="1"/>
  <c r="AD238" i="16" s="1"/>
  <c r="H206" i="16"/>
  <c r="AB206" i="16" s="1"/>
  <c r="AC206" i="16" s="1"/>
  <c r="AD206" i="16" s="1"/>
  <c r="H250" i="16"/>
  <c r="AB250" i="16" s="1"/>
  <c r="AC250" i="16" s="1"/>
  <c r="AD250" i="16" s="1"/>
  <c r="H242" i="16"/>
  <c r="AB242" i="16" s="1"/>
  <c r="AC242" i="16" s="1"/>
  <c r="AD242" i="16" s="1"/>
  <c r="H234" i="16"/>
  <c r="AB234" i="16" s="1"/>
  <c r="AC234" i="16" s="1"/>
  <c r="AD234" i="16" s="1"/>
  <c r="H258" i="16"/>
  <c r="AB258" i="16" s="1"/>
  <c r="AC258" i="16" s="1"/>
  <c r="H226" i="16"/>
  <c r="AB226" i="16" s="1"/>
  <c r="AC226" i="16" s="1"/>
  <c r="AD226" i="16" s="1"/>
  <c r="H210" i="16"/>
  <c r="AB210" i="16" s="1"/>
  <c r="AC210" i="16" s="1"/>
  <c r="AD210" i="16" s="1"/>
  <c r="H218" i="16"/>
  <c r="AB218" i="16" s="1"/>
  <c r="AC218" i="16" s="1"/>
  <c r="AD218" i="16" s="1"/>
  <c r="H232" i="16"/>
  <c r="AB232" i="16" s="1"/>
  <c r="AC232" i="16" s="1"/>
  <c r="AD232" i="16" s="1"/>
  <c r="H248" i="16"/>
  <c r="AB248" i="16" s="1"/>
  <c r="AC248" i="16" s="1"/>
  <c r="AD248" i="16" s="1"/>
  <c r="H224" i="16"/>
  <c r="AB224" i="16" s="1"/>
  <c r="AC224" i="16" s="1"/>
  <c r="AD224" i="16" s="1"/>
  <c r="H208" i="16"/>
  <c r="AB208" i="16" s="1"/>
  <c r="AC208" i="16" s="1"/>
  <c r="AD208" i="16" s="1"/>
  <c r="H256" i="16"/>
  <c r="AB256" i="16" s="1"/>
  <c r="AC256" i="16" s="1"/>
  <c r="H216" i="16"/>
  <c r="AB216" i="16" s="1"/>
  <c r="AC216" i="16" s="1"/>
  <c r="AD216" i="16" s="1"/>
  <c r="H240" i="16"/>
  <c r="AB240" i="16" s="1"/>
  <c r="AC240" i="16" s="1"/>
  <c r="AD240" i="16" s="1"/>
  <c r="H236" i="16"/>
  <c r="AB236" i="16" s="1"/>
  <c r="AC236" i="16" s="1"/>
  <c r="AD236" i="16" s="1"/>
  <c r="H260" i="16"/>
  <c r="AB260" i="16" s="1"/>
  <c r="AC260" i="16" s="1"/>
  <c r="H244" i="16"/>
  <c r="AB244" i="16" s="1"/>
  <c r="AC244" i="16" s="1"/>
  <c r="AD244" i="16" s="1"/>
  <c r="H252" i="16"/>
  <c r="AB252" i="16" s="1"/>
  <c r="AC252" i="16" s="1"/>
  <c r="H212" i="16"/>
  <c r="AB212" i="16" s="1"/>
  <c r="AC212" i="16" s="1"/>
  <c r="AD212" i="16" s="1"/>
  <c r="H220" i="16"/>
  <c r="AB220" i="16" s="1"/>
  <c r="AC220" i="16" s="1"/>
  <c r="AD220" i="16" s="1"/>
  <c r="H228" i="16"/>
  <c r="AB228" i="16" s="1"/>
  <c r="AC228" i="16" s="1"/>
  <c r="AD228" i="16" s="1"/>
  <c r="L353" i="17"/>
  <c r="L345" i="17"/>
  <c r="L337" i="17"/>
  <c r="L330" i="17"/>
  <c r="L322" i="17"/>
  <c r="L314" i="17"/>
  <c r="L354" i="17"/>
  <c r="L346" i="17"/>
  <c r="L338" i="17"/>
  <c r="L331" i="17"/>
  <c r="L356" i="17"/>
  <c r="L348" i="17"/>
  <c r="L325" i="17"/>
  <c r="L347" i="17"/>
  <c r="L332" i="17"/>
  <c r="L323" i="17"/>
  <c r="L339" i="17"/>
  <c r="L316" i="17"/>
  <c r="L355" i="17"/>
  <c r="L333" i="17"/>
  <c r="L324" i="17"/>
  <c r="L317" i="17"/>
  <c r="L340" i="17"/>
  <c r="L315" i="17"/>
  <c r="Q33" i="17"/>
  <c r="L351" i="17"/>
  <c r="L335" i="17"/>
  <c r="L334" i="17"/>
  <c r="L342" i="17"/>
  <c r="L327" i="17"/>
  <c r="L313" i="17"/>
  <c r="L344" i="17"/>
  <c r="L319" i="17"/>
  <c r="L318" i="17"/>
  <c r="L320" i="17"/>
  <c r="L350" i="17"/>
  <c r="L336" i="17"/>
  <c r="L329" i="17"/>
  <c r="L326" i="17"/>
  <c r="L341" i="17"/>
  <c r="L321" i="17"/>
  <c r="L349" i="17"/>
  <c r="L328" i="17"/>
  <c r="L343" i="17"/>
  <c r="L352" i="17"/>
  <c r="H36" i="15"/>
  <c r="X37" i="15"/>
  <c r="D35" i="15"/>
  <c r="AI35" i="15"/>
  <c r="E35" i="15" s="1"/>
  <c r="AI19" i="15"/>
  <c r="E19" i="15" s="1"/>
  <c r="D19" i="15"/>
  <c r="AH36" i="15"/>
  <c r="AE37" i="15"/>
  <c r="H20" i="15"/>
  <c r="X21" i="15"/>
  <c r="AP20" i="15"/>
  <c r="AT21" i="15"/>
  <c r="L21" i="15"/>
  <c r="L36" i="15"/>
  <c r="G19" i="15"/>
  <c r="AQ20" i="15"/>
  <c r="G35" i="15"/>
  <c r="AE21" i="15"/>
  <c r="AH20" i="15"/>
  <c r="K199" i="9"/>
  <c r="K195" i="9"/>
  <c r="K128" i="9"/>
  <c r="E17" i="9"/>
  <c r="L16" i="9"/>
  <c r="N40" i="5"/>
  <c r="M40" i="5"/>
  <c r="AD259" i="16" l="1"/>
  <c r="H575" i="17" s="1" a="1"/>
  <c r="H575" i="17" s="1"/>
  <c r="AE11" i="17" s="1"/>
  <c r="AE33" i="17" s="1"/>
  <c r="H647" i="17" s="1" a="1"/>
  <c r="H647" i="17" s="1"/>
  <c r="H531" i="17" a="1"/>
  <c r="H531" i="17" s="1"/>
  <c r="AD257" i="16"/>
  <c r="H525" i="17" a="1"/>
  <c r="H525" i="17" s="1"/>
  <c r="H526" i="17" a="1"/>
  <c r="H526" i="17" s="1"/>
  <c r="H524" i="17" a="1"/>
  <c r="H524" i="17" s="1"/>
  <c r="H527" i="17" a="1"/>
  <c r="H527" i="17" s="1"/>
  <c r="AD256" i="16"/>
  <c r="H519" i="17" a="1"/>
  <c r="H519" i="17" s="1"/>
  <c r="H521" i="17" a="1"/>
  <c r="H521" i="17" s="1"/>
  <c r="H523" i="17" a="1"/>
  <c r="H523" i="17" s="1"/>
  <c r="H522" i="17" a="1"/>
  <c r="H522" i="17" s="1"/>
  <c r="H520" i="17" a="1"/>
  <c r="H520" i="17" s="1"/>
  <c r="AD254" i="16"/>
  <c r="H512" i="17" a="1"/>
  <c r="H512" i="17" s="1"/>
  <c r="H514" i="17" a="1"/>
  <c r="H514" i="17" s="1"/>
  <c r="H513" i="17" a="1"/>
  <c r="H513" i="17" s="1"/>
  <c r="AD255" i="16"/>
  <c r="H518" i="17" a="1"/>
  <c r="H518" i="17" s="1"/>
  <c r="H517" i="17" a="1"/>
  <c r="H517" i="17" s="1"/>
  <c r="H516" i="17" a="1"/>
  <c r="H516" i="17" s="1"/>
  <c r="H515" i="17" a="1"/>
  <c r="H515" i="17" s="1"/>
  <c r="AD252" i="16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8" i="16"/>
  <c r="H530" i="17" a="1"/>
  <c r="H530" i="17" s="1"/>
  <c r="H528" i="17" a="1"/>
  <c r="H528" i="17" s="1"/>
  <c r="H529" i="17" a="1"/>
  <c r="H529" i="17" s="1"/>
  <c r="L391" i="17"/>
  <c r="L392" i="17"/>
  <c r="L389" i="17"/>
  <c r="L376" i="17"/>
  <c r="L368" i="17"/>
  <c r="L360" i="17"/>
  <c r="L399" i="17"/>
  <c r="L384" i="17"/>
  <c r="L377" i="17"/>
  <c r="L369" i="17"/>
  <c r="L361" i="17"/>
  <c r="L397" i="17"/>
  <c r="L394" i="17"/>
  <c r="L386" i="17"/>
  <c r="L371" i="17"/>
  <c r="L363" i="17"/>
  <c r="L400" i="17"/>
  <c r="L385" i="17"/>
  <c r="L362" i="17"/>
  <c r="L370" i="17"/>
  <c r="L378" i="17"/>
  <c r="L390" i="17"/>
  <c r="L367" i="17"/>
  <c r="L380" i="17"/>
  <c r="L382" i="17"/>
  <c r="L374" i="17"/>
  <c r="L364" i="17"/>
  <c r="L379" i="17"/>
  <c r="L375" i="17"/>
  <c r="L373" i="17"/>
  <c r="L372" i="17"/>
  <c r="L366" i="17"/>
  <c r="L398" i="17"/>
  <c r="L381" i="17"/>
  <c r="L383" i="17"/>
  <c r="L395" i="17"/>
  <c r="L365" i="17"/>
  <c r="L393" i="17"/>
  <c r="L357" i="17"/>
  <c r="L387" i="17"/>
  <c r="L396" i="17"/>
  <c r="L358" i="17"/>
  <c r="L359" i="17"/>
  <c r="L388" i="17"/>
  <c r="G36" i="15"/>
  <c r="AQ21" i="15"/>
  <c r="AE38" i="15"/>
  <c r="AH37" i="15"/>
  <c r="L22" i="15"/>
  <c r="L37" i="15"/>
  <c r="AT22" i="15"/>
  <c r="AP21" i="15"/>
  <c r="D36" i="15"/>
  <c r="AI36" i="15"/>
  <c r="E36" i="15" s="1"/>
  <c r="AI20" i="15"/>
  <c r="E20" i="15" s="1"/>
  <c r="D20" i="15"/>
  <c r="G20" i="15"/>
  <c r="AH21" i="15"/>
  <c r="AE22" i="15"/>
  <c r="H21" i="15"/>
  <c r="X22" i="15"/>
  <c r="X38" i="15"/>
  <c r="H37" i="15"/>
  <c r="K203" i="9"/>
  <c r="K207" i="9"/>
  <c r="L69" i="9"/>
  <c r="E70" i="9"/>
  <c r="L17" i="9"/>
  <c r="E18" i="9"/>
  <c r="O40" i="5"/>
  <c r="H564" i="17" l="1" a="1"/>
  <c r="H564" i="17" s="1"/>
  <c r="H563" i="17" a="1"/>
  <c r="H563" i="17" s="1"/>
  <c r="H565" i="17" a="1"/>
  <c r="H565" i="17" s="1"/>
  <c r="H566" i="17" a="1"/>
  <c r="H566" i="17" s="1"/>
  <c r="H567" i="17" a="1"/>
  <c r="H567" i="17" s="1"/>
  <c r="H557" i="17" a="1"/>
  <c r="H557" i="17" s="1"/>
  <c r="H556" i="17" a="1"/>
  <c r="H556" i="17" s="1"/>
  <c r="H558" i="17" a="1"/>
  <c r="H558" i="17" s="1"/>
  <c r="H570" i="17" a="1"/>
  <c r="H570" i="17" s="1"/>
  <c r="H568" i="17" a="1"/>
  <c r="H568" i="17" s="1"/>
  <c r="H569" i="17" a="1"/>
  <c r="H569" i="17" s="1"/>
  <c r="H571" i="17" a="1"/>
  <c r="H571" i="17" s="1"/>
  <c r="H573" i="17" a="1"/>
  <c r="H573" i="17" s="1"/>
  <c r="H574" i="17" a="1"/>
  <c r="H574" i="17" s="1"/>
  <c r="H572" i="17" a="1"/>
  <c r="H572" i="17" s="1"/>
  <c r="AE10" i="17" s="1"/>
  <c r="AE32" i="17" s="1"/>
  <c r="H646" i="17" s="1" a="1"/>
  <c r="H646" i="17" s="1"/>
  <c r="H562" i="17" a="1"/>
  <c r="H562" i="17" s="1"/>
  <c r="H561" i="17" a="1"/>
  <c r="H561" i="17" s="1"/>
  <c r="H560" i="17" a="1"/>
  <c r="H560" i="17" s="1"/>
  <c r="H559" i="17" a="1"/>
  <c r="H559" i="17" s="1"/>
  <c r="G21" i="15"/>
  <c r="AE23" i="15"/>
  <c r="AH23" i="15" s="1"/>
  <c r="AH22" i="15"/>
  <c r="AT23" i="15"/>
  <c r="AP23" i="15" s="1"/>
  <c r="AP22" i="15"/>
  <c r="D21" i="15"/>
  <c r="AI21" i="15"/>
  <c r="E21" i="15" s="1"/>
  <c r="AI37" i="15"/>
  <c r="E37" i="15" s="1"/>
  <c r="D37" i="15"/>
  <c r="L38" i="15"/>
  <c r="L23" i="15"/>
  <c r="L39" i="15" s="1"/>
  <c r="AE39" i="15"/>
  <c r="AH39" i="15" s="1"/>
  <c r="AH38" i="15"/>
  <c r="X39" i="15"/>
  <c r="H39" i="15" s="1"/>
  <c r="H38" i="15"/>
  <c r="AQ22" i="15"/>
  <c r="G37" i="15"/>
  <c r="X23" i="15"/>
  <c r="H23" i="15" s="1"/>
  <c r="H22" i="15"/>
  <c r="K215" i="9"/>
  <c r="K211" i="9"/>
  <c r="E71" i="9"/>
  <c r="L70" i="9"/>
  <c r="L18" i="9"/>
  <c r="E19" i="9"/>
  <c r="P40" i="5"/>
  <c r="AE7" i="17" l="1"/>
  <c r="AE29" i="17" s="1"/>
  <c r="H643" i="17" s="1" a="1"/>
  <c r="H643" i="17" s="1"/>
  <c r="AE6" i="17"/>
  <c r="AE28" i="17" s="1"/>
  <c r="H642" i="17" s="1" a="1"/>
  <c r="H642" i="17" s="1"/>
  <c r="AE8" i="17"/>
  <c r="AE30" i="17" s="1"/>
  <c r="H644" i="17" s="1" a="1"/>
  <c r="H644" i="17" s="1"/>
  <c r="AE9" i="17"/>
  <c r="AE31" i="17" s="1"/>
  <c r="H645" i="17" s="1" a="1"/>
  <c r="H645" i="17" s="1"/>
  <c r="AQ23" i="15"/>
  <c r="G38" i="15"/>
  <c r="G22" i="15"/>
  <c r="D39" i="15"/>
  <c r="G23" i="15"/>
  <c r="AP5" i="15"/>
  <c r="D38" i="15"/>
  <c r="AI38" i="15"/>
  <c r="E38" i="15" s="1"/>
  <c r="AI22" i="15"/>
  <c r="E22" i="15" s="1"/>
  <c r="D22" i="15"/>
  <c r="AI23" i="15"/>
  <c r="E23" i="15" s="1"/>
  <c r="D23" i="15"/>
  <c r="K219" i="9"/>
  <c r="K223" i="9"/>
  <c r="L71" i="9"/>
  <c r="E72" i="9"/>
  <c r="E20" i="9"/>
  <c r="L19" i="9"/>
  <c r="Q40" i="5"/>
  <c r="AI39" i="15" l="1"/>
  <c r="E39" i="15" s="1"/>
  <c r="G39" i="15"/>
  <c r="AQ5" i="15"/>
  <c r="K231" i="9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7" i="11"/>
  <c r="K6" i="4"/>
  <c r="K6" i="11"/>
  <c r="K28" i="11" s="1"/>
  <c r="K17" i="12" s="1"/>
  <c r="K28" i="12" s="1"/>
  <c r="F6" i="4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J10" i="2"/>
  <c r="J32" i="2" s="1"/>
  <c r="J10" i="8"/>
  <c r="J10" i="7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9" i="4"/>
  <c r="F31" i="4" s="1"/>
  <c r="I16" i="9" s="1" a="1"/>
  <c r="I16" i="9" s="1"/>
  <c r="AN16" i="16" s="1"/>
  <c r="L8" i="2"/>
  <c r="L30" i="2" s="1"/>
  <c r="L8" i="8"/>
  <c r="L8" i="7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D13" i="2"/>
  <c r="D13" i="8"/>
  <c r="D35" i="8" s="1"/>
  <c r="D13" i="7"/>
  <c r="D35" i="7" s="1"/>
  <c r="D13" i="6"/>
  <c r="D35" i="6" s="1"/>
  <c r="D13" i="5"/>
  <c r="D35" i="5" s="1"/>
  <c r="D13" i="4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7" i="5"/>
  <c r="G29" i="5" s="1"/>
  <c r="I150" i="9" s="1" a="1"/>
  <c r="I150" i="9" s="1"/>
  <c r="AN150" i="16" s="1"/>
  <c r="N6" i="2"/>
  <c r="N28" i="2" s="1"/>
  <c r="N6" i="8"/>
  <c r="N6" i="7"/>
  <c r="N6" i="5"/>
  <c r="N28" i="5" s="1"/>
  <c r="I205" i="9" s="1" a="1"/>
  <c r="I205" i="9" s="1"/>
  <c r="AN205" i="16" s="1"/>
  <c r="N6" i="6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H7" i="4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11" i="6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J8" i="2"/>
  <c r="J30" i="2" s="1"/>
  <c r="J8" i="8"/>
  <c r="J8" i="7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10" i="5"/>
  <c r="K32" i="5" s="1"/>
  <c r="I185" i="9" s="1" a="1"/>
  <c r="I185" i="9" s="1"/>
  <c r="AN185" i="16" s="1"/>
  <c r="K10" i="4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H32" i="6"/>
  <c r="F34" i="6"/>
  <c r="N29" i="6"/>
  <c r="G30" i="6"/>
  <c r="F33" i="6"/>
  <c r="N33" i="6"/>
  <c r="O34" i="6"/>
  <c r="P34" i="6" s="1"/>
  <c r="Q34" i="6" s="1"/>
  <c r="R34" i="6" s="1"/>
  <c r="S34" i="6" s="1"/>
  <c r="T34" i="6" s="1"/>
  <c r="O35" i="6"/>
  <c r="P35" i="6" s="1"/>
  <c r="Q35" i="6" s="1"/>
  <c r="R35" i="6" s="1"/>
  <c r="S35" i="6" s="1"/>
  <c r="T35" i="6" s="1"/>
  <c r="N28" i="6"/>
  <c r="G29" i="6"/>
  <c r="F31" i="6"/>
  <c r="K32" i="6"/>
  <c r="F35" i="6"/>
  <c r="N28" i="7"/>
  <c r="N28" i="8" s="1"/>
  <c r="E81" i="9"/>
  <c r="L80" i="9"/>
  <c r="L28" i="9"/>
  <c r="L30" i="7"/>
  <c r="L30" i="8" s="1"/>
  <c r="N31" i="7"/>
  <c r="N31" i="8" s="1"/>
  <c r="L28" i="7"/>
  <c r="L28" i="8" s="1"/>
  <c r="O35" i="7"/>
  <c r="O35" i="8" s="1"/>
  <c r="K35" i="7"/>
  <c r="K35" i="8" s="1"/>
  <c r="J32" i="7"/>
  <c r="J32" i="8" s="1"/>
  <c r="N30" i="7"/>
  <c r="N30" i="8" s="1"/>
  <c r="J30" i="7"/>
  <c r="J30" i="8" s="1"/>
  <c r="O28" i="7"/>
  <c r="O28" i="8" s="1"/>
  <c r="K33" i="7"/>
  <c r="K33" i="8" s="1"/>
  <c r="F33" i="7"/>
  <c r="F33" i="8" s="1"/>
  <c r="D28" i="7"/>
  <c r="B26" i="7"/>
  <c r="L24" i="6"/>
  <c r="B26" i="6"/>
  <c r="I24" i="6"/>
  <c r="L35" i="4"/>
  <c r="O32" i="4"/>
  <c r="P32" i="4" s="1"/>
  <c r="Q32" i="4" s="1"/>
  <c r="R32" i="4" s="1"/>
  <c r="S32" i="4" s="1"/>
  <c r="T32" i="4" s="1"/>
  <c r="I129" i="9" s="1" a="1"/>
  <c r="I129" i="9" s="1"/>
  <c r="AN129" i="16" s="1"/>
  <c r="O30" i="4"/>
  <c r="P30" i="4" s="1"/>
  <c r="Q30" i="4" s="1"/>
  <c r="R30" i="4" s="1"/>
  <c r="S30" i="4" s="1"/>
  <c r="T30" i="4" s="1"/>
  <c r="I127" i="9" s="1" a="1"/>
  <c r="I127" i="9" s="1"/>
  <c r="AN127" i="16" s="1"/>
  <c r="K28" i="4"/>
  <c r="E28" i="4"/>
  <c r="I5" i="9" s="1" a="1"/>
  <c r="I5" i="9" s="1"/>
  <c r="AN5" i="16" s="1"/>
  <c r="B26" i="4"/>
  <c r="C32" i="4"/>
  <c r="H30" i="4"/>
  <c r="O33" i="4"/>
  <c r="P33" i="4" s="1"/>
  <c r="Q33" i="4" s="1"/>
  <c r="R33" i="4" s="1"/>
  <c r="S33" i="4" s="1"/>
  <c r="T33" i="4" s="1"/>
  <c r="I130" i="9" s="1" a="1"/>
  <c r="I130" i="9" s="1"/>
  <c r="AN130" i="16" s="1"/>
  <c r="O31" i="4"/>
  <c r="P31" i="4" s="1"/>
  <c r="Q31" i="4" s="1"/>
  <c r="R31" i="4" s="1"/>
  <c r="S31" i="4" s="1"/>
  <c r="T31" i="4" s="1"/>
  <c r="I128" i="9" s="1" a="1"/>
  <c r="I128" i="9" s="1"/>
  <c r="AN128" i="16" s="1"/>
  <c r="J31" i="4"/>
  <c r="C28" i="4"/>
  <c r="K32" i="4"/>
  <c r="N29" i="4"/>
  <c r="I78" i="9" s="1" a="1"/>
  <c r="I78" i="9" s="1"/>
  <c r="AN78" i="16" s="1"/>
  <c r="K31" i="4"/>
  <c r="J35" i="4"/>
  <c r="L32" i="4"/>
  <c r="F28" i="4"/>
  <c r="I13" i="9" s="1" a="1"/>
  <c r="I13" i="9" s="1"/>
  <c r="AN13" i="16" s="1"/>
  <c r="N28" i="4"/>
  <c r="I77" i="9" s="1" a="1"/>
  <c r="I77" i="9" s="1"/>
  <c r="AN77" i="16" s="1"/>
  <c r="D29" i="4"/>
  <c r="H29" i="4"/>
  <c r="F30" i="4"/>
  <c r="I15" i="9" s="1" a="1"/>
  <c r="I15" i="9" s="1"/>
  <c r="AN15" i="16" s="1"/>
  <c r="F32" i="4"/>
  <c r="I17" i="9" s="1" a="1"/>
  <c r="I17" i="9" s="1"/>
  <c r="AN17" i="16" s="1"/>
  <c r="H33" i="4"/>
  <c r="L33" i="4"/>
  <c r="J34" i="4"/>
  <c r="D35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L35" i="6" l="1"/>
  <c r="I133" i="16"/>
  <c r="J133" i="16" s="1"/>
  <c r="P133" i="16" s="1"/>
  <c r="I149" i="16"/>
  <c r="J149" i="16" s="1"/>
  <c r="P149" i="16" s="1"/>
  <c r="I141" i="16"/>
  <c r="J141" i="16" s="1"/>
  <c r="P141" i="16" s="1"/>
  <c r="I157" i="16"/>
  <c r="J157" i="16" s="1"/>
  <c r="P157" i="16" s="1"/>
  <c r="J35" i="12"/>
  <c r="I21" i="16"/>
  <c r="J21" i="16" s="1"/>
  <c r="P21" i="16" s="1"/>
  <c r="I13" i="16"/>
  <c r="J13" i="16" s="1"/>
  <c r="P13" i="16" s="1"/>
  <c r="I5" i="16"/>
  <c r="J5" i="16" s="1"/>
  <c r="P5" i="16" s="1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P19" i="8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173" i="16" s="1"/>
  <c r="J173" i="16" s="1"/>
  <c r="P173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Q17" i="12" l="1"/>
  <c r="Q28" i="12" s="1"/>
  <c r="I213" i="16"/>
  <c r="J213" i="16" s="1"/>
  <c r="P213" i="16" s="1"/>
  <c r="Q213" i="16" s="1"/>
  <c r="Q173" i="16"/>
  <c r="R173" i="16"/>
  <c r="S173" i="16" s="1"/>
  <c r="Q149" i="16"/>
  <c r="R149" i="16"/>
  <c r="S149" i="16" s="1"/>
  <c r="I186" i="16"/>
  <c r="J186" i="16" s="1"/>
  <c r="P186" i="16" s="1"/>
  <c r="I170" i="16"/>
  <c r="J170" i="16" s="1"/>
  <c r="P170" i="16" s="1"/>
  <c r="I154" i="16"/>
  <c r="J154" i="16" s="1"/>
  <c r="P154" i="16" s="1"/>
  <c r="I194" i="16"/>
  <c r="J194" i="16" s="1"/>
  <c r="P194" i="16" s="1"/>
  <c r="I218" i="16"/>
  <c r="J218" i="16" s="1"/>
  <c r="P218" i="16" s="1"/>
  <c r="I162" i="16"/>
  <c r="J162" i="16" s="1"/>
  <c r="P162" i="16" s="1"/>
  <c r="I138" i="16"/>
  <c r="J138" i="16" s="1"/>
  <c r="P138" i="16" s="1"/>
  <c r="I146" i="16"/>
  <c r="J146" i="16" s="1"/>
  <c r="P146" i="16" s="1"/>
  <c r="I178" i="16"/>
  <c r="J178" i="16" s="1"/>
  <c r="P178" i="16" s="1"/>
  <c r="I202" i="16"/>
  <c r="J202" i="16" s="1"/>
  <c r="P202" i="16" s="1"/>
  <c r="I210" i="16"/>
  <c r="J210" i="16" s="1"/>
  <c r="P210" i="16" s="1"/>
  <c r="G14" i="16"/>
  <c r="G78" i="16"/>
  <c r="G46" i="16"/>
  <c r="G30" i="16"/>
  <c r="G38" i="16"/>
  <c r="G54" i="16"/>
  <c r="G22" i="16"/>
  <c r="G6" i="16"/>
  <c r="G62" i="16"/>
  <c r="G86" i="16"/>
  <c r="G70" i="16"/>
  <c r="I29" i="16"/>
  <c r="J29" i="16" s="1"/>
  <c r="P29" i="16" s="1"/>
  <c r="I189" i="16"/>
  <c r="J189" i="16" s="1"/>
  <c r="P189" i="16" s="1"/>
  <c r="I212" i="16"/>
  <c r="J212" i="16" s="1"/>
  <c r="P212" i="16" s="1"/>
  <c r="I188" i="16"/>
  <c r="J188" i="16" s="1"/>
  <c r="P188" i="16" s="1"/>
  <c r="I196" i="16"/>
  <c r="J196" i="16" s="1"/>
  <c r="P196" i="16" s="1"/>
  <c r="I164" i="16"/>
  <c r="J164" i="16" s="1"/>
  <c r="P164" i="16" s="1"/>
  <c r="I156" i="16"/>
  <c r="J156" i="16" s="1"/>
  <c r="P156" i="16" s="1"/>
  <c r="I148" i="16"/>
  <c r="J148" i="16" s="1"/>
  <c r="P148" i="16" s="1"/>
  <c r="I172" i="16"/>
  <c r="J172" i="16" s="1"/>
  <c r="P172" i="16" s="1"/>
  <c r="I204" i="16"/>
  <c r="J204" i="16" s="1"/>
  <c r="P204" i="16" s="1"/>
  <c r="I180" i="16"/>
  <c r="J180" i="16" s="1"/>
  <c r="P180" i="16" s="1"/>
  <c r="I220" i="16"/>
  <c r="J220" i="16" s="1"/>
  <c r="P220" i="16" s="1"/>
  <c r="I140" i="16"/>
  <c r="J140" i="16" s="1"/>
  <c r="P140" i="16" s="1"/>
  <c r="I6" i="16"/>
  <c r="J6" i="16" s="1"/>
  <c r="P6" i="16" s="1"/>
  <c r="I14" i="16"/>
  <c r="J14" i="16" s="1"/>
  <c r="P14" i="16" s="1"/>
  <c r="I22" i="16"/>
  <c r="J22" i="16" s="1"/>
  <c r="P22" i="16" s="1"/>
  <c r="I27" i="16"/>
  <c r="J27" i="16" s="1"/>
  <c r="P27" i="16" s="1"/>
  <c r="I19" i="16"/>
  <c r="J19" i="16" s="1"/>
  <c r="P19" i="16" s="1"/>
  <c r="I11" i="16"/>
  <c r="J11" i="16" s="1"/>
  <c r="P11" i="16" s="1"/>
  <c r="G23" i="16"/>
  <c r="G47" i="16"/>
  <c r="G79" i="16"/>
  <c r="G31" i="16"/>
  <c r="G15" i="16"/>
  <c r="G55" i="16"/>
  <c r="G63" i="16"/>
  <c r="G71" i="16"/>
  <c r="G7" i="16"/>
  <c r="G39" i="16"/>
  <c r="I205" i="16"/>
  <c r="J205" i="16" s="1"/>
  <c r="P205" i="16" s="1"/>
  <c r="Q19" i="6"/>
  <c r="I16" i="16"/>
  <c r="J16" i="16" s="1"/>
  <c r="P16" i="16" s="1"/>
  <c r="I24" i="16"/>
  <c r="J24" i="16" s="1"/>
  <c r="P24" i="16" s="1"/>
  <c r="I8" i="16"/>
  <c r="J8" i="16" s="1"/>
  <c r="P8" i="16" s="1"/>
  <c r="I159" i="16"/>
  <c r="J159" i="16" s="1"/>
  <c r="P159" i="16" s="1"/>
  <c r="I167" i="16"/>
  <c r="J167" i="16" s="1"/>
  <c r="P167" i="16" s="1"/>
  <c r="I143" i="16"/>
  <c r="J143" i="16" s="1"/>
  <c r="P143" i="16" s="1"/>
  <c r="I207" i="16"/>
  <c r="J207" i="16" s="1"/>
  <c r="P207" i="16" s="1"/>
  <c r="I175" i="16"/>
  <c r="J175" i="16" s="1"/>
  <c r="P175" i="16" s="1"/>
  <c r="I151" i="16"/>
  <c r="J151" i="16" s="1"/>
  <c r="P151" i="16" s="1"/>
  <c r="I199" i="16"/>
  <c r="J199" i="16" s="1"/>
  <c r="P199" i="16" s="1"/>
  <c r="I183" i="16"/>
  <c r="J183" i="16" s="1"/>
  <c r="P183" i="16" s="1"/>
  <c r="I191" i="16"/>
  <c r="J191" i="16" s="1"/>
  <c r="P191" i="16" s="1"/>
  <c r="I215" i="16"/>
  <c r="J215" i="16" s="1"/>
  <c r="P215" i="16" s="1"/>
  <c r="I135" i="16"/>
  <c r="J135" i="16" s="1"/>
  <c r="P135" i="16" s="1"/>
  <c r="G17" i="16"/>
  <c r="G49" i="16"/>
  <c r="G25" i="16"/>
  <c r="G65" i="16"/>
  <c r="G57" i="16"/>
  <c r="G73" i="16"/>
  <c r="G89" i="16"/>
  <c r="G41" i="16"/>
  <c r="G9" i="16"/>
  <c r="G33" i="16"/>
  <c r="G81" i="16"/>
  <c r="G11" i="16"/>
  <c r="G43" i="16"/>
  <c r="G27" i="16"/>
  <c r="G59" i="16"/>
  <c r="G19" i="16"/>
  <c r="G35" i="16"/>
  <c r="G75" i="16"/>
  <c r="G83" i="16"/>
  <c r="G67" i="16"/>
  <c r="G51" i="16"/>
  <c r="G91" i="16"/>
  <c r="Q157" i="16"/>
  <c r="R157" i="16"/>
  <c r="S157" i="16" s="1"/>
  <c r="I214" i="16"/>
  <c r="J214" i="16" s="1"/>
  <c r="P214" i="16" s="1"/>
  <c r="I142" i="16"/>
  <c r="J142" i="16" s="1"/>
  <c r="P142" i="16" s="1"/>
  <c r="I190" i="16"/>
  <c r="J190" i="16" s="1"/>
  <c r="P190" i="16" s="1"/>
  <c r="I166" i="16"/>
  <c r="J166" i="16" s="1"/>
  <c r="P166" i="16" s="1"/>
  <c r="I134" i="16"/>
  <c r="J134" i="16" s="1"/>
  <c r="P134" i="16" s="1"/>
  <c r="I198" i="16"/>
  <c r="J198" i="16" s="1"/>
  <c r="P198" i="16" s="1"/>
  <c r="I174" i="16"/>
  <c r="J174" i="16" s="1"/>
  <c r="P174" i="16" s="1"/>
  <c r="I182" i="16"/>
  <c r="J182" i="16" s="1"/>
  <c r="P182" i="16" s="1"/>
  <c r="I206" i="16"/>
  <c r="J206" i="16" s="1"/>
  <c r="P206" i="16" s="1"/>
  <c r="I158" i="16"/>
  <c r="J158" i="16" s="1"/>
  <c r="P158" i="16" s="1"/>
  <c r="I150" i="16"/>
  <c r="J150" i="16" s="1"/>
  <c r="P150" i="16" s="1"/>
  <c r="I15" i="16"/>
  <c r="J15" i="16" s="1"/>
  <c r="P15" i="16" s="1"/>
  <c r="I23" i="16"/>
  <c r="J23" i="16" s="1"/>
  <c r="P23" i="16" s="1"/>
  <c r="I7" i="16"/>
  <c r="J7" i="16" s="1"/>
  <c r="P7" i="16" s="1"/>
  <c r="G48" i="16"/>
  <c r="G24" i="16"/>
  <c r="G16" i="16"/>
  <c r="G88" i="16"/>
  <c r="G32" i="16"/>
  <c r="G8" i="16"/>
  <c r="G80" i="16"/>
  <c r="G64" i="16"/>
  <c r="G40" i="16"/>
  <c r="G56" i="16"/>
  <c r="G72" i="16"/>
  <c r="G161" i="16"/>
  <c r="G137" i="16"/>
  <c r="G145" i="16"/>
  <c r="G177" i="16"/>
  <c r="G201" i="16"/>
  <c r="G217" i="16"/>
  <c r="G169" i="16"/>
  <c r="G193" i="16"/>
  <c r="G153" i="16"/>
  <c r="G185" i="16"/>
  <c r="G209" i="16"/>
  <c r="G147" i="16"/>
  <c r="G187" i="16"/>
  <c r="G163" i="16"/>
  <c r="G219" i="16"/>
  <c r="G155" i="16"/>
  <c r="G171" i="16"/>
  <c r="G139" i="16"/>
  <c r="G211" i="16"/>
  <c r="G203" i="16"/>
  <c r="G195" i="16"/>
  <c r="G179" i="16"/>
  <c r="Q5" i="16"/>
  <c r="R5" i="16"/>
  <c r="Q13" i="16"/>
  <c r="R13" i="16"/>
  <c r="S13" i="16" s="1"/>
  <c r="Q141" i="16"/>
  <c r="R141" i="16"/>
  <c r="I26" i="16"/>
  <c r="J26" i="16" s="1"/>
  <c r="P26" i="16" s="1"/>
  <c r="I18" i="16"/>
  <c r="J18" i="16" s="1"/>
  <c r="P18" i="16" s="1"/>
  <c r="I10" i="16"/>
  <c r="J10" i="16" s="1"/>
  <c r="P10" i="16" s="1"/>
  <c r="I28" i="16"/>
  <c r="J28" i="16" s="1"/>
  <c r="P28" i="16" s="1"/>
  <c r="I12" i="16"/>
  <c r="J12" i="16" s="1"/>
  <c r="P12" i="16" s="1"/>
  <c r="I20" i="16"/>
  <c r="J20" i="16" s="1"/>
  <c r="P20" i="16" s="1"/>
  <c r="I219" i="16"/>
  <c r="J219" i="16" s="1"/>
  <c r="P219" i="16" s="1"/>
  <c r="I179" i="16"/>
  <c r="J179" i="16" s="1"/>
  <c r="P179" i="16" s="1"/>
  <c r="I211" i="16"/>
  <c r="J211" i="16" s="1"/>
  <c r="P211" i="16" s="1"/>
  <c r="I171" i="16"/>
  <c r="J171" i="16" s="1"/>
  <c r="P171" i="16" s="1"/>
  <c r="I163" i="16"/>
  <c r="J163" i="16" s="1"/>
  <c r="P163" i="16" s="1"/>
  <c r="I147" i="16"/>
  <c r="J147" i="16" s="1"/>
  <c r="P147" i="16" s="1"/>
  <c r="I139" i="16"/>
  <c r="J139" i="16" s="1"/>
  <c r="P139" i="16" s="1"/>
  <c r="I195" i="16"/>
  <c r="J195" i="16" s="1"/>
  <c r="P195" i="16" s="1"/>
  <c r="I155" i="16"/>
  <c r="J155" i="16" s="1"/>
  <c r="P155" i="16" s="1"/>
  <c r="I187" i="16"/>
  <c r="J187" i="16" s="1"/>
  <c r="P187" i="16" s="1"/>
  <c r="I203" i="16"/>
  <c r="J203" i="16" s="1"/>
  <c r="P203" i="16" s="1"/>
  <c r="G10" i="16"/>
  <c r="G82" i="16"/>
  <c r="G42" i="16"/>
  <c r="G58" i="16"/>
  <c r="G50" i="16"/>
  <c r="G74" i="16"/>
  <c r="G66" i="16"/>
  <c r="G26" i="16"/>
  <c r="G34" i="16"/>
  <c r="G90" i="16"/>
  <c r="G18" i="16"/>
  <c r="G207" i="16"/>
  <c r="G191" i="16"/>
  <c r="G135" i="16"/>
  <c r="G175" i="16"/>
  <c r="G167" i="16"/>
  <c r="G143" i="16"/>
  <c r="G159" i="16"/>
  <c r="G183" i="16"/>
  <c r="G151" i="16"/>
  <c r="G199" i="16"/>
  <c r="I184" i="16"/>
  <c r="J184" i="16" s="1"/>
  <c r="P184" i="16" s="1"/>
  <c r="I152" i="16"/>
  <c r="J152" i="16" s="1"/>
  <c r="P152" i="16" s="1"/>
  <c r="I192" i="16"/>
  <c r="J192" i="16" s="1"/>
  <c r="P192" i="16" s="1"/>
  <c r="I200" i="16"/>
  <c r="J200" i="16" s="1"/>
  <c r="P200" i="16" s="1"/>
  <c r="I168" i="16"/>
  <c r="J168" i="16" s="1"/>
  <c r="P168" i="16" s="1"/>
  <c r="I176" i="16"/>
  <c r="J176" i="16" s="1"/>
  <c r="P176" i="16" s="1"/>
  <c r="I160" i="16"/>
  <c r="J160" i="16" s="1"/>
  <c r="P160" i="16" s="1"/>
  <c r="I136" i="16"/>
  <c r="J136" i="16" s="1"/>
  <c r="P136" i="16" s="1"/>
  <c r="I144" i="16"/>
  <c r="J144" i="16" s="1"/>
  <c r="P144" i="16" s="1"/>
  <c r="I208" i="16"/>
  <c r="J208" i="16" s="1"/>
  <c r="P208" i="16" s="1"/>
  <c r="I216" i="16"/>
  <c r="J216" i="16" s="1"/>
  <c r="P216" i="16" s="1"/>
  <c r="I169" i="16"/>
  <c r="J169" i="16" s="1"/>
  <c r="P169" i="16" s="1"/>
  <c r="I137" i="16"/>
  <c r="J137" i="16" s="1"/>
  <c r="P137" i="16" s="1"/>
  <c r="I209" i="16"/>
  <c r="J209" i="16" s="1"/>
  <c r="P209" i="16" s="1"/>
  <c r="I161" i="16"/>
  <c r="J161" i="16" s="1"/>
  <c r="P161" i="16" s="1"/>
  <c r="I177" i="16"/>
  <c r="J177" i="16" s="1"/>
  <c r="P177" i="16" s="1"/>
  <c r="I145" i="16"/>
  <c r="J145" i="16" s="1"/>
  <c r="P145" i="16" s="1"/>
  <c r="I217" i="16"/>
  <c r="J217" i="16" s="1"/>
  <c r="P217" i="16" s="1"/>
  <c r="I201" i="16"/>
  <c r="J201" i="16" s="1"/>
  <c r="P201" i="16" s="1"/>
  <c r="I153" i="16"/>
  <c r="J153" i="16" s="1"/>
  <c r="P153" i="16" s="1"/>
  <c r="I193" i="16"/>
  <c r="J193" i="16" s="1"/>
  <c r="P193" i="16" s="1"/>
  <c r="I185" i="16"/>
  <c r="J185" i="16" s="1"/>
  <c r="P185" i="16" s="1"/>
  <c r="G168" i="16"/>
  <c r="G144" i="16"/>
  <c r="G136" i="16"/>
  <c r="G208" i="16"/>
  <c r="G160" i="16"/>
  <c r="G216" i="16"/>
  <c r="G200" i="16"/>
  <c r="G192" i="16"/>
  <c r="G176" i="16"/>
  <c r="G184" i="16"/>
  <c r="G152" i="16"/>
  <c r="Q21" i="16"/>
  <c r="R21" i="16"/>
  <c r="I197" i="16"/>
  <c r="J197" i="16" s="1"/>
  <c r="P197" i="16" s="1"/>
  <c r="Q133" i="16"/>
  <c r="R133" i="16"/>
  <c r="S133" i="16" s="1"/>
  <c r="G186" i="16"/>
  <c r="G194" i="16"/>
  <c r="G218" i="16"/>
  <c r="G170" i="16"/>
  <c r="G146" i="16"/>
  <c r="G154" i="16"/>
  <c r="G162" i="16"/>
  <c r="G138" i="16"/>
  <c r="G202" i="16"/>
  <c r="G178" i="16"/>
  <c r="G210" i="16"/>
  <c r="I165" i="16"/>
  <c r="J165" i="16" s="1"/>
  <c r="P165" i="16" s="1"/>
  <c r="I9" i="16"/>
  <c r="J9" i="16" s="1"/>
  <c r="P9" i="16" s="1"/>
  <c r="I17" i="16"/>
  <c r="J17" i="16" s="1"/>
  <c r="P17" i="16" s="1"/>
  <c r="I25" i="16"/>
  <c r="J25" i="16" s="1"/>
  <c r="P25" i="16" s="1"/>
  <c r="G198" i="16"/>
  <c r="G214" i="16"/>
  <c r="G190" i="16"/>
  <c r="G134" i="16"/>
  <c r="G166" i="16"/>
  <c r="G206" i="16"/>
  <c r="G142" i="16"/>
  <c r="G174" i="16"/>
  <c r="G182" i="16"/>
  <c r="G158" i="16"/>
  <c r="G150" i="16"/>
  <c r="I181" i="16"/>
  <c r="J181" i="16" s="1"/>
  <c r="P181" i="16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I226" i="16" s="1"/>
  <c r="J226" i="16" s="1"/>
  <c r="P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I221" i="16" s="1"/>
  <c r="J221" i="16" s="1"/>
  <c r="P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I222" i="16" s="1"/>
  <c r="J222" i="16" s="1"/>
  <c r="P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R213" i="16" l="1"/>
  <c r="G95" i="16"/>
  <c r="Q221" i="16"/>
  <c r="R221" i="16"/>
  <c r="S221" i="16" s="1"/>
  <c r="Q226" i="16"/>
  <c r="R226" i="16"/>
  <c r="Q222" i="16"/>
  <c r="R222" i="16"/>
  <c r="T94" i="16"/>
  <c r="U94" i="16" s="1"/>
  <c r="Q163" i="16"/>
  <c r="R163" i="16"/>
  <c r="S163" i="16" s="1"/>
  <c r="Q20" i="16"/>
  <c r="R20" i="16"/>
  <c r="S20" i="16" s="1"/>
  <c r="Q223" i="16"/>
  <c r="R223" i="16"/>
  <c r="S223" i="16" s="1"/>
  <c r="Q186" i="16"/>
  <c r="R186" i="16"/>
  <c r="S186" i="16" s="1"/>
  <c r="K142" i="16"/>
  <c r="X142" i="16" s="1"/>
  <c r="T142" i="16"/>
  <c r="U142" i="16" s="1"/>
  <c r="V142" i="16" s="1"/>
  <c r="L142" i="16"/>
  <c r="G215" i="16"/>
  <c r="L10" i="16"/>
  <c r="K10" i="16"/>
  <c r="X10" i="16" s="1"/>
  <c r="T10" i="16"/>
  <c r="U10" i="16" s="1"/>
  <c r="K218" i="16"/>
  <c r="X218" i="16" s="1"/>
  <c r="T218" i="16"/>
  <c r="U218" i="16" s="1"/>
  <c r="V218" i="16" s="1"/>
  <c r="L218" i="16"/>
  <c r="S21" i="16"/>
  <c r="G224" i="16"/>
  <c r="L144" i="16"/>
  <c r="K144" i="16"/>
  <c r="X144" i="16" s="1"/>
  <c r="T144" i="16"/>
  <c r="U144" i="16" s="1"/>
  <c r="V144" i="16" s="1"/>
  <c r="Q201" i="16"/>
  <c r="R201" i="16"/>
  <c r="S201" i="16" s="1"/>
  <c r="Q209" i="16"/>
  <c r="R209" i="16"/>
  <c r="S209" i="16" s="1"/>
  <c r="Q160" i="16"/>
  <c r="R160" i="16"/>
  <c r="S160" i="16" s="1"/>
  <c r="Q152" i="16"/>
  <c r="R152" i="16"/>
  <c r="S152" i="16" s="1"/>
  <c r="L159" i="16"/>
  <c r="K159" i="16"/>
  <c r="X159" i="16" s="1"/>
  <c r="T159" i="16"/>
  <c r="U159" i="16" s="1"/>
  <c r="T191" i="16"/>
  <c r="U191" i="16" s="1"/>
  <c r="K191" i="16"/>
  <c r="X191" i="16" s="1"/>
  <c r="L191" i="16"/>
  <c r="Q147" i="16"/>
  <c r="R147" i="16"/>
  <c r="S147" i="16" s="1"/>
  <c r="I227" i="16"/>
  <c r="J227" i="16" s="1"/>
  <c r="P227" i="16" s="1"/>
  <c r="Q28" i="16"/>
  <c r="R28" i="16"/>
  <c r="Q10" i="16"/>
  <c r="R10" i="16"/>
  <c r="S10" i="16" s="1"/>
  <c r="S5" i="16"/>
  <c r="L169" i="16"/>
  <c r="K169" i="16"/>
  <c r="X169" i="16" s="1"/>
  <c r="T169" i="16"/>
  <c r="U169" i="16" s="1"/>
  <c r="L161" i="16"/>
  <c r="T161" i="16"/>
  <c r="U161" i="16" s="1"/>
  <c r="V161" i="16" s="1"/>
  <c r="K161" i="16"/>
  <c r="X161" i="16" s="1"/>
  <c r="T40" i="16"/>
  <c r="U40" i="16" s="1"/>
  <c r="L24" i="16"/>
  <c r="K24" i="16"/>
  <c r="X24" i="16" s="1"/>
  <c r="T24" i="16"/>
  <c r="U24" i="16" s="1"/>
  <c r="Q142" i="16"/>
  <c r="Y142" i="16" s="1"/>
  <c r="AG142" i="16" s="1"/>
  <c r="R142" i="16"/>
  <c r="S142" i="16" s="1"/>
  <c r="T51" i="16"/>
  <c r="U51" i="16" s="1"/>
  <c r="T35" i="16"/>
  <c r="U35" i="16" s="1"/>
  <c r="T57" i="16"/>
  <c r="U57" i="16" s="1"/>
  <c r="V57" i="16" s="1"/>
  <c r="Q135" i="16"/>
  <c r="R135" i="16"/>
  <c r="S135" i="16" s="1"/>
  <c r="Q207" i="16"/>
  <c r="R207" i="16"/>
  <c r="Q8" i="16"/>
  <c r="R8" i="16"/>
  <c r="S8" i="16" s="1"/>
  <c r="S213" i="16"/>
  <c r="L15" i="16"/>
  <c r="T15" i="16"/>
  <c r="U15" i="16" s="1"/>
  <c r="V15" i="16" s="1"/>
  <c r="K15" i="16"/>
  <c r="X15" i="16" s="1"/>
  <c r="Q19" i="16"/>
  <c r="R19" i="16"/>
  <c r="S19" i="16" s="1"/>
  <c r="Q220" i="16"/>
  <c r="R220" i="16"/>
  <c r="Q164" i="16"/>
  <c r="R164" i="16"/>
  <c r="Q189" i="16"/>
  <c r="R189" i="16"/>
  <c r="K6" i="16"/>
  <c r="X6" i="16" s="1"/>
  <c r="T6" i="16"/>
  <c r="U6" i="16" s="1"/>
  <c r="L6" i="16"/>
  <c r="Q170" i="16"/>
  <c r="R170" i="16"/>
  <c r="T214" i="16"/>
  <c r="U214" i="16" s="1"/>
  <c r="K214" i="16"/>
  <c r="X214" i="16" s="1"/>
  <c r="L214" i="16"/>
  <c r="Q17" i="16"/>
  <c r="R17" i="16"/>
  <c r="Q137" i="16"/>
  <c r="R137" i="16"/>
  <c r="S137" i="16" s="1"/>
  <c r="K22" i="16"/>
  <c r="X22" i="16" s="1"/>
  <c r="L22" i="16"/>
  <c r="T22" i="16"/>
  <c r="U22" i="16" s="1"/>
  <c r="V22" i="16" s="1"/>
  <c r="T194" i="16"/>
  <c r="U194" i="16" s="1"/>
  <c r="L194" i="16"/>
  <c r="K194" i="16"/>
  <c r="X194" i="16" s="1"/>
  <c r="Q169" i="16"/>
  <c r="R169" i="16"/>
  <c r="S169" i="16" s="1"/>
  <c r="T66" i="16"/>
  <c r="U66" i="16" s="1"/>
  <c r="V66" i="16" s="1"/>
  <c r="L155" i="16"/>
  <c r="T155" i="16"/>
  <c r="U155" i="16" s="1"/>
  <c r="V155" i="16" s="1"/>
  <c r="K155" i="16"/>
  <c r="X155" i="16" s="1"/>
  <c r="G225" i="16"/>
  <c r="K217" i="16"/>
  <c r="X217" i="16" s="1"/>
  <c r="T217" i="16"/>
  <c r="U217" i="16" s="1"/>
  <c r="V217" i="16" s="1"/>
  <c r="L217" i="16"/>
  <c r="T80" i="16"/>
  <c r="U80" i="16" s="1"/>
  <c r="Q23" i="16"/>
  <c r="R23" i="16"/>
  <c r="S23" i="16" s="1"/>
  <c r="Q150" i="16"/>
  <c r="R150" i="16"/>
  <c r="Q134" i="16"/>
  <c r="R134" i="16"/>
  <c r="S134" i="16" s="1"/>
  <c r="G97" i="16"/>
  <c r="T65" i="16"/>
  <c r="U65" i="16" s="1"/>
  <c r="V65" i="16" s="1"/>
  <c r="Q215" i="16"/>
  <c r="R215" i="16"/>
  <c r="S215" i="16" s="1"/>
  <c r="Q143" i="16"/>
  <c r="R143" i="16"/>
  <c r="S143" i="16" s="1"/>
  <c r="G87" i="16"/>
  <c r="T31" i="16"/>
  <c r="U31" i="16" s="1"/>
  <c r="V31" i="16" s="1"/>
  <c r="Q180" i="16"/>
  <c r="R180" i="16"/>
  <c r="Q196" i="16"/>
  <c r="R196" i="16"/>
  <c r="S196" i="16" s="1"/>
  <c r="T54" i="16"/>
  <c r="U54" i="16" s="1"/>
  <c r="K14" i="16"/>
  <c r="X14" i="16" s="1"/>
  <c r="T14" i="16"/>
  <c r="U14" i="16" s="1"/>
  <c r="L14" i="16"/>
  <c r="Q138" i="16"/>
  <c r="R138" i="16"/>
  <c r="S138" i="16" s="1"/>
  <c r="L168" i="16"/>
  <c r="T168" i="16"/>
  <c r="U168" i="16" s="1"/>
  <c r="V168" i="16" s="1"/>
  <c r="K168" i="16"/>
  <c r="X168" i="16" s="1"/>
  <c r="Q198" i="16"/>
  <c r="R198" i="16"/>
  <c r="S198" i="16" s="1"/>
  <c r="T99" i="16"/>
  <c r="U99" i="16" s="1"/>
  <c r="V99" i="16" s="1"/>
  <c r="T198" i="16"/>
  <c r="U198" i="16" s="1"/>
  <c r="K198" i="16"/>
  <c r="X198" i="16" s="1"/>
  <c r="L198" i="16"/>
  <c r="Q25" i="16"/>
  <c r="R25" i="16"/>
  <c r="S25" i="16" s="1"/>
  <c r="Q9" i="16"/>
  <c r="R9" i="16"/>
  <c r="S9" i="16" s="1"/>
  <c r="T162" i="16"/>
  <c r="U162" i="16" s="1"/>
  <c r="L162" i="16"/>
  <c r="K162" i="16"/>
  <c r="X162" i="16" s="1"/>
  <c r="Q185" i="16"/>
  <c r="R185" i="16"/>
  <c r="S185" i="16" s="1"/>
  <c r="Q216" i="16"/>
  <c r="R216" i="16"/>
  <c r="S216" i="16" s="1"/>
  <c r="Q200" i="16"/>
  <c r="R200" i="16"/>
  <c r="S200" i="16" s="1"/>
  <c r="T167" i="16"/>
  <c r="U167" i="16" s="1"/>
  <c r="L167" i="16"/>
  <c r="K167" i="16"/>
  <c r="X167" i="16" s="1"/>
  <c r="G98" i="16"/>
  <c r="T74" i="16"/>
  <c r="U74" i="16" s="1"/>
  <c r="Q203" i="16"/>
  <c r="R203" i="16"/>
  <c r="S203" i="16" s="1"/>
  <c r="T179" i="16"/>
  <c r="U179" i="16" s="1"/>
  <c r="V179" i="16" s="1"/>
  <c r="L179" i="16"/>
  <c r="K179" i="16"/>
  <c r="X179" i="16" s="1"/>
  <c r="T219" i="16"/>
  <c r="U219" i="16" s="1"/>
  <c r="K219" i="16"/>
  <c r="X219" i="16" s="1"/>
  <c r="L219" i="16"/>
  <c r="K209" i="16"/>
  <c r="X209" i="16" s="1"/>
  <c r="L209" i="16"/>
  <c r="T209" i="16"/>
  <c r="U209" i="16" s="1"/>
  <c r="T201" i="16"/>
  <c r="U201" i="16" s="1"/>
  <c r="V201" i="16" s="1"/>
  <c r="L201" i="16"/>
  <c r="K201" i="16"/>
  <c r="X201" i="16" s="1"/>
  <c r="T72" i="16"/>
  <c r="U72" i="16" s="1"/>
  <c r="V72" i="16" s="1"/>
  <c r="T8" i="16"/>
  <c r="U8" i="16" s="1"/>
  <c r="V8" i="16" s="1"/>
  <c r="Z8" i="16" s="1"/>
  <c r="L8" i="16"/>
  <c r="K8" i="16"/>
  <c r="X8" i="16" s="1"/>
  <c r="Q15" i="16"/>
  <c r="R15" i="16"/>
  <c r="Q158" i="16"/>
  <c r="R158" i="16"/>
  <c r="T59" i="16"/>
  <c r="U59" i="16" s="1"/>
  <c r="V59" i="16" s="1"/>
  <c r="T33" i="16"/>
  <c r="U33" i="16" s="1"/>
  <c r="V33" i="16" s="1"/>
  <c r="Q191" i="16"/>
  <c r="R191" i="16"/>
  <c r="S191" i="16" s="1"/>
  <c r="Q167" i="16"/>
  <c r="R167" i="16"/>
  <c r="S167" i="16" s="1"/>
  <c r="Q205" i="16"/>
  <c r="R205" i="16"/>
  <c r="T79" i="16"/>
  <c r="U79" i="16" s="1"/>
  <c r="Q14" i="16"/>
  <c r="R14" i="16"/>
  <c r="S14" i="16" s="1"/>
  <c r="Q204" i="16"/>
  <c r="R204" i="16"/>
  <c r="S204" i="16" s="1"/>
  <c r="T70" i="16"/>
  <c r="U70" i="16" s="1"/>
  <c r="V70" i="16" s="1"/>
  <c r="Q162" i="16"/>
  <c r="R162" i="16"/>
  <c r="L192" i="16"/>
  <c r="K192" i="16"/>
  <c r="X192" i="16" s="1"/>
  <c r="T192" i="16"/>
  <c r="U192" i="16" s="1"/>
  <c r="K143" i="16"/>
  <c r="X143" i="16" s="1"/>
  <c r="T143" i="16"/>
  <c r="U143" i="16" s="1"/>
  <c r="L143" i="16"/>
  <c r="T171" i="16"/>
  <c r="U171" i="16" s="1"/>
  <c r="K171" i="16"/>
  <c r="X171" i="16" s="1"/>
  <c r="L171" i="16"/>
  <c r="T64" i="16"/>
  <c r="U64" i="16" s="1"/>
  <c r="V64" i="16" s="1"/>
  <c r="T78" i="16"/>
  <c r="U78" i="16" s="1"/>
  <c r="V78" i="16" s="1"/>
  <c r="T200" i="16"/>
  <c r="U200" i="16" s="1"/>
  <c r="K200" i="16"/>
  <c r="X200" i="16" s="1"/>
  <c r="L200" i="16"/>
  <c r="Q168" i="16"/>
  <c r="R168" i="16"/>
  <c r="S168" i="16" s="1"/>
  <c r="L206" i="16"/>
  <c r="T206" i="16"/>
  <c r="U206" i="16" s="1"/>
  <c r="K206" i="16"/>
  <c r="X206" i="16" s="1"/>
  <c r="G5" i="16"/>
  <c r="G37" i="16"/>
  <c r="G85" i="16"/>
  <c r="G45" i="16"/>
  <c r="G21" i="16"/>
  <c r="G93" i="16"/>
  <c r="G29" i="16"/>
  <c r="G13" i="16"/>
  <c r="G53" i="16"/>
  <c r="G61" i="16"/>
  <c r="G77" i="16"/>
  <c r="G69" i="16"/>
  <c r="T150" i="16"/>
  <c r="U150" i="16" s="1"/>
  <c r="V150" i="16" s="1"/>
  <c r="K150" i="16"/>
  <c r="X150" i="16" s="1"/>
  <c r="L150" i="16"/>
  <c r="Q165" i="16"/>
  <c r="R165" i="16"/>
  <c r="S165" i="16" s="1"/>
  <c r="K154" i="16"/>
  <c r="X154" i="16" s="1"/>
  <c r="L154" i="16"/>
  <c r="T154" i="16"/>
  <c r="U154" i="16" s="1"/>
  <c r="T186" i="16"/>
  <c r="U186" i="16" s="1"/>
  <c r="L186" i="16"/>
  <c r="K186" i="16"/>
  <c r="X186" i="16" s="1"/>
  <c r="T152" i="16"/>
  <c r="U152" i="16" s="1"/>
  <c r="L152" i="16"/>
  <c r="K152" i="16"/>
  <c r="X152" i="16" s="1"/>
  <c r="L216" i="16"/>
  <c r="K216" i="16"/>
  <c r="X216" i="16" s="1"/>
  <c r="T216" i="16"/>
  <c r="U216" i="16" s="1"/>
  <c r="I225" i="16"/>
  <c r="J225" i="16" s="1"/>
  <c r="P225" i="16" s="1"/>
  <c r="Q217" i="16"/>
  <c r="R217" i="16"/>
  <c r="S217" i="16" s="1"/>
  <c r="Q208" i="16"/>
  <c r="R208" i="16"/>
  <c r="Q192" i="16"/>
  <c r="R192" i="16"/>
  <c r="T199" i="16"/>
  <c r="U199" i="16" s="1"/>
  <c r="K199" i="16"/>
  <c r="X199" i="16" s="1"/>
  <c r="L199" i="16"/>
  <c r="T175" i="16"/>
  <c r="U175" i="16" s="1"/>
  <c r="V175" i="16" s="1"/>
  <c r="K175" i="16"/>
  <c r="X175" i="16" s="1"/>
  <c r="L175" i="16"/>
  <c r="K18" i="16"/>
  <c r="X18" i="16" s="1"/>
  <c r="T18" i="16"/>
  <c r="U18" i="16" s="1"/>
  <c r="V18" i="16" s="1"/>
  <c r="L18" i="16"/>
  <c r="T50" i="16"/>
  <c r="U50" i="16" s="1"/>
  <c r="Q187" i="16"/>
  <c r="R187" i="16"/>
  <c r="S187" i="16" s="1"/>
  <c r="Q171" i="16"/>
  <c r="R171" i="16"/>
  <c r="S141" i="16"/>
  <c r="L195" i="16"/>
  <c r="T195" i="16"/>
  <c r="U195" i="16" s="1"/>
  <c r="K195" i="16"/>
  <c r="X195" i="16" s="1"/>
  <c r="G227" i="16"/>
  <c r="T32" i="16"/>
  <c r="U32" i="16" s="1"/>
  <c r="T67" i="16"/>
  <c r="U67" i="16" s="1"/>
  <c r="V67" i="16" s="1"/>
  <c r="K27" i="16"/>
  <c r="X27" i="16" s="1"/>
  <c r="T27" i="16"/>
  <c r="U27" i="16" s="1"/>
  <c r="L27" i="16"/>
  <c r="L9" i="16"/>
  <c r="K9" i="16"/>
  <c r="X9" i="16" s="1"/>
  <c r="T9" i="16"/>
  <c r="U9" i="16" s="1"/>
  <c r="V9" i="16" s="1"/>
  <c r="K25" i="16"/>
  <c r="X25" i="16" s="1"/>
  <c r="T25" i="16"/>
  <c r="U25" i="16" s="1"/>
  <c r="L25" i="16"/>
  <c r="Q183" i="16"/>
  <c r="R183" i="16"/>
  <c r="T71" i="16"/>
  <c r="U71" i="16" s="1"/>
  <c r="T47" i="16"/>
  <c r="U47" i="16" s="1"/>
  <c r="V47" i="16" s="1"/>
  <c r="Q6" i="16"/>
  <c r="R6" i="16"/>
  <c r="S6" i="16" s="1"/>
  <c r="Q172" i="16"/>
  <c r="R172" i="16"/>
  <c r="S172" i="16" s="1"/>
  <c r="Q188" i="16"/>
  <c r="R188" i="16"/>
  <c r="S188" i="16" s="1"/>
  <c r="T38" i="16"/>
  <c r="U38" i="16" s="1"/>
  <c r="V38" i="16" s="1"/>
  <c r="Q218" i="16"/>
  <c r="R218" i="16"/>
  <c r="T202" i="16"/>
  <c r="U202" i="16" s="1"/>
  <c r="V202" i="16" s="1"/>
  <c r="L202" i="16"/>
  <c r="K202" i="16"/>
  <c r="X202" i="16" s="1"/>
  <c r="Q176" i="16"/>
  <c r="R176" i="16"/>
  <c r="T48" i="16"/>
  <c r="U48" i="16" s="1"/>
  <c r="V48" i="16" s="1"/>
  <c r="Q7" i="16"/>
  <c r="R7" i="16"/>
  <c r="S7" i="16" s="1"/>
  <c r="Q228" i="16"/>
  <c r="R228" i="16"/>
  <c r="S228" i="16" s="1"/>
  <c r="Q29" i="16"/>
  <c r="R29" i="16"/>
  <c r="Q18" i="16"/>
  <c r="Y18" i="16" s="1"/>
  <c r="AG18" i="16" s="1"/>
  <c r="R18" i="16"/>
  <c r="L158" i="16"/>
  <c r="T158" i="16"/>
  <c r="U158" i="16" s="1"/>
  <c r="K158" i="16"/>
  <c r="X158" i="16" s="1"/>
  <c r="L166" i="16"/>
  <c r="T166" i="16"/>
  <c r="U166" i="16" s="1"/>
  <c r="K166" i="16"/>
  <c r="X166" i="16" s="1"/>
  <c r="T146" i="16"/>
  <c r="U146" i="16" s="1"/>
  <c r="L146" i="16"/>
  <c r="K146" i="16"/>
  <c r="X146" i="16" s="1"/>
  <c r="L160" i="16"/>
  <c r="K160" i="16"/>
  <c r="X160" i="16" s="1"/>
  <c r="T160" i="16"/>
  <c r="U160" i="16" s="1"/>
  <c r="Q193" i="16"/>
  <c r="R193" i="16"/>
  <c r="S193" i="16" s="1"/>
  <c r="Q145" i="16"/>
  <c r="R145" i="16"/>
  <c r="Q144" i="16"/>
  <c r="R144" i="16"/>
  <c r="T151" i="16"/>
  <c r="U151" i="16" s="1"/>
  <c r="V151" i="16" s="1"/>
  <c r="K151" i="16"/>
  <c r="X151" i="16" s="1"/>
  <c r="L151" i="16"/>
  <c r="T135" i="16"/>
  <c r="U135" i="16" s="1"/>
  <c r="V135" i="16" s="1"/>
  <c r="K135" i="16"/>
  <c r="X135" i="16" s="1"/>
  <c r="L135" i="16"/>
  <c r="T58" i="16"/>
  <c r="U58" i="16" s="1"/>
  <c r="Q155" i="16"/>
  <c r="Y155" i="16" s="1"/>
  <c r="AG155" i="16" s="1"/>
  <c r="R155" i="16"/>
  <c r="S155" i="16" s="1"/>
  <c r="Q211" i="16"/>
  <c r="R211" i="16"/>
  <c r="Q12" i="16"/>
  <c r="R12" i="16"/>
  <c r="S12" i="16" s="1"/>
  <c r="Q26" i="16"/>
  <c r="R26" i="16"/>
  <c r="S26" i="16" s="1"/>
  <c r="L203" i="16"/>
  <c r="K203" i="16"/>
  <c r="X203" i="16" s="1"/>
  <c r="T203" i="16"/>
  <c r="U203" i="16" s="1"/>
  <c r="T163" i="16"/>
  <c r="U163" i="16" s="1"/>
  <c r="K163" i="16"/>
  <c r="X163" i="16" s="1"/>
  <c r="L163" i="16"/>
  <c r="K185" i="16"/>
  <c r="X185" i="16" s="1"/>
  <c r="L185" i="16"/>
  <c r="T185" i="16"/>
  <c r="U185" i="16" s="1"/>
  <c r="K177" i="16"/>
  <c r="X177" i="16" s="1"/>
  <c r="T177" i="16"/>
  <c r="U177" i="16" s="1"/>
  <c r="V177" i="16" s="1"/>
  <c r="L177" i="16"/>
  <c r="T56" i="16"/>
  <c r="U56" i="16" s="1"/>
  <c r="T88" i="16"/>
  <c r="U88" i="16" s="1"/>
  <c r="V88" i="16" s="1"/>
  <c r="Q206" i="16"/>
  <c r="R206" i="16"/>
  <c r="S206" i="16" s="1"/>
  <c r="Q166" i="16"/>
  <c r="R166" i="16"/>
  <c r="S166" i="16" s="1"/>
  <c r="T83" i="16"/>
  <c r="U83" i="16" s="1"/>
  <c r="V83" i="16" s="1"/>
  <c r="T43" i="16"/>
  <c r="U43" i="16" s="1"/>
  <c r="V43" i="16" s="1"/>
  <c r="T41" i="16"/>
  <c r="U41" i="16" s="1"/>
  <c r="V41" i="16" s="1"/>
  <c r="T49" i="16"/>
  <c r="U49" i="16" s="1"/>
  <c r="V49" i="16" s="1"/>
  <c r="Q199" i="16"/>
  <c r="R199" i="16"/>
  <c r="S199" i="16" s="1"/>
  <c r="Q159" i="16"/>
  <c r="R159" i="16"/>
  <c r="S159" i="16" s="1"/>
  <c r="T63" i="16"/>
  <c r="U63" i="16" s="1"/>
  <c r="T23" i="16"/>
  <c r="U23" i="16" s="1"/>
  <c r="K23" i="16"/>
  <c r="X23" i="16" s="1"/>
  <c r="L23" i="16"/>
  <c r="Q27" i="16"/>
  <c r="R27" i="16"/>
  <c r="S27" i="16" s="1"/>
  <c r="I30" i="16"/>
  <c r="J30" i="16" s="1"/>
  <c r="P30" i="16" s="1"/>
  <c r="Q212" i="16"/>
  <c r="R212" i="16"/>
  <c r="S212" i="16" s="1"/>
  <c r="T86" i="16"/>
  <c r="U86" i="16" s="1"/>
  <c r="V86" i="16" s="1"/>
  <c r="T30" i="16"/>
  <c r="U30" i="16" s="1"/>
  <c r="Q210" i="16"/>
  <c r="R210" i="16"/>
  <c r="K226" i="16"/>
  <c r="X226" i="16" s="1"/>
  <c r="T226" i="16"/>
  <c r="U226" i="16" s="1"/>
  <c r="L226" i="16"/>
  <c r="T207" i="16"/>
  <c r="U207" i="16" s="1"/>
  <c r="V207" i="16" s="1"/>
  <c r="K207" i="16"/>
  <c r="X207" i="16" s="1"/>
  <c r="L207" i="16"/>
  <c r="L26" i="16"/>
  <c r="T26" i="16"/>
  <c r="U26" i="16" s="1"/>
  <c r="K26" i="16"/>
  <c r="X26" i="16" s="1"/>
  <c r="T147" i="16"/>
  <c r="U147" i="16" s="1"/>
  <c r="K147" i="16"/>
  <c r="X147" i="16" s="1"/>
  <c r="L147" i="16"/>
  <c r="Q146" i="16"/>
  <c r="R146" i="16"/>
  <c r="G165" i="16"/>
  <c r="G173" i="16"/>
  <c r="G189" i="16"/>
  <c r="G181" i="16"/>
  <c r="G149" i="16"/>
  <c r="G221" i="16"/>
  <c r="G213" i="16"/>
  <c r="G133" i="16"/>
  <c r="G141" i="16"/>
  <c r="G157" i="16"/>
  <c r="G205" i="16"/>
  <c r="G197" i="16"/>
  <c r="T134" i="16"/>
  <c r="U134" i="16" s="1"/>
  <c r="V134" i="16" s="1"/>
  <c r="L134" i="16"/>
  <c r="K134" i="16"/>
  <c r="X134" i="16" s="1"/>
  <c r="K210" i="16"/>
  <c r="X210" i="16" s="1"/>
  <c r="T210" i="16"/>
  <c r="U210" i="16" s="1"/>
  <c r="V210" i="16" s="1"/>
  <c r="L210" i="16"/>
  <c r="K184" i="16"/>
  <c r="X184" i="16" s="1"/>
  <c r="L184" i="16"/>
  <c r="T184" i="16"/>
  <c r="U184" i="16" s="1"/>
  <c r="K208" i="16"/>
  <c r="X208" i="16" s="1"/>
  <c r="T208" i="16"/>
  <c r="U208" i="16" s="1"/>
  <c r="V208" i="16" s="1"/>
  <c r="L208" i="16"/>
  <c r="Q177" i="16"/>
  <c r="R177" i="16"/>
  <c r="I224" i="16"/>
  <c r="J224" i="16" s="1"/>
  <c r="P224" i="16" s="1"/>
  <c r="G223" i="16"/>
  <c r="T90" i="16"/>
  <c r="U90" i="16" s="1"/>
  <c r="T42" i="16"/>
  <c r="U42" i="16" s="1"/>
  <c r="Q195" i="16"/>
  <c r="R195" i="16"/>
  <c r="Q179" i="16"/>
  <c r="R179" i="16"/>
  <c r="S179" i="16" s="1"/>
  <c r="T211" i="16"/>
  <c r="U211" i="16" s="1"/>
  <c r="V211" i="16" s="1"/>
  <c r="L211" i="16"/>
  <c r="K211" i="16"/>
  <c r="X211" i="16" s="1"/>
  <c r="L153" i="16"/>
  <c r="K153" i="16"/>
  <c r="X153" i="16" s="1"/>
  <c r="T153" i="16"/>
  <c r="U153" i="16" s="1"/>
  <c r="K145" i="16"/>
  <c r="X145" i="16" s="1"/>
  <c r="T145" i="16"/>
  <c r="U145" i="16" s="1"/>
  <c r="V145" i="16" s="1"/>
  <c r="L145" i="16"/>
  <c r="G96" i="16"/>
  <c r="Q182" i="16"/>
  <c r="R182" i="16"/>
  <c r="S182" i="16" s="1"/>
  <c r="Q190" i="16"/>
  <c r="R190" i="16"/>
  <c r="S190" i="16" s="1"/>
  <c r="T75" i="16"/>
  <c r="U75" i="16" s="1"/>
  <c r="L11" i="16"/>
  <c r="K11" i="16"/>
  <c r="X11" i="16" s="1"/>
  <c r="T11" i="16"/>
  <c r="U11" i="16" s="1"/>
  <c r="T89" i="16"/>
  <c r="U89" i="16" s="1"/>
  <c r="V89" i="16" s="1"/>
  <c r="L17" i="16"/>
  <c r="K17" i="16"/>
  <c r="X17" i="16" s="1"/>
  <c r="T17" i="16"/>
  <c r="U17" i="16" s="1"/>
  <c r="V17" i="16" s="1"/>
  <c r="Q151" i="16"/>
  <c r="R151" i="16"/>
  <c r="S151" i="16" s="1"/>
  <c r="Q24" i="16"/>
  <c r="R24" i="16"/>
  <c r="S24" i="16" s="1"/>
  <c r="T39" i="16"/>
  <c r="U39" i="16" s="1"/>
  <c r="V39" i="16" s="1"/>
  <c r="Q11" i="16"/>
  <c r="R11" i="16"/>
  <c r="S11" i="16" s="1"/>
  <c r="Q22" i="16"/>
  <c r="R22" i="16"/>
  <c r="Q140" i="16"/>
  <c r="R140" i="16"/>
  <c r="Q148" i="16"/>
  <c r="R148" i="16"/>
  <c r="S148" i="16" s="1"/>
  <c r="T62" i="16"/>
  <c r="U62" i="16" s="1"/>
  <c r="V62" i="16" s="1"/>
  <c r="T46" i="16"/>
  <c r="U46" i="16" s="1"/>
  <c r="V46" i="16" s="1"/>
  <c r="Q202" i="16"/>
  <c r="R202" i="16"/>
  <c r="S202" i="16" s="1"/>
  <c r="Q194" i="16"/>
  <c r="R194" i="16"/>
  <c r="S194" i="16" s="1"/>
  <c r="T174" i="16"/>
  <c r="U174" i="16" s="1"/>
  <c r="V174" i="16" s="1"/>
  <c r="L174" i="16"/>
  <c r="K174" i="16"/>
  <c r="X174" i="16" s="1"/>
  <c r="T82" i="16"/>
  <c r="U82" i="16" s="1"/>
  <c r="Q214" i="16"/>
  <c r="R214" i="16"/>
  <c r="K19" i="16"/>
  <c r="X19" i="16" s="1"/>
  <c r="T19" i="16"/>
  <c r="U19" i="16" s="1"/>
  <c r="L19" i="16"/>
  <c r="T95" i="16"/>
  <c r="U95" i="16" s="1"/>
  <c r="V95" i="16" s="1"/>
  <c r="Q181" i="16"/>
  <c r="R181" i="16"/>
  <c r="S181" i="16" s="1"/>
  <c r="K138" i="16"/>
  <c r="X138" i="16" s="1"/>
  <c r="T138" i="16"/>
  <c r="U138" i="16" s="1"/>
  <c r="V138" i="16" s="1"/>
  <c r="Z138" i="16" s="1"/>
  <c r="L138" i="16"/>
  <c r="Q184" i="16"/>
  <c r="R184" i="16"/>
  <c r="S184" i="16" s="1"/>
  <c r="T222" i="16"/>
  <c r="U222" i="16" s="1"/>
  <c r="L222" i="16"/>
  <c r="K222" i="16"/>
  <c r="X222" i="16" s="1"/>
  <c r="L182" i="16"/>
  <c r="K182" i="16"/>
  <c r="X182" i="16" s="1"/>
  <c r="T182" i="16"/>
  <c r="U182" i="16" s="1"/>
  <c r="T190" i="16"/>
  <c r="U190" i="16" s="1"/>
  <c r="L190" i="16"/>
  <c r="K190" i="16"/>
  <c r="X190" i="16" s="1"/>
  <c r="L178" i="16"/>
  <c r="K178" i="16"/>
  <c r="X178" i="16" s="1"/>
  <c r="T178" i="16"/>
  <c r="U178" i="16" s="1"/>
  <c r="K170" i="16"/>
  <c r="X170" i="16" s="1"/>
  <c r="T170" i="16"/>
  <c r="U170" i="16" s="1"/>
  <c r="V170" i="16" s="1"/>
  <c r="L170" i="16"/>
  <c r="Q197" i="16"/>
  <c r="R197" i="16"/>
  <c r="S197" i="16" s="1"/>
  <c r="K176" i="16"/>
  <c r="X176" i="16" s="1"/>
  <c r="L176" i="16"/>
  <c r="T176" i="16"/>
  <c r="U176" i="16" s="1"/>
  <c r="K136" i="16"/>
  <c r="X136" i="16" s="1"/>
  <c r="T136" i="16"/>
  <c r="U136" i="16" s="1"/>
  <c r="V136" i="16" s="1"/>
  <c r="L136" i="16"/>
  <c r="Q153" i="16"/>
  <c r="R153" i="16"/>
  <c r="S153" i="16" s="1"/>
  <c r="Q161" i="16"/>
  <c r="Y161" i="16" s="1"/>
  <c r="AG161" i="16" s="1"/>
  <c r="R161" i="16"/>
  <c r="Q136" i="16"/>
  <c r="R136" i="16"/>
  <c r="T183" i="16"/>
  <c r="U183" i="16" s="1"/>
  <c r="K183" i="16"/>
  <c r="X183" i="16" s="1"/>
  <c r="L183" i="16"/>
  <c r="T34" i="16"/>
  <c r="U34" i="16" s="1"/>
  <c r="V34" i="16" s="1"/>
  <c r="Q139" i="16"/>
  <c r="R139" i="16"/>
  <c r="S139" i="16" s="1"/>
  <c r="Q219" i="16"/>
  <c r="R219" i="16"/>
  <c r="S219" i="16" s="1"/>
  <c r="T139" i="16"/>
  <c r="U139" i="16" s="1"/>
  <c r="L139" i="16"/>
  <c r="K139" i="16"/>
  <c r="X139" i="16" s="1"/>
  <c r="L187" i="16"/>
  <c r="T187" i="16"/>
  <c r="U187" i="16" s="1"/>
  <c r="K187" i="16"/>
  <c r="X187" i="16" s="1"/>
  <c r="T193" i="16"/>
  <c r="U193" i="16" s="1"/>
  <c r="K193" i="16"/>
  <c r="X193" i="16" s="1"/>
  <c r="L193" i="16"/>
  <c r="K137" i="16"/>
  <c r="X137" i="16" s="1"/>
  <c r="L137" i="16"/>
  <c r="T137" i="16"/>
  <c r="U137" i="16" s="1"/>
  <c r="V137" i="16" s="1"/>
  <c r="Z137" i="16" s="1"/>
  <c r="K16" i="16"/>
  <c r="X16" i="16" s="1"/>
  <c r="L16" i="16"/>
  <c r="T16" i="16"/>
  <c r="U16" i="16" s="1"/>
  <c r="V16" i="16" s="1"/>
  <c r="Q174" i="16"/>
  <c r="R174" i="16"/>
  <c r="S174" i="16" s="1"/>
  <c r="T91" i="16"/>
  <c r="U91" i="16" s="1"/>
  <c r="T81" i="16"/>
  <c r="U81" i="16" s="1"/>
  <c r="T73" i="16"/>
  <c r="U73" i="16" s="1"/>
  <c r="Q175" i="16"/>
  <c r="R175" i="16"/>
  <c r="Q16" i="16"/>
  <c r="Y16" i="16" s="1"/>
  <c r="AG16" i="16" s="1"/>
  <c r="R16" i="16"/>
  <c r="S16" i="16" s="1"/>
  <c r="T7" i="16"/>
  <c r="U7" i="16" s="1"/>
  <c r="L7" i="16"/>
  <c r="K7" i="16"/>
  <c r="X7" i="16" s="1"/>
  <c r="T55" i="16"/>
  <c r="U55" i="16" s="1"/>
  <c r="Q156" i="16"/>
  <c r="R156" i="16"/>
  <c r="Q178" i="16"/>
  <c r="R178" i="16"/>
  <c r="S178" i="16" s="1"/>
  <c r="Q154" i="16"/>
  <c r="R154" i="16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I232" i="16" s="1"/>
  <c r="J232" i="16" s="1"/>
  <c r="P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J236" i="16" s="1"/>
  <c r="P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68" i="16" l="1"/>
  <c r="AG168" i="16" s="1"/>
  <c r="Y22" i="16"/>
  <c r="AG22" i="16" s="1"/>
  <c r="Y15" i="16"/>
  <c r="AG15" i="16" s="1"/>
  <c r="Y144" i="16"/>
  <c r="AG144" i="16" s="1"/>
  <c r="Y151" i="16"/>
  <c r="AG151" i="16" s="1"/>
  <c r="Y175" i="16"/>
  <c r="AG175" i="16" s="1"/>
  <c r="Y211" i="16"/>
  <c r="AG211" i="16" s="1"/>
  <c r="Y201" i="16"/>
  <c r="AG201" i="16" s="1"/>
  <c r="Z9" i="16"/>
  <c r="Y150" i="16"/>
  <c r="AG150" i="16" s="1"/>
  <c r="Y174" i="16"/>
  <c r="AG174" i="16" s="1"/>
  <c r="Z217" i="16"/>
  <c r="Y8" i="16"/>
  <c r="AG8" i="16" s="1"/>
  <c r="Z134" i="16"/>
  <c r="Y179" i="16"/>
  <c r="AG179" i="16" s="1"/>
  <c r="Y177" i="16"/>
  <c r="AG177" i="16" s="1"/>
  <c r="Y210" i="16"/>
  <c r="AG210" i="16" s="1"/>
  <c r="Z135" i="16"/>
  <c r="AA135" i="16" s="1"/>
  <c r="Z201" i="16"/>
  <c r="AA201" i="16" s="1"/>
  <c r="Y138" i="16"/>
  <c r="AG138" i="16" s="1"/>
  <c r="Q234" i="16"/>
  <c r="R234" i="16"/>
  <c r="S234" i="16" s="1"/>
  <c r="Q232" i="16"/>
  <c r="R232" i="16"/>
  <c r="T230" i="16"/>
  <c r="U230" i="16" s="1"/>
  <c r="T231" i="16"/>
  <c r="U231" i="16" s="1"/>
  <c r="V82" i="16"/>
  <c r="Y184" i="16"/>
  <c r="AG184" i="16" s="1"/>
  <c r="V184" i="16"/>
  <c r="Z184" i="16" s="1"/>
  <c r="AH134" i="16"/>
  <c r="AI134" i="16" s="1"/>
  <c r="AA134" i="16"/>
  <c r="Z145" i="16"/>
  <c r="S145" i="16"/>
  <c r="V79" i="16"/>
  <c r="S22" i="16"/>
  <c r="Z22" i="16"/>
  <c r="Q236" i="16"/>
  <c r="R236" i="16"/>
  <c r="S236" i="16" s="1"/>
  <c r="V73" i="16"/>
  <c r="Y139" i="16"/>
  <c r="AG139" i="16" s="1"/>
  <c r="V139" i="16"/>
  <c r="Z139" i="16" s="1"/>
  <c r="Y222" i="16"/>
  <c r="AG222" i="16" s="1"/>
  <c r="V222" i="16"/>
  <c r="Z222" i="16" s="1"/>
  <c r="Y153" i="16"/>
  <c r="AG153" i="16" s="1"/>
  <c r="V153" i="16"/>
  <c r="Z153" i="16" s="1"/>
  <c r="S195" i="16"/>
  <c r="L221" i="16"/>
  <c r="T221" i="16"/>
  <c r="U221" i="16" s="1"/>
  <c r="V221" i="16" s="1"/>
  <c r="Z221" i="16" s="1"/>
  <c r="K221" i="16"/>
  <c r="X221" i="16" s="1"/>
  <c r="Y26" i="16"/>
  <c r="AG26" i="16" s="1"/>
  <c r="V26" i="16"/>
  <c r="Z26" i="16" s="1"/>
  <c r="Z210" i="16"/>
  <c r="S210" i="16"/>
  <c r="Y203" i="16"/>
  <c r="AG203" i="16" s="1"/>
  <c r="V203" i="16"/>
  <c r="Z203" i="16" s="1"/>
  <c r="Z211" i="16"/>
  <c r="S211" i="16"/>
  <c r="Y158" i="16"/>
  <c r="AG158" i="16" s="1"/>
  <c r="V158" i="16"/>
  <c r="Z158" i="16" s="1"/>
  <c r="G102" i="16"/>
  <c r="Y27" i="16"/>
  <c r="AG27" i="16" s="1"/>
  <c r="V27" i="16"/>
  <c r="Z27" i="16" s="1"/>
  <c r="Y217" i="16"/>
  <c r="AG217" i="16" s="1"/>
  <c r="T61" i="16"/>
  <c r="U61" i="16" s="1"/>
  <c r="V61" i="16" s="1"/>
  <c r="T85" i="16"/>
  <c r="U85" i="16" s="1"/>
  <c r="V85" i="16" s="1"/>
  <c r="Y167" i="16"/>
  <c r="AG167" i="16" s="1"/>
  <c r="V167" i="16"/>
  <c r="Z167" i="16" s="1"/>
  <c r="Y9" i="16"/>
  <c r="AG9" i="16" s="1"/>
  <c r="Z150" i="16"/>
  <c r="S150" i="16"/>
  <c r="Y214" i="16"/>
  <c r="AG214" i="16" s="1"/>
  <c r="V214" i="16"/>
  <c r="Z214" i="16" s="1"/>
  <c r="S189" i="16"/>
  <c r="V40" i="16"/>
  <c r="K215" i="16"/>
  <c r="X215" i="16" s="1"/>
  <c r="T215" i="16"/>
  <c r="U215" i="16" s="1"/>
  <c r="L215" i="16"/>
  <c r="S226" i="16"/>
  <c r="S156" i="16"/>
  <c r="Y7" i="16"/>
  <c r="AG7" i="16" s="1"/>
  <c r="V7" i="16"/>
  <c r="Z7" i="16" s="1"/>
  <c r="Z16" i="16"/>
  <c r="Y193" i="16"/>
  <c r="AG193" i="16" s="1"/>
  <c r="V193" i="16"/>
  <c r="Z193" i="16" s="1"/>
  <c r="Y190" i="16"/>
  <c r="AG190" i="16" s="1"/>
  <c r="V190" i="16"/>
  <c r="Z190" i="16" s="1"/>
  <c r="Y202" i="16"/>
  <c r="AG202" i="16" s="1"/>
  <c r="V42" i="16"/>
  <c r="Q224" i="16"/>
  <c r="R224" i="16"/>
  <c r="S224" i="16" s="1"/>
  <c r="T197" i="16"/>
  <c r="U197" i="16" s="1"/>
  <c r="V197" i="16" s="1"/>
  <c r="Z197" i="16" s="1"/>
  <c r="K197" i="16"/>
  <c r="X197" i="16" s="1"/>
  <c r="L197" i="16"/>
  <c r="G237" i="16"/>
  <c r="S146" i="16"/>
  <c r="L30" i="16"/>
  <c r="V63" i="16"/>
  <c r="Y185" i="16"/>
  <c r="AG185" i="16" s="1"/>
  <c r="V185" i="16"/>
  <c r="Z185" i="16" s="1"/>
  <c r="Y145" i="16"/>
  <c r="AG145" i="16" s="1"/>
  <c r="Y146" i="16"/>
  <c r="AG146" i="16" s="1"/>
  <c r="V146" i="16"/>
  <c r="Z146" i="16" s="1"/>
  <c r="S18" i="16"/>
  <c r="Z18" i="16"/>
  <c r="S218" i="16"/>
  <c r="Z218" i="16"/>
  <c r="Y25" i="16"/>
  <c r="AG25" i="16" s="1"/>
  <c r="V25" i="16"/>
  <c r="Z25" i="16" s="1"/>
  <c r="V32" i="16"/>
  <c r="Y199" i="16"/>
  <c r="AG199" i="16" s="1"/>
  <c r="V199" i="16"/>
  <c r="Z199" i="16" s="1"/>
  <c r="Y216" i="16"/>
  <c r="AG216" i="16" s="1"/>
  <c r="V216" i="16"/>
  <c r="Z216" i="16" s="1"/>
  <c r="Y186" i="16"/>
  <c r="AG186" i="16" s="1"/>
  <c r="V186" i="16"/>
  <c r="Z186" i="16" s="1"/>
  <c r="L13" i="16"/>
  <c r="K13" i="16"/>
  <c r="X13" i="16" s="1"/>
  <c r="T13" i="16"/>
  <c r="U13" i="16" s="1"/>
  <c r="T5" i="16"/>
  <c r="U5" i="16" s="1"/>
  <c r="K5" i="16"/>
  <c r="X5" i="16" s="1"/>
  <c r="L5" i="16"/>
  <c r="Y200" i="16"/>
  <c r="AG200" i="16" s="1"/>
  <c r="V200" i="16"/>
  <c r="Z200" i="16" s="1"/>
  <c r="S162" i="16"/>
  <c r="S180" i="16"/>
  <c r="T97" i="16"/>
  <c r="U97" i="16" s="1"/>
  <c r="Y170" i="16"/>
  <c r="AG170" i="16" s="1"/>
  <c r="S164" i="16"/>
  <c r="S207" i="16"/>
  <c r="Z207" i="16"/>
  <c r="I230" i="16"/>
  <c r="J230" i="16" s="1"/>
  <c r="P230" i="16" s="1"/>
  <c r="V94" i="16"/>
  <c r="K223" i="16"/>
  <c r="X223" i="16" s="1"/>
  <c r="T223" i="16"/>
  <c r="U223" i="16" s="1"/>
  <c r="L223" i="16"/>
  <c r="S158" i="16"/>
  <c r="Y183" i="16"/>
  <c r="AG183" i="16" s="1"/>
  <c r="V183" i="16"/>
  <c r="Z183" i="16" s="1"/>
  <c r="Y182" i="16"/>
  <c r="AG182" i="16" s="1"/>
  <c r="V182" i="16"/>
  <c r="Z182" i="16" s="1"/>
  <c r="T104" i="16"/>
  <c r="U104" i="16" s="1"/>
  <c r="K205" i="16"/>
  <c r="X205" i="16" s="1"/>
  <c r="L205" i="16"/>
  <c r="T205" i="16"/>
  <c r="U205" i="16" s="1"/>
  <c r="V205" i="16" s="1"/>
  <c r="Z205" i="16" s="1"/>
  <c r="K181" i="16"/>
  <c r="X181" i="16" s="1"/>
  <c r="T181" i="16"/>
  <c r="U181" i="16" s="1"/>
  <c r="L181" i="16"/>
  <c r="K30" i="16"/>
  <c r="X30" i="16" s="1"/>
  <c r="Y218" i="16"/>
  <c r="AG218" i="16" s="1"/>
  <c r="S171" i="16"/>
  <c r="S192" i="16"/>
  <c r="Y154" i="16"/>
  <c r="AG154" i="16" s="1"/>
  <c r="V154" i="16"/>
  <c r="T29" i="16"/>
  <c r="U29" i="16" s="1"/>
  <c r="K29" i="16"/>
  <c r="X29" i="16" s="1"/>
  <c r="L29" i="16"/>
  <c r="Y171" i="16"/>
  <c r="AG171" i="16" s="1"/>
  <c r="V171" i="16"/>
  <c r="Z171" i="16" s="1"/>
  <c r="S205" i="16"/>
  <c r="S15" i="16"/>
  <c r="Z15" i="16"/>
  <c r="Y219" i="16"/>
  <c r="AG219" i="16" s="1"/>
  <c r="V219" i="16"/>
  <c r="Z219" i="16" s="1"/>
  <c r="V74" i="16"/>
  <c r="G234" i="16"/>
  <c r="Y14" i="16"/>
  <c r="AG14" i="16" s="1"/>
  <c r="V14" i="16"/>
  <c r="Z14" i="16" s="1"/>
  <c r="G107" i="16"/>
  <c r="K225" i="16"/>
  <c r="X225" i="16" s="1"/>
  <c r="L225" i="16"/>
  <c r="T225" i="16"/>
  <c r="U225" i="16" s="1"/>
  <c r="Y137" i="16"/>
  <c r="AG137" i="16" s="1"/>
  <c r="Y207" i="16"/>
  <c r="AG207" i="16" s="1"/>
  <c r="Y24" i="16"/>
  <c r="AG24" i="16" s="1"/>
  <c r="V24" i="16"/>
  <c r="Z24" i="16" s="1"/>
  <c r="G106" i="16"/>
  <c r="Z142" i="16"/>
  <c r="L165" i="16"/>
  <c r="K165" i="16"/>
  <c r="X165" i="16" s="1"/>
  <c r="T165" i="16"/>
  <c r="U165" i="16" s="1"/>
  <c r="Y23" i="16"/>
  <c r="AG23" i="16" s="1"/>
  <c r="V23" i="16"/>
  <c r="Z23" i="16" s="1"/>
  <c r="Z202" i="16"/>
  <c r="T37" i="16"/>
  <c r="U37" i="16" s="1"/>
  <c r="V37" i="16" s="1"/>
  <c r="Z170" i="16"/>
  <c r="S170" i="16"/>
  <c r="V81" i="16"/>
  <c r="Y187" i="16"/>
  <c r="AG187" i="16" s="1"/>
  <c r="V187" i="16"/>
  <c r="Z187" i="16" s="1"/>
  <c r="S136" i="16"/>
  <c r="Z136" i="16"/>
  <c r="AH138" i="16"/>
  <c r="AI138" i="16" s="1"/>
  <c r="AA138" i="16"/>
  <c r="Y19" i="16"/>
  <c r="AG19" i="16" s="1"/>
  <c r="V19" i="16"/>
  <c r="Z19" i="16" s="1"/>
  <c r="S140" i="16"/>
  <c r="T96" i="16"/>
  <c r="U96" i="16" s="1"/>
  <c r="V96" i="16" s="1"/>
  <c r="S177" i="16"/>
  <c r="Z177" i="16"/>
  <c r="T157" i="16"/>
  <c r="U157" i="16" s="1"/>
  <c r="L157" i="16"/>
  <c r="K157" i="16"/>
  <c r="X157" i="16" s="1"/>
  <c r="G229" i="16"/>
  <c r="V30" i="16"/>
  <c r="Q30" i="16"/>
  <c r="Y30" i="16" s="1"/>
  <c r="AG30" i="16" s="1"/>
  <c r="R30" i="16"/>
  <c r="S30" i="16" s="1"/>
  <c r="V56" i="16"/>
  <c r="S29" i="16"/>
  <c r="V71" i="16"/>
  <c r="AA9" i="16"/>
  <c r="AH9" i="16"/>
  <c r="AI9" i="16" s="1"/>
  <c r="G233" i="16"/>
  <c r="T69" i="16"/>
  <c r="U69" i="16" s="1"/>
  <c r="T93" i="16"/>
  <c r="U93" i="16" s="1"/>
  <c r="Y206" i="16"/>
  <c r="AG206" i="16" s="1"/>
  <c r="V206" i="16"/>
  <c r="Z206" i="16" s="1"/>
  <c r="Z17" i="16"/>
  <c r="S17" i="16"/>
  <c r="S220" i="16"/>
  <c r="V35" i="16"/>
  <c r="Y169" i="16"/>
  <c r="AG169" i="16" s="1"/>
  <c r="V169" i="16"/>
  <c r="Z169" i="16" s="1"/>
  <c r="T232" i="16"/>
  <c r="U232" i="16" s="1"/>
  <c r="V232" i="16" s="1"/>
  <c r="K232" i="16"/>
  <c r="X232" i="16" s="1"/>
  <c r="L232" i="16"/>
  <c r="Y11" i="16"/>
  <c r="AG11" i="16" s="1"/>
  <c r="V11" i="16"/>
  <c r="Z11" i="16" s="1"/>
  <c r="AH217" i="16"/>
  <c r="AI217" i="16" s="1"/>
  <c r="AA217" i="16"/>
  <c r="S24" i="2"/>
  <c r="S154" i="16"/>
  <c r="Z154" i="16"/>
  <c r="Z175" i="16"/>
  <c r="S175" i="16"/>
  <c r="AA137" i="16"/>
  <c r="AH137" i="16"/>
  <c r="AI137" i="16" s="1"/>
  <c r="Y136" i="16"/>
  <c r="AG136" i="16" s="1"/>
  <c r="Y176" i="16"/>
  <c r="AG176" i="16" s="1"/>
  <c r="V176" i="16"/>
  <c r="Z176" i="16" s="1"/>
  <c r="Y178" i="16"/>
  <c r="AG178" i="16" s="1"/>
  <c r="V178" i="16"/>
  <c r="Z178" i="16" s="1"/>
  <c r="Z174" i="16"/>
  <c r="V90" i="16"/>
  <c r="T141" i="16"/>
  <c r="U141" i="16" s="1"/>
  <c r="L141" i="16"/>
  <c r="K141" i="16"/>
  <c r="X141" i="16" s="1"/>
  <c r="V58" i="16"/>
  <c r="Z151" i="16"/>
  <c r="Y160" i="16"/>
  <c r="AG160" i="16" s="1"/>
  <c r="V160" i="16"/>
  <c r="Z160" i="16" s="1"/>
  <c r="Y166" i="16"/>
  <c r="AG166" i="16" s="1"/>
  <c r="V166" i="16"/>
  <c r="Z166" i="16" s="1"/>
  <c r="S176" i="16"/>
  <c r="K227" i="16"/>
  <c r="X227" i="16" s="1"/>
  <c r="L227" i="16"/>
  <c r="T227" i="16"/>
  <c r="U227" i="16" s="1"/>
  <c r="V227" i="16" s="1"/>
  <c r="S208" i="16"/>
  <c r="Z208" i="16"/>
  <c r="G109" i="16"/>
  <c r="K21" i="16"/>
  <c r="X21" i="16" s="1"/>
  <c r="L21" i="16"/>
  <c r="T21" i="16"/>
  <c r="U21" i="16" s="1"/>
  <c r="Y143" i="16"/>
  <c r="AG143" i="16" s="1"/>
  <c r="V143" i="16"/>
  <c r="Z143" i="16" s="1"/>
  <c r="T98" i="16"/>
  <c r="U98" i="16" s="1"/>
  <c r="Z168" i="16"/>
  <c r="I229" i="16"/>
  <c r="J229" i="16" s="1"/>
  <c r="P229" i="16" s="1"/>
  <c r="V80" i="16"/>
  <c r="Z155" i="16"/>
  <c r="Y17" i="16"/>
  <c r="AG17" i="16" s="1"/>
  <c r="G103" i="16"/>
  <c r="Y135" i="16"/>
  <c r="AG135" i="16" s="1"/>
  <c r="S28" i="16"/>
  <c r="K224" i="16"/>
  <c r="X224" i="16" s="1"/>
  <c r="L224" i="16"/>
  <c r="T224" i="16"/>
  <c r="U224" i="16" s="1"/>
  <c r="S222" i="16"/>
  <c r="G105" i="16"/>
  <c r="Q225" i="16"/>
  <c r="R225" i="16"/>
  <c r="S225" i="16" s="1"/>
  <c r="T87" i="16"/>
  <c r="U87" i="16" s="1"/>
  <c r="V87" i="16" s="1"/>
  <c r="I31" i="16"/>
  <c r="G12" i="16"/>
  <c r="G84" i="16"/>
  <c r="G100" i="16"/>
  <c r="G28" i="16"/>
  <c r="G92" i="16"/>
  <c r="G20" i="16"/>
  <c r="G44" i="16"/>
  <c r="G36" i="16"/>
  <c r="G68" i="16"/>
  <c r="G60" i="16"/>
  <c r="G52" i="16"/>
  <c r="G76" i="16"/>
  <c r="V55" i="16"/>
  <c r="S161" i="16"/>
  <c r="Z161" i="16"/>
  <c r="S214" i="16"/>
  <c r="V75" i="16"/>
  <c r="L133" i="16"/>
  <c r="T133" i="16"/>
  <c r="U133" i="16" s="1"/>
  <c r="K133" i="16"/>
  <c r="X133" i="16" s="1"/>
  <c r="L189" i="16"/>
  <c r="K189" i="16"/>
  <c r="X189" i="16" s="1"/>
  <c r="T189" i="16"/>
  <c r="U189" i="16" s="1"/>
  <c r="Y147" i="16"/>
  <c r="AG147" i="16" s="1"/>
  <c r="V147" i="16"/>
  <c r="Z147" i="16" s="1"/>
  <c r="Y226" i="16"/>
  <c r="AG226" i="16" s="1"/>
  <c r="V226" i="16"/>
  <c r="Z226" i="16" s="1"/>
  <c r="I231" i="16"/>
  <c r="J231" i="16" s="1"/>
  <c r="P231" i="16" s="1"/>
  <c r="Y208" i="16"/>
  <c r="AG208" i="16" s="1"/>
  <c r="T77" i="16"/>
  <c r="U77" i="16" s="1"/>
  <c r="T45" i="16"/>
  <c r="U45" i="16" s="1"/>
  <c r="V45" i="16" s="1"/>
  <c r="Y209" i="16"/>
  <c r="AG209" i="16" s="1"/>
  <c r="V209" i="16"/>
  <c r="Z209" i="16" s="1"/>
  <c r="Z179" i="16"/>
  <c r="Y162" i="16"/>
  <c r="AG162" i="16" s="1"/>
  <c r="V162" i="16"/>
  <c r="Z162" i="16" s="1"/>
  <c r="Y198" i="16"/>
  <c r="AG198" i="16" s="1"/>
  <c r="V198" i="16"/>
  <c r="Z198" i="16" s="1"/>
  <c r="V54" i="16"/>
  <c r="Y194" i="16"/>
  <c r="AG194" i="16" s="1"/>
  <c r="V194" i="16"/>
  <c r="Z194" i="16" s="1"/>
  <c r="Y6" i="16"/>
  <c r="AG6" i="16" s="1"/>
  <c r="V6" i="16"/>
  <c r="Z6" i="16" s="1"/>
  <c r="Y191" i="16"/>
  <c r="AG191" i="16" s="1"/>
  <c r="V191" i="16"/>
  <c r="Z191" i="16" s="1"/>
  <c r="Y10" i="16"/>
  <c r="AG10" i="16" s="1"/>
  <c r="V10" i="16"/>
  <c r="Z10" i="16" s="1"/>
  <c r="I235" i="16"/>
  <c r="J235" i="16" s="1"/>
  <c r="P235" i="16" s="1"/>
  <c r="T149" i="16"/>
  <c r="U149" i="16" s="1"/>
  <c r="L149" i="16"/>
  <c r="K149" i="16"/>
  <c r="X149" i="16" s="1"/>
  <c r="T53" i="16"/>
  <c r="U53" i="16" s="1"/>
  <c r="V53" i="16" s="1"/>
  <c r="G188" i="16"/>
  <c r="G212" i="16"/>
  <c r="G196" i="16"/>
  <c r="G220" i="16"/>
  <c r="G180" i="16"/>
  <c r="G172" i="16"/>
  <c r="G148" i="16"/>
  <c r="G204" i="16"/>
  <c r="G164" i="16"/>
  <c r="G140" i="16"/>
  <c r="G228" i="16"/>
  <c r="G156" i="16"/>
  <c r="V91" i="16"/>
  <c r="T213" i="16"/>
  <c r="U213" i="16" s="1"/>
  <c r="K213" i="16"/>
  <c r="X213" i="16" s="1"/>
  <c r="L213" i="16"/>
  <c r="K173" i="16"/>
  <c r="X173" i="16" s="1"/>
  <c r="T173" i="16"/>
  <c r="U173" i="16" s="1"/>
  <c r="L173" i="16"/>
  <c r="Y163" i="16"/>
  <c r="AG163" i="16" s="1"/>
  <c r="V163" i="16"/>
  <c r="Z163" i="16" s="1"/>
  <c r="Z144" i="16"/>
  <c r="S144" i="16"/>
  <c r="S183" i="16"/>
  <c r="Y195" i="16"/>
  <c r="AG195" i="16" s="1"/>
  <c r="V195" i="16"/>
  <c r="Z195" i="16" s="1"/>
  <c r="V50" i="16"/>
  <c r="Y152" i="16"/>
  <c r="AG152" i="16" s="1"/>
  <c r="V152" i="16"/>
  <c r="Z152" i="16" s="1"/>
  <c r="G101" i="16"/>
  <c r="Y192" i="16"/>
  <c r="AG192" i="16" s="1"/>
  <c r="V192" i="16"/>
  <c r="Z192" i="16" s="1"/>
  <c r="AA8" i="16"/>
  <c r="AH8" i="16"/>
  <c r="AI8" i="16" s="1"/>
  <c r="Y134" i="16"/>
  <c r="AG134" i="16" s="1"/>
  <c r="V51" i="16"/>
  <c r="G235" i="16"/>
  <c r="Q227" i="16"/>
  <c r="R227" i="16"/>
  <c r="Y159" i="16"/>
  <c r="AG159" i="16" s="1"/>
  <c r="V159" i="16"/>
  <c r="Z159" i="16" s="1"/>
  <c r="I233" i="16"/>
  <c r="J233" i="16" s="1"/>
  <c r="P233" i="16" s="1"/>
  <c r="S22" i="2"/>
  <c r="G114" i="9" a="1"/>
  <c r="G114" i="9" s="1"/>
  <c r="AL114" i="16" s="1"/>
  <c r="G114" i="16" s="1"/>
  <c r="G242" i="9" a="1"/>
  <c r="G242" i="9" s="1"/>
  <c r="AL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R35" i="12"/>
  <c r="R7" i="13"/>
  <c r="R29" i="13" s="1"/>
  <c r="R35" i="13" s="1"/>
  <c r="G116" i="9" s="1" a="1"/>
  <c r="G116" i="9" s="1"/>
  <c r="AL116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108" i="9" a="1"/>
  <c r="G108" i="9" s="1"/>
  <c r="AL108" i="16" s="1"/>
  <c r="G116" i="16" s="1"/>
  <c r="G236" i="9" a="1"/>
  <c r="G236" i="9" s="1"/>
  <c r="AL236" i="16" s="1"/>
  <c r="G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I239" i="16" s="1"/>
  <c r="J239" i="16" s="1"/>
  <c r="P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I240" i="16" s="1"/>
  <c r="J240" i="16" s="1"/>
  <c r="P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J244" i="16" s="1"/>
  <c r="P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Z30" i="16" l="1"/>
  <c r="AH135" i="16"/>
  <c r="AI135" i="16" s="1"/>
  <c r="AH201" i="16"/>
  <c r="AI201" i="16" s="1"/>
  <c r="Y221" i="16"/>
  <c r="AG221" i="16" s="1"/>
  <c r="Y227" i="16"/>
  <c r="AG227" i="16" s="1"/>
  <c r="G108" i="16"/>
  <c r="T108" i="16" s="1"/>
  <c r="U108" i="16" s="1"/>
  <c r="V108" i="16" s="1"/>
  <c r="T115" i="16"/>
  <c r="U115" i="16" s="1"/>
  <c r="AA192" i="16"/>
  <c r="AH192" i="16"/>
  <c r="AI192" i="16" s="1"/>
  <c r="AA176" i="16"/>
  <c r="AH176" i="16"/>
  <c r="AI176" i="16" s="1"/>
  <c r="AH158" i="16"/>
  <c r="AI158" i="16" s="1"/>
  <c r="AA158" i="16"/>
  <c r="T117" i="16"/>
  <c r="U117" i="16" s="1"/>
  <c r="V117" i="16" s="1"/>
  <c r="AA205" i="16"/>
  <c r="AH205" i="16"/>
  <c r="AI205" i="16" s="1"/>
  <c r="AH162" i="16"/>
  <c r="AI162" i="16" s="1"/>
  <c r="AA162" i="16"/>
  <c r="AA146" i="16"/>
  <c r="AH146" i="16"/>
  <c r="AI146" i="16" s="1"/>
  <c r="T114" i="16"/>
  <c r="U114" i="16" s="1"/>
  <c r="AH226" i="16"/>
  <c r="AI226" i="16" s="1"/>
  <c r="AA226" i="16"/>
  <c r="T112" i="16"/>
  <c r="U112" i="16" s="1"/>
  <c r="T116" i="16"/>
  <c r="U116" i="16" s="1"/>
  <c r="I243" i="16"/>
  <c r="J243" i="16" s="1"/>
  <c r="P243" i="16" s="1"/>
  <c r="AH195" i="16"/>
  <c r="AI195" i="16" s="1"/>
  <c r="AA195" i="16"/>
  <c r="V173" i="16"/>
  <c r="Z173" i="16" s="1"/>
  <c r="Y173" i="16"/>
  <c r="AG173" i="16" s="1"/>
  <c r="AA198" i="16"/>
  <c r="AH198" i="16"/>
  <c r="AI198" i="16" s="1"/>
  <c r="Q240" i="16"/>
  <c r="R240" i="16"/>
  <c r="T100" i="16"/>
  <c r="U100" i="16" s="1"/>
  <c r="T105" i="16"/>
  <c r="U105" i="16" s="1"/>
  <c r="V105" i="16" s="1"/>
  <c r="AA168" i="16"/>
  <c r="AH168" i="16"/>
  <c r="AI168" i="16" s="1"/>
  <c r="AA151" i="16"/>
  <c r="AH151" i="16"/>
  <c r="AI151" i="16" s="1"/>
  <c r="G241" i="16"/>
  <c r="AH171" i="16"/>
  <c r="AI171" i="16" s="1"/>
  <c r="AA171" i="16"/>
  <c r="Y223" i="16"/>
  <c r="AG223" i="16" s="1"/>
  <c r="V223" i="16"/>
  <c r="Z223" i="16" s="1"/>
  <c r="AH216" i="16"/>
  <c r="AI216" i="16" s="1"/>
  <c r="AA216" i="16"/>
  <c r="AA150" i="16"/>
  <c r="AH150" i="16"/>
  <c r="AI150" i="16" s="1"/>
  <c r="AH26" i="16"/>
  <c r="AI26" i="16" s="1"/>
  <c r="AA26" i="16"/>
  <c r="G245" i="16"/>
  <c r="T113" i="16"/>
  <c r="U113" i="16" s="1"/>
  <c r="K228" i="16"/>
  <c r="X228" i="16" s="1"/>
  <c r="L228" i="16"/>
  <c r="T228" i="16"/>
  <c r="U228" i="16" s="1"/>
  <c r="AA159" i="16"/>
  <c r="AH159" i="16"/>
  <c r="AI159" i="16" s="1"/>
  <c r="AH144" i="16"/>
  <c r="AI144" i="16" s="1"/>
  <c r="AA144" i="16"/>
  <c r="T172" i="16"/>
  <c r="U172" i="16" s="1"/>
  <c r="L172" i="16"/>
  <c r="K172" i="16"/>
  <c r="X172" i="16" s="1"/>
  <c r="T84" i="16"/>
  <c r="U84" i="16" s="1"/>
  <c r="V84" i="16" s="1"/>
  <c r="Q239" i="16"/>
  <c r="R239" i="16"/>
  <c r="S239" i="16" s="1"/>
  <c r="V98" i="16"/>
  <c r="Y21" i="16"/>
  <c r="AG21" i="16" s="1"/>
  <c r="V21" i="16"/>
  <c r="Z21" i="16" s="1"/>
  <c r="AH174" i="16"/>
  <c r="AI174" i="16" s="1"/>
  <c r="AA174" i="16"/>
  <c r="V157" i="16"/>
  <c r="Z157" i="16" s="1"/>
  <c r="Y157" i="16"/>
  <c r="AG157" i="16" s="1"/>
  <c r="AA19" i="16"/>
  <c r="AH19" i="16"/>
  <c r="AI19" i="16" s="1"/>
  <c r="G239" i="16"/>
  <c r="Y29" i="16"/>
  <c r="AG29" i="16" s="1"/>
  <c r="V29" i="16"/>
  <c r="Z29" i="16" s="1"/>
  <c r="G240" i="16"/>
  <c r="AA16" i="16"/>
  <c r="AH16" i="16"/>
  <c r="AI16" i="16" s="1"/>
  <c r="AH153" i="16"/>
  <c r="AI153" i="16" s="1"/>
  <c r="AA153" i="16"/>
  <c r="G111" i="16"/>
  <c r="AH145" i="16"/>
  <c r="AI145" i="16" s="1"/>
  <c r="AA145" i="16"/>
  <c r="Y197" i="16"/>
  <c r="AG197" i="16" s="1"/>
  <c r="T60" i="16"/>
  <c r="U60" i="16" s="1"/>
  <c r="V60" i="16" s="1"/>
  <c r="T140" i="16"/>
  <c r="U140" i="16" s="1"/>
  <c r="K140" i="16"/>
  <c r="X140" i="16" s="1"/>
  <c r="L140" i="16"/>
  <c r="G243" i="16"/>
  <c r="AH6" i="16"/>
  <c r="AI6" i="16" s="1"/>
  <c r="AA6" i="16"/>
  <c r="T68" i="16"/>
  <c r="U68" i="16" s="1"/>
  <c r="AH222" i="16"/>
  <c r="AI222" i="16" s="1"/>
  <c r="AA222" i="16"/>
  <c r="T103" i="16"/>
  <c r="U103" i="16" s="1"/>
  <c r="AH178" i="16"/>
  <c r="AI178" i="16" s="1"/>
  <c r="AA178" i="16"/>
  <c r="AA175" i="16"/>
  <c r="AH175" i="16"/>
  <c r="AI175" i="16" s="1"/>
  <c r="AH169" i="16"/>
  <c r="AI169" i="16" s="1"/>
  <c r="AA169" i="16"/>
  <c r="AA17" i="16"/>
  <c r="AH17" i="16"/>
  <c r="AI17" i="16" s="1"/>
  <c r="V93" i="16"/>
  <c r="AA177" i="16"/>
  <c r="AH177" i="16"/>
  <c r="AI177" i="16" s="1"/>
  <c r="AA202" i="16"/>
  <c r="AH202" i="16"/>
  <c r="AI202" i="16" s="1"/>
  <c r="T234" i="16"/>
  <c r="U234" i="16" s="1"/>
  <c r="V234" i="16" s="1"/>
  <c r="Z234" i="16" s="1"/>
  <c r="L234" i="16"/>
  <c r="K234" i="16"/>
  <c r="X234" i="16" s="1"/>
  <c r="V5" i="16"/>
  <c r="Z5" i="16" s="1"/>
  <c r="Y5" i="16"/>
  <c r="AG5" i="16" s="1"/>
  <c r="AA199" i="16"/>
  <c r="AH199" i="16"/>
  <c r="AI199" i="16" s="1"/>
  <c r="AA218" i="16"/>
  <c r="AH218" i="16"/>
  <c r="AI218" i="16" s="1"/>
  <c r="AH7" i="16"/>
  <c r="AI7" i="16" s="1"/>
  <c r="AA7" i="16"/>
  <c r="AH167" i="16"/>
  <c r="AI167" i="16" s="1"/>
  <c r="AA167" i="16"/>
  <c r="I241" i="16"/>
  <c r="J241" i="16" s="1"/>
  <c r="P241" i="16" s="1"/>
  <c r="S232" i="16"/>
  <c r="Z232" i="16"/>
  <c r="K156" i="16"/>
  <c r="X156" i="16" s="1"/>
  <c r="T156" i="16"/>
  <c r="U156" i="16" s="1"/>
  <c r="L156" i="16"/>
  <c r="Y133" i="16"/>
  <c r="AG133" i="16" s="1"/>
  <c r="V133" i="16"/>
  <c r="Z133" i="16" s="1"/>
  <c r="T180" i="16"/>
  <c r="U180" i="16" s="1"/>
  <c r="L180" i="16"/>
  <c r="K180" i="16"/>
  <c r="X180" i="16" s="1"/>
  <c r="S227" i="16"/>
  <c r="Z227" i="16"/>
  <c r="AA163" i="16"/>
  <c r="AH163" i="16"/>
  <c r="AI163" i="16" s="1"/>
  <c r="K220" i="16"/>
  <c r="X220" i="16" s="1"/>
  <c r="T220" i="16"/>
  <c r="U220" i="16" s="1"/>
  <c r="L220" i="16"/>
  <c r="AA147" i="16"/>
  <c r="AH147" i="16"/>
  <c r="AI147" i="16" s="1"/>
  <c r="T36" i="16"/>
  <c r="U36" i="16" s="1"/>
  <c r="K12" i="16"/>
  <c r="X12" i="16" s="1"/>
  <c r="T12" i="16"/>
  <c r="U12" i="16" s="1"/>
  <c r="L12" i="16"/>
  <c r="AH154" i="16"/>
  <c r="AI154" i="16" s="1"/>
  <c r="AA154" i="16"/>
  <c r="AH11" i="16"/>
  <c r="AI11" i="16" s="1"/>
  <c r="AA11" i="16"/>
  <c r="AH23" i="16"/>
  <c r="AI23" i="16" s="1"/>
  <c r="AA23" i="16"/>
  <c r="AH142" i="16"/>
  <c r="AI142" i="16" s="1"/>
  <c r="AA142" i="16"/>
  <c r="Y225" i="16"/>
  <c r="AG225" i="16" s="1"/>
  <c r="V225" i="16"/>
  <c r="Z225" i="16" s="1"/>
  <c r="G242" i="16"/>
  <c r="V13" i="16"/>
  <c r="Z13" i="16" s="1"/>
  <c r="Y13" i="16"/>
  <c r="AG13" i="16" s="1"/>
  <c r="AH185" i="16"/>
  <c r="AI185" i="16" s="1"/>
  <c r="AA185" i="16"/>
  <c r="AA211" i="16"/>
  <c r="AH211" i="16"/>
  <c r="AI211" i="16" s="1"/>
  <c r="L231" i="16"/>
  <c r="Y232" i="16"/>
  <c r="AG232" i="16" s="1"/>
  <c r="Y213" i="16"/>
  <c r="AG213" i="16" s="1"/>
  <c r="V213" i="16"/>
  <c r="Z213" i="16" s="1"/>
  <c r="AA194" i="16"/>
  <c r="AH194" i="16"/>
  <c r="AI194" i="16" s="1"/>
  <c r="AA179" i="16"/>
  <c r="AH179" i="16"/>
  <c r="AI179" i="16" s="1"/>
  <c r="V77" i="16"/>
  <c r="T44" i="16"/>
  <c r="U44" i="16" s="1"/>
  <c r="V44" i="16" s="1"/>
  <c r="Y224" i="16"/>
  <c r="AG224" i="16" s="1"/>
  <c r="V224" i="16"/>
  <c r="Z224" i="16" s="1"/>
  <c r="AA155" i="16"/>
  <c r="AH155" i="16"/>
  <c r="AI155" i="16" s="1"/>
  <c r="T109" i="16"/>
  <c r="U109" i="16" s="1"/>
  <c r="V109" i="16" s="1"/>
  <c r="AH166" i="16"/>
  <c r="AI166" i="16" s="1"/>
  <c r="AA166" i="16"/>
  <c r="I242" i="16"/>
  <c r="J242" i="16" s="1"/>
  <c r="P242" i="16" s="1"/>
  <c r="AA30" i="16"/>
  <c r="AH30" i="16"/>
  <c r="AI30" i="16" s="1"/>
  <c r="AH170" i="16"/>
  <c r="AI170" i="16" s="1"/>
  <c r="AA170" i="16"/>
  <c r="V97" i="16"/>
  <c r="AA18" i="16"/>
  <c r="AH18" i="16"/>
  <c r="AI18" i="16" s="1"/>
  <c r="T237" i="16"/>
  <c r="U237" i="16" s="1"/>
  <c r="Y215" i="16"/>
  <c r="AG215" i="16" s="1"/>
  <c r="V215" i="16"/>
  <c r="Z215" i="16" s="1"/>
  <c r="AA203" i="16"/>
  <c r="AH203" i="16"/>
  <c r="AI203" i="16" s="1"/>
  <c r="AH221" i="16"/>
  <c r="AI221" i="16" s="1"/>
  <c r="AA221" i="16"/>
  <c r="AH22" i="16"/>
  <c r="AI22" i="16" s="1"/>
  <c r="AA22" i="16"/>
  <c r="K231" i="16"/>
  <c r="X231" i="16" s="1"/>
  <c r="L230" i="16"/>
  <c r="AA152" i="16"/>
  <c r="AH152" i="16"/>
  <c r="AI152" i="16" s="1"/>
  <c r="Q244" i="16"/>
  <c r="R244" i="16"/>
  <c r="S244" i="16" s="1"/>
  <c r="K236" i="16"/>
  <c r="X236" i="16" s="1"/>
  <c r="T236" i="16"/>
  <c r="U236" i="16" s="1"/>
  <c r="V236" i="16" s="1"/>
  <c r="Z236" i="16" s="1"/>
  <c r="L236" i="16"/>
  <c r="K196" i="16"/>
  <c r="X196" i="16" s="1"/>
  <c r="T196" i="16"/>
  <c r="U196" i="16" s="1"/>
  <c r="L196" i="16"/>
  <c r="I32" i="16"/>
  <c r="K235" i="16"/>
  <c r="X235" i="16" s="1"/>
  <c r="T235" i="16"/>
  <c r="U235" i="16" s="1"/>
  <c r="V235" i="16" s="1"/>
  <c r="L235" i="16"/>
  <c r="L164" i="16"/>
  <c r="T164" i="16"/>
  <c r="U164" i="16" s="1"/>
  <c r="K164" i="16"/>
  <c r="X164" i="16" s="1"/>
  <c r="T212" i="16"/>
  <c r="U212" i="16" s="1"/>
  <c r="K212" i="16"/>
  <c r="X212" i="16" s="1"/>
  <c r="L212" i="16"/>
  <c r="AH10" i="16"/>
  <c r="AI10" i="16" s="1"/>
  <c r="AA10" i="16"/>
  <c r="AA209" i="16"/>
  <c r="AH209" i="16"/>
  <c r="AI209" i="16" s="1"/>
  <c r="Y189" i="16"/>
  <c r="AG189" i="16" s="1"/>
  <c r="V189" i="16"/>
  <c r="Z189" i="16" s="1"/>
  <c r="L20" i="16"/>
  <c r="T20" i="16"/>
  <c r="U20" i="16" s="1"/>
  <c r="K20" i="16"/>
  <c r="X20" i="16" s="1"/>
  <c r="AA208" i="16"/>
  <c r="AH208" i="16"/>
  <c r="AI208" i="16" s="1"/>
  <c r="V141" i="16"/>
  <c r="Z141" i="16" s="1"/>
  <c r="Y141" i="16"/>
  <c r="AG141" i="16" s="1"/>
  <c r="Y205" i="16"/>
  <c r="AG205" i="16" s="1"/>
  <c r="AH136" i="16"/>
  <c r="AI136" i="16" s="1"/>
  <c r="AA136" i="16"/>
  <c r="Y165" i="16"/>
  <c r="AG165" i="16" s="1"/>
  <c r="V165" i="16"/>
  <c r="Z165" i="16" s="1"/>
  <c r="T106" i="16"/>
  <c r="U106" i="16" s="1"/>
  <c r="AA219" i="16"/>
  <c r="AH219" i="16"/>
  <c r="AI219" i="16" s="1"/>
  <c r="V104" i="16"/>
  <c r="Q230" i="16"/>
  <c r="Y230" i="16" s="1"/>
  <c r="AG230" i="16" s="1"/>
  <c r="R230" i="16"/>
  <c r="S230" i="16" s="1"/>
  <c r="AA190" i="16"/>
  <c r="AH190" i="16"/>
  <c r="AI190" i="16" s="1"/>
  <c r="AA27" i="16"/>
  <c r="AH27" i="16"/>
  <c r="AI27" i="16" s="1"/>
  <c r="AH139" i="16"/>
  <c r="AI139" i="16" s="1"/>
  <c r="AA139" i="16"/>
  <c r="AA184" i="16"/>
  <c r="AH184" i="16"/>
  <c r="AI184" i="16" s="1"/>
  <c r="V231" i="16"/>
  <c r="K230" i="16"/>
  <c r="X230" i="16" s="1"/>
  <c r="Q233" i="16"/>
  <c r="R233" i="16"/>
  <c r="S233" i="16" s="1"/>
  <c r="T101" i="16"/>
  <c r="U101" i="16" s="1"/>
  <c r="V101" i="16" s="1"/>
  <c r="AH183" i="16"/>
  <c r="AI183" i="16" s="1"/>
  <c r="AA183" i="16"/>
  <c r="K204" i="16"/>
  <c r="X204" i="16" s="1"/>
  <c r="T204" i="16"/>
  <c r="U204" i="16" s="1"/>
  <c r="L204" i="16"/>
  <c r="T188" i="16"/>
  <c r="U188" i="16" s="1"/>
  <c r="L188" i="16"/>
  <c r="K188" i="16"/>
  <c r="X188" i="16" s="1"/>
  <c r="Y149" i="16"/>
  <c r="AG149" i="16" s="1"/>
  <c r="V149" i="16"/>
  <c r="Z149" i="16" s="1"/>
  <c r="I238" i="16"/>
  <c r="J238" i="16" s="1"/>
  <c r="P238" i="16" s="1"/>
  <c r="AH214" i="16"/>
  <c r="AI214" i="16" s="1"/>
  <c r="AA214" i="16"/>
  <c r="T76" i="16"/>
  <c r="U76" i="16" s="1"/>
  <c r="V76" i="16" s="1"/>
  <c r="T92" i="16"/>
  <c r="U92" i="16" s="1"/>
  <c r="AH143" i="16"/>
  <c r="AI143" i="16" s="1"/>
  <c r="AA143" i="16"/>
  <c r="AA160" i="16"/>
  <c r="AH160" i="16"/>
  <c r="AI160" i="16" s="1"/>
  <c r="V69" i="16"/>
  <c r="K229" i="16"/>
  <c r="X229" i="16" s="1"/>
  <c r="L229" i="16"/>
  <c r="T229" i="16"/>
  <c r="U229" i="16" s="1"/>
  <c r="V229" i="16" s="1"/>
  <c r="AH24" i="16"/>
  <c r="AI24" i="16" s="1"/>
  <c r="AA24" i="16"/>
  <c r="T107" i="16"/>
  <c r="U107" i="16" s="1"/>
  <c r="AH207" i="16"/>
  <c r="AI207" i="16" s="1"/>
  <c r="AA207" i="16"/>
  <c r="AA200" i="16"/>
  <c r="AH200" i="16"/>
  <c r="AI200" i="16" s="1"/>
  <c r="AH186" i="16"/>
  <c r="AI186" i="16" s="1"/>
  <c r="AA186" i="16"/>
  <c r="AA25" i="16"/>
  <c r="AH25" i="16"/>
  <c r="AI25" i="16" s="1"/>
  <c r="V230" i="16"/>
  <c r="Z230" i="16" s="1"/>
  <c r="K148" i="16"/>
  <c r="X148" i="16" s="1"/>
  <c r="T148" i="16"/>
  <c r="U148" i="16" s="1"/>
  <c r="L148" i="16"/>
  <c r="Q235" i="16"/>
  <c r="R235" i="16"/>
  <c r="S235" i="16" s="1"/>
  <c r="AA191" i="16"/>
  <c r="AH191" i="16"/>
  <c r="AI191" i="16" s="1"/>
  <c r="Q231" i="16"/>
  <c r="Y231" i="16" s="1"/>
  <c r="AG231" i="16" s="1"/>
  <c r="R231" i="16"/>
  <c r="S231" i="16" s="1"/>
  <c r="AH161" i="16"/>
  <c r="AI161" i="16" s="1"/>
  <c r="AA161" i="16"/>
  <c r="T52" i="16"/>
  <c r="U52" i="16" s="1"/>
  <c r="L28" i="16"/>
  <c r="T28" i="16"/>
  <c r="U28" i="16" s="1"/>
  <c r="K28" i="16"/>
  <c r="X28" i="16" s="1"/>
  <c r="J31" i="16"/>
  <c r="P31" i="16" s="1"/>
  <c r="K31" i="16"/>
  <c r="X31" i="16" s="1"/>
  <c r="L31" i="16"/>
  <c r="Q229" i="16"/>
  <c r="R229" i="16"/>
  <c r="S229" i="16" s="1"/>
  <c r="AH206" i="16"/>
  <c r="AI206" i="16" s="1"/>
  <c r="AA206" i="16"/>
  <c r="T233" i="16"/>
  <c r="U233" i="16" s="1"/>
  <c r="K233" i="16"/>
  <c r="X233" i="16" s="1"/>
  <c r="L233" i="16"/>
  <c r="AH187" i="16"/>
  <c r="AI187" i="16" s="1"/>
  <c r="AA187" i="16"/>
  <c r="AA14" i="16"/>
  <c r="AH14" i="16"/>
  <c r="AI14" i="16" s="1"/>
  <c r="AA15" i="16"/>
  <c r="AH15" i="16"/>
  <c r="AI15" i="16" s="1"/>
  <c r="Y181" i="16"/>
  <c r="AG181" i="16" s="1"/>
  <c r="V181" i="16"/>
  <c r="Z181" i="16" s="1"/>
  <c r="AH182" i="16"/>
  <c r="AI182" i="16" s="1"/>
  <c r="AA182" i="16"/>
  <c r="AH197" i="16"/>
  <c r="AI197" i="16" s="1"/>
  <c r="AA197" i="16"/>
  <c r="AH193" i="16"/>
  <c r="AI193" i="16" s="1"/>
  <c r="AA193" i="16"/>
  <c r="T102" i="16"/>
  <c r="U102" i="16" s="1"/>
  <c r="V102" i="16" s="1"/>
  <c r="AH210" i="16"/>
  <c r="AI210" i="16" s="1"/>
  <c r="AA210" i="16"/>
  <c r="I237" i="16"/>
  <c r="J237" i="16" s="1"/>
  <c r="P237" i="16" s="1"/>
  <c r="G244" i="9" a="1"/>
  <c r="G244" i="9" s="1"/>
  <c r="AL244" i="16" s="1"/>
  <c r="T35" i="12"/>
  <c r="G123" i="9" a="1"/>
  <c r="G123" i="9" s="1"/>
  <c r="AL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S33" i="7"/>
  <c r="S33" i="8" s="1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Y234" i="16" l="1"/>
  <c r="AG234" i="16" s="1"/>
  <c r="Z229" i="16"/>
  <c r="G130" i="16"/>
  <c r="T130" i="16" s="1"/>
  <c r="U130" i="16" s="1"/>
  <c r="G131" i="16"/>
  <c r="T131" i="16" s="1"/>
  <c r="U131" i="16" s="1"/>
  <c r="G123" i="16"/>
  <c r="T123" i="16" s="1"/>
  <c r="U123" i="16" s="1"/>
  <c r="V123" i="16" s="1"/>
  <c r="G129" i="16"/>
  <c r="T129" i="16" s="1"/>
  <c r="U129" i="16" s="1"/>
  <c r="Z231" i="16"/>
  <c r="AA231" i="16" s="1"/>
  <c r="Y235" i="16"/>
  <c r="AG235" i="16" s="1"/>
  <c r="Y229" i="16"/>
  <c r="AG229" i="16" s="1"/>
  <c r="T249" i="16"/>
  <c r="U249" i="16" s="1"/>
  <c r="V249" i="16" s="1"/>
  <c r="L249" i="16"/>
  <c r="K249" i="16"/>
  <c r="X249" i="16" s="1"/>
  <c r="Q252" i="16"/>
  <c r="R252" i="16"/>
  <c r="S252" i="16" s="1"/>
  <c r="T122" i="16"/>
  <c r="U122" i="16" s="1"/>
  <c r="V122" i="16" s="1"/>
  <c r="T253" i="16"/>
  <c r="U253" i="16" s="1"/>
  <c r="Q249" i="16"/>
  <c r="R249" i="16"/>
  <c r="S249" i="16" s="1"/>
  <c r="Q246" i="16"/>
  <c r="R246" i="16"/>
  <c r="S246" i="16" s="1"/>
  <c r="T256" i="16"/>
  <c r="U256" i="16" s="1"/>
  <c r="T125" i="16"/>
  <c r="U125" i="16" s="1"/>
  <c r="T251" i="16"/>
  <c r="U251" i="16" s="1"/>
  <c r="Q250" i="16"/>
  <c r="R250" i="16"/>
  <c r="S250" i="16" s="1"/>
  <c r="Q245" i="16"/>
  <c r="R245" i="16"/>
  <c r="S245" i="16" s="1"/>
  <c r="T248" i="16"/>
  <c r="U248" i="16" s="1"/>
  <c r="V248" i="16" s="1"/>
  <c r="Q247" i="16"/>
  <c r="R247" i="16"/>
  <c r="G254" i="16"/>
  <c r="G246" i="16"/>
  <c r="G238" i="16"/>
  <c r="G244" i="16"/>
  <c r="I248" i="16"/>
  <c r="J248" i="16" s="1"/>
  <c r="P248" i="16" s="1"/>
  <c r="V237" i="16"/>
  <c r="AH213" i="16"/>
  <c r="AI213" i="16" s="1"/>
  <c r="AA213" i="16"/>
  <c r="T242" i="16"/>
  <c r="U242" i="16" s="1"/>
  <c r="L242" i="16"/>
  <c r="K242" i="16"/>
  <c r="X242" i="16" s="1"/>
  <c r="Y220" i="16"/>
  <c r="AG220" i="16" s="1"/>
  <c r="V220" i="16"/>
  <c r="Z220" i="16" s="1"/>
  <c r="Y180" i="16"/>
  <c r="AG180" i="16" s="1"/>
  <c r="V180" i="16"/>
  <c r="Z180" i="16" s="1"/>
  <c r="AA234" i="16"/>
  <c r="AH234" i="16"/>
  <c r="AI234" i="16" s="1"/>
  <c r="V68" i="16"/>
  <c r="V113" i="16"/>
  <c r="Q241" i="16"/>
  <c r="R241" i="16"/>
  <c r="S241" i="16" s="1"/>
  <c r="T239" i="16"/>
  <c r="U239" i="16" s="1"/>
  <c r="K239" i="16"/>
  <c r="X239" i="16" s="1"/>
  <c r="L239" i="16"/>
  <c r="T241" i="16"/>
  <c r="U241" i="16" s="1"/>
  <c r="L241" i="16"/>
  <c r="K241" i="16"/>
  <c r="X241" i="16" s="1"/>
  <c r="AH173" i="16"/>
  <c r="AI173" i="16" s="1"/>
  <c r="AA173" i="16"/>
  <c r="T121" i="16"/>
  <c r="U121" i="16" s="1"/>
  <c r="V121" i="16" s="1"/>
  <c r="AA229" i="16"/>
  <c r="AH229" i="16"/>
  <c r="AI229" i="16" s="1"/>
  <c r="V188" i="16"/>
  <c r="Z188" i="16" s="1"/>
  <c r="Y188" i="16"/>
  <c r="AG188" i="16" s="1"/>
  <c r="AA141" i="16"/>
  <c r="AH141" i="16"/>
  <c r="AI141" i="16" s="1"/>
  <c r="Y196" i="16"/>
  <c r="AG196" i="16" s="1"/>
  <c r="V196" i="16"/>
  <c r="Z196" i="16" s="1"/>
  <c r="V103" i="16"/>
  <c r="T245" i="16"/>
  <c r="U245" i="16" s="1"/>
  <c r="V245" i="16" s="1"/>
  <c r="L245" i="16"/>
  <c r="K245" i="16"/>
  <c r="X245" i="16" s="1"/>
  <c r="V116" i="16"/>
  <c r="V114" i="16"/>
  <c r="V52" i="16"/>
  <c r="I33" i="16"/>
  <c r="Q31" i="16"/>
  <c r="Y31" i="16" s="1"/>
  <c r="AG31" i="16" s="1"/>
  <c r="R31" i="16"/>
  <c r="Y148" i="16"/>
  <c r="AG148" i="16" s="1"/>
  <c r="V148" i="16"/>
  <c r="Z148" i="16" s="1"/>
  <c r="AA165" i="16"/>
  <c r="AH165" i="16"/>
  <c r="AI165" i="16" s="1"/>
  <c r="Y164" i="16"/>
  <c r="AG164" i="16" s="1"/>
  <c r="V164" i="16"/>
  <c r="Z164" i="16" s="1"/>
  <c r="Q242" i="16"/>
  <c r="R242" i="16"/>
  <c r="S242" i="16" s="1"/>
  <c r="AH21" i="16"/>
  <c r="AI21" i="16" s="1"/>
  <c r="AA21" i="16"/>
  <c r="V100" i="16"/>
  <c r="T120" i="16"/>
  <c r="U120" i="16" s="1"/>
  <c r="V120" i="16" s="1"/>
  <c r="Y233" i="16"/>
  <c r="AG233" i="16" s="1"/>
  <c r="V233" i="16"/>
  <c r="Z233" i="16" s="1"/>
  <c r="Q238" i="16"/>
  <c r="R238" i="16"/>
  <c r="S238" i="16" s="1"/>
  <c r="V204" i="16"/>
  <c r="Z204" i="16" s="1"/>
  <c r="Y204" i="16"/>
  <c r="AG204" i="16" s="1"/>
  <c r="J32" i="16"/>
  <c r="P32" i="16" s="1"/>
  <c r="L32" i="16"/>
  <c r="K32" i="16"/>
  <c r="X32" i="16" s="1"/>
  <c r="AA215" i="16"/>
  <c r="AH215" i="16"/>
  <c r="AI215" i="16" s="1"/>
  <c r="AA224" i="16"/>
  <c r="AH224" i="16"/>
  <c r="AI224" i="16" s="1"/>
  <c r="AH227" i="16"/>
  <c r="AI227" i="16" s="1"/>
  <c r="AA227" i="16"/>
  <c r="K243" i="16"/>
  <c r="X243" i="16" s="1"/>
  <c r="T243" i="16"/>
  <c r="U243" i="16" s="1"/>
  <c r="V243" i="16" s="1"/>
  <c r="L243" i="16"/>
  <c r="V228" i="16"/>
  <c r="Z228" i="16" s="1"/>
  <c r="Y228" i="16"/>
  <c r="AG228" i="16" s="1"/>
  <c r="AA223" i="16"/>
  <c r="AH223" i="16"/>
  <c r="AI223" i="16" s="1"/>
  <c r="S240" i="16"/>
  <c r="V112" i="16"/>
  <c r="Q237" i="16"/>
  <c r="Y237" i="16" s="1"/>
  <c r="AG237" i="16" s="1"/>
  <c r="R237" i="16"/>
  <c r="V106" i="16"/>
  <c r="AA189" i="16"/>
  <c r="AH189" i="16"/>
  <c r="AI189" i="16" s="1"/>
  <c r="Y212" i="16"/>
  <c r="AG212" i="16" s="1"/>
  <c r="V212" i="16"/>
  <c r="Z212" i="16" s="1"/>
  <c r="V36" i="16"/>
  <c r="AA133" i="16"/>
  <c r="AH133" i="16"/>
  <c r="AI133" i="16" s="1"/>
  <c r="V92" i="16"/>
  <c r="AA236" i="16"/>
  <c r="AH236" i="16"/>
  <c r="AI236" i="16" s="1"/>
  <c r="V12" i="16"/>
  <c r="Z12" i="16" s="1"/>
  <c r="Y12" i="16"/>
  <c r="AG12" i="16" s="1"/>
  <c r="K240" i="16"/>
  <c r="X240" i="16" s="1"/>
  <c r="L240" i="16"/>
  <c r="T240" i="16"/>
  <c r="U240" i="16" s="1"/>
  <c r="I251" i="16"/>
  <c r="J251" i="16" s="1"/>
  <c r="P251" i="16" s="1"/>
  <c r="G110" i="16"/>
  <c r="G126" i="16"/>
  <c r="G118" i="16"/>
  <c r="AH181" i="16"/>
  <c r="AI181" i="16" s="1"/>
  <c r="AA181" i="16"/>
  <c r="AH225" i="16"/>
  <c r="AI225" i="16" s="1"/>
  <c r="AA225" i="16"/>
  <c r="Y28" i="16"/>
  <c r="AG28" i="16" s="1"/>
  <c r="V28" i="16"/>
  <c r="Z28" i="16" s="1"/>
  <c r="V156" i="16"/>
  <c r="Z156" i="16" s="1"/>
  <c r="Y156" i="16"/>
  <c r="AG156" i="16" s="1"/>
  <c r="AA5" i="16"/>
  <c r="AH5" i="16"/>
  <c r="AI5" i="16" s="1"/>
  <c r="V107" i="16"/>
  <c r="AH149" i="16"/>
  <c r="AI149" i="16" s="1"/>
  <c r="AA149" i="16"/>
  <c r="L237" i="16"/>
  <c r="AH13" i="16"/>
  <c r="AI13" i="16" s="1"/>
  <c r="AA13" i="16"/>
  <c r="G128" i="16"/>
  <c r="Y172" i="16"/>
  <c r="AG172" i="16" s="1"/>
  <c r="V172" i="16"/>
  <c r="Z172" i="16" s="1"/>
  <c r="Q243" i="16"/>
  <c r="R243" i="16"/>
  <c r="K250" i="16"/>
  <c r="X250" i="16" s="1"/>
  <c r="T250" i="16"/>
  <c r="U250" i="16" s="1"/>
  <c r="L250" i="16"/>
  <c r="AH230" i="16"/>
  <c r="AI230" i="16" s="1"/>
  <c r="AA230" i="16"/>
  <c r="AL259" i="16"/>
  <c r="G259" i="16" s="1"/>
  <c r="AL258" i="16"/>
  <c r="G258" i="16" s="1"/>
  <c r="V20" i="16"/>
  <c r="Z20" i="16" s="1"/>
  <c r="Y20" i="16"/>
  <c r="AG20" i="16" s="1"/>
  <c r="Z235" i="16"/>
  <c r="K237" i="16"/>
  <c r="X237" i="16" s="1"/>
  <c r="Y236" i="16"/>
  <c r="AG236" i="16" s="1"/>
  <c r="G257" i="16"/>
  <c r="AA232" i="16"/>
  <c r="AH232" i="16"/>
  <c r="AI232" i="16" s="1"/>
  <c r="Y140" i="16"/>
  <c r="AG140" i="16" s="1"/>
  <c r="V140" i="16"/>
  <c r="Z140" i="16" s="1"/>
  <c r="T111" i="16"/>
  <c r="U111" i="16" s="1"/>
  <c r="V111" i="16" s="1"/>
  <c r="AH29" i="16"/>
  <c r="AI29" i="16" s="1"/>
  <c r="AA29" i="16"/>
  <c r="AH157" i="16"/>
  <c r="AI157" i="16" s="1"/>
  <c r="AA157" i="16"/>
  <c r="V115" i="16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G247" i="9" a="1"/>
  <c r="G247" i="9" s="1"/>
  <c r="AL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G260" i="16" l="1"/>
  <c r="K260" i="16" s="1"/>
  <c r="X260" i="16" s="1"/>
  <c r="AH231" i="16"/>
  <c r="AI231" i="16" s="1"/>
  <c r="Y249" i="16"/>
  <c r="AG249" i="16" s="1"/>
  <c r="G252" i="16"/>
  <c r="T252" i="16" s="1"/>
  <c r="U252" i="16" s="1"/>
  <c r="Z245" i="16"/>
  <c r="AH245" i="16" s="1"/>
  <c r="AI245" i="16" s="1"/>
  <c r="Q254" i="16"/>
  <c r="R254" i="16"/>
  <c r="J256" i="16"/>
  <c r="P256" i="16" s="1"/>
  <c r="K256" i="16"/>
  <c r="X256" i="16" s="1"/>
  <c r="L256" i="16"/>
  <c r="AN259" i="16"/>
  <c r="I259" i="16" s="1"/>
  <c r="J259" i="16" s="1"/>
  <c r="P259" i="16" s="1"/>
  <c r="AN258" i="16"/>
  <c r="I258" i="16" s="1"/>
  <c r="J258" i="16" s="1"/>
  <c r="P258" i="16" s="1"/>
  <c r="G247" i="16"/>
  <c r="G255" i="16"/>
  <c r="AA140" i="16"/>
  <c r="AH140" i="16"/>
  <c r="AI140" i="16" s="1"/>
  <c r="AA196" i="16"/>
  <c r="AH196" i="16"/>
  <c r="AI196" i="16" s="1"/>
  <c r="V131" i="16"/>
  <c r="H421" i="17" a="1"/>
  <c r="H421" i="17" s="1"/>
  <c r="V251" i="16"/>
  <c r="Q257" i="16"/>
  <c r="R257" i="16"/>
  <c r="AH180" i="16"/>
  <c r="AI180" i="16" s="1"/>
  <c r="AA180" i="16"/>
  <c r="T244" i="16"/>
  <c r="U244" i="16" s="1"/>
  <c r="K244" i="16"/>
  <c r="X244" i="16" s="1"/>
  <c r="L244" i="16"/>
  <c r="G127" i="16"/>
  <c r="K251" i="16"/>
  <c r="X251" i="16" s="1"/>
  <c r="Q251" i="16"/>
  <c r="Y251" i="16" s="1"/>
  <c r="AG251" i="16" s="1"/>
  <c r="R251" i="16"/>
  <c r="S251" i="16" s="1"/>
  <c r="AA233" i="16"/>
  <c r="AH233" i="16"/>
  <c r="AI233" i="16" s="1"/>
  <c r="AA148" i="16"/>
  <c r="AH148" i="16"/>
  <c r="AI148" i="16" s="1"/>
  <c r="I34" i="16"/>
  <c r="G124" i="16"/>
  <c r="G132" i="16"/>
  <c r="Q255" i="16"/>
  <c r="R255" i="16"/>
  <c r="L248" i="16"/>
  <c r="V130" i="16"/>
  <c r="H419" i="17" a="1"/>
  <c r="H419" i="17" s="1"/>
  <c r="H418" i="17" a="1"/>
  <c r="H418" i="17" s="1"/>
  <c r="H420" i="17" a="1"/>
  <c r="H420" i="17" s="1"/>
  <c r="Y240" i="16"/>
  <c r="AG240" i="16" s="1"/>
  <c r="V240" i="16"/>
  <c r="Z240" i="16" s="1"/>
  <c r="Y250" i="16"/>
  <c r="AG250" i="16" s="1"/>
  <c r="V250" i="16"/>
  <c r="Z250" i="16" s="1"/>
  <c r="Q32" i="16"/>
  <c r="Y32" i="16" s="1"/>
  <c r="AG32" i="16" s="1"/>
  <c r="R32" i="16"/>
  <c r="Z31" i="16"/>
  <c r="S31" i="16"/>
  <c r="Y241" i="16"/>
  <c r="AG241" i="16" s="1"/>
  <c r="V241" i="16"/>
  <c r="Z241" i="16" s="1"/>
  <c r="AA220" i="16"/>
  <c r="AH220" i="16"/>
  <c r="AI220" i="16" s="1"/>
  <c r="T238" i="16"/>
  <c r="U238" i="16" s="1"/>
  <c r="V238" i="16" s="1"/>
  <c r="Z238" i="16" s="1"/>
  <c r="K238" i="16"/>
  <c r="X238" i="16" s="1"/>
  <c r="L238" i="16"/>
  <c r="K248" i="16"/>
  <c r="X248" i="16" s="1"/>
  <c r="T128" i="16"/>
  <c r="U128" i="16" s="1"/>
  <c r="J33" i="16"/>
  <c r="P33" i="16" s="1"/>
  <c r="K33" i="16"/>
  <c r="X33" i="16" s="1"/>
  <c r="L33" i="16"/>
  <c r="T246" i="16"/>
  <c r="U246" i="16" s="1"/>
  <c r="K246" i="16"/>
  <c r="X246" i="16" s="1"/>
  <c r="L246" i="16"/>
  <c r="Q253" i="16"/>
  <c r="R253" i="16"/>
  <c r="Z243" i="16"/>
  <c r="S243" i="16"/>
  <c r="AA188" i="16"/>
  <c r="AH188" i="16"/>
  <c r="AI188" i="16" s="1"/>
  <c r="V129" i="16"/>
  <c r="H415" i="17" a="1"/>
  <c r="H415" i="17" s="1"/>
  <c r="H414" i="17" a="1"/>
  <c r="H414" i="17" s="1"/>
  <c r="H416" i="17" a="1"/>
  <c r="H416" i="17" s="1"/>
  <c r="H417" i="17" a="1"/>
  <c r="H417" i="17" s="1"/>
  <c r="Q248" i="16"/>
  <c r="Y248" i="16" s="1"/>
  <c r="AG248" i="16" s="1"/>
  <c r="R248" i="16"/>
  <c r="S248" i="16" s="1"/>
  <c r="T254" i="16"/>
  <c r="U254" i="16" s="1"/>
  <c r="L254" i="16"/>
  <c r="K254" i="16"/>
  <c r="X254" i="16" s="1"/>
  <c r="V125" i="16"/>
  <c r="H401" i="17" a="1"/>
  <c r="H401" i="17" s="1"/>
  <c r="V253" i="16"/>
  <c r="H423" i="17" a="1"/>
  <c r="H423" i="17" s="1"/>
  <c r="Q260" i="16"/>
  <c r="R260" i="16"/>
  <c r="AH20" i="16"/>
  <c r="AI20" i="16" s="1"/>
  <c r="AA20" i="16"/>
  <c r="T118" i="16"/>
  <c r="U118" i="16" s="1"/>
  <c r="V118" i="16" s="1"/>
  <c r="S237" i="16"/>
  <c r="Z237" i="16"/>
  <c r="AA164" i="16"/>
  <c r="AH164" i="16"/>
  <c r="AI164" i="16" s="1"/>
  <c r="T258" i="16"/>
  <c r="U258" i="16" s="1"/>
  <c r="Y243" i="16"/>
  <c r="AG243" i="16" s="1"/>
  <c r="AH156" i="16"/>
  <c r="AI156" i="16" s="1"/>
  <c r="AA156" i="16"/>
  <c r="T126" i="16"/>
  <c r="U126" i="16" s="1"/>
  <c r="AH12" i="16"/>
  <c r="AI12" i="16" s="1"/>
  <c r="AA12" i="16"/>
  <c r="AH228" i="16"/>
  <c r="AI228" i="16" s="1"/>
  <c r="AA228" i="16"/>
  <c r="AA204" i="16"/>
  <c r="AH204" i="16"/>
  <c r="AI204" i="16" s="1"/>
  <c r="Y239" i="16"/>
  <c r="AG239" i="16" s="1"/>
  <c r="V239" i="16"/>
  <c r="Z239" i="16" s="1"/>
  <c r="S247" i="16"/>
  <c r="Y245" i="16"/>
  <c r="AG245" i="16" s="1"/>
  <c r="V256" i="16"/>
  <c r="H431" i="17" a="1"/>
  <c r="H431" i="17" s="1"/>
  <c r="H435" i="17" a="1"/>
  <c r="H435" i="17" s="1"/>
  <c r="H434" i="17" a="1"/>
  <c r="H434" i="17" s="1"/>
  <c r="H433" i="17" a="1"/>
  <c r="H433" i="17" s="1"/>
  <c r="H432" i="17" a="1"/>
  <c r="H432" i="17" s="1"/>
  <c r="K253" i="16"/>
  <c r="X253" i="16" s="1"/>
  <c r="T257" i="16"/>
  <c r="U257" i="16" s="1"/>
  <c r="L257" i="16"/>
  <c r="K257" i="16"/>
  <c r="X257" i="16" s="1"/>
  <c r="T119" i="16"/>
  <c r="U119" i="16" s="1"/>
  <c r="AA235" i="16"/>
  <c r="AH235" i="16"/>
  <c r="AI235" i="16" s="1"/>
  <c r="T259" i="16"/>
  <c r="U259" i="16" s="1"/>
  <c r="AA172" i="16"/>
  <c r="AH172" i="16"/>
  <c r="AI172" i="16" s="1"/>
  <c r="AH28" i="16"/>
  <c r="AI28" i="16" s="1"/>
  <c r="AA28" i="16"/>
  <c r="T110" i="16"/>
  <c r="U110" i="16" s="1"/>
  <c r="AH212" i="16"/>
  <c r="AI212" i="16" s="1"/>
  <c r="AA212" i="16"/>
  <c r="Y242" i="16"/>
  <c r="AG242" i="16" s="1"/>
  <c r="V242" i="16"/>
  <c r="Z242" i="16" s="1"/>
  <c r="L251" i="16"/>
  <c r="L253" i="16"/>
  <c r="Z249" i="16"/>
  <c r="L87" i="9"/>
  <c r="I87" i="9" s="1" a="1"/>
  <c r="I87" i="9" s="1"/>
  <c r="AN87" i="16" s="1"/>
  <c r="E88" i="9"/>
  <c r="E36" i="9"/>
  <c r="L35" i="9"/>
  <c r="I35" i="9" s="1" a="1"/>
  <c r="I35" i="9" s="1"/>
  <c r="AN35" i="16" s="1"/>
  <c r="L260" i="16" l="1"/>
  <c r="AA245" i="16"/>
  <c r="T260" i="16"/>
  <c r="U260" i="16" s="1"/>
  <c r="Y260" i="16" s="1"/>
  <c r="K259" i="16"/>
  <c r="X259" i="16" s="1"/>
  <c r="L259" i="16"/>
  <c r="K252" i="16"/>
  <c r="X252" i="16" s="1"/>
  <c r="L252" i="16"/>
  <c r="L258" i="16"/>
  <c r="T127" i="16"/>
  <c r="U127" i="16" s="1"/>
  <c r="Z251" i="16"/>
  <c r="H48" i="17" a="1"/>
  <c r="H48" i="17" s="1"/>
  <c r="V254" i="16"/>
  <c r="H426" i="17" a="1"/>
  <c r="H426" i="17" s="1"/>
  <c r="H425" i="17" a="1"/>
  <c r="H425" i="17" s="1"/>
  <c r="H424" i="17" a="1"/>
  <c r="H424" i="17" s="1"/>
  <c r="H27" i="17" a="1"/>
  <c r="H27" i="17" s="1"/>
  <c r="Y253" i="16"/>
  <c r="Q33" i="16"/>
  <c r="Y33" i="16" s="1"/>
  <c r="AG33" i="16" s="1"/>
  <c r="R33" i="16"/>
  <c r="S32" i="16"/>
  <c r="Z32" i="16"/>
  <c r="Y252" i="16"/>
  <c r="AG252" i="16" s="1"/>
  <c r="V252" i="16"/>
  <c r="Z252" i="16" s="1"/>
  <c r="Y246" i="16"/>
  <c r="AG246" i="16" s="1"/>
  <c r="V246" i="16"/>
  <c r="Z246" i="16" s="1"/>
  <c r="V259" i="16"/>
  <c r="H443" i="17" a="1"/>
  <c r="H443" i="17" s="1"/>
  <c r="H476" i="17" a="1"/>
  <c r="H476" i="17" s="1"/>
  <c r="H475" i="17" a="1"/>
  <c r="H475" i="17" s="1"/>
  <c r="H478" i="17" a="1"/>
  <c r="H478" i="17" s="1"/>
  <c r="H479" i="17" a="1"/>
  <c r="H479" i="17" s="1"/>
  <c r="H477" i="17" a="1"/>
  <c r="H477" i="17" s="1"/>
  <c r="AA243" i="16"/>
  <c r="AH243" i="16"/>
  <c r="AI243" i="16" s="1"/>
  <c r="AA240" i="16"/>
  <c r="AH240" i="16"/>
  <c r="AI240" i="16" s="1"/>
  <c r="V110" i="16"/>
  <c r="AH237" i="16"/>
  <c r="AI237" i="16" s="1"/>
  <c r="AA237" i="16"/>
  <c r="H461" i="17" a="1"/>
  <c r="H461" i="17" s="1"/>
  <c r="H460" i="17" a="1"/>
  <c r="H460" i="17" s="1"/>
  <c r="H459" i="17" a="1"/>
  <c r="H459" i="17" s="1"/>
  <c r="H458" i="17" a="1"/>
  <c r="H458" i="17" s="1"/>
  <c r="AA31" i="16"/>
  <c r="AH31" i="16"/>
  <c r="AI31" i="16" s="1"/>
  <c r="AH238" i="16"/>
  <c r="AI238" i="16" s="1"/>
  <c r="AA238" i="16"/>
  <c r="T132" i="16"/>
  <c r="U132" i="16" s="1"/>
  <c r="AH249" i="16"/>
  <c r="AI249" i="16" s="1"/>
  <c r="AA249" i="16"/>
  <c r="T124" i="16"/>
  <c r="U124" i="16" s="1"/>
  <c r="Y244" i="16"/>
  <c r="AG244" i="16" s="1"/>
  <c r="V244" i="16"/>
  <c r="Z244" i="16" s="1"/>
  <c r="H465" i="17" a="1"/>
  <c r="H465" i="17" s="1"/>
  <c r="V11" i="17" s="1"/>
  <c r="V33" i="17" s="1"/>
  <c r="H591" i="17" s="1" a="1"/>
  <c r="H591" i="17" s="1"/>
  <c r="V260" i="16"/>
  <c r="H444" i="17" a="1"/>
  <c r="H444" i="17" s="1"/>
  <c r="V126" i="16"/>
  <c r="H404" i="17" a="1"/>
  <c r="H404" i="17" s="1"/>
  <c r="H402" i="17" a="1"/>
  <c r="H402" i="17" s="1"/>
  <c r="H403" i="17" a="1"/>
  <c r="H403" i="17" s="1"/>
  <c r="V128" i="16"/>
  <c r="H410" i="17" a="1"/>
  <c r="H410" i="17" s="1"/>
  <c r="H409" i="17" a="1"/>
  <c r="H409" i="17" s="1"/>
  <c r="H412" i="17" a="1"/>
  <c r="H412" i="17" s="1"/>
  <c r="H413" i="17" a="1"/>
  <c r="H413" i="17" s="1"/>
  <c r="H411" i="17" a="1"/>
  <c r="H411" i="17" s="1"/>
  <c r="H34" i="17" a="1"/>
  <c r="H34" i="17" s="1"/>
  <c r="H31" i="17" a="1"/>
  <c r="H31" i="17" s="1"/>
  <c r="H33" i="17" a="1"/>
  <c r="H33" i="17" s="1"/>
  <c r="H32" i="17" a="1"/>
  <c r="H32" i="17" s="1"/>
  <c r="Z248" i="16"/>
  <c r="I35" i="16"/>
  <c r="AH242" i="16"/>
  <c r="AI242" i="16" s="1"/>
  <c r="AA242" i="16"/>
  <c r="AA239" i="16"/>
  <c r="AH239" i="16"/>
  <c r="AI239" i="16" s="1"/>
  <c r="K258" i="16"/>
  <c r="X258" i="16" s="1"/>
  <c r="Z253" i="16"/>
  <c r="H467" i="17" a="1"/>
  <c r="H467" i="17" s="1"/>
  <c r="AC5" i="17" s="1"/>
  <c r="AC27" i="17" s="1"/>
  <c r="H625" i="17" s="1" a="1"/>
  <c r="H625" i="17" s="1"/>
  <c r="V258" i="16"/>
  <c r="H441" i="17" a="1"/>
  <c r="H441" i="17" s="1"/>
  <c r="H440" i="17" a="1"/>
  <c r="H440" i="17" s="1"/>
  <c r="H442" i="17" a="1"/>
  <c r="H442" i="17" s="1"/>
  <c r="AA250" i="16"/>
  <c r="AH250" i="16"/>
  <c r="AI250" i="16" s="1"/>
  <c r="H464" i="17" a="1"/>
  <c r="H464" i="17" s="1"/>
  <c r="H463" i="17" a="1"/>
  <c r="H463" i="17" s="1"/>
  <c r="H462" i="17" a="1"/>
  <c r="H462" i="17" s="1"/>
  <c r="K255" i="16"/>
  <c r="X255" i="16" s="1"/>
  <c r="L255" i="16"/>
  <c r="T255" i="16"/>
  <c r="U255" i="16" s="1"/>
  <c r="Y255" i="16" s="1"/>
  <c r="H445" i="17" a="1"/>
  <c r="H445" i="17" s="1"/>
  <c r="V5" i="17" s="1"/>
  <c r="V27" i="17" s="1"/>
  <c r="H585" i="17" s="1" a="1"/>
  <c r="H585" i="17" s="1"/>
  <c r="AH241" i="16"/>
  <c r="AI241" i="16" s="1"/>
  <c r="AA241" i="16"/>
  <c r="H85" i="17" a="1"/>
  <c r="H85" i="17" s="1"/>
  <c r="H87" i="17" a="1"/>
  <c r="H87" i="17" s="1"/>
  <c r="H86" i="17" a="1"/>
  <c r="H86" i="17" s="1"/>
  <c r="S257" i="16"/>
  <c r="H84" i="17" a="1"/>
  <c r="H84" i="17" s="1"/>
  <c r="L247" i="16"/>
  <c r="K247" i="16"/>
  <c r="X247" i="16" s="1"/>
  <c r="T247" i="16"/>
  <c r="U247" i="16" s="1"/>
  <c r="Q256" i="16"/>
  <c r="R256" i="16"/>
  <c r="Z256" i="16" s="1"/>
  <c r="V119" i="16"/>
  <c r="J34" i="16"/>
  <c r="P34" i="16" s="1"/>
  <c r="L34" i="16"/>
  <c r="K34" i="16"/>
  <c r="X34" i="16" s="1"/>
  <c r="H41" i="17" a="1"/>
  <c r="H41" i="17" s="1"/>
  <c r="H40" i="17" a="1"/>
  <c r="H40" i="17" s="1"/>
  <c r="H42" i="17" a="1"/>
  <c r="H42" i="17" s="1"/>
  <c r="H43" i="17" a="1"/>
  <c r="H43" i="17" s="1"/>
  <c r="Y257" i="16"/>
  <c r="Y238" i="16"/>
  <c r="AG238" i="16" s="1"/>
  <c r="Q258" i="16"/>
  <c r="R258" i="16"/>
  <c r="H73" i="17" a="1"/>
  <c r="H73" i="17" s="1"/>
  <c r="H72" i="17" a="1"/>
  <c r="H72" i="17" s="1"/>
  <c r="H74" i="17" a="1"/>
  <c r="H74" i="17" s="1"/>
  <c r="S254" i="16"/>
  <c r="H76" i="17" a="1"/>
  <c r="H76" i="17" s="1"/>
  <c r="H75" i="17" a="1"/>
  <c r="H75" i="17" s="1"/>
  <c r="H78" i="17" a="1"/>
  <c r="H78" i="17" s="1"/>
  <c r="H77" i="17" a="1"/>
  <c r="H77" i="17" s="1"/>
  <c r="S255" i="16"/>
  <c r="V257" i="16"/>
  <c r="H438" i="17" a="1"/>
  <c r="H438" i="17" s="1"/>
  <c r="H437" i="17" a="1"/>
  <c r="H437" i="17" s="1"/>
  <c r="H439" i="17" a="1"/>
  <c r="H439" i="17" s="1"/>
  <c r="H436" i="17" a="1"/>
  <c r="H436" i="17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Q259" i="16"/>
  <c r="H47" i="17" s="1" a="1"/>
  <c r="H47" i="17" s="1"/>
  <c r="R259" i="16"/>
  <c r="H28" i="17" a="1"/>
  <c r="H28" i="17" s="1"/>
  <c r="H30" i="17" a="1"/>
  <c r="H30" i="17" s="1"/>
  <c r="H29" i="17" a="1"/>
  <c r="H29" i="17" s="1"/>
  <c r="Y254" i="16"/>
  <c r="E89" i="9"/>
  <c r="L88" i="9"/>
  <c r="I88" i="9" s="1" a="1"/>
  <c r="I88" i="9" s="1"/>
  <c r="AN88" i="16" s="1"/>
  <c r="L36" i="9"/>
  <c r="I36" i="9" s="1" a="1"/>
  <c r="I36" i="9" s="1"/>
  <c r="AN36" i="16" s="1"/>
  <c r="AB6" i="17" l="1"/>
  <c r="AB28" i="17" s="1"/>
  <c r="H618" i="17" s="1" a="1"/>
  <c r="H618" i="17" s="1"/>
  <c r="AB9" i="17"/>
  <c r="AB31" i="17" s="1"/>
  <c r="H621" i="17" s="1" a="1"/>
  <c r="H621" i="17" s="1"/>
  <c r="V9" i="17"/>
  <c r="V31" i="17" s="1"/>
  <c r="H589" i="17" s="1" a="1"/>
  <c r="H589" i="17" s="1"/>
  <c r="AC8" i="17"/>
  <c r="AC30" i="17" s="1"/>
  <c r="H628" i="17" s="1" a="1"/>
  <c r="H628" i="17" s="1"/>
  <c r="V10" i="17"/>
  <c r="V32" i="17" s="1"/>
  <c r="H590" i="17" s="1" a="1"/>
  <c r="H590" i="17" s="1"/>
  <c r="AG255" i="16"/>
  <c r="H163" i="17" a="1"/>
  <c r="H163" i="17" s="1"/>
  <c r="H166" i="17" a="1"/>
  <c r="H166" i="17" s="1"/>
  <c r="H165" i="17" a="1"/>
  <c r="H165" i="17" s="1"/>
  <c r="H164" i="17" a="1"/>
  <c r="H164" i="17" s="1"/>
  <c r="AA256" i="16"/>
  <c r="AH256" i="16"/>
  <c r="H213" i="17" a="1"/>
  <c r="H213" i="17" s="1"/>
  <c r="H212" i="17" a="1"/>
  <c r="H212" i="17" s="1"/>
  <c r="H214" i="17" a="1"/>
  <c r="H214" i="17" s="1"/>
  <c r="H211" i="17" a="1"/>
  <c r="H211" i="17" s="1"/>
  <c r="H215" i="17" a="1"/>
  <c r="H215" i="17" s="1"/>
  <c r="Q34" i="16"/>
  <c r="Y34" i="16" s="1"/>
  <c r="AG34" i="16" s="1"/>
  <c r="R34" i="16"/>
  <c r="AG257" i="16"/>
  <c r="H172" i="17" a="1"/>
  <c r="H172" i="17" s="1"/>
  <c r="H173" i="17" a="1"/>
  <c r="H173" i="17" s="1"/>
  <c r="H175" i="17" a="1"/>
  <c r="H175" i="17" s="1"/>
  <c r="H174" i="17" a="1"/>
  <c r="H174" i="17" s="1"/>
  <c r="H131" i="17" a="1"/>
  <c r="H131" i="17" s="1"/>
  <c r="H129" i="17" a="1"/>
  <c r="H129" i="17" s="1"/>
  <c r="H130" i="17" a="1"/>
  <c r="H130" i="17" s="1"/>
  <c r="H128" i="17" a="1"/>
  <c r="H128" i="17" s="1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H117" i="17" a="1"/>
  <c r="H117" i="17" s="1"/>
  <c r="H116" i="17" a="1"/>
  <c r="H116" i="17" s="1"/>
  <c r="H118" i="17" a="1"/>
  <c r="H118" i="17" s="1"/>
  <c r="AA244" i="16"/>
  <c r="AH244" i="16"/>
  <c r="AI244" i="16" s="1"/>
  <c r="AH32" i="16"/>
  <c r="AI32" i="16" s="1"/>
  <c r="AA32" i="16"/>
  <c r="I36" i="16"/>
  <c r="H82" i="17" a="1"/>
  <c r="H82" i="17" s="1"/>
  <c r="H83" i="17" a="1"/>
  <c r="H83" i="17" s="1"/>
  <c r="H79" i="17" a="1"/>
  <c r="H79" i="17" s="1"/>
  <c r="H80" i="17" a="1"/>
  <c r="H80" i="17" s="1"/>
  <c r="H81" i="17" a="1"/>
  <c r="H81" i="17" s="1"/>
  <c r="S256" i="16"/>
  <c r="V132" i="16"/>
  <c r="H422" i="17" a="1"/>
  <c r="H422" i="17" s="1"/>
  <c r="Z254" i="16"/>
  <c r="H469" i="17" a="1"/>
  <c r="H469" i="17" s="1"/>
  <c r="H468" i="17" a="1"/>
  <c r="H468" i="17" s="1"/>
  <c r="H470" i="17" a="1"/>
  <c r="H470" i="17" s="1"/>
  <c r="Z257" i="16"/>
  <c r="H481" i="17" a="1"/>
  <c r="H481" i="17" s="1"/>
  <c r="H483" i="17" a="1"/>
  <c r="H483" i="17" s="1"/>
  <c r="H482" i="17" a="1"/>
  <c r="H482" i="17" s="1"/>
  <c r="H480" i="17" a="1"/>
  <c r="H480" i="17" s="1"/>
  <c r="H36" i="17" a="1"/>
  <c r="H36" i="17" s="1"/>
  <c r="H35" i="17" a="1"/>
  <c r="H35" i="17" s="1"/>
  <c r="H39" i="17" a="1"/>
  <c r="H39" i="17" s="1"/>
  <c r="H37" i="17" a="1"/>
  <c r="H37" i="17" s="1"/>
  <c r="H38" i="17" a="1"/>
  <c r="H38" i="17" s="1"/>
  <c r="Y256" i="16"/>
  <c r="J35" i="16"/>
  <c r="P35" i="16" s="1"/>
  <c r="L35" i="16"/>
  <c r="K35" i="16"/>
  <c r="X35" i="16" s="1"/>
  <c r="AA248" i="16"/>
  <c r="AH248" i="16"/>
  <c r="AI248" i="16" s="1"/>
  <c r="H448" i="17" a="1"/>
  <c r="H448" i="17" s="1"/>
  <c r="H446" i="17" a="1"/>
  <c r="H446" i="17" s="1"/>
  <c r="H447" i="17" a="1"/>
  <c r="H447" i="17" s="1"/>
  <c r="Z259" i="16"/>
  <c r="H487" i="17" a="1"/>
  <c r="H487" i="17" s="1"/>
  <c r="AC11" i="17" s="1"/>
  <c r="AC33" i="17" s="1"/>
  <c r="H631" i="17" s="1" a="1"/>
  <c r="H631" i="17" s="1"/>
  <c r="S33" i="16"/>
  <c r="Z33" i="16"/>
  <c r="AG260" i="16"/>
  <c r="H312" i="17" s="1" a="1"/>
  <c r="H312" i="17" s="1"/>
  <c r="H180" i="17" a="1"/>
  <c r="H180" i="17" s="1"/>
  <c r="H122" i="17" a="1"/>
  <c r="H122" i="17" s="1"/>
  <c r="H120" i="17" a="1"/>
  <c r="H120" i="17" s="1"/>
  <c r="H119" i="17" a="1"/>
  <c r="H119" i="17" s="1"/>
  <c r="H121" i="17" a="1"/>
  <c r="H121" i="17" s="1"/>
  <c r="V247" i="16"/>
  <c r="Z247" i="16" s="1"/>
  <c r="Y247" i="16"/>
  <c r="AG247" i="16" s="1"/>
  <c r="V124" i="16"/>
  <c r="Y259" i="16"/>
  <c r="AG254" i="16"/>
  <c r="H160" i="17" a="1"/>
  <c r="H160" i="17" s="1"/>
  <c r="H162" i="17" a="1"/>
  <c r="H162" i="17" s="1"/>
  <c r="H161" i="17" a="1"/>
  <c r="H161" i="17" s="1"/>
  <c r="AB7" i="17"/>
  <c r="AB29" i="17" s="1"/>
  <c r="H619" i="17" s="1" a="1"/>
  <c r="H619" i="17" s="1"/>
  <c r="H89" i="17" a="1"/>
  <c r="H89" i="17" s="1"/>
  <c r="H88" i="17" a="1"/>
  <c r="H88" i="17" s="1"/>
  <c r="H90" i="17" a="1"/>
  <c r="H90" i="17" s="1"/>
  <c r="S258" i="16"/>
  <c r="Z258" i="16"/>
  <c r="H486" i="17" a="1"/>
  <c r="H486" i="17" s="1"/>
  <c r="H484" i="17" a="1"/>
  <c r="H484" i="17" s="1"/>
  <c r="H485" i="17" a="1"/>
  <c r="H485" i="17" s="1"/>
  <c r="AA246" i="16"/>
  <c r="AH246" i="16"/>
  <c r="AI246" i="16" s="1"/>
  <c r="AG253" i="16"/>
  <c r="H291" i="17" s="1" a="1"/>
  <c r="H291" i="17" s="1"/>
  <c r="H159" i="17" a="1"/>
  <c r="H159" i="17" s="1"/>
  <c r="AA251" i="16"/>
  <c r="AH251" i="16"/>
  <c r="AI251" i="16" s="1"/>
  <c r="H44" i="17" a="1"/>
  <c r="H44" i="17" s="1"/>
  <c r="H45" i="17" a="1"/>
  <c r="H45" i="17" s="1"/>
  <c r="H46" i="17" a="1"/>
  <c r="H46" i="17" s="1"/>
  <c r="Y258" i="16"/>
  <c r="H453" i="17" a="1"/>
  <c r="H453" i="17" s="1"/>
  <c r="H454" i="17" a="1"/>
  <c r="H454" i="17" s="1"/>
  <c r="H456" i="17" a="1"/>
  <c r="H456" i="17" s="1"/>
  <c r="H455" i="17" a="1"/>
  <c r="H455" i="17" s="1"/>
  <c r="H457" i="17" a="1"/>
  <c r="H457" i="17" s="1"/>
  <c r="Z260" i="16"/>
  <c r="H488" i="17" a="1"/>
  <c r="H488" i="17" s="1"/>
  <c r="AC12" i="17" s="1"/>
  <c r="AC34" i="17" s="1"/>
  <c r="H632" i="17" s="1" a="1"/>
  <c r="H632" i="17" s="1"/>
  <c r="AH252" i="16"/>
  <c r="AI252" i="16" s="1"/>
  <c r="AA252" i="16"/>
  <c r="V255" i="16"/>
  <c r="H429" i="17" a="1"/>
  <c r="H429" i="17" s="1"/>
  <c r="H427" i="17" a="1"/>
  <c r="H427" i="17" s="1"/>
  <c r="H428" i="17" a="1"/>
  <c r="H428" i="17" s="1"/>
  <c r="H430" i="17" a="1"/>
  <c r="H430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V127" i="16"/>
  <c r="H405" i="17" a="1"/>
  <c r="H405" i="17" s="1"/>
  <c r="H407" i="17" a="1"/>
  <c r="H407" i="17" s="1"/>
  <c r="H408" i="17" a="1"/>
  <c r="H408" i="17" s="1"/>
  <c r="H406" i="17" a="1"/>
  <c r="H406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V6" i="17" l="1"/>
  <c r="V28" i="17" s="1"/>
  <c r="H586" i="17" s="1" a="1"/>
  <c r="H586" i="17" s="1"/>
  <c r="AC6" i="17"/>
  <c r="AC28" i="17" s="1"/>
  <c r="H626" i="17" s="1" a="1"/>
  <c r="H626" i="17" s="1"/>
  <c r="AC10" i="17"/>
  <c r="AC32" i="17" s="1"/>
  <c r="H630" i="17" s="1" a="1"/>
  <c r="H630" i="17" s="1"/>
  <c r="AB20" i="17"/>
  <c r="AB10" i="17"/>
  <c r="AB32" i="17" s="1"/>
  <c r="H622" i="17" s="1" a="1"/>
  <c r="H622" i="17" s="1"/>
  <c r="AC9" i="17"/>
  <c r="AC31" i="17" s="1"/>
  <c r="H629" i="17" s="1" a="1"/>
  <c r="H629" i="17" s="1"/>
  <c r="H132" i="17" a="1"/>
  <c r="H132" i="17" s="1"/>
  <c r="H133" i="17" a="1"/>
  <c r="H133" i="17" s="1"/>
  <c r="H134" i="17" a="1"/>
  <c r="H134" i="17" s="1"/>
  <c r="H294" i="17" a="1"/>
  <c r="H294" i="17" s="1"/>
  <c r="H292" i="17" a="1"/>
  <c r="H292" i="17" s="1"/>
  <c r="H293" i="17" a="1"/>
  <c r="H293" i="17" s="1"/>
  <c r="AB18" i="17"/>
  <c r="Q35" i="16"/>
  <c r="Y35" i="16" s="1"/>
  <c r="AG35" i="16" s="1"/>
  <c r="R35" i="16"/>
  <c r="H305" i="17" a="1"/>
  <c r="H305" i="17" s="1"/>
  <c r="H306" i="17" a="1"/>
  <c r="H306" i="17" s="1"/>
  <c r="H307" i="17" a="1"/>
  <c r="H307" i="17" s="1"/>
  <c r="H304" i="17" a="1"/>
  <c r="H304" i="17" s="1"/>
  <c r="AI256" i="16"/>
  <c r="H344" i="17" a="1"/>
  <c r="H344" i="17" s="1"/>
  <c r="H345" i="17" a="1"/>
  <c r="H345" i="17" s="1"/>
  <c r="H347" i="17" a="1"/>
  <c r="H347" i="17" s="1"/>
  <c r="H346" i="17" a="1"/>
  <c r="H346" i="17" s="1"/>
  <c r="H343" i="17" a="1"/>
  <c r="H343" i="17" s="1"/>
  <c r="I37" i="16"/>
  <c r="V8" i="17"/>
  <c r="V30" i="17" s="1"/>
  <c r="H588" i="17" s="1" a="1"/>
  <c r="H588" i="17" s="1"/>
  <c r="AG259" i="16"/>
  <c r="H311" i="17" s="1" a="1"/>
  <c r="H311" i="17" s="1"/>
  <c r="H179" i="17" a="1"/>
  <c r="H179" i="17" s="1"/>
  <c r="AG256" i="16"/>
  <c r="H167" i="17" a="1"/>
  <c r="H167" i="17" s="1"/>
  <c r="H169" i="17" a="1"/>
  <c r="H169" i="17" s="1"/>
  <c r="H170" i="17" a="1"/>
  <c r="H170" i="17" s="1"/>
  <c r="H168" i="17" a="1"/>
  <c r="H168" i="17" s="1"/>
  <c r="H171" i="17" a="1"/>
  <c r="H171" i="17" s="1"/>
  <c r="H466" i="17" a="1"/>
  <c r="H466" i="17" s="1"/>
  <c r="V12" i="17" s="1"/>
  <c r="V34" i="17" s="1"/>
  <c r="H592" i="17" s="1" a="1"/>
  <c r="H592" i="17" s="1"/>
  <c r="S34" i="16"/>
  <c r="Z34" i="16"/>
  <c r="H257" i="17" a="1"/>
  <c r="H257" i="17" s="1"/>
  <c r="H258" i="17" a="1"/>
  <c r="H258" i="17" s="1"/>
  <c r="H255" i="17" a="1"/>
  <c r="H255" i="17" s="1"/>
  <c r="H259" i="17" a="1"/>
  <c r="H259" i="17" s="1"/>
  <c r="H256" i="17" a="1"/>
  <c r="H256" i="17" s="1"/>
  <c r="H452" i="17" a="1"/>
  <c r="H452" i="17" s="1"/>
  <c r="H449" i="17" a="1"/>
  <c r="H449" i="17" s="1"/>
  <c r="H451" i="17" a="1"/>
  <c r="H451" i="17" s="1"/>
  <c r="H450" i="17" a="1"/>
  <c r="H450" i="17" s="1"/>
  <c r="Z255" i="16"/>
  <c r="H474" i="17" a="1"/>
  <c r="H474" i="17" s="1"/>
  <c r="H472" i="17" a="1"/>
  <c r="H472" i="17" s="1"/>
  <c r="H471" i="17" a="1"/>
  <c r="H471" i="17" s="1"/>
  <c r="H473" i="17" a="1"/>
  <c r="H473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AI253" i="16"/>
  <c r="H379" i="17" s="1" a="1"/>
  <c r="H379" i="17" s="1"/>
  <c r="AF16" i="17" s="1"/>
  <c r="H335" i="17" a="1"/>
  <c r="H335" i="17" s="1"/>
  <c r="AF5" i="17" s="1"/>
  <c r="AG258" i="16"/>
  <c r="H177" i="17" a="1"/>
  <c r="H177" i="17" s="1"/>
  <c r="H176" i="17" a="1"/>
  <c r="H176" i="17" s="1"/>
  <c r="H178" i="17" a="1"/>
  <c r="H178" i="17" s="1"/>
  <c r="AH257" i="16"/>
  <c r="AA257" i="16"/>
  <c r="H217" i="17" a="1"/>
  <c r="H217" i="17" s="1"/>
  <c r="H219" i="17" a="1"/>
  <c r="H219" i="17" s="1"/>
  <c r="H216" i="17" a="1"/>
  <c r="H216" i="17" s="1"/>
  <c r="H218" i="17" a="1"/>
  <c r="H218" i="17" s="1"/>
  <c r="H123" i="17" a="1"/>
  <c r="H123" i="17" s="1"/>
  <c r="H125" i="17" a="1"/>
  <c r="H125" i="17" s="1"/>
  <c r="H126" i="17" a="1"/>
  <c r="H126" i="17" s="1"/>
  <c r="H127" i="17" a="1"/>
  <c r="H127" i="17" s="1"/>
  <c r="H124" i="17" a="1"/>
  <c r="H124" i="17" s="1"/>
  <c r="J36" i="16"/>
  <c r="P36" i="16" s="1"/>
  <c r="K36" i="16"/>
  <c r="X36" i="16" s="1"/>
  <c r="L36" i="16"/>
  <c r="AB17" i="17"/>
  <c r="AH258" i="16"/>
  <c r="AA258" i="16"/>
  <c r="H222" i="17" a="1"/>
  <c r="H222" i="17" s="1"/>
  <c r="H221" i="17" a="1"/>
  <c r="H221" i="17" s="1"/>
  <c r="H220" i="17" a="1"/>
  <c r="H220" i="17" s="1"/>
  <c r="AH254" i="16"/>
  <c r="AA254" i="16"/>
  <c r="H205" i="17" a="1"/>
  <c r="H205" i="17" s="1"/>
  <c r="H204" i="17" a="1"/>
  <c r="H204" i="17" s="1"/>
  <c r="H206" i="17" a="1"/>
  <c r="H206" i="17" s="1"/>
  <c r="AH260" i="16"/>
  <c r="AA260" i="16"/>
  <c r="H268" i="17" s="1" a="1"/>
  <c r="H268" i="17" s="1"/>
  <c r="H224" i="17" a="1"/>
  <c r="H224" i="17" s="1"/>
  <c r="AD12" i="17" s="1"/>
  <c r="AD34" i="17" s="1"/>
  <c r="H640" i="17" s="1" a="1"/>
  <c r="H640" i="17" s="1"/>
  <c r="AH33" i="16"/>
  <c r="AI33" i="16" s="1"/>
  <c r="AA33" i="16"/>
  <c r="AB8" i="17"/>
  <c r="AB30" i="17" s="1"/>
  <c r="H620" i="17" s="1" a="1"/>
  <c r="H620" i="17" s="1"/>
  <c r="AD8" i="17"/>
  <c r="AD30" i="17" s="1"/>
  <c r="H636" i="17" s="1" a="1"/>
  <c r="H636" i="17" s="1"/>
  <c r="AH247" i="16"/>
  <c r="AI247" i="16" s="1"/>
  <c r="AA247" i="16"/>
  <c r="H295" i="17" a="1"/>
  <c r="H295" i="17" s="1"/>
  <c r="H298" i="17" a="1"/>
  <c r="H298" i="17" s="1"/>
  <c r="H296" i="17" a="1"/>
  <c r="H296" i="17" s="1"/>
  <c r="H297" i="17" a="1"/>
  <c r="H297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D10" i="17" l="1"/>
  <c r="AD32" i="17" s="1"/>
  <c r="H638" i="17" s="1" a="1"/>
  <c r="H638" i="17" s="1"/>
  <c r="AB19" i="17"/>
  <c r="AD9" i="17"/>
  <c r="AD31" i="17" s="1"/>
  <c r="H637" i="17" s="1" a="1"/>
  <c r="H637" i="17" s="1"/>
  <c r="AB21" i="17"/>
  <c r="V7" i="17"/>
  <c r="V29" i="17" s="1"/>
  <c r="H587" i="17" s="1" a="1"/>
  <c r="H587" i="17" s="1"/>
  <c r="AD19" i="17"/>
  <c r="Q36" i="16"/>
  <c r="Y36" i="16" s="1"/>
  <c r="AG36" i="16" s="1"/>
  <c r="R36" i="16"/>
  <c r="AH255" i="16"/>
  <c r="AA255" i="16"/>
  <c r="H208" i="17" a="1"/>
  <c r="H208" i="17" s="1"/>
  <c r="H207" i="17" a="1"/>
  <c r="H207" i="17" s="1"/>
  <c r="H210" i="17" a="1"/>
  <c r="H210" i="17" s="1"/>
  <c r="H209" i="17" a="1"/>
  <c r="H209" i="17" s="1"/>
  <c r="H388" i="17" a="1"/>
  <c r="H388" i="17" s="1"/>
  <c r="H389" i="17" a="1"/>
  <c r="H389" i="17" s="1"/>
  <c r="H391" i="17" a="1"/>
  <c r="H391" i="17" s="1"/>
  <c r="H387" i="17" a="1"/>
  <c r="H387" i="17" s="1"/>
  <c r="H390" i="17" a="1"/>
  <c r="H390" i="17" s="1"/>
  <c r="H309" i="17" a="1"/>
  <c r="H309" i="17" s="1"/>
  <c r="H308" i="17" a="1"/>
  <c r="H308" i="17" s="1"/>
  <c r="H310" i="17" a="1"/>
  <c r="H310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262" i="17" a="1"/>
  <c r="H262" i="17" s="1"/>
  <c r="H263" i="17" a="1"/>
  <c r="H263" i="17" s="1"/>
  <c r="H260" i="17" a="1"/>
  <c r="H260" i="17" s="1"/>
  <c r="H261" i="17" a="1"/>
  <c r="H261" i="17" s="1"/>
  <c r="AF27" i="17"/>
  <c r="H649" i="17" s="1" a="1"/>
  <c r="H649" i="17" s="1"/>
  <c r="I38" i="16"/>
  <c r="H264" i="17" a="1"/>
  <c r="H264" i="17" s="1"/>
  <c r="H265" i="17" a="1"/>
  <c r="H265" i="17" s="1"/>
  <c r="H266" i="17" a="1"/>
  <c r="H266" i="17" s="1"/>
  <c r="AI257" i="16"/>
  <c r="H351" i="17" a="1"/>
  <c r="H351" i="17" s="1"/>
  <c r="H350" i="17" a="1"/>
  <c r="H350" i="17" s="1"/>
  <c r="H348" i="17" a="1"/>
  <c r="H348" i="17" s="1"/>
  <c r="H349" i="17" a="1"/>
  <c r="H349" i="17" s="1"/>
  <c r="AH34" i="16"/>
  <c r="AI34" i="16" s="1"/>
  <c r="AA34" i="16"/>
  <c r="AD6" i="17"/>
  <c r="AD28" i="17" s="1"/>
  <c r="H634" i="17" s="1" a="1"/>
  <c r="H634" i="17" s="1"/>
  <c r="AI258" i="16"/>
  <c r="H353" i="17" a="1"/>
  <c r="H353" i="17" s="1"/>
  <c r="H352" i="17" a="1"/>
  <c r="H352" i="17" s="1"/>
  <c r="AF10" i="17" s="1"/>
  <c r="AF32" i="17" s="1"/>
  <c r="H654" i="17" s="1" a="1"/>
  <c r="H654" i="17" s="1"/>
  <c r="H354" i="17" a="1"/>
  <c r="H354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H300" i="17" a="1"/>
  <c r="H300" i="17" s="1"/>
  <c r="H302" i="17" a="1"/>
  <c r="H302" i="17" s="1"/>
  <c r="H299" i="17" a="1"/>
  <c r="H299" i="17" s="1"/>
  <c r="H301" i="17" a="1"/>
  <c r="H301" i="17" s="1"/>
  <c r="H303" i="17" a="1"/>
  <c r="H303" i="17" s="1"/>
  <c r="AF8" i="17"/>
  <c r="AF30" i="17" s="1"/>
  <c r="H652" i="17" s="1" a="1"/>
  <c r="H652" i="17" s="1"/>
  <c r="AI254" i="16"/>
  <c r="H336" i="17" a="1"/>
  <c r="H336" i="17" s="1"/>
  <c r="AF6" i="17" s="1"/>
  <c r="AF28" i="17" s="1"/>
  <c r="H650" i="17" s="1" a="1"/>
  <c r="H650" i="17" s="1"/>
  <c r="H337" i="17" a="1"/>
  <c r="H337" i="17" s="1"/>
  <c r="H338" i="17" a="1"/>
  <c r="H338" i="17" s="1"/>
  <c r="H250" i="17" a="1"/>
  <c r="H250" i="17" s="1"/>
  <c r="H249" i="17" a="1"/>
  <c r="H249" i="17" s="1"/>
  <c r="H248" i="17" a="1"/>
  <c r="H248" i="17" s="1"/>
  <c r="AC7" i="17"/>
  <c r="AC29" i="17" s="1"/>
  <c r="H627" i="17" s="1" a="1"/>
  <c r="H627" i="17" s="1"/>
  <c r="J37" i="16"/>
  <c r="P37" i="16" s="1"/>
  <c r="L37" i="16"/>
  <c r="K37" i="16"/>
  <c r="X37" i="16" s="1"/>
  <c r="S35" i="16"/>
  <c r="Z35" i="16"/>
  <c r="L91" i="9"/>
  <c r="I91" i="9" s="1" a="1"/>
  <c r="I91" i="9" s="1"/>
  <c r="AN91" i="16" s="1"/>
  <c r="E92" i="9"/>
  <c r="E40" i="9"/>
  <c r="L39" i="9"/>
  <c r="I39" i="9" s="1" a="1"/>
  <c r="I39" i="9" s="1"/>
  <c r="AN39" i="16" s="1"/>
  <c r="AD7" i="17" l="1"/>
  <c r="AD29" i="17" s="1"/>
  <c r="H635" i="17" s="1" a="1"/>
  <c r="H635" i="17" s="1"/>
  <c r="AF19" i="17"/>
  <c r="AD17" i="17"/>
  <c r="AD20" i="17"/>
  <c r="Q37" i="16"/>
  <c r="Y37" i="16" s="1"/>
  <c r="AG37" i="16" s="1"/>
  <c r="R37" i="16"/>
  <c r="J38" i="16"/>
  <c r="P38" i="16" s="1"/>
  <c r="L38" i="16"/>
  <c r="K38" i="16"/>
  <c r="X38" i="16" s="1"/>
  <c r="H254" i="17" a="1"/>
  <c r="H254" i="17" s="1"/>
  <c r="H253" i="17" a="1"/>
  <c r="H253" i="17" s="1"/>
  <c r="H252" i="17" a="1"/>
  <c r="H252" i="17" s="1"/>
  <c r="H251" i="17" a="1"/>
  <c r="H251" i="17" s="1"/>
  <c r="AD21" i="17"/>
  <c r="I39" i="16"/>
  <c r="H382" i="17" a="1"/>
  <c r="H382" i="17" s="1"/>
  <c r="H380" i="17" a="1"/>
  <c r="H380" i="17" s="1"/>
  <c r="H381" i="17" a="1"/>
  <c r="H381" i="17" s="1"/>
  <c r="AF9" i="17"/>
  <c r="AF31" i="17" s="1"/>
  <c r="H653" i="17" s="1" a="1"/>
  <c r="H653" i="17" s="1"/>
  <c r="AI255" i="16"/>
  <c r="H341" i="17" a="1"/>
  <c r="H341" i="17" s="1"/>
  <c r="H340" i="17" a="1"/>
  <c r="H340" i="17" s="1"/>
  <c r="H342" i="17" a="1"/>
  <c r="H342" i="17" s="1"/>
  <c r="H339" i="17" a="1"/>
  <c r="H339" i="17" s="1"/>
  <c r="S36" i="16"/>
  <c r="Z36" i="16"/>
  <c r="AA35" i="16"/>
  <c r="AH35" i="16"/>
  <c r="AI35" i="16" s="1"/>
  <c r="H397" i="17" a="1"/>
  <c r="H397" i="17" s="1"/>
  <c r="H398" i="17" a="1"/>
  <c r="H398" i="17" s="1"/>
  <c r="H396" i="17" a="1"/>
  <c r="H396" i="17" s="1"/>
  <c r="AF21" i="17" s="1"/>
  <c r="H394" i="17" a="1"/>
  <c r="H394" i="17" s="1"/>
  <c r="H392" i="17" a="1"/>
  <c r="H392" i="17" s="1"/>
  <c r="H395" i="17" a="1"/>
  <c r="H395" i="17" s="1"/>
  <c r="H393" i="17" a="1"/>
  <c r="H393" i="17" s="1"/>
  <c r="L92" i="9"/>
  <c r="I92" i="9" s="1" a="1"/>
  <c r="I92" i="9" s="1"/>
  <c r="AN92" i="16" s="1"/>
  <c r="E41" i="9"/>
  <c r="L40" i="9"/>
  <c r="I40" i="9" s="1" a="1"/>
  <c r="I40" i="9" s="1"/>
  <c r="AN40" i="16" s="1"/>
  <c r="AF7" i="17" l="1"/>
  <c r="AF29" i="17" s="1"/>
  <c r="H651" i="17" s="1" a="1"/>
  <c r="H651" i="17" s="1"/>
  <c r="AF20" i="17"/>
  <c r="AF17" i="17"/>
  <c r="AA36" i="16"/>
  <c r="AH36" i="16"/>
  <c r="AI36" i="16" s="1"/>
  <c r="J39" i="16"/>
  <c r="P39" i="16" s="1"/>
  <c r="K39" i="16"/>
  <c r="X39" i="16" s="1"/>
  <c r="L39" i="16"/>
  <c r="I40" i="16"/>
  <c r="H384" i="17" a="1"/>
  <c r="H384" i="17" s="1"/>
  <c r="H385" i="17" a="1"/>
  <c r="H385" i="17" s="1"/>
  <c r="H383" i="17" a="1"/>
  <c r="H383" i="17" s="1"/>
  <c r="H386" i="17" a="1"/>
  <c r="H386" i="17" s="1"/>
  <c r="Q38" i="16"/>
  <c r="Y38" i="16" s="1"/>
  <c r="AG38" i="16" s="1"/>
  <c r="R38" i="16"/>
  <c r="S37" i="16"/>
  <c r="Z37" i="16"/>
  <c r="AD18" i="17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AF18" i="17"/>
  <c r="J40" i="16"/>
  <c r="P40" i="16" s="1"/>
  <c r="K40" i="16"/>
  <c r="X40" i="16" s="1"/>
  <c r="L40" i="16"/>
  <c r="I41" i="16"/>
  <c r="S38" i="16"/>
  <c r="Z38" i="16"/>
  <c r="Q39" i="16"/>
  <c r="Y39" i="16" s="1"/>
  <c r="AG39" i="16" s="1"/>
  <c r="R39" i="16"/>
  <c r="AH37" i="16"/>
  <c r="AI37" i="16" s="1"/>
  <c r="AA37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I42" i="16" l="1"/>
  <c r="S39" i="16"/>
  <c r="Z39" i="16"/>
  <c r="AA38" i="16"/>
  <c r="AH38" i="16"/>
  <c r="AI38" i="16" s="1"/>
  <c r="J41" i="16"/>
  <c r="P41" i="16" s="1"/>
  <c r="K41" i="16"/>
  <c r="X41" i="16" s="1"/>
  <c r="L41" i="16"/>
  <c r="Q40" i="16"/>
  <c r="Y40" i="16" s="1"/>
  <c r="AG40" i="16" s="1"/>
  <c r="R40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J42" i="16" l="1"/>
  <c r="P42" i="16" s="1"/>
  <c r="L42" i="16"/>
  <c r="K42" i="16"/>
  <c r="X42" i="16" s="1"/>
  <c r="I43" i="16"/>
  <c r="Q41" i="16"/>
  <c r="Y41" i="16" s="1"/>
  <c r="AG41" i="16" s="1"/>
  <c r="R41" i="16"/>
  <c r="AA39" i="16"/>
  <c r="AH39" i="16"/>
  <c r="AI39" i="16" s="1"/>
  <c r="S40" i="16"/>
  <c r="Z40" i="16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AA40" i="16"/>
  <c r="AH40" i="16"/>
  <c r="AI40" i="16" s="1"/>
  <c r="J43" i="16"/>
  <c r="P43" i="16" s="1"/>
  <c r="K43" i="16"/>
  <c r="X43" i="16" s="1"/>
  <c r="L43" i="16"/>
  <c r="S41" i="16"/>
  <c r="Z41" i="16"/>
  <c r="Q42" i="16"/>
  <c r="Y42" i="16" s="1"/>
  <c r="AG42" i="16" s="1"/>
  <c r="R42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AA41" i="16" l="1"/>
  <c r="AH41" i="16"/>
  <c r="AI41" i="16" s="1"/>
  <c r="I45" i="16"/>
  <c r="Q43" i="16"/>
  <c r="Y43" i="16" s="1"/>
  <c r="AG43" i="16" s="1"/>
  <c r="R43" i="16"/>
  <c r="J44" i="16"/>
  <c r="P44" i="16" s="1"/>
  <c r="K44" i="16"/>
  <c r="X44" i="16" s="1"/>
  <c r="L44" i="16"/>
  <c r="S42" i="16"/>
  <c r="Z42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Q44" i="16" l="1"/>
  <c r="Y44" i="16" s="1"/>
  <c r="AG44" i="16" s="1"/>
  <c r="R44" i="16"/>
  <c r="I46" i="16"/>
  <c r="S43" i="16"/>
  <c r="Z43" i="16"/>
  <c r="J45" i="16"/>
  <c r="P45" i="16" s="1"/>
  <c r="L45" i="16"/>
  <c r="K45" i="16"/>
  <c r="X45" i="16" s="1"/>
  <c r="AH42" i="16"/>
  <c r="AI42" i="16" s="1"/>
  <c r="AA42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Q45" i="16" l="1"/>
  <c r="Y45" i="16" s="1"/>
  <c r="AG45" i="16" s="1"/>
  <c r="R45" i="16"/>
  <c r="J46" i="16"/>
  <c r="P46" i="16" s="1"/>
  <c r="L46" i="16"/>
  <c r="K46" i="16"/>
  <c r="X46" i="16" s="1"/>
  <c r="S44" i="16"/>
  <c r="Z44" i="16"/>
  <c r="I47" i="16"/>
  <c r="AH43" i="16"/>
  <c r="AI43" i="16" s="1"/>
  <c r="AA43" i="16"/>
  <c r="L100" i="9"/>
  <c r="I100" i="9" s="1" a="1"/>
  <c r="I100" i="9" s="1"/>
  <c r="AN100" i="16" s="1"/>
  <c r="E49" i="9"/>
  <c r="L48" i="9"/>
  <c r="I48" i="9" s="1" a="1"/>
  <c r="I48" i="9" s="1"/>
  <c r="AN48" i="16" s="1"/>
  <c r="AA44" i="16" l="1"/>
  <c r="AH44" i="16"/>
  <c r="AI44" i="16" s="1"/>
  <c r="I48" i="16"/>
  <c r="Q46" i="16"/>
  <c r="Y46" i="16" s="1"/>
  <c r="AG46" i="16" s="1"/>
  <c r="R46" i="16"/>
  <c r="Z45" i="16"/>
  <c r="S45" i="16"/>
  <c r="J47" i="16"/>
  <c r="P47" i="16" s="1"/>
  <c r="K47" i="16"/>
  <c r="X47" i="16" s="1"/>
  <c r="L47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AH45" i="16" l="1"/>
  <c r="AI45" i="16" s="1"/>
  <c r="AA45" i="16"/>
  <c r="S46" i="16"/>
  <c r="Z46" i="16"/>
  <c r="J48" i="16"/>
  <c r="P48" i="16" s="1"/>
  <c r="L48" i="16"/>
  <c r="K48" i="16"/>
  <c r="X48" i="16" s="1"/>
  <c r="I49" i="16"/>
  <c r="Q47" i="16"/>
  <c r="Y47" i="16" s="1"/>
  <c r="AG47" i="16" s="1"/>
  <c r="R47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I50" i="16" l="1"/>
  <c r="J49" i="16"/>
  <c r="P49" i="16" s="1"/>
  <c r="K49" i="16"/>
  <c r="X49" i="16" s="1"/>
  <c r="L49" i="16"/>
  <c r="Q48" i="16"/>
  <c r="Y48" i="16" s="1"/>
  <c r="AG48" i="16" s="1"/>
  <c r="R48" i="16"/>
  <c r="S47" i="16"/>
  <c r="Z47" i="16"/>
  <c r="AH46" i="16"/>
  <c r="AI46" i="16" s="1"/>
  <c r="AA46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AH47" i="16" l="1"/>
  <c r="AI47" i="16" s="1"/>
  <c r="AA47" i="16"/>
  <c r="I51" i="16"/>
  <c r="Z48" i="16"/>
  <c r="S48" i="16"/>
  <c r="Q49" i="16"/>
  <c r="Y49" i="16" s="1"/>
  <c r="AG49" i="16" s="1"/>
  <c r="R49" i="16"/>
  <c r="J50" i="16"/>
  <c r="P50" i="16" s="1"/>
  <c r="K50" i="16"/>
  <c r="X50" i="16" s="1"/>
  <c r="L50" i="16"/>
  <c r="E105" i="9"/>
  <c r="L104" i="9"/>
  <c r="I104" i="9" s="1" a="1"/>
  <c r="I104" i="9" s="1"/>
  <c r="AN104" i="16" s="1"/>
  <c r="L52" i="9"/>
  <c r="I52" i="9" s="1" a="1"/>
  <c r="I52" i="9" s="1"/>
  <c r="AN52" i="16" s="1"/>
  <c r="I52" i="16" l="1"/>
  <c r="J51" i="16"/>
  <c r="P51" i="16" s="1"/>
  <c r="L51" i="16"/>
  <c r="K51" i="16"/>
  <c r="X51" i="16" s="1"/>
  <c r="AA48" i="16"/>
  <c r="AH48" i="16"/>
  <c r="AI48" i="16" s="1"/>
  <c r="Q50" i="16"/>
  <c r="Y50" i="16" s="1"/>
  <c r="AG50" i="16" s="1"/>
  <c r="R50" i="16"/>
  <c r="S49" i="16"/>
  <c r="Z49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S50" i="16" l="1"/>
  <c r="Z50" i="16"/>
  <c r="I53" i="16"/>
  <c r="AH49" i="16"/>
  <c r="AI49" i="16" s="1"/>
  <c r="AA49" i="16"/>
  <c r="Q51" i="16"/>
  <c r="Y51" i="16" s="1"/>
  <c r="AG51" i="16" s="1"/>
  <c r="R51" i="16"/>
  <c r="J52" i="16"/>
  <c r="P52" i="16" s="1"/>
  <c r="K52" i="16"/>
  <c r="X52" i="16" s="1"/>
  <c r="L52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Q52" i="16" l="1"/>
  <c r="Y52" i="16" s="1"/>
  <c r="AG52" i="16" s="1"/>
  <c r="R52" i="16"/>
  <c r="S51" i="16"/>
  <c r="Z51" i="16"/>
  <c r="I54" i="16"/>
  <c r="J53" i="16"/>
  <c r="P53" i="16" s="1"/>
  <c r="L53" i="16"/>
  <c r="K53" i="16"/>
  <c r="X53" i="16" s="1"/>
  <c r="AA50" i="16"/>
  <c r="AH50" i="16"/>
  <c r="AI50" i="16" s="1"/>
  <c r="E108" i="9"/>
  <c r="L107" i="9"/>
  <c r="I107" i="9" s="1" a="1"/>
  <c r="I107" i="9" s="1"/>
  <c r="AN107" i="16" s="1"/>
  <c r="E56" i="9"/>
  <c r="L55" i="9"/>
  <c r="I55" i="9" s="1" a="1"/>
  <c r="I55" i="9" s="1"/>
  <c r="AN55" i="16" s="1"/>
  <c r="I55" i="16" l="1"/>
  <c r="Q53" i="16"/>
  <c r="Y53" i="16" s="1"/>
  <c r="AG53" i="16" s="1"/>
  <c r="R53" i="16"/>
  <c r="AH51" i="16"/>
  <c r="AI51" i="16" s="1"/>
  <c r="AA51" i="16"/>
  <c r="S52" i="16"/>
  <c r="Z52" i="16"/>
  <c r="J54" i="16"/>
  <c r="P54" i="16" s="1"/>
  <c r="K54" i="16"/>
  <c r="X54" i="16" s="1"/>
  <c r="L54" i="16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AH52" i="16"/>
  <c r="AI52" i="16" s="1"/>
  <c r="AA52" i="16"/>
  <c r="I56" i="16"/>
  <c r="S53" i="16"/>
  <c r="Z53" i="16"/>
  <c r="J55" i="16"/>
  <c r="P55" i="16" s="1"/>
  <c r="L55" i="16"/>
  <c r="K55" i="16"/>
  <c r="X55" i="16" s="1"/>
  <c r="L109" i="9"/>
  <c r="I109" i="9" s="1" a="1"/>
  <c r="I109" i="9" s="1"/>
  <c r="AN109" i="16" s="1"/>
  <c r="E110" i="9"/>
  <c r="L57" i="9"/>
  <c r="I57" i="9" s="1" a="1"/>
  <c r="I57" i="9" s="1"/>
  <c r="AN57" i="16" s="1"/>
  <c r="E58" i="9"/>
  <c r="Q55" i="16" l="1"/>
  <c r="Y55" i="16" s="1"/>
  <c r="AG55" i="16" s="1"/>
  <c r="R55" i="16"/>
  <c r="AA53" i="16"/>
  <c r="AH53" i="16"/>
  <c r="AI53" i="16" s="1"/>
  <c r="I57" i="16"/>
  <c r="J56" i="16"/>
  <c r="P56" i="16" s="1"/>
  <c r="L56" i="16"/>
  <c r="K56" i="16"/>
  <c r="X56" i="16" s="1"/>
  <c r="S54" i="16"/>
  <c r="Z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Q56" i="16" l="1"/>
  <c r="Y56" i="16" s="1"/>
  <c r="AG56" i="16" s="1"/>
  <c r="R56" i="16"/>
  <c r="I58" i="16"/>
  <c r="J57" i="16"/>
  <c r="P57" i="16" s="1"/>
  <c r="K57" i="16"/>
  <c r="X57" i="16" s="1"/>
  <c r="L57" i="16"/>
  <c r="AA54" i="16"/>
  <c r="AH54" i="16"/>
  <c r="AI54" i="16" s="1"/>
  <c r="S55" i="16"/>
  <c r="Z55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J58" i="16" l="1"/>
  <c r="P58" i="16" s="1"/>
  <c r="L58" i="16"/>
  <c r="K58" i="16"/>
  <c r="X58" i="16" s="1"/>
  <c r="Q57" i="16"/>
  <c r="Y57" i="16" s="1"/>
  <c r="AG57" i="16" s="1"/>
  <c r="R57" i="16"/>
  <c r="I59" i="16"/>
  <c r="AH55" i="16"/>
  <c r="AI55" i="16" s="1"/>
  <c r="AA55" i="16"/>
  <c r="S56" i="16"/>
  <c r="Z56" i="16"/>
  <c r="E113" i="9"/>
  <c r="L112" i="9"/>
  <c r="I112" i="9" s="1" a="1"/>
  <c r="I112" i="9" s="1"/>
  <c r="AN112" i="16" s="1"/>
  <c r="L60" i="9"/>
  <c r="I60" i="9" s="1" a="1"/>
  <c r="I60" i="9" s="1"/>
  <c r="AN60" i="16" s="1"/>
  <c r="J59" i="16" l="1"/>
  <c r="P59" i="16" s="1"/>
  <c r="L59" i="16"/>
  <c r="K59" i="16"/>
  <c r="X59" i="16" s="1"/>
  <c r="S57" i="16"/>
  <c r="Z57" i="16"/>
  <c r="AH56" i="16"/>
  <c r="AI56" i="16" s="1"/>
  <c r="AA56" i="16"/>
  <c r="I60" i="16"/>
  <c r="Q58" i="16"/>
  <c r="Y58" i="16" s="1"/>
  <c r="AG58" i="16" s="1"/>
  <c r="R58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I109" i="16" l="1"/>
  <c r="I61" i="16"/>
  <c r="J60" i="16"/>
  <c r="P60" i="16" s="1"/>
  <c r="L60" i="16"/>
  <c r="K60" i="16"/>
  <c r="X60" i="16" s="1"/>
  <c r="AH57" i="16"/>
  <c r="AI57" i="16" s="1"/>
  <c r="AA57" i="16"/>
  <c r="S58" i="16"/>
  <c r="Z58" i="16"/>
  <c r="Q59" i="16"/>
  <c r="Y59" i="16" s="1"/>
  <c r="AG59" i="16" s="1"/>
  <c r="R59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I62" i="16" l="1"/>
  <c r="I102" i="16"/>
  <c r="I110" i="16"/>
  <c r="AH58" i="16"/>
  <c r="AI58" i="16" s="1"/>
  <c r="AA58" i="16"/>
  <c r="S59" i="16"/>
  <c r="Z59" i="16"/>
  <c r="Q60" i="16"/>
  <c r="Y60" i="16" s="1"/>
  <c r="AG60" i="16" s="1"/>
  <c r="R60" i="16"/>
  <c r="J61" i="16"/>
  <c r="P61" i="16" s="1"/>
  <c r="K61" i="16"/>
  <c r="X61" i="16" s="1"/>
  <c r="L61" i="16"/>
  <c r="J109" i="16"/>
  <c r="P109" i="16" s="1"/>
  <c r="K109" i="16"/>
  <c r="X109" i="16" s="1"/>
  <c r="L109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AA59" i="16" l="1"/>
  <c r="AH59" i="16"/>
  <c r="AI59" i="16" s="1"/>
  <c r="Q109" i="16"/>
  <c r="Y109" i="16" s="1"/>
  <c r="AG109" i="16" s="1"/>
  <c r="R109" i="16"/>
  <c r="S60" i="16"/>
  <c r="Z60" i="16"/>
  <c r="I63" i="16"/>
  <c r="I111" i="16"/>
  <c r="J110" i="16"/>
  <c r="P110" i="16" s="1"/>
  <c r="L110" i="16"/>
  <c r="K110" i="16"/>
  <c r="X110" i="16" s="1"/>
  <c r="J102" i="16"/>
  <c r="P102" i="16" s="1"/>
  <c r="K102" i="16"/>
  <c r="X102" i="16" s="1"/>
  <c r="L102" i="16"/>
  <c r="Q61" i="16"/>
  <c r="Y61" i="16" s="1"/>
  <c r="AG61" i="16" s="1"/>
  <c r="R61" i="16"/>
  <c r="J62" i="16"/>
  <c r="P62" i="16" s="1"/>
  <c r="L62" i="16"/>
  <c r="K62" i="16"/>
  <c r="X62" i="16" s="1"/>
  <c r="L116" i="9"/>
  <c r="I116" i="9" s="1" a="1"/>
  <c r="I116" i="9" s="1"/>
  <c r="AN116" i="16" s="1"/>
  <c r="E65" i="9"/>
  <c r="L64" i="9"/>
  <c r="I64" i="9" s="1" a="1"/>
  <c r="I64" i="9" s="1"/>
  <c r="AN64" i="16" s="1"/>
  <c r="J63" i="16" l="1"/>
  <c r="P63" i="16" s="1"/>
  <c r="K63" i="16"/>
  <c r="X63" i="16" s="1"/>
  <c r="L63" i="16"/>
  <c r="I64" i="16"/>
  <c r="I112" i="16"/>
  <c r="AH60" i="16"/>
  <c r="AI60" i="16" s="1"/>
  <c r="AA60" i="16"/>
  <c r="Q102" i="16"/>
  <c r="Y102" i="16" s="1"/>
  <c r="AG102" i="16" s="1"/>
  <c r="R102" i="16"/>
  <c r="S109" i="16"/>
  <c r="Z109" i="16"/>
  <c r="S61" i="16"/>
  <c r="Z61" i="16"/>
  <c r="Q62" i="16"/>
  <c r="Y62" i="16" s="1"/>
  <c r="AG62" i="16" s="1"/>
  <c r="R62" i="16"/>
  <c r="Q110" i="16"/>
  <c r="Y110" i="16" s="1"/>
  <c r="AG110" i="16" s="1"/>
  <c r="R110" i="16"/>
  <c r="J111" i="16"/>
  <c r="P111" i="16" s="1"/>
  <c r="K111" i="16"/>
  <c r="X111" i="16" s="1"/>
  <c r="L111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AA61" i="16" l="1"/>
  <c r="AH61" i="16"/>
  <c r="AI61" i="16" s="1"/>
  <c r="J112" i="16"/>
  <c r="P112" i="16" s="1"/>
  <c r="K112" i="16"/>
  <c r="X112" i="16" s="1"/>
  <c r="L112" i="16"/>
  <c r="J64" i="16"/>
  <c r="P64" i="16" s="1"/>
  <c r="L64" i="16"/>
  <c r="K64" i="16"/>
  <c r="X64" i="16" s="1"/>
  <c r="J117" i="16"/>
  <c r="P117" i="16" s="1"/>
  <c r="K117" i="16"/>
  <c r="X117" i="16" s="1"/>
  <c r="L117" i="16"/>
  <c r="AA109" i="16"/>
  <c r="AH109" i="16"/>
  <c r="AI109" i="16" s="1"/>
  <c r="Q111" i="16"/>
  <c r="Y111" i="16" s="1"/>
  <c r="AG111" i="16" s="1"/>
  <c r="R111" i="16"/>
  <c r="I65" i="16"/>
  <c r="I113" i="16"/>
  <c r="S62" i="16"/>
  <c r="Z62" i="16"/>
  <c r="S110" i="16"/>
  <c r="Z110" i="16"/>
  <c r="S102" i="16"/>
  <c r="Z102" i="16"/>
  <c r="Q63" i="16"/>
  <c r="Y63" i="16" s="1"/>
  <c r="AG63" i="16" s="1"/>
  <c r="R63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65" i="16" l="1"/>
  <c r="P65" i="16" s="1"/>
  <c r="L65" i="16"/>
  <c r="K65" i="16"/>
  <c r="X65" i="16" s="1"/>
  <c r="S63" i="16"/>
  <c r="Z63" i="16"/>
  <c r="S111" i="16"/>
  <c r="Z111" i="16"/>
  <c r="Q64" i="16"/>
  <c r="Y64" i="16" s="1"/>
  <c r="AG64" i="16" s="1"/>
  <c r="R64" i="16"/>
  <c r="J118" i="16"/>
  <c r="P118" i="16" s="1"/>
  <c r="L118" i="16"/>
  <c r="K118" i="16"/>
  <c r="X118" i="16" s="1"/>
  <c r="AH110" i="16"/>
  <c r="AI110" i="16" s="1"/>
  <c r="AA110" i="16"/>
  <c r="AH102" i="16"/>
  <c r="AI102" i="16" s="1"/>
  <c r="AA102" i="16"/>
  <c r="AA62" i="16"/>
  <c r="AH62" i="16"/>
  <c r="AI62" i="16" s="1"/>
  <c r="Q112" i="16"/>
  <c r="Y112" i="16" s="1"/>
  <c r="AG112" i="16" s="1"/>
  <c r="R112" i="16"/>
  <c r="I66" i="16"/>
  <c r="I114" i="16"/>
  <c r="J113" i="16"/>
  <c r="P113" i="16" s="1"/>
  <c r="L113" i="16"/>
  <c r="K113" i="16"/>
  <c r="X113" i="16" s="1"/>
  <c r="Q117" i="16"/>
  <c r="Y117" i="16" s="1"/>
  <c r="AG117" i="16" s="1"/>
  <c r="R117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I67" i="16" l="1"/>
  <c r="I115" i="16"/>
  <c r="Q113" i="16"/>
  <c r="Y113" i="16" s="1"/>
  <c r="AG113" i="16" s="1"/>
  <c r="R113" i="16"/>
  <c r="AA111" i="16"/>
  <c r="AH111" i="16"/>
  <c r="AI111" i="16" s="1"/>
  <c r="J114" i="16"/>
  <c r="P114" i="16" s="1"/>
  <c r="K114" i="16"/>
  <c r="X114" i="16" s="1"/>
  <c r="L114" i="16"/>
  <c r="I101" i="16"/>
  <c r="I93" i="16"/>
  <c r="I85" i="16"/>
  <c r="I69" i="16"/>
  <c r="I77" i="16"/>
  <c r="I70" i="16"/>
  <c r="I78" i="16"/>
  <c r="I94" i="16"/>
  <c r="I86" i="16"/>
  <c r="I71" i="16"/>
  <c r="I79" i="16"/>
  <c r="I87" i="16"/>
  <c r="I103" i="16"/>
  <c r="I95" i="16"/>
  <c r="I104" i="16"/>
  <c r="I88" i="16"/>
  <c r="I80" i="16"/>
  <c r="I72" i="16"/>
  <c r="I96" i="16"/>
  <c r="I105" i="16"/>
  <c r="I89" i="16"/>
  <c r="I73" i="16"/>
  <c r="I81" i="16"/>
  <c r="I97" i="16"/>
  <c r="I98" i="16"/>
  <c r="I82" i="16"/>
  <c r="I90" i="16"/>
  <c r="I74" i="16"/>
  <c r="I106" i="16"/>
  <c r="I99" i="16"/>
  <c r="I75" i="16"/>
  <c r="I107" i="16"/>
  <c r="I91" i="16"/>
  <c r="I83" i="16"/>
  <c r="I100" i="16"/>
  <c r="I92" i="16"/>
  <c r="I108" i="16"/>
  <c r="I76" i="16"/>
  <c r="I84" i="16"/>
  <c r="I68" i="16"/>
  <c r="I116" i="16"/>
  <c r="AA63" i="16"/>
  <c r="AH63" i="16"/>
  <c r="AI63" i="16" s="1"/>
  <c r="J119" i="16"/>
  <c r="P119" i="16" s="1"/>
  <c r="K119" i="16"/>
  <c r="X119" i="16" s="1"/>
  <c r="L119" i="16"/>
  <c r="Z112" i="16"/>
  <c r="S112" i="16"/>
  <c r="J66" i="16"/>
  <c r="P66" i="16" s="1"/>
  <c r="K66" i="16"/>
  <c r="X66" i="16" s="1"/>
  <c r="L66" i="16"/>
  <c r="S117" i="16"/>
  <c r="Z117" i="16"/>
  <c r="Q118" i="16"/>
  <c r="Y118" i="16" s="1"/>
  <c r="AG118" i="16" s="1"/>
  <c r="R118" i="16"/>
  <c r="S64" i="16"/>
  <c r="Z64" i="16"/>
  <c r="Q65" i="16"/>
  <c r="Y65" i="16" s="1"/>
  <c r="AG65" i="16" s="1"/>
  <c r="R65" i="16"/>
  <c r="E121" i="9"/>
  <c r="L120" i="9"/>
  <c r="I120" i="9" s="1" a="1"/>
  <c r="I120" i="9" s="1"/>
  <c r="AN120" i="16" s="1"/>
  <c r="I120" i="16" s="1"/>
  <c r="J68" i="16" l="1"/>
  <c r="P68" i="16" s="1"/>
  <c r="K68" i="16"/>
  <c r="X68" i="16" s="1"/>
  <c r="L68" i="16"/>
  <c r="S118" i="16"/>
  <c r="Z118" i="16"/>
  <c r="AH112" i="16"/>
  <c r="AI112" i="16" s="1"/>
  <c r="AA112" i="16"/>
  <c r="J84" i="16"/>
  <c r="P84" i="16" s="1"/>
  <c r="K84" i="16"/>
  <c r="X84" i="16" s="1"/>
  <c r="L84" i="16"/>
  <c r="J75" i="16"/>
  <c r="P75" i="16" s="1"/>
  <c r="L75" i="16"/>
  <c r="K75" i="16"/>
  <c r="X75" i="16" s="1"/>
  <c r="J81" i="16"/>
  <c r="P81" i="16" s="1"/>
  <c r="K81" i="16"/>
  <c r="X81" i="16" s="1"/>
  <c r="L81" i="16"/>
  <c r="J104" i="16"/>
  <c r="P104" i="16" s="1"/>
  <c r="L104" i="16"/>
  <c r="K104" i="16"/>
  <c r="X104" i="16" s="1"/>
  <c r="J78" i="16"/>
  <c r="P78" i="16" s="1"/>
  <c r="K78" i="16"/>
  <c r="X78" i="16" s="1"/>
  <c r="L78" i="16"/>
  <c r="J116" i="16"/>
  <c r="P116" i="16" s="1"/>
  <c r="K116" i="16"/>
  <c r="X116" i="16" s="1"/>
  <c r="L116" i="16"/>
  <c r="J76" i="16"/>
  <c r="P76" i="16" s="1"/>
  <c r="L76" i="16"/>
  <c r="K76" i="16"/>
  <c r="X76" i="16" s="1"/>
  <c r="J99" i="16"/>
  <c r="P99" i="16" s="1"/>
  <c r="L99" i="16"/>
  <c r="K99" i="16"/>
  <c r="X99" i="16" s="1"/>
  <c r="J73" i="16"/>
  <c r="P73" i="16" s="1"/>
  <c r="K73" i="16"/>
  <c r="X73" i="16" s="1"/>
  <c r="L73" i="16"/>
  <c r="J95" i="16"/>
  <c r="P95" i="16" s="1"/>
  <c r="K95" i="16"/>
  <c r="X95" i="16" s="1"/>
  <c r="L95" i="16"/>
  <c r="J70" i="16"/>
  <c r="P70" i="16" s="1"/>
  <c r="K70" i="16"/>
  <c r="X70" i="16" s="1"/>
  <c r="L70" i="16"/>
  <c r="Q114" i="16"/>
  <c r="Y114" i="16" s="1"/>
  <c r="AG114" i="16" s="1"/>
  <c r="R114" i="16"/>
  <c r="J108" i="16"/>
  <c r="P108" i="16" s="1"/>
  <c r="L108" i="16"/>
  <c r="K108" i="16"/>
  <c r="X108" i="16" s="1"/>
  <c r="J106" i="16"/>
  <c r="P106" i="16" s="1"/>
  <c r="K106" i="16"/>
  <c r="X106" i="16" s="1"/>
  <c r="L106" i="16"/>
  <c r="J89" i="16"/>
  <c r="P89" i="16" s="1"/>
  <c r="K89" i="16"/>
  <c r="X89" i="16" s="1"/>
  <c r="L89" i="16"/>
  <c r="J103" i="16"/>
  <c r="P103" i="16" s="1"/>
  <c r="K103" i="16"/>
  <c r="X103" i="16" s="1"/>
  <c r="L103" i="16"/>
  <c r="J77" i="16"/>
  <c r="P77" i="16" s="1"/>
  <c r="K77" i="16"/>
  <c r="X77" i="16" s="1"/>
  <c r="L77" i="16"/>
  <c r="J120" i="16"/>
  <c r="P120" i="16" s="1"/>
  <c r="K120" i="16"/>
  <c r="X120" i="16" s="1"/>
  <c r="L120" i="16"/>
  <c r="AA117" i="16"/>
  <c r="AH117" i="16"/>
  <c r="AI117" i="16" s="1"/>
  <c r="Q119" i="16"/>
  <c r="Y119" i="16" s="1"/>
  <c r="AG119" i="16" s="1"/>
  <c r="R119" i="16"/>
  <c r="J92" i="16"/>
  <c r="P92" i="16" s="1"/>
  <c r="K92" i="16"/>
  <c r="X92" i="16" s="1"/>
  <c r="L92" i="16"/>
  <c r="J74" i="16"/>
  <c r="P74" i="16" s="1"/>
  <c r="K74" i="16"/>
  <c r="X74" i="16" s="1"/>
  <c r="L74" i="16"/>
  <c r="J105" i="16"/>
  <c r="P105" i="16" s="1"/>
  <c r="K105" i="16"/>
  <c r="X105" i="16" s="1"/>
  <c r="L105" i="16"/>
  <c r="J87" i="16"/>
  <c r="P87" i="16" s="1"/>
  <c r="K87" i="16"/>
  <c r="X87" i="16" s="1"/>
  <c r="L87" i="16"/>
  <c r="J69" i="16"/>
  <c r="P69" i="16" s="1"/>
  <c r="K69" i="16"/>
  <c r="X69" i="16" s="1"/>
  <c r="L69" i="16"/>
  <c r="Q66" i="16"/>
  <c r="Y66" i="16" s="1"/>
  <c r="AG66" i="16" s="1"/>
  <c r="R66" i="16"/>
  <c r="S65" i="16"/>
  <c r="Z65" i="16"/>
  <c r="J100" i="16"/>
  <c r="P100" i="16" s="1"/>
  <c r="K100" i="16"/>
  <c r="X100" i="16" s="1"/>
  <c r="L100" i="16"/>
  <c r="J90" i="16"/>
  <c r="P90" i="16" s="1"/>
  <c r="L90" i="16"/>
  <c r="K90" i="16"/>
  <c r="X90" i="16" s="1"/>
  <c r="J96" i="16"/>
  <c r="P96" i="16" s="1"/>
  <c r="L96" i="16"/>
  <c r="K96" i="16"/>
  <c r="X96" i="16" s="1"/>
  <c r="J79" i="16"/>
  <c r="P79" i="16" s="1"/>
  <c r="K79" i="16"/>
  <c r="X79" i="16" s="1"/>
  <c r="L79" i="16"/>
  <c r="J85" i="16"/>
  <c r="P85" i="16" s="1"/>
  <c r="K85" i="16"/>
  <c r="X85" i="16" s="1"/>
  <c r="L85" i="16"/>
  <c r="S113" i="16"/>
  <c r="Z113" i="16"/>
  <c r="J83" i="16"/>
  <c r="P83" i="16" s="1"/>
  <c r="K83" i="16"/>
  <c r="X83" i="16" s="1"/>
  <c r="L83" i="16"/>
  <c r="J82" i="16"/>
  <c r="P82" i="16" s="1"/>
  <c r="K82" i="16"/>
  <c r="X82" i="16" s="1"/>
  <c r="L82" i="16"/>
  <c r="J72" i="16"/>
  <c r="P72" i="16" s="1"/>
  <c r="L72" i="16"/>
  <c r="K72" i="16"/>
  <c r="X72" i="16" s="1"/>
  <c r="J71" i="16"/>
  <c r="P71" i="16" s="1"/>
  <c r="K71" i="16"/>
  <c r="X71" i="16" s="1"/>
  <c r="L71" i="16"/>
  <c r="J93" i="16"/>
  <c r="P93" i="16" s="1"/>
  <c r="K93" i="16"/>
  <c r="X93" i="16" s="1"/>
  <c r="L93" i="16"/>
  <c r="AH64" i="16"/>
  <c r="AI64" i="16" s="1"/>
  <c r="AA64" i="16"/>
  <c r="J98" i="16"/>
  <c r="P98" i="16" s="1"/>
  <c r="L98" i="16"/>
  <c r="K98" i="16"/>
  <c r="X98" i="16" s="1"/>
  <c r="J80" i="16"/>
  <c r="P80" i="16" s="1"/>
  <c r="L80" i="16"/>
  <c r="K80" i="16"/>
  <c r="X80" i="16" s="1"/>
  <c r="J86" i="16"/>
  <c r="P86" i="16" s="1"/>
  <c r="L86" i="16"/>
  <c r="K86" i="16"/>
  <c r="X86" i="16" s="1"/>
  <c r="J101" i="16"/>
  <c r="P101" i="16" s="1"/>
  <c r="L101" i="16"/>
  <c r="K101" i="16"/>
  <c r="X101" i="16" s="1"/>
  <c r="J115" i="16"/>
  <c r="P115" i="16" s="1"/>
  <c r="K115" i="16"/>
  <c r="X115" i="16" s="1"/>
  <c r="L115" i="16"/>
  <c r="J91" i="16"/>
  <c r="P91" i="16" s="1"/>
  <c r="L91" i="16"/>
  <c r="K91" i="16"/>
  <c r="X91" i="16" s="1"/>
  <c r="J107" i="16"/>
  <c r="P107" i="16" s="1"/>
  <c r="K107" i="16"/>
  <c r="X107" i="16" s="1"/>
  <c r="L107" i="16"/>
  <c r="J97" i="16"/>
  <c r="P97" i="16" s="1"/>
  <c r="K97" i="16"/>
  <c r="X97" i="16" s="1"/>
  <c r="L97" i="16"/>
  <c r="J88" i="16"/>
  <c r="P88" i="16" s="1"/>
  <c r="K88" i="16"/>
  <c r="X88" i="16" s="1"/>
  <c r="L88" i="16"/>
  <c r="J94" i="16"/>
  <c r="P94" i="16" s="1"/>
  <c r="K94" i="16"/>
  <c r="X94" i="16" s="1"/>
  <c r="L94" i="16"/>
  <c r="J67" i="16"/>
  <c r="P67" i="16" s="1"/>
  <c r="K67" i="16"/>
  <c r="X67" i="16" s="1"/>
  <c r="L67" i="16"/>
  <c r="L121" i="9"/>
  <c r="I121" i="9" s="1" a="1"/>
  <c r="I121" i="9" s="1"/>
  <c r="AN121" i="16" s="1"/>
  <c r="I121" i="16" s="1"/>
  <c r="E122" i="9"/>
  <c r="S119" i="16" l="1"/>
  <c r="Z119" i="16"/>
  <c r="Q73" i="16"/>
  <c r="Y73" i="16" s="1"/>
  <c r="AG73" i="16" s="1"/>
  <c r="R73" i="16"/>
  <c r="Q84" i="16"/>
  <c r="Y84" i="16" s="1"/>
  <c r="AG84" i="16" s="1"/>
  <c r="R84" i="16"/>
  <c r="Q90" i="16"/>
  <c r="Y90" i="16" s="1"/>
  <c r="AG90" i="16" s="1"/>
  <c r="R90" i="16"/>
  <c r="Q105" i="16"/>
  <c r="Y105" i="16" s="1"/>
  <c r="AG105" i="16" s="1"/>
  <c r="R105" i="16"/>
  <c r="Q77" i="16"/>
  <c r="Y77" i="16" s="1"/>
  <c r="AG77" i="16" s="1"/>
  <c r="R77" i="16"/>
  <c r="Q116" i="16"/>
  <c r="Y116" i="16" s="1"/>
  <c r="AG116" i="16" s="1"/>
  <c r="R116" i="16"/>
  <c r="Q88" i="16"/>
  <c r="Y88" i="16" s="1"/>
  <c r="AG88" i="16" s="1"/>
  <c r="R88" i="16"/>
  <c r="Q98" i="16"/>
  <c r="Y98" i="16" s="1"/>
  <c r="AG98" i="16" s="1"/>
  <c r="R98" i="16"/>
  <c r="Q71" i="16"/>
  <c r="Y71" i="16" s="1"/>
  <c r="AG71" i="16" s="1"/>
  <c r="R71" i="16"/>
  <c r="Q106" i="16"/>
  <c r="Y106" i="16" s="1"/>
  <c r="AG106" i="16" s="1"/>
  <c r="R106" i="16"/>
  <c r="Q70" i="16"/>
  <c r="Y70" i="16" s="1"/>
  <c r="AG70" i="16" s="1"/>
  <c r="R70" i="16"/>
  <c r="Q81" i="16"/>
  <c r="Y81" i="16" s="1"/>
  <c r="AG81" i="16" s="1"/>
  <c r="R81" i="16"/>
  <c r="J121" i="16"/>
  <c r="P121" i="16" s="1"/>
  <c r="L121" i="16"/>
  <c r="K121" i="16"/>
  <c r="X121" i="16" s="1"/>
  <c r="Q91" i="16"/>
  <c r="Y91" i="16" s="1"/>
  <c r="AG91" i="16" s="1"/>
  <c r="R91" i="16"/>
  <c r="Q83" i="16"/>
  <c r="Y83" i="16" s="1"/>
  <c r="AG83" i="16" s="1"/>
  <c r="R83" i="16"/>
  <c r="Q79" i="16"/>
  <c r="Y79" i="16" s="1"/>
  <c r="AG79" i="16" s="1"/>
  <c r="R79" i="16"/>
  <c r="Q69" i="16"/>
  <c r="Y69" i="16" s="1"/>
  <c r="AG69" i="16" s="1"/>
  <c r="R69" i="16"/>
  <c r="Q99" i="16"/>
  <c r="Y99" i="16" s="1"/>
  <c r="AG99" i="16" s="1"/>
  <c r="R99" i="16"/>
  <c r="AA118" i="16"/>
  <c r="AH118" i="16"/>
  <c r="AI118" i="16" s="1"/>
  <c r="Q94" i="16"/>
  <c r="Y94" i="16" s="1"/>
  <c r="AG94" i="16" s="1"/>
  <c r="R94" i="16"/>
  <c r="Q85" i="16"/>
  <c r="Y85" i="16" s="1"/>
  <c r="AG85" i="16" s="1"/>
  <c r="R85" i="16"/>
  <c r="Q67" i="16"/>
  <c r="Y67" i="16" s="1"/>
  <c r="AG67" i="16" s="1"/>
  <c r="R67" i="16"/>
  <c r="Q86" i="16"/>
  <c r="Y86" i="16" s="1"/>
  <c r="AG86" i="16" s="1"/>
  <c r="R86" i="16"/>
  <c r="AA113" i="16"/>
  <c r="AH113" i="16"/>
  <c r="AI113" i="16" s="1"/>
  <c r="Q100" i="16"/>
  <c r="Y100" i="16" s="1"/>
  <c r="AG100" i="16" s="1"/>
  <c r="R100" i="16"/>
  <c r="Q74" i="16"/>
  <c r="Y74" i="16" s="1"/>
  <c r="AG74" i="16" s="1"/>
  <c r="R74" i="16"/>
  <c r="Q103" i="16"/>
  <c r="Y103" i="16" s="1"/>
  <c r="AG103" i="16" s="1"/>
  <c r="R103" i="16"/>
  <c r="Q78" i="16"/>
  <c r="Y78" i="16" s="1"/>
  <c r="AG78" i="16" s="1"/>
  <c r="R78" i="16"/>
  <c r="Q93" i="16"/>
  <c r="Y93" i="16" s="1"/>
  <c r="AG93" i="16" s="1"/>
  <c r="R93" i="16"/>
  <c r="Q82" i="16"/>
  <c r="Y82" i="16" s="1"/>
  <c r="AG82" i="16" s="1"/>
  <c r="R82" i="16"/>
  <c r="Q101" i="16"/>
  <c r="Y101" i="16" s="1"/>
  <c r="AG101" i="16" s="1"/>
  <c r="R101" i="16"/>
  <c r="Q72" i="16"/>
  <c r="Y72" i="16" s="1"/>
  <c r="AG72" i="16" s="1"/>
  <c r="R72" i="16"/>
  <c r="AA65" i="16"/>
  <c r="AH65" i="16"/>
  <c r="AI65" i="16" s="1"/>
  <c r="Q108" i="16"/>
  <c r="Y108" i="16" s="1"/>
  <c r="AG108" i="16" s="1"/>
  <c r="R108" i="16"/>
  <c r="Q95" i="16"/>
  <c r="Y95" i="16" s="1"/>
  <c r="AG95" i="16" s="1"/>
  <c r="R95" i="16"/>
  <c r="Q75" i="16"/>
  <c r="Y75" i="16" s="1"/>
  <c r="AG75" i="16" s="1"/>
  <c r="R75" i="16"/>
  <c r="Q80" i="16"/>
  <c r="Y80" i="16" s="1"/>
  <c r="AG80" i="16" s="1"/>
  <c r="R80" i="16"/>
  <c r="Q107" i="16"/>
  <c r="Y107" i="16" s="1"/>
  <c r="AG107" i="16" s="1"/>
  <c r="R107" i="16"/>
  <c r="Q97" i="16"/>
  <c r="Y97" i="16" s="1"/>
  <c r="AG97" i="16" s="1"/>
  <c r="R97" i="16"/>
  <c r="Q115" i="16"/>
  <c r="Y115" i="16" s="1"/>
  <c r="AG115" i="16" s="1"/>
  <c r="R115" i="16"/>
  <c r="Q96" i="16"/>
  <c r="Y96" i="16" s="1"/>
  <c r="AG96" i="16" s="1"/>
  <c r="R96" i="16"/>
  <c r="Q87" i="16"/>
  <c r="Y87" i="16" s="1"/>
  <c r="AG87" i="16" s="1"/>
  <c r="R87" i="16"/>
  <c r="Q120" i="16"/>
  <c r="Y120" i="16" s="1"/>
  <c r="AG120" i="16" s="1"/>
  <c r="R120" i="16"/>
  <c r="S114" i="16"/>
  <c r="Z114" i="16"/>
  <c r="Q76" i="16"/>
  <c r="Y76" i="16" s="1"/>
  <c r="AG76" i="16" s="1"/>
  <c r="R76" i="16"/>
  <c r="S66" i="16"/>
  <c r="Z66" i="16"/>
  <c r="Q92" i="16"/>
  <c r="Y92" i="16" s="1"/>
  <c r="AG92" i="16" s="1"/>
  <c r="R92" i="16"/>
  <c r="Q89" i="16"/>
  <c r="Y89" i="16" s="1"/>
  <c r="AG89" i="16" s="1"/>
  <c r="R89" i="16"/>
  <c r="Q104" i="16"/>
  <c r="Y104" i="16" s="1"/>
  <c r="AG104" i="16" s="1"/>
  <c r="R104" i="16"/>
  <c r="Q68" i="16"/>
  <c r="Y68" i="16" s="1"/>
  <c r="AG68" i="16" s="1"/>
  <c r="R68" i="16"/>
  <c r="L122" i="9"/>
  <c r="I122" i="9" s="1" a="1"/>
  <c r="I122" i="9" s="1"/>
  <c r="AN122" i="16" s="1"/>
  <c r="I122" i="16" s="1"/>
  <c r="E123" i="9"/>
  <c r="S70" i="16" l="1"/>
  <c r="Z70" i="16"/>
  <c r="S88" i="16"/>
  <c r="Z88" i="16"/>
  <c r="S90" i="16"/>
  <c r="Z90" i="16"/>
  <c r="S68" i="16"/>
  <c r="Z68" i="16"/>
  <c r="AH66" i="16"/>
  <c r="AI66" i="16" s="1"/>
  <c r="AA66" i="16"/>
  <c r="S87" i="16"/>
  <c r="Z87" i="16"/>
  <c r="S107" i="16"/>
  <c r="Z107" i="16"/>
  <c r="S108" i="16"/>
  <c r="Z108" i="16"/>
  <c r="S82" i="16"/>
  <c r="Z82" i="16"/>
  <c r="Z74" i="16"/>
  <c r="S74" i="16"/>
  <c r="S67" i="16"/>
  <c r="Z67" i="16"/>
  <c r="S99" i="16"/>
  <c r="Z99" i="16"/>
  <c r="S91" i="16"/>
  <c r="Z91" i="16"/>
  <c r="S106" i="16"/>
  <c r="Z106" i="16"/>
  <c r="S116" i="16"/>
  <c r="Z116" i="16"/>
  <c r="Z84" i="16"/>
  <c r="S84" i="16"/>
  <c r="S104" i="16"/>
  <c r="Z104" i="16"/>
  <c r="S76" i="16"/>
  <c r="Z76" i="16"/>
  <c r="S96" i="16"/>
  <c r="Z96" i="16"/>
  <c r="S80" i="16"/>
  <c r="Z80" i="16"/>
  <c r="S93" i="16"/>
  <c r="Z93" i="16"/>
  <c r="S100" i="16"/>
  <c r="Z100" i="16"/>
  <c r="S85" i="16"/>
  <c r="Z85" i="16"/>
  <c r="Z69" i="16"/>
  <c r="S69" i="16"/>
  <c r="S71" i="16"/>
  <c r="Z71" i="16"/>
  <c r="S77" i="16"/>
  <c r="Z77" i="16"/>
  <c r="S73" i="16"/>
  <c r="Z73" i="16"/>
  <c r="J122" i="16"/>
  <c r="P122" i="16" s="1"/>
  <c r="K122" i="16"/>
  <c r="X122" i="16" s="1"/>
  <c r="L122" i="16"/>
  <c r="Z89" i="16"/>
  <c r="S89" i="16"/>
  <c r="AH114" i="16"/>
  <c r="AI114" i="16" s="1"/>
  <c r="AA114" i="16"/>
  <c r="S115" i="16"/>
  <c r="Z115" i="16"/>
  <c r="S75" i="16"/>
  <c r="Z75" i="16"/>
  <c r="S72" i="16"/>
  <c r="Z72" i="16"/>
  <c r="S78" i="16"/>
  <c r="Z78" i="16"/>
  <c r="Z94" i="16"/>
  <c r="S94" i="16"/>
  <c r="S79" i="16"/>
  <c r="Z79" i="16"/>
  <c r="Q121" i="16"/>
  <c r="Y121" i="16" s="1"/>
  <c r="AG121" i="16" s="1"/>
  <c r="R121" i="16"/>
  <c r="S81" i="16"/>
  <c r="Z81" i="16"/>
  <c r="S98" i="16"/>
  <c r="Z98" i="16"/>
  <c r="Z105" i="16"/>
  <c r="S105" i="16"/>
  <c r="AA119" i="16"/>
  <c r="AH119" i="16"/>
  <c r="AI119" i="16" s="1"/>
  <c r="S92" i="16"/>
  <c r="Z92" i="16"/>
  <c r="S120" i="16"/>
  <c r="Z120" i="16"/>
  <c r="S97" i="16"/>
  <c r="Z97" i="16"/>
  <c r="Z95" i="16"/>
  <c r="S95" i="16"/>
  <c r="S101" i="16"/>
  <c r="Z101" i="16"/>
  <c r="S103" i="16"/>
  <c r="Z103" i="16"/>
  <c r="S86" i="16"/>
  <c r="Z86" i="16"/>
  <c r="S83" i="16"/>
  <c r="Z83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J123" i="16" l="1"/>
  <c r="P123" i="16" s="1"/>
  <c r="L123" i="16"/>
  <c r="K123" i="16"/>
  <c r="X123" i="16" s="1"/>
  <c r="AH83" i="16"/>
  <c r="AI83" i="16" s="1"/>
  <c r="AA83" i="16"/>
  <c r="AA105" i="16"/>
  <c r="AH105" i="16"/>
  <c r="AI105" i="16" s="1"/>
  <c r="AH80" i="16"/>
  <c r="AI80" i="16" s="1"/>
  <c r="AA80" i="16"/>
  <c r="AA99" i="16"/>
  <c r="AH99" i="16"/>
  <c r="AI99" i="16" s="1"/>
  <c r="AH108" i="16"/>
  <c r="AI108" i="16" s="1"/>
  <c r="AA108" i="16"/>
  <c r="AA68" i="16"/>
  <c r="AH68" i="16"/>
  <c r="AI68" i="16" s="1"/>
  <c r="AH103" i="16"/>
  <c r="AI103" i="16" s="1"/>
  <c r="AA103" i="16"/>
  <c r="AH120" i="16"/>
  <c r="AI120" i="16" s="1"/>
  <c r="AA120" i="16"/>
  <c r="AA98" i="16"/>
  <c r="AH98" i="16"/>
  <c r="AI98" i="16" s="1"/>
  <c r="AH115" i="16"/>
  <c r="AI115" i="16" s="1"/>
  <c r="AA115" i="16"/>
  <c r="Q122" i="16"/>
  <c r="Y122" i="16" s="1"/>
  <c r="AG122" i="16" s="1"/>
  <c r="R122" i="16"/>
  <c r="AA69" i="16"/>
  <c r="AH69" i="16"/>
  <c r="AI69" i="16" s="1"/>
  <c r="AA84" i="16"/>
  <c r="AH84" i="16"/>
  <c r="AI84" i="16" s="1"/>
  <c r="AH94" i="16"/>
  <c r="AI94" i="16" s="1"/>
  <c r="AA94" i="16"/>
  <c r="AA73" i="16"/>
  <c r="AH73" i="16"/>
  <c r="AI73" i="16" s="1"/>
  <c r="AA85" i="16"/>
  <c r="AH85" i="16"/>
  <c r="AI85" i="16" s="1"/>
  <c r="AA96" i="16"/>
  <c r="AH96" i="16"/>
  <c r="AI96" i="16" s="1"/>
  <c r="AA116" i="16"/>
  <c r="AH116" i="16"/>
  <c r="AI116" i="16" s="1"/>
  <c r="AH67" i="16"/>
  <c r="AI67" i="16" s="1"/>
  <c r="AA67" i="16"/>
  <c r="AH107" i="16"/>
  <c r="AI107" i="16" s="1"/>
  <c r="AA107" i="16"/>
  <c r="AA90" i="16"/>
  <c r="AH90" i="16"/>
  <c r="AI90" i="16" s="1"/>
  <c r="AH101" i="16"/>
  <c r="AI101" i="16" s="1"/>
  <c r="AA101" i="16"/>
  <c r="AA92" i="16"/>
  <c r="AH92" i="16"/>
  <c r="AI92" i="16" s="1"/>
  <c r="AH81" i="16"/>
  <c r="AI81" i="16" s="1"/>
  <c r="AA81" i="16"/>
  <c r="AA78" i="16"/>
  <c r="AH78" i="16"/>
  <c r="AI78" i="16" s="1"/>
  <c r="AH77" i="16"/>
  <c r="AI77" i="16" s="1"/>
  <c r="AA77" i="16"/>
  <c r="AH100" i="16"/>
  <c r="AI100" i="16" s="1"/>
  <c r="AA100" i="16"/>
  <c r="AA76" i="16"/>
  <c r="AH76" i="16"/>
  <c r="AI76" i="16" s="1"/>
  <c r="AH106" i="16"/>
  <c r="AI106" i="16" s="1"/>
  <c r="AA106" i="16"/>
  <c r="AH87" i="16"/>
  <c r="AI87" i="16" s="1"/>
  <c r="AA87" i="16"/>
  <c r="AA88" i="16"/>
  <c r="AH88" i="16"/>
  <c r="AI88" i="16" s="1"/>
  <c r="I127" i="16"/>
  <c r="I128" i="16"/>
  <c r="I129" i="16"/>
  <c r="I130" i="16"/>
  <c r="I131" i="16"/>
  <c r="I132" i="16"/>
  <c r="I124" i="16"/>
  <c r="I125" i="16"/>
  <c r="I126" i="16"/>
  <c r="Z121" i="16"/>
  <c r="S121" i="16"/>
  <c r="AA72" i="16"/>
  <c r="AH72" i="16"/>
  <c r="AI72" i="16" s="1"/>
  <c r="AH74" i="16"/>
  <c r="AI74" i="16" s="1"/>
  <c r="AA74" i="16"/>
  <c r="AA89" i="16"/>
  <c r="AH89" i="16"/>
  <c r="AI89" i="16" s="1"/>
  <c r="AH71" i="16"/>
  <c r="AI71" i="16" s="1"/>
  <c r="AA71" i="16"/>
  <c r="AA93" i="16"/>
  <c r="AH93" i="16"/>
  <c r="AI93" i="16" s="1"/>
  <c r="AA104" i="16"/>
  <c r="AH104" i="16"/>
  <c r="AI104" i="16" s="1"/>
  <c r="AH91" i="16"/>
  <c r="AI91" i="16" s="1"/>
  <c r="AA91" i="16"/>
  <c r="AH82" i="16"/>
  <c r="AI82" i="16" s="1"/>
  <c r="AA82" i="16"/>
  <c r="AA70" i="16"/>
  <c r="AH70" i="16"/>
  <c r="AI70" i="16" s="1"/>
  <c r="AH95" i="16"/>
  <c r="AI95" i="16" s="1"/>
  <c r="AA95" i="16"/>
  <c r="AA86" i="16"/>
  <c r="AH86" i="16"/>
  <c r="AI86" i="16" s="1"/>
  <c r="AA97" i="16"/>
  <c r="AH97" i="16"/>
  <c r="AI97" i="16" s="1"/>
  <c r="AA79" i="16"/>
  <c r="AH79" i="16"/>
  <c r="AI79" i="16" s="1"/>
  <c r="AH75" i="16"/>
  <c r="AI75" i="16" s="1"/>
  <c r="AA75" i="16"/>
  <c r="J124" i="16" l="1"/>
  <c r="P124" i="16" s="1"/>
  <c r="K124" i="16"/>
  <c r="X124" i="16" s="1"/>
  <c r="L124" i="16"/>
  <c r="J132" i="16"/>
  <c r="P132" i="16" s="1"/>
  <c r="L132" i="16"/>
  <c r="K132" i="16"/>
  <c r="X132" i="16" s="1"/>
  <c r="J131" i="16"/>
  <c r="P131" i="16" s="1"/>
  <c r="L131" i="16"/>
  <c r="K131" i="16"/>
  <c r="X131" i="16" s="1"/>
  <c r="J130" i="16"/>
  <c r="P130" i="16" s="1"/>
  <c r="L130" i="16"/>
  <c r="K130" i="16"/>
  <c r="X130" i="16" s="1"/>
  <c r="J129" i="16"/>
  <c r="P129" i="16" s="1"/>
  <c r="L129" i="16"/>
  <c r="K129" i="16"/>
  <c r="X129" i="16" s="1"/>
  <c r="AH121" i="16"/>
  <c r="AI121" i="16" s="1"/>
  <c r="AA121" i="16"/>
  <c r="J128" i="16"/>
  <c r="P128" i="16" s="1"/>
  <c r="K128" i="16"/>
  <c r="X128" i="16" s="1"/>
  <c r="L128" i="16"/>
  <c r="J126" i="16"/>
  <c r="P126" i="16" s="1"/>
  <c r="K126" i="16"/>
  <c r="X126" i="16" s="1"/>
  <c r="L126" i="16"/>
  <c r="J127" i="16"/>
  <c r="P127" i="16" s="1"/>
  <c r="K127" i="16"/>
  <c r="X127" i="16" s="1"/>
  <c r="L127" i="16"/>
  <c r="J125" i="16"/>
  <c r="P125" i="16" s="1"/>
  <c r="L125" i="16"/>
  <c r="K125" i="16"/>
  <c r="X125" i="16" s="1"/>
  <c r="S122" i="16"/>
  <c r="Z122" i="16"/>
  <c r="Q123" i="16"/>
  <c r="Y123" i="16" s="1"/>
  <c r="AG123" i="16" s="1"/>
  <c r="R123" i="16"/>
  <c r="Q127" i="16" l="1"/>
  <c r="R127" i="16"/>
  <c r="AH122" i="16"/>
  <c r="AI122" i="16" s="1"/>
  <c r="AA122" i="16"/>
  <c r="Q131" i="16"/>
  <c r="R131" i="16"/>
  <c r="Q126" i="16"/>
  <c r="R126" i="16"/>
  <c r="Q129" i="16"/>
  <c r="R129" i="16"/>
  <c r="Q132" i="16"/>
  <c r="R132" i="16"/>
  <c r="Q125" i="16"/>
  <c r="R125" i="16"/>
  <c r="Q128" i="16"/>
  <c r="R128" i="16"/>
  <c r="Q130" i="16"/>
  <c r="R130" i="16"/>
  <c r="S123" i="16"/>
  <c r="Z123" i="16"/>
  <c r="Q124" i="16"/>
  <c r="Y124" i="16" s="1"/>
  <c r="AG124" i="16" s="1"/>
  <c r="R124" i="16"/>
  <c r="H61" i="17" l="1" a="1"/>
  <c r="H61" i="17" s="1"/>
  <c r="H60" i="17" a="1"/>
  <c r="H60" i="17" s="1"/>
  <c r="H57" i="17" a="1"/>
  <c r="H57" i="17" s="1"/>
  <c r="H59" i="17" a="1"/>
  <c r="H59" i="17" s="1"/>
  <c r="S128" i="16"/>
  <c r="Z128" i="16"/>
  <c r="H58" i="17" a="1"/>
  <c r="H58" i="17" s="1"/>
  <c r="U8" i="17" s="1"/>
  <c r="U30" i="17" s="1"/>
  <c r="H580" i="17" s="1" a="1"/>
  <c r="H580" i="17" s="1"/>
  <c r="H51" i="17" a="1"/>
  <c r="H51" i="17" s="1"/>
  <c r="S126" i="16"/>
  <c r="H50" i="17" a="1"/>
  <c r="H50" i="17" s="1"/>
  <c r="H52" i="17" a="1"/>
  <c r="H52" i="17" s="1"/>
  <c r="Z126" i="16"/>
  <c r="S124" i="16"/>
  <c r="Z124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5" i="17" a="1"/>
  <c r="H5" i="17" s="1"/>
  <c r="Y125" i="16"/>
  <c r="H25" i="17" a="1"/>
  <c r="H25" i="17" s="1"/>
  <c r="Y131" i="16"/>
  <c r="AH123" i="16"/>
  <c r="AI123" i="16" s="1"/>
  <c r="AA123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26" i="17" a="1"/>
  <c r="H26" i="17" s="1"/>
  <c r="Y132" i="16"/>
  <c r="H16" i="17" a="1"/>
  <c r="H16" i="17" s="1"/>
  <c r="H14" i="17" a="1"/>
  <c r="H14" i="17" s="1"/>
  <c r="H15" i="17" a="1"/>
  <c r="H15" i="17" s="1"/>
  <c r="H17" i="17" a="1"/>
  <c r="H17" i="17" s="1"/>
  <c r="H13" i="17" a="1"/>
  <c r="H13" i="17" s="1"/>
  <c r="Y128" i="16"/>
  <c r="H7" i="17" a="1"/>
  <c r="H7" i="17" s="1"/>
  <c r="H8" i="17" a="1"/>
  <c r="H8" i="17" s="1"/>
  <c r="H6" i="17" a="1"/>
  <c r="H6" i="17" s="1"/>
  <c r="Y126" i="16"/>
  <c r="H68" i="17" a="1"/>
  <c r="H68" i="17" s="1"/>
  <c r="H67" i="17" a="1"/>
  <c r="H67" i="17" s="1"/>
  <c r="H66" i="17" a="1"/>
  <c r="H66" i="17" s="1"/>
  <c r="S130" i="16"/>
  <c r="Z130" i="16"/>
  <c r="H63" i="17" a="1"/>
  <c r="H63" i="17" s="1"/>
  <c r="H64" i="17" a="1"/>
  <c r="H64" i="17" s="1"/>
  <c r="H65" i="17" a="1"/>
  <c r="H65" i="17" s="1"/>
  <c r="H62" i="17" a="1"/>
  <c r="H62" i="17" s="1"/>
  <c r="S129" i="16"/>
  <c r="Z129" i="16"/>
  <c r="H53" i="17" a="1"/>
  <c r="H53" i="17" s="1"/>
  <c r="H55" i="17" a="1"/>
  <c r="H55" i="17" s="1"/>
  <c r="H54" i="17" a="1"/>
  <c r="H54" i="17" s="1"/>
  <c r="Z127" i="16"/>
  <c r="H56" i="17" a="1"/>
  <c r="H56" i="17" s="1"/>
  <c r="S127" i="16"/>
  <c r="H22" i="17" a="1"/>
  <c r="H22" i="17" s="1"/>
  <c r="H24" i="17" a="1"/>
  <c r="H24" i="17" s="1"/>
  <c r="H23" i="17" a="1"/>
  <c r="H23" i="17" s="1"/>
  <c r="Y130" i="16"/>
  <c r="H20" i="17" a="1"/>
  <c r="H20" i="17" s="1"/>
  <c r="H18" i="17" a="1"/>
  <c r="H18" i="17" s="1"/>
  <c r="H21" i="17" a="1"/>
  <c r="H21" i="17" s="1"/>
  <c r="H19" i="17" a="1"/>
  <c r="H19" i="17" s="1"/>
  <c r="Y129" i="16"/>
  <c r="H12" i="17" a="1"/>
  <c r="H12" i="17" s="1"/>
  <c r="H10" i="17" a="1"/>
  <c r="H10" i="17" s="1"/>
  <c r="H11" i="17" a="1"/>
  <c r="H11" i="17" s="1"/>
  <c r="H9" i="17" a="1"/>
  <c r="H9" i="17" s="1"/>
  <c r="Y127" i="16"/>
  <c r="U6" i="17" l="1"/>
  <c r="U28" i="17" s="1"/>
  <c r="H578" i="17" s="1" a="1"/>
  <c r="H578" i="17" s="1"/>
  <c r="AG127" i="16"/>
  <c r="H144" i="17" a="1"/>
  <c r="H144" i="17" s="1"/>
  <c r="H141" i="17" a="1"/>
  <c r="H141" i="17" s="1"/>
  <c r="H142" i="17" a="1"/>
  <c r="H142" i="17" s="1"/>
  <c r="H143" i="17" a="1"/>
  <c r="H143" i="17" s="1"/>
  <c r="AH127" i="16"/>
  <c r="AA127" i="16"/>
  <c r="H187" i="17" a="1"/>
  <c r="H187" i="17" s="1"/>
  <c r="H188" i="17" a="1"/>
  <c r="H188" i="17" s="1"/>
  <c r="H185" i="17" a="1"/>
  <c r="H185" i="17" s="1"/>
  <c r="H186" i="17" a="1"/>
  <c r="H186" i="17" s="1"/>
  <c r="AG131" i="16"/>
  <c r="H289" i="17" s="1" a="1"/>
  <c r="H289" i="17" s="1"/>
  <c r="H157" i="17" a="1"/>
  <c r="H157" i="17" s="1"/>
  <c r="AG132" i="16"/>
  <c r="H290" i="17" s="1" a="1"/>
  <c r="H290" i="17" s="1"/>
  <c r="H158" i="17" a="1"/>
  <c r="H158" i="17" s="1"/>
  <c r="AG130" i="16"/>
  <c r="H154" i="17" a="1"/>
  <c r="H154" i="17" s="1"/>
  <c r="H156" i="17" a="1"/>
  <c r="H156" i="17" s="1"/>
  <c r="H155" i="17" a="1"/>
  <c r="H155" i="17" s="1"/>
  <c r="AH130" i="16"/>
  <c r="AA130" i="16"/>
  <c r="H198" i="17" a="1"/>
  <c r="H198" i="17" s="1"/>
  <c r="H199" i="17" a="1"/>
  <c r="H199" i="17" s="1"/>
  <c r="H200" i="17" a="1"/>
  <c r="H200" i="17" s="1"/>
  <c r="AG125" i="16"/>
  <c r="H269" i="17" s="1" a="1"/>
  <c r="H269" i="17" s="1"/>
  <c r="H137" i="17" a="1"/>
  <c r="H137" i="17" s="1"/>
  <c r="AA124" i="16"/>
  <c r="AH124" i="16"/>
  <c r="AI124" i="16" s="1"/>
  <c r="AH128" i="16"/>
  <c r="AA128" i="16"/>
  <c r="H190" i="17" a="1"/>
  <c r="H190" i="17" s="1"/>
  <c r="H191" i="17" a="1"/>
  <c r="H191" i="17" s="1"/>
  <c r="H193" i="17" a="1"/>
  <c r="H193" i="17" s="1"/>
  <c r="H189" i="17" a="1"/>
  <c r="H189" i="17" s="1"/>
  <c r="H192" i="17" a="1"/>
  <c r="H192" i="17" s="1"/>
  <c r="H110" i="17" a="1"/>
  <c r="H110" i="17" s="1"/>
  <c r="H112" i="17" a="1"/>
  <c r="H112" i="17" s="1"/>
  <c r="H111" i="17" a="1"/>
  <c r="H111" i="17" s="1"/>
  <c r="AG128" i="16"/>
  <c r="H149" i="17" a="1"/>
  <c r="H149" i="17" s="1"/>
  <c r="H147" i="17" a="1"/>
  <c r="H147" i="17" s="1"/>
  <c r="H145" i="17" a="1"/>
  <c r="H145" i="17" s="1"/>
  <c r="H146" i="17" a="1"/>
  <c r="H146" i="17" s="1"/>
  <c r="H148" i="17" a="1"/>
  <c r="H148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H101" i="17" a="1"/>
  <c r="H101" i="17" s="1"/>
  <c r="H104" i="17" a="1"/>
  <c r="H104" i="17" s="1"/>
  <c r="H102" i="17" a="1"/>
  <c r="H102" i="17" s="1"/>
  <c r="H105" i="17" a="1"/>
  <c r="H105" i="17" s="1"/>
  <c r="H103" i="17" a="1"/>
  <c r="H103" i="17" s="1"/>
  <c r="AA129" i="16"/>
  <c r="AH129" i="16"/>
  <c r="H195" i="17" a="1"/>
  <c r="H195" i="17" s="1"/>
  <c r="H194" i="17" a="1"/>
  <c r="H194" i="17" s="1"/>
  <c r="H197" i="17" a="1"/>
  <c r="H197" i="17" s="1"/>
  <c r="H196" i="17" a="1"/>
  <c r="H196" i="17" s="1"/>
  <c r="U10" i="17"/>
  <c r="U32" i="17" s="1"/>
  <c r="H582" i="17" s="1" a="1"/>
  <c r="H582" i="17" s="1"/>
  <c r="AH131" i="16"/>
  <c r="AA131" i="16"/>
  <c r="H245" i="17" s="1" a="1"/>
  <c r="H245" i="17" s="1"/>
  <c r="W22" i="17" s="1"/>
  <c r="H201" i="17" a="1"/>
  <c r="H201" i="17" s="1"/>
  <c r="W11" i="17" s="1"/>
  <c r="W33" i="17" s="1"/>
  <c r="H599" i="17" s="1" a="1"/>
  <c r="H599" i="17" s="1"/>
  <c r="AH126" i="16"/>
  <c r="AA126" i="16"/>
  <c r="H183" i="17" a="1"/>
  <c r="H183" i="17" s="1"/>
  <c r="H184" i="17" a="1"/>
  <c r="H184" i="17" s="1"/>
  <c r="H182" i="17" a="1"/>
  <c r="H182" i="17" s="1"/>
  <c r="AG129" i="16"/>
  <c r="H150" i="17" a="1"/>
  <c r="H150" i="17" s="1"/>
  <c r="H153" i="17" a="1"/>
  <c r="H153" i="17" s="1"/>
  <c r="H151" i="17" a="1"/>
  <c r="H151" i="17" s="1"/>
  <c r="H152" i="17" a="1"/>
  <c r="H152" i="17" s="1"/>
  <c r="H109" i="17" a="1"/>
  <c r="H109" i="17" s="1"/>
  <c r="H107" i="17" a="1"/>
  <c r="H107" i="17" s="1"/>
  <c r="H108" i="17" a="1"/>
  <c r="H108" i="17" s="1"/>
  <c r="H106" i="17" a="1"/>
  <c r="H106" i="17" s="1"/>
  <c r="H98" i="17" a="1"/>
  <c r="H98" i="17" s="1"/>
  <c r="H97" i="17" a="1"/>
  <c r="H97" i="17" s="1"/>
  <c r="H99" i="17" a="1"/>
  <c r="H99" i="17" s="1"/>
  <c r="H100" i="17" a="1"/>
  <c r="H100" i="17" s="1"/>
  <c r="U9" i="17"/>
  <c r="U31" i="17" s="1"/>
  <c r="H581" i="17" s="1" a="1"/>
  <c r="H581" i="17" s="1"/>
  <c r="U7" i="17"/>
  <c r="U29" i="17" s="1"/>
  <c r="H579" i="17" s="1" a="1"/>
  <c r="H579" i="17" s="1"/>
  <c r="AG126" i="16"/>
  <c r="H138" i="17" a="1"/>
  <c r="H138" i="17" s="1"/>
  <c r="H139" i="17" a="1"/>
  <c r="H139" i="17" s="1"/>
  <c r="H140" i="17" a="1"/>
  <c r="H140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H95" i="17" a="1"/>
  <c r="H95" i="17" s="1"/>
  <c r="H96" i="17" a="1"/>
  <c r="H96" i="17" s="1"/>
  <c r="H94" i="17" a="1"/>
  <c r="H94" i="17" s="1"/>
  <c r="W7" i="17" l="1"/>
  <c r="W29" i="17" s="1"/>
  <c r="H595" i="17" s="1" a="1"/>
  <c r="H595" i="17" s="1"/>
  <c r="AI125" i="16"/>
  <c r="H357" i="17" s="1" a="1"/>
  <c r="H357" i="17" s="1"/>
  <c r="Y16" i="17" s="1"/>
  <c r="H313" i="17" a="1"/>
  <c r="H313" i="17" s="1"/>
  <c r="Y5" i="17" s="1"/>
  <c r="AI126" i="16"/>
  <c r="H316" i="17" a="1"/>
  <c r="H316" i="17" s="1"/>
  <c r="H314" i="17" a="1"/>
  <c r="H314" i="17" s="1"/>
  <c r="H315" i="17" a="1"/>
  <c r="H315" i="17" s="1"/>
  <c r="H228" i="17" a="1"/>
  <c r="H228" i="17" s="1"/>
  <c r="H227" i="17" a="1"/>
  <c r="H227" i="17" s="1"/>
  <c r="H226" i="17" a="1"/>
  <c r="H226" i="17" s="1"/>
  <c r="W9" i="17"/>
  <c r="W31" i="17" s="1"/>
  <c r="H597" i="17" s="1" a="1"/>
  <c r="H597" i="17" s="1"/>
  <c r="U19" i="17"/>
  <c r="H287" i="17" a="1"/>
  <c r="H287" i="17" s="1"/>
  <c r="H286" i="17" a="1"/>
  <c r="H286" i="17" s="1"/>
  <c r="H288" i="17" a="1"/>
  <c r="H288" i="17" s="1"/>
  <c r="U18" i="17"/>
  <c r="AI129" i="16"/>
  <c r="H329" i="17" a="1"/>
  <c r="H329" i="17" s="1"/>
  <c r="H327" i="17" a="1"/>
  <c r="H327" i="17" s="1"/>
  <c r="H326" i="17" a="1"/>
  <c r="H326" i="17" s="1"/>
  <c r="H328" i="17" a="1"/>
  <c r="H328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35" i="17" a="1"/>
  <c r="H235" i="17" s="1"/>
  <c r="H236" i="17" a="1"/>
  <c r="H236" i="17" s="1"/>
  <c r="H234" i="17" a="1"/>
  <c r="H234" i="17" s="1"/>
  <c r="H237" i="17" a="1"/>
  <c r="H237" i="17" s="1"/>
  <c r="H233" i="17" a="1"/>
  <c r="H233" i="17" s="1"/>
  <c r="W10" i="17"/>
  <c r="W32" i="17" s="1"/>
  <c r="H598" i="17" s="1" a="1"/>
  <c r="H598" i="17" s="1"/>
  <c r="AI127" i="16"/>
  <c r="H320" i="17" a="1"/>
  <c r="H320" i="17" s="1"/>
  <c r="H318" i="17" a="1"/>
  <c r="H318" i="17" s="1"/>
  <c r="H317" i="17" a="1"/>
  <c r="H317" i="17" s="1"/>
  <c r="H319" i="17" a="1"/>
  <c r="H319" i="17" s="1"/>
  <c r="H238" i="17" a="1"/>
  <c r="H238" i="17" s="1"/>
  <c r="W20" i="17" s="1"/>
  <c r="H241" i="17" a="1"/>
  <c r="H241" i="17" s="1"/>
  <c r="H239" i="17" a="1"/>
  <c r="H239" i="17" s="1"/>
  <c r="H240" i="17" a="1"/>
  <c r="H240" i="17" s="1"/>
  <c r="U21" i="17"/>
  <c r="AI128" i="16"/>
  <c r="H323" i="17" a="1"/>
  <c r="H323" i="17" s="1"/>
  <c r="H324" i="17" a="1"/>
  <c r="H324" i="17" s="1"/>
  <c r="H325" i="17" a="1"/>
  <c r="H325" i="17" s="1"/>
  <c r="H322" i="17" a="1"/>
  <c r="H322" i="17" s="1"/>
  <c r="H321" i="17" a="1"/>
  <c r="H321" i="17" s="1"/>
  <c r="H244" i="17" a="1"/>
  <c r="H244" i="17" s="1"/>
  <c r="H243" i="17" a="1"/>
  <c r="H243" i="17" s="1"/>
  <c r="H242" i="17" a="1"/>
  <c r="H242" i="17" s="1"/>
  <c r="H232" i="17" a="1"/>
  <c r="H232" i="17" s="1"/>
  <c r="H231" i="17" a="1"/>
  <c r="H231" i="17" s="1"/>
  <c r="H229" i="17" a="1"/>
  <c r="H229" i="17" s="1"/>
  <c r="W18" i="17" s="1"/>
  <c r="H230" i="17" a="1"/>
  <c r="H230" i="17" s="1"/>
  <c r="U17" i="17"/>
  <c r="U20" i="17"/>
  <c r="H282" i="17" a="1"/>
  <c r="H282" i="17" s="1"/>
  <c r="H283" i="17" a="1"/>
  <c r="H283" i="17" s="1"/>
  <c r="H284" i="17" a="1"/>
  <c r="H284" i="17" s="1"/>
  <c r="H285" i="17" a="1"/>
  <c r="H285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AI130" i="16"/>
  <c r="H331" i="17" a="1"/>
  <c r="H331" i="17" s="1"/>
  <c r="H332" i="17" a="1"/>
  <c r="H332" i="17" s="1"/>
  <c r="H330" i="17" a="1"/>
  <c r="H330" i="17" s="1"/>
  <c r="H271" i="17" a="1"/>
  <c r="H271" i="17" s="1"/>
  <c r="H272" i="17" a="1"/>
  <c r="H272" i="17" s="1"/>
  <c r="H270" i="17" a="1"/>
  <c r="H270" i="17" s="1"/>
  <c r="W6" i="17"/>
  <c r="W28" i="17" s="1"/>
  <c r="H594" i="17" s="1" a="1"/>
  <c r="H594" i="17" s="1"/>
  <c r="H281" i="17" a="1"/>
  <c r="H281" i="17" s="1"/>
  <c r="H279" i="17" a="1"/>
  <c r="H279" i="17" s="1"/>
  <c r="H277" i="17" a="1"/>
  <c r="H277" i="17" s="1"/>
  <c r="H280" i="17" a="1"/>
  <c r="H280" i="17" s="1"/>
  <c r="H278" i="17" a="1"/>
  <c r="H278" i="17" s="1"/>
  <c r="W8" i="17"/>
  <c r="W30" i="17" s="1"/>
  <c r="H596" i="17" s="1" a="1"/>
  <c r="H596" i="17" s="1"/>
  <c r="H276" i="17" a="1"/>
  <c r="H276" i="17" s="1"/>
  <c r="H273" i="17" a="1"/>
  <c r="H273" i="17" s="1"/>
  <c r="H275" i="17" a="1"/>
  <c r="H275" i="17" s="1"/>
  <c r="H274" i="17" a="1"/>
  <c r="H274" i="17" s="1"/>
  <c r="W21" i="17" l="1"/>
  <c r="Y6" i="17"/>
  <c r="Y28" i="17" s="1"/>
  <c r="H610" i="17" s="1" a="1"/>
  <c r="H610" i="17" s="1"/>
  <c r="Y10" i="17"/>
  <c r="Y32" i="17" s="1"/>
  <c r="H614" i="17" s="1" a="1"/>
  <c r="H614" i="17" s="1"/>
  <c r="Y7" i="17"/>
  <c r="Y29" i="17" s="1"/>
  <c r="H611" i="17" s="1" a="1"/>
  <c r="H611" i="17" s="1"/>
  <c r="H371" i="17" a="1"/>
  <c r="H371" i="17" s="1"/>
  <c r="H370" i="17" a="1"/>
  <c r="H370" i="17" s="1"/>
  <c r="H373" i="17" a="1"/>
  <c r="H373" i="17" s="1"/>
  <c r="H372" i="17" a="1"/>
  <c r="H372" i="17" s="1"/>
  <c r="H365" i="17" a="1"/>
  <c r="H365" i="17" s="1"/>
  <c r="H366" i="17" a="1"/>
  <c r="H366" i="17" s="1"/>
  <c r="H369" i="17" a="1"/>
  <c r="H369" i="17" s="1"/>
  <c r="H367" i="17" a="1"/>
  <c r="H367" i="17" s="1"/>
  <c r="H368" i="17" a="1"/>
  <c r="H368" i="17" s="1"/>
  <c r="H375" i="17" a="1"/>
  <c r="H375" i="17" s="1"/>
  <c r="H376" i="17" a="1"/>
  <c r="H376" i="17" s="1"/>
  <c r="H374" i="17" a="1"/>
  <c r="H374" i="17" s="1"/>
  <c r="H362" i="17" a="1"/>
  <c r="H362" i="17" s="1"/>
  <c r="H361" i="17" a="1"/>
  <c r="H361" i="17" s="1"/>
  <c r="H363" i="17" a="1"/>
  <c r="H363" i="17" s="1"/>
  <c r="H364" i="17" a="1"/>
  <c r="H364" i="17" s="1"/>
  <c r="Y8" i="17"/>
  <c r="Y30" i="17" s="1"/>
  <c r="H612" i="17" s="1" a="1"/>
  <c r="H612" i="17" s="1"/>
  <c r="W19" i="17"/>
  <c r="Y9" i="17"/>
  <c r="Y31" i="17" s="1"/>
  <c r="H613" i="17" s="1" a="1"/>
  <c r="H613" i="17" s="1"/>
  <c r="H360" i="17" a="1"/>
  <c r="H360" i="17" s="1"/>
  <c r="H358" i="17" a="1"/>
  <c r="H358" i="17" s="1"/>
  <c r="H359" i="17" a="1"/>
  <c r="H359" i="17" s="1"/>
  <c r="Y27" i="17"/>
  <c r="H609" i="17" s="1" a="1"/>
  <c r="H609" i="17" s="1"/>
  <c r="W17" i="17"/>
  <c r="Y17" i="17" l="1"/>
  <c r="Y19" i="17"/>
  <c r="Y20" i="17"/>
  <c r="Y2" i="17"/>
  <c r="Y18" i="17"/>
  <c r="Y21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<sst xmlns="http://schemas.openxmlformats.org/spreadsheetml/2006/main" count="58546" uniqueCount="148">
  <si>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</si>
  <si>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</si>
  <si>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</si>
  <si>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</si>
  <si>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</si>
  <si>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</si>
  <si>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</si>
  <si>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</si>
  <si>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</si>
  <si>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</si>
  <si>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</si>
  <si>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</si>
  <si>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</si>
  <si>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</si>
  <si>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</si>
  <si>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</si>
  <si>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</si>
  <si>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</si>
  <si>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</si>
  <si>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</si>
  <si>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Base Case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</si>
  <si>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</si>
  <si>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</si>
  <si>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</si>
  <si>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</si>
  <si>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</si>
  <si>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</si>
  <si>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</si>
  <si>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</si>
  <si>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</si>
  <si>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</si>
  <si>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</si>
  <si>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</si>
  <si>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</si>
  <si>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</si>
  <si>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</si>
  <si>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</si>
  <si>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</si>
  <si>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</si>
  <si>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</si>
  <si>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</si>
  <si>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</si>
  <si>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</si>
  <si>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</si>
  <si>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</si>
  <si>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</si>
  <si>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</si>
  <si>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</si>
  <si>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</si>
  <si>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</si>
  <si>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</si>
  <si>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</si>
  <si>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</si>
  <si>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</si>
  <si>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</si>
  <si>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</si>
  <si>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</si>
  <si>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</si>
  <si>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</si>
  <si>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</si>
  <si>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</si>
  <si>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</si>
  <si>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</si>
  <si>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</si>
  <si>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</si>
  <si>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</si>
  <si>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</si>
  <si>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</si>
  <si>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</si>
  <si>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</si>
  <si>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</si>
  <si>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</si>
  <si>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</si>
  <si>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</si>
  <si>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</si>
  <si>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</si>
  <si>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</si>
  <si>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</si>
  <si>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</si>
  <si>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</si>
  <si>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Portland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</si>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</sst>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</row>
      </sheetData>
      <sheetData sheetId="1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108.91118802537542</v>
          </cell>
          <cell r="P4">
            <v>111.45704701313319</v>
          </cell>
          <cell r="Q4">
            <v>110.5131680844915</v>
          </cell>
          <cell r="R4">
            <v>121.87332652042352</v>
          </cell>
          <cell r="S4">
            <v>128.19951767390924</v>
          </cell>
          <cell r="T4">
            <v>146.33405758066763</v>
          </cell>
          <cell r="U4">
            <v>144.98572358367679</v>
          </cell>
          <cell r="V4">
            <v>151.56677055213967</v>
          </cell>
          <cell r="W4">
            <v>167.17726414645134</v>
          </cell>
          <cell r="X4">
            <v>166.80926347232074</v>
          </cell>
          <cell r="Y4">
            <v>172.32969771037378</v>
          </cell>
          <cell r="Z4">
            <v>170.88222790878416</v>
          </cell>
          <cell r="BB4">
            <v>23.079759883584394</v>
          </cell>
          <cell r="BC4">
            <v>30.649675794046018</v>
          </cell>
          <cell r="BD4">
            <v>40.043288563774098</v>
          </cell>
          <cell r="BE4">
            <v>34.742258166157491</v>
          </cell>
          <cell r="BF4">
            <v>37.864428765034027</v>
          </cell>
          <cell r="BG4">
            <v>44.072609873645241</v>
          </cell>
          <cell r="BH4">
            <v>35.866487768109366</v>
          </cell>
          <cell r="BI4">
            <v>40.792813478144971</v>
          </cell>
          <cell r="BJ4">
            <v>44.606497673344414</v>
          </cell>
          <cell r="BK4">
            <v>57.75885646071778</v>
          </cell>
          <cell r="BL4">
            <v>51.904751849674774</v>
          </cell>
          <cell r="BM4">
            <v>61.322006789446618</v>
          </cell>
          <cell r="BN4">
            <v>70.585003670118155</v>
          </cell>
          <cell r="BO4">
            <v>76.303121259665403</v>
          </cell>
          <cell r="BP4">
            <v>79.420993134992315</v>
          </cell>
          <cell r="BQ4">
            <v>88.126005579146494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79.139818792587377</v>
          </cell>
          <cell r="P5">
            <v>88.031054402276396</v>
          </cell>
          <cell r="Q5">
            <v>86.992435842087488</v>
          </cell>
          <cell r="R5">
            <v>93.582687911676445</v>
          </cell>
          <cell r="S5">
            <v>99.678050750169035</v>
          </cell>
          <cell r="T5">
            <v>111.87753823965916</v>
          </cell>
          <cell r="U5">
            <v>111.70879475282092</v>
          </cell>
          <cell r="V5">
            <v>121.053982890988</v>
          </cell>
          <cell r="W5">
            <v>132.68661065746269</v>
          </cell>
          <cell r="X5">
            <v>137.44945269718491</v>
          </cell>
          <cell r="Y5">
            <v>141.23137200355265</v>
          </cell>
          <cell r="Z5">
            <v>142.13992833814555</v>
          </cell>
          <cell r="BB5">
            <v>10.748955250107143</v>
          </cell>
          <cell r="BC5">
            <v>14.756880693415837</v>
          </cell>
          <cell r="BD5">
            <v>18.166742830427463</v>
          </cell>
          <cell r="BE5">
            <v>16.326438278507492</v>
          </cell>
          <cell r="BF5">
            <v>18.375612333649165</v>
          </cell>
          <cell r="BG5">
            <v>18.390115951952048</v>
          </cell>
          <cell r="BH5">
            <v>17.706391906091625</v>
          </cell>
          <cell r="BI5">
            <v>20.04466038858812</v>
          </cell>
          <cell r="BJ5">
            <v>21.511301785585051</v>
          </cell>
          <cell r="BK5">
            <v>25.292941937951596</v>
          </cell>
          <cell r="BL5">
            <v>24.843207357580404</v>
          </cell>
          <cell r="BM5">
            <v>29.831813626318631</v>
          </cell>
          <cell r="BN5">
            <v>34.816672828310359</v>
          </cell>
          <cell r="BO5">
            <v>40.914955118617122</v>
          </cell>
          <cell r="BP5">
            <v>44.449606750564577</v>
          </cell>
          <cell r="BQ5">
            <v>47.383986133121823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68.709185183163981</v>
          </cell>
          <cell r="P6">
            <v>76.246382353645501</v>
          </cell>
          <cell r="Q6">
            <v>76.602462684793323</v>
          </cell>
          <cell r="R6">
            <v>82.559661790454882</v>
          </cell>
          <cell r="S6">
            <v>87.836170300874045</v>
          </cell>
          <cell r="T6">
            <v>96.845317453196643</v>
          </cell>
          <cell r="U6">
            <v>97.964512669852212</v>
          </cell>
          <cell r="V6">
            <v>107.31793219989686</v>
          </cell>
          <cell r="W6">
            <v>119.43942021059908</v>
          </cell>
          <cell r="X6">
            <v>125.02734966815171</v>
          </cell>
          <cell r="Y6">
            <v>129.56379659678916</v>
          </cell>
          <cell r="Z6">
            <v>130.42579156458476</v>
          </cell>
          <cell r="BB6">
            <v>4.6111045635885208</v>
          </cell>
          <cell r="BC6">
            <v>6.5789013793445523</v>
          </cell>
          <cell r="BD6">
            <v>7.892933644931599</v>
          </cell>
          <cell r="BE6">
            <v>6.7530262144265247</v>
          </cell>
          <cell r="BF6">
            <v>7.9976479513302738</v>
          </cell>
          <cell r="BG6">
            <v>8.1037080230796423</v>
          </cell>
          <cell r="BH6">
            <v>7.7244677788720679</v>
          </cell>
          <cell r="BI6">
            <v>8.6102496839967095</v>
          </cell>
          <cell r="BJ6">
            <v>9.2302128953770399</v>
          </cell>
          <cell r="BK6">
            <v>11.267065334384046</v>
          </cell>
          <cell r="BL6">
            <v>11.134455294559814</v>
          </cell>
          <cell r="BM6">
            <v>12.212848069032095</v>
          </cell>
          <cell r="BN6">
            <v>14.812419351696008</v>
          </cell>
          <cell r="BO6">
            <v>16.306752606887883</v>
          </cell>
          <cell r="BP6">
            <v>17.734464050022925</v>
          </cell>
          <cell r="BQ6">
            <v>19.416954221032725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61.890787411348299</v>
          </cell>
          <cell r="P7">
            <v>68.640693964099171</v>
          </cell>
          <cell r="Q7">
            <v>69.666753210616037</v>
          </cell>
          <cell r="R7">
            <v>74.886436759656732</v>
          </cell>
          <cell r="S7">
            <v>79.341588177935847</v>
          </cell>
          <cell r="T7">
            <v>86.726510903402811</v>
          </cell>
          <cell r="U7">
            <v>87.719752670000034</v>
          </cell>
          <cell r="V7">
            <v>96.984313438804989</v>
          </cell>
          <cell r="W7">
            <v>108.24962320471781</v>
          </cell>
          <cell r="X7">
            <v>114.78620324319762</v>
          </cell>
          <cell r="Y7">
            <v>119.17933035495554</v>
          </cell>
          <cell r="Z7">
            <v>119.83724649076258</v>
          </cell>
          <cell r="BB7">
            <v>6.7122597469193579E-4</v>
          </cell>
          <cell r="BC7">
            <v>0.13237760957193956</v>
          </cell>
          <cell r="BD7">
            <v>-2.1624917068805871E-2</v>
          </cell>
          <cell r="BE7">
            <v>7.338593879643085E-2</v>
          </cell>
          <cell r="BF7">
            <v>7.5436745450943476E-2</v>
          </cell>
          <cell r="BG7">
            <v>0.19698992792125836</v>
          </cell>
          <cell r="BH7">
            <v>-2.3482412204273828E-2</v>
          </cell>
          <cell r="BI7">
            <v>0.1931898271322936</v>
          </cell>
          <cell r="BJ7">
            <v>9.2927552920308187E-2</v>
          </cell>
          <cell r="BK7">
            <v>0.16177945152398365</v>
          </cell>
          <cell r="BL7">
            <v>0.12658053076496145</v>
          </cell>
          <cell r="BM7">
            <v>-0.4915716549272986</v>
          </cell>
          <cell r="BN7">
            <v>0.39977466056676292</v>
          </cell>
          <cell r="BO7">
            <v>0.6910563352652801</v>
          </cell>
          <cell r="BP7">
            <v>0.71149775773199764</v>
          </cell>
          <cell r="BQ7">
            <v>0.71607067024071824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55.432599641251031</v>
          </cell>
          <cell r="P8">
            <v>62.058812381806632</v>
          </cell>
          <cell r="Q8">
            <v>63.341055533385983</v>
          </cell>
          <cell r="R8">
            <v>67.880900752327562</v>
          </cell>
          <cell r="S8">
            <v>71.910693535404192</v>
          </cell>
          <cell r="T8">
            <v>77.632671070422361</v>
          </cell>
          <cell r="U8">
            <v>78.838211113307636</v>
          </cell>
          <cell r="V8">
            <v>85.971454985928105</v>
          </cell>
          <cell r="W8">
            <v>95.114974774963983</v>
          </cell>
          <cell r="X8">
            <v>98.990727164374519</v>
          </cell>
          <cell r="Y8">
            <v>102.21493542676129</v>
          </cell>
          <cell r="Z8">
            <v>101.64382745711694</v>
          </cell>
          <cell r="BB8">
            <v>-5.0709017783774417</v>
          </cell>
          <cell r="BC8">
            <v>-6.9387302675988618</v>
          </cell>
          <cell r="BD8">
            <v>-8.3441349502874615</v>
          </cell>
          <cell r="BE8">
            <v>-7.1408943374746343</v>
          </cell>
          <cell r="BF8">
            <v>-8.0574371263478479</v>
          </cell>
          <cell r="BG8">
            <v>-8.7425116995039822</v>
          </cell>
          <cell r="BH8">
            <v>-8.3715698666635827</v>
          </cell>
          <cell r="BI8">
            <v>-9.1762227163997956</v>
          </cell>
          <cell r="BJ8">
            <v>-9.732246507048087</v>
          </cell>
          <cell r="BK8">
            <v>-11.837093466727168</v>
          </cell>
          <cell r="BL8">
            <v>-11.786855828470291</v>
          </cell>
          <cell r="BM8">
            <v>-12.477822799897204</v>
          </cell>
          <cell r="BN8">
            <v>-13.124237244860339</v>
          </cell>
          <cell r="BO8">
            <v>-12.567297931445513</v>
          </cell>
          <cell r="BP8">
            <v>-12.814611539392807</v>
          </cell>
          <cell r="BQ8">
            <v>-13.321787860736752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47.64985530555866</v>
          </cell>
          <cell r="P9">
            <v>53.748735233941687</v>
          </cell>
          <cell r="Q9">
            <v>55.312864477549375</v>
          </cell>
          <cell r="R9">
            <v>58.604577224811933</v>
          </cell>
          <cell r="S9">
            <v>62.24208889696186</v>
          </cell>
          <cell r="T9">
            <v>67.196666721203215</v>
          </cell>
          <cell r="U9">
            <v>67.874719813499794</v>
          </cell>
          <cell r="V9">
            <v>72.420622479336856</v>
          </cell>
          <cell r="W9">
            <v>78.239876289787773</v>
          </cell>
          <cell r="X9">
            <v>76.347962852076876</v>
          </cell>
          <cell r="Y9">
            <v>76.79802419851849</v>
          </cell>
          <cell r="Z9">
            <v>73.770853622505427</v>
          </cell>
          <cell r="BB9">
            <v>-12.672738530428498</v>
          </cell>
          <cell r="BC9">
            <v>-17.113017395868408</v>
          </cell>
          <cell r="BD9">
            <v>-21.013790769874962</v>
          </cell>
          <cell r="BE9">
            <v>-18.532870836269669</v>
          </cell>
          <cell r="BF9">
            <v>-20.286715343648179</v>
          </cell>
          <cell r="BG9">
            <v>-22.460163300510612</v>
          </cell>
          <cell r="BH9">
            <v>-21.083927838787528</v>
          </cell>
          <cell r="BI9">
            <v>-23.088996061293223</v>
          </cell>
          <cell r="BJ9">
            <v>-24.418614110762245</v>
          </cell>
          <cell r="BK9">
            <v>-28.912919453287373</v>
          </cell>
          <cell r="BL9">
            <v>-29.281553929960303</v>
          </cell>
          <cell r="BM9">
            <v>-29.793966815854446</v>
          </cell>
          <cell r="BN9">
            <v>-30.823425671974082</v>
          </cell>
          <cell r="BO9">
            <v>-28.860642839803383</v>
          </cell>
          <cell r="BP9">
            <v>-28.89902463416767</v>
          </cell>
          <cell r="BQ9">
            <v>-29.764465733299893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18.141546435732383</v>
          </cell>
          <cell r="N10">
            <v>26.388898233961289</v>
          </cell>
          <cell r="O10">
            <v>28.808557335251987</v>
          </cell>
          <cell r="P10">
            <v>39.461059677137101</v>
          </cell>
          <cell r="Q10">
            <v>41.862798161102681</v>
          </cell>
          <cell r="R10">
            <v>40.78086923519021</v>
          </cell>
          <cell r="S10">
            <v>48.904477626427003</v>
          </cell>
          <cell r="T10">
            <v>49.028118815435178</v>
          </cell>
          <cell r="U10">
            <v>52.250533176227904</v>
          </cell>
          <cell r="V10">
            <v>53.879316858132967</v>
          </cell>
          <cell r="W10">
            <v>58.214021617949392</v>
          </cell>
          <cell r="X10">
            <v>57.955148727229897</v>
          </cell>
          <cell r="Y10">
            <v>56.568288652820812</v>
          </cell>
          <cell r="Z10">
            <v>49.917649025381792</v>
          </cell>
          <cell r="BB10">
            <v>-32.963886828159531</v>
          </cell>
          <cell r="BC10">
            <v>-41.549626242814831</v>
          </cell>
          <cell r="BD10">
            <v>-52.133637142112455</v>
          </cell>
          <cell r="BE10">
            <v>-43.619361657979532</v>
          </cell>
          <cell r="BF10">
            <v>-53.968160753106048</v>
          </cell>
          <cell r="BG10">
            <v>-47.818411935032458</v>
          </cell>
          <cell r="BH10">
            <v>-47.929787962906644</v>
          </cell>
          <cell r="BI10">
            <v>-58.448157023904102</v>
          </cell>
          <cell r="BJ10">
            <v>-58.786471029322286</v>
          </cell>
          <cell r="BK10">
            <v>-72.924130666609443</v>
          </cell>
          <cell r="BL10">
            <v>-63.734151599711765</v>
          </cell>
          <cell r="BM10">
            <v>-63.483246088140348</v>
          </cell>
          <cell r="BN10">
            <v>-77.157308203817195</v>
          </cell>
          <cell r="BO10">
            <v>-66.948500092067789</v>
          </cell>
          <cell r="BP10">
            <v>-58.016487093730703</v>
          </cell>
          <cell r="BQ10">
            <v>-64.237085172166232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53.971698808006785</v>
          </cell>
          <cell r="O11">
            <v>62.430303788703753</v>
          </cell>
          <cell r="P11">
            <v>69.457782001858973</v>
          </cell>
          <cell r="Q11">
            <v>70.218906052221129</v>
          </cell>
          <cell r="R11">
            <v>75.439424192016062</v>
          </cell>
          <cell r="S11">
            <v>80.104907751843584</v>
          </cell>
          <cell r="T11">
            <v>87.745068791964584</v>
          </cell>
          <cell r="U11">
            <v>88.692143641002545</v>
          </cell>
          <cell r="V11">
            <v>96.841694090475997</v>
          </cell>
          <cell r="W11">
            <v>107.07782539143531</v>
          </cell>
          <cell r="X11">
            <v>111.41876595712478</v>
          </cell>
          <cell r="Y11">
            <v>115.01779160776866</v>
          </cell>
          <cell r="Z11">
            <v>114.89285812568193</v>
          </cell>
          <cell r="BB11">
            <v>-0.37580920274465562</v>
          </cell>
          <cell r="BC11">
            <v>-0.37812739644101878</v>
          </cell>
          <cell r="BD11">
            <v>-0.49459220313673835</v>
          </cell>
          <cell r="BE11">
            <v>-0.42732026821793823</v>
          </cell>
          <cell r="BF11">
            <v>-0.29853241121434965</v>
          </cell>
          <cell r="BG11">
            <v>-0.66888795157449121</v>
          </cell>
          <cell r="BH11">
            <v>-0.59381625138649985</v>
          </cell>
          <cell r="BI11">
            <v>-0.46987332467733806</v>
          </cell>
          <cell r="BJ11">
            <v>-0.51785526139230698</v>
          </cell>
          <cell r="BK11">
            <v>-0.52075769525067206</v>
          </cell>
          <cell r="BL11">
            <v>-0.72118247881908226</v>
          </cell>
          <cell r="BM11">
            <v>-0.17120029416789498</v>
          </cell>
          <cell r="BN11">
            <v>1.00350421520281</v>
          </cell>
          <cell r="BO11">
            <v>2.7076247074837934</v>
          </cell>
          <cell r="BP11">
            <v>3.4051009503003193</v>
          </cell>
          <cell r="BQ11">
            <v>3.9130959945796366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C5" sqref="C5:T12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20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[1]Portland!I4</f>
        <v>101.20804817049437</v>
      </c>
      <c r="D5" s="4">
        <f>[1]Portland!J4</f>
        <v>83.023484925253172</v>
      </c>
      <c r="E5" s="4">
        <f>[1]Portland!K4</f>
        <v>85.672877689445514</v>
      </c>
      <c r="F5" s="4">
        <f>[1]Portland!L4</f>
        <v>99.122267976473708</v>
      </c>
      <c r="G5" s="4">
        <f>[1]Portland!M4</f>
        <v>93.709507245943925</v>
      </c>
      <c r="H5" s="4">
        <f>[1]Portland!N4</f>
        <v>89.850753254257668</v>
      </c>
      <c r="I5" s="4">
        <f>[1]Portland!O4</f>
        <v>108.91118802537542</v>
      </c>
      <c r="J5" s="4">
        <f>[1]Portland!P4</f>
        <v>111.45704701313319</v>
      </c>
      <c r="K5" s="4">
        <f>[1]Portland!Q4</f>
        <v>110.5131680844915</v>
      </c>
      <c r="L5" s="4">
        <f>[1]Portland!R4</f>
        <v>121.87332652042352</v>
      </c>
      <c r="M5" s="4">
        <f>[1]Portland!S4</f>
        <v>128.19951767390924</v>
      </c>
      <c r="N5" s="4">
        <f>[1]Portland!T4</f>
        <v>146.33405758066763</v>
      </c>
      <c r="O5" s="4">
        <f>[1]Portland!U4</f>
        <v>144.98572358367679</v>
      </c>
      <c r="P5" s="4">
        <f>[1]Portland!V4</f>
        <v>151.56677055213967</v>
      </c>
      <c r="Q5" s="4">
        <f>[1]Portland!W4</f>
        <v>167.17726414645134</v>
      </c>
      <c r="R5" s="4">
        <f>[1]Portland!X4</f>
        <v>166.80926347232074</v>
      </c>
      <c r="S5" s="4">
        <f>[1]Portland!Y4</f>
        <v>172.32969771037378</v>
      </c>
      <c r="T5" s="4">
        <f>[1]Portland!Z4</f>
        <v>170.88222790878416</v>
      </c>
    </row>
    <row r="6" spans="2:20" x14ac:dyDescent="0.3">
      <c r="B6" s="3">
        <v>0.95</v>
      </c>
      <c r="C6" s="4">
        <f>[1]Portland!I5</f>
        <v>81.430062874837049</v>
      </c>
      <c r="D6" s="4">
        <f>[1]Portland!J5</f>
        <v>68.049935234829817</v>
      </c>
      <c r="E6" s="4">
        <f>[1]Portland!K5</f>
        <v>65.70011638525429</v>
      </c>
      <c r="F6" s="4">
        <f>[1]Portland!L5</f>
        <v>72.870420570394856</v>
      </c>
      <c r="G6" s="4">
        <f>[1]Portland!M5</f>
        <v>65.044109977239259</v>
      </c>
      <c r="H6" s="4">
        <f>[1]Portland!N5</f>
        <v>69.230387349803649</v>
      </c>
      <c r="I6" s="4">
        <f>[1]Portland!O5</f>
        <v>79.139818792587377</v>
      </c>
      <c r="J6" s="4">
        <f>[1]Portland!P5</f>
        <v>88.031054402276396</v>
      </c>
      <c r="K6" s="4">
        <f>[1]Portland!Q5</f>
        <v>86.992435842087488</v>
      </c>
      <c r="L6" s="4">
        <f>[1]Portland!R5</f>
        <v>93.582687911676445</v>
      </c>
      <c r="M6" s="4">
        <f>[1]Portland!S5</f>
        <v>99.678050750169035</v>
      </c>
      <c r="N6" s="4">
        <f>[1]Portland!T5</f>
        <v>111.87753823965916</v>
      </c>
      <c r="O6" s="4">
        <f>[1]Portland!U5</f>
        <v>111.70879475282092</v>
      </c>
      <c r="P6" s="4">
        <f>[1]Portland!V5</f>
        <v>121.053982890988</v>
      </c>
      <c r="Q6" s="4">
        <f>[1]Portland!W5</f>
        <v>132.68661065746269</v>
      </c>
      <c r="R6" s="4">
        <f>[1]Portland!X5</f>
        <v>137.44945269718491</v>
      </c>
      <c r="S6" s="4">
        <f>[1]Portland!Y5</f>
        <v>141.23137200355265</v>
      </c>
      <c r="T6" s="4">
        <f>[1]Portland!Z5</f>
        <v>142.13992833814555</v>
      </c>
    </row>
    <row r="7" spans="2:20" x14ac:dyDescent="0.3">
      <c r="B7" s="5">
        <v>0.75</v>
      </c>
      <c r="C7" s="6">
        <f>[1]Portland!I6</f>
        <v>73.128478817265346</v>
      </c>
      <c r="D7" s="6">
        <f>[1]Portland!J6</f>
        <v>61.346919962387943</v>
      </c>
      <c r="E7" s="6">
        <f>[1]Portland!K6</f>
        <v>59.3000685359588</v>
      </c>
      <c r="F7" s="6">
        <f>[1]Portland!L6</f>
        <v>63.896938848016148</v>
      </c>
      <c r="G7" s="6">
        <f>[1]Portland!M6</f>
        <v>54.108439622802699</v>
      </c>
      <c r="H7" s="6">
        <f>[1]Portland!N6</f>
        <v>59.590733270497822</v>
      </c>
      <c r="I7" s="6">
        <f>[1]Portland!O6</f>
        <v>68.709185183163981</v>
      </c>
      <c r="J7" s="6">
        <f>[1]Portland!P6</f>
        <v>76.246382353645501</v>
      </c>
      <c r="K7" s="6">
        <f>[1]Portland!Q6</f>
        <v>76.602462684793323</v>
      </c>
      <c r="L7" s="6">
        <f>[1]Portland!R6</f>
        <v>82.559661790454882</v>
      </c>
      <c r="M7" s="6">
        <f>[1]Portland!S6</f>
        <v>87.836170300874045</v>
      </c>
      <c r="N7" s="6">
        <f>[1]Portland!T6</f>
        <v>96.845317453196643</v>
      </c>
      <c r="O7" s="6">
        <f>[1]Portland!U6</f>
        <v>97.964512669852212</v>
      </c>
      <c r="P7" s="6">
        <f>[1]Portland!V6</f>
        <v>107.31793219989686</v>
      </c>
      <c r="Q7" s="6">
        <f>[1]Portland!W6</f>
        <v>119.43942021059908</v>
      </c>
      <c r="R7" s="6">
        <f>[1]Portland!X6</f>
        <v>125.02734966815171</v>
      </c>
      <c r="S7" s="6">
        <f>[1]Portland!Y6</f>
        <v>129.56379659678916</v>
      </c>
      <c r="T7" s="6">
        <f>[1]Portland!Z6</f>
        <v>130.42579156458476</v>
      </c>
    </row>
    <row r="8" spans="2:20" x14ac:dyDescent="0.3">
      <c r="B8" s="7">
        <v>0.5</v>
      </c>
      <c r="C8" s="8">
        <f>[1]Portland!I7</f>
        <v>68.773225129745057</v>
      </c>
      <c r="D8" s="8">
        <f>[1]Portland!J7</f>
        <v>57.016264727537141</v>
      </c>
      <c r="E8" s="8">
        <f>[1]Portland!K7</f>
        <v>55.087489005463155</v>
      </c>
      <c r="F8" s="8">
        <f>[1]Portland!L7</f>
        <v>57.957886925455227</v>
      </c>
      <c r="G8" s="8">
        <f>[1]Portland!M7</f>
        <v>47.161002726036926</v>
      </c>
      <c r="H8" s="8">
        <f>[1]Portland!N7</f>
        <v>53.352117512858165</v>
      </c>
      <c r="I8" s="8">
        <f>[1]Portland!O7</f>
        <v>61.890787411348299</v>
      </c>
      <c r="J8" s="8">
        <f>[1]Portland!P7</f>
        <v>68.640693964099171</v>
      </c>
      <c r="K8" s="8">
        <f>[1]Portland!Q7</f>
        <v>69.666753210616037</v>
      </c>
      <c r="L8" s="8">
        <f>[1]Portland!R7</f>
        <v>74.886436759656732</v>
      </c>
      <c r="M8" s="8">
        <f>[1]Portland!S7</f>
        <v>79.341588177935847</v>
      </c>
      <c r="N8" s="8">
        <f>[1]Portland!T7</f>
        <v>86.726510903402811</v>
      </c>
      <c r="O8" s="8">
        <f>[1]Portland!U7</f>
        <v>87.719752670000034</v>
      </c>
      <c r="P8" s="8">
        <f>[1]Portland!V7</f>
        <v>96.984313438804989</v>
      </c>
      <c r="Q8" s="8">
        <f>[1]Portland!W7</f>
        <v>108.24962320471781</v>
      </c>
      <c r="R8" s="8">
        <f>[1]Portland!X7</f>
        <v>114.78620324319762</v>
      </c>
      <c r="S8" s="8">
        <f>[1]Portland!Y7</f>
        <v>119.17933035495554</v>
      </c>
      <c r="T8" s="8">
        <f>[1]Portland!Z7</f>
        <v>119.83724649076258</v>
      </c>
    </row>
    <row r="9" spans="2:20" x14ac:dyDescent="0.3">
      <c r="B9" s="5">
        <v>0.25</v>
      </c>
      <c r="C9" s="6">
        <f>[1]Portland!I8</f>
        <v>64.943146414702241</v>
      </c>
      <c r="D9" s="6">
        <f>[1]Portland!J8</f>
        <v>52.99948536162961</v>
      </c>
      <c r="E9" s="6">
        <f>[1]Portland!K8</f>
        <v>51.194895829640373</v>
      </c>
      <c r="F9" s="6">
        <f>[1]Portland!L8</f>
        <v>52.757339502548049</v>
      </c>
      <c r="G9" s="6">
        <f>[1]Portland!M8</f>
        <v>40.594464915198685</v>
      </c>
      <c r="H9" s="6">
        <f>[1]Portland!N8</f>
        <v>47.765565457691835</v>
      </c>
      <c r="I9" s="6">
        <f>[1]Portland!O8</f>
        <v>55.432599641251031</v>
      </c>
      <c r="J9" s="6">
        <f>[1]Portland!P8</f>
        <v>62.058812381806632</v>
      </c>
      <c r="K9" s="6">
        <f>[1]Portland!Q8</f>
        <v>63.341055533385983</v>
      </c>
      <c r="L9" s="6">
        <f>[1]Portland!R8</f>
        <v>67.880900752327562</v>
      </c>
      <c r="M9" s="6">
        <f>[1]Portland!S8</f>
        <v>71.910693535404192</v>
      </c>
      <c r="N9" s="6">
        <f>[1]Portland!T8</f>
        <v>77.632671070422361</v>
      </c>
      <c r="O9" s="6">
        <f>[1]Portland!U8</f>
        <v>78.838211113307636</v>
      </c>
      <c r="P9" s="6">
        <f>[1]Portland!V8</f>
        <v>85.971454985928105</v>
      </c>
      <c r="Q9" s="6">
        <f>[1]Portland!W8</f>
        <v>95.114974774963983</v>
      </c>
      <c r="R9" s="6">
        <f>[1]Portland!X8</f>
        <v>98.990727164374519</v>
      </c>
      <c r="S9" s="6">
        <f>[1]Portland!Y8</f>
        <v>102.21493542676129</v>
      </c>
      <c r="T9" s="6">
        <f>[1]Portland!Z8</f>
        <v>101.64382745711694</v>
      </c>
    </row>
    <row r="10" spans="2:20" x14ac:dyDescent="0.3">
      <c r="B10" s="3">
        <v>0.05</v>
      </c>
      <c r="C10" s="4">
        <f>[1]Portland!I9</f>
        <v>59.230195861869291</v>
      </c>
      <c r="D10" s="4">
        <f>[1]Portland!J9</f>
        <v>47.832877911962399</v>
      </c>
      <c r="E10" s="4">
        <f>[1]Portland!K9</f>
        <v>46.211916426806496</v>
      </c>
      <c r="F10" s="4">
        <f>[1]Portland!L9</f>
        <v>46.184768348285964</v>
      </c>
      <c r="G10" s="4">
        <f>[1]Portland!M9</f>
        <v>32.340675808231943</v>
      </c>
      <c r="H10" s="4">
        <f>[1]Portland!N9</f>
        <v>40.77914191104523</v>
      </c>
      <c r="I10" s="4">
        <f>[1]Portland!O9</f>
        <v>47.64985530555866</v>
      </c>
      <c r="J10" s="4">
        <f>[1]Portland!P9</f>
        <v>53.748735233941687</v>
      </c>
      <c r="K10" s="4">
        <f>[1]Portland!Q9</f>
        <v>55.312864477549375</v>
      </c>
      <c r="L10" s="4">
        <f>[1]Portland!R9</f>
        <v>58.604577224811933</v>
      </c>
      <c r="M10" s="4">
        <f>[1]Portland!S9</f>
        <v>62.24208889696186</v>
      </c>
      <c r="N10" s="4">
        <f>[1]Portland!T9</f>
        <v>67.196666721203215</v>
      </c>
      <c r="O10" s="4">
        <f>[1]Portland!U9</f>
        <v>67.874719813499794</v>
      </c>
      <c r="P10" s="4">
        <f>[1]Portland!V9</f>
        <v>72.420622479336856</v>
      </c>
      <c r="Q10" s="4">
        <f>[1]Portland!W9</f>
        <v>78.239876289787773</v>
      </c>
      <c r="R10" s="4">
        <f>[1]Portland!X9</f>
        <v>76.347962852076876</v>
      </c>
      <c r="S10" s="4">
        <f>[1]Portland!Y9</f>
        <v>76.79802419851849</v>
      </c>
      <c r="T10" s="4">
        <f>[1]Portland!Z9</f>
        <v>73.770853622505427</v>
      </c>
    </row>
    <row r="11" spans="2:20" x14ac:dyDescent="0.3">
      <c r="B11" s="3">
        <v>0</v>
      </c>
      <c r="C11" s="4">
        <f>[1]Portland!I10</f>
        <v>46.440214040396192</v>
      </c>
      <c r="D11" s="4">
        <f>[1]Portland!J10</f>
        <v>38.78032319460722</v>
      </c>
      <c r="E11" s="4">
        <f>[1]Portland!K10</f>
        <v>37.38873755368855</v>
      </c>
      <c r="F11" s="4">
        <f>[1]Portland!L10</f>
        <v>36.186495184038655</v>
      </c>
      <c r="G11" s="4">
        <f>[1]Portland!M10</f>
        <v>18.141546435732383</v>
      </c>
      <c r="H11" s="4">
        <f>[1]Portland!N10</f>
        <v>26.388898233961289</v>
      </c>
      <c r="I11" s="4">
        <f>[1]Portland!O10</f>
        <v>28.808557335251987</v>
      </c>
      <c r="J11" s="4">
        <f>[1]Portland!P10</f>
        <v>39.461059677137101</v>
      </c>
      <c r="K11" s="4">
        <f>[1]Portland!Q10</f>
        <v>41.862798161102681</v>
      </c>
      <c r="L11" s="4">
        <f>[1]Portland!R10</f>
        <v>40.78086923519021</v>
      </c>
      <c r="M11" s="4">
        <f>[1]Portland!S10</f>
        <v>48.904477626427003</v>
      </c>
      <c r="N11" s="4">
        <f>[1]Portland!T10</f>
        <v>49.028118815435178</v>
      </c>
      <c r="O11" s="4">
        <f>[1]Portland!U10</f>
        <v>52.250533176227904</v>
      </c>
      <c r="P11" s="4">
        <f>[1]Portland!V10</f>
        <v>53.879316858132967</v>
      </c>
      <c r="Q11" s="4">
        <f>[1]Portland!W10</f>
        <v>58.214021617949392</v>
      </c>
      <c r="R11" s="4">
        <f>[1]Portland!X10</f>
        <v>57.955148727229897</v>
      </c>
      <c r="S11" s="4">
        <f>[1]Portland!Y10</f>
        <v>56.568288652820812</v>
      </c>
      <c r="T11" s="4">
        <f>[1]Portland!Z10</f>
        <v>49.917649025381792</v>
      </c>
    </row>
    <row r="12" spans="2:20" x14ac:dyDescent="0.3">
      <c r="B12" s="9" t="s">
        <v>19</v>
      </c>
      <c r="C12" s="6">
        <f>[1]Portland!I11</f>
        <v>69.328048122688358</v>
      </c>
      <c r="D12" s="6">
        <f>[1]Portland!J11</f>
        <v>57.373235474775356</v>
      </c>
      <c r="E12" s="6">
        <f>[1]Portland!K11</f>
        <v>55.448094987366595</v>
      </c>
      <c r="F12" s="6">
        <f>[1]Portland!L11</f>
        <v>58.591453324230592</v>
      </c>
      <c r="G12" s="6">
        <f>[1]Portland!M11</f>
        <v>47.688517051725704</v>
      </c>
      <c r="H12" s="6">
        <f>[1]Portland!N11</f>
        <v>53.971698808006785</v>
      </c>
      <c r="I12" s="6">
        <f>[1]Portland!O11</f>
        <v>62.430303788703753</v>
      </c>
      <c r="J12" s="6">
        <f>[1]Portland!P11</f>
        <v>69.457782001858973</v>
      </c>
      <c r="K12" s="6">
        <f>[1]Portland!Q11</f>
        <v>70.218906052221129</v>
      </c>
      <c r="L12" s="6">
        <f>[1]Portland!R11</f>
        <v>75.439424192016062</v>
      </c>
      <c r="M12" s="6">
        <f>[1]Portland!S11</f>
        <v>80.104907751843584</v>
      </c>
      <c r="N12" s="6">
        <f>[1]Portland!T11</f>
        <v>87.745068791964584</v>
      </c>
      <c r="O12" s="6">
        <f>[1]Portland!U11</f>
        <v>88.692143641002545</v>
      </c>
      <c r="P12" s="6">
        <f>[1]Portland!V11</f>
        <v>96.841694090475997</v>
      </c>
      <c r="Q12" s="6">
        <f>[1]Portland!W11</f>
        <v>107.07782539143531</v>
      </c>
      <c r="R12" s="6">
        <f>[1]Portland!X11</f>
        <v>111.41876595712478</v>
      </c>
      <c r="S12" s="6">
        <f>[1]Portland!Y11</f>
        <v>115.01779160776866</v>
      </c>
      <c r="T12" s="6">
        <f>[1]Portland!Z11</f>
        <v>114.89285812568193</v>
      </c>
    </row>
    <row r="15" spans="2:20" x14ac:dyDescent="0.3">
      <c r="B15" s="1" t="s">
        <v>24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150.65902348422145</v>
      </c>
      <c r="Q17" s="18">
        <f>Q5/P5*P17</f>
        <v>166.17602442353115</v>
      </c>
      <c r="R17" s="18">
        <f>R5/Q5*Q17</f>
        <v>165.81022773865041</v>
      </c>
      <c r="S17" s="18">
        <f>S5/R5*R17</f>
        <v>171.29759959782601</v>
      </c>
      <c r="T17" s="18">
        <f>T5/S5*S17</f>
        <v>169.85879882351398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127.59236668009532</v>
      </c>
      <c r="Q18" s="18">
        <f t="shared" si="0"/>
        <v>139.85329748127091</v>
      </c>
      <c r="R18" s="18">
        <f t="shared" si="0"/>
        <v>144.87339077732429</v>
      </c>
      <c r="S18" s="18">
        <f t="shared" si="0"/>
        <v>148.85957961116998</v>
      </c>
      <c r="T18" s="18">
        <f t="shared" si="0"/>
        <v>149.81720901108235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115.0159875184455</v>
      </c>
      <c r="Q19" s="70">
        <f t="shared" si="0"/>
        <v>128.00696568178782</v>
      </c>
      <c r="R19" s="70">
        <f t="shared" si="0"/>
        <v>133.9957246111594</v>
      </c>
      <c r="S19" s="70">
        <f t="shared" si="0"/>
        <v>138.85757679771092</v>
      </c>
      <c r="T19" s="70">
        <f t="shared" si="0"/>
        <v>139.78140378938525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105.78099826119065</v>
      </c>
      <c r="Q20" s="72">
        <f t="shared" si="0"/>
        <v>118.06809573610042</v>
      </c>
      <c r="R20" s="72">
        <f t="shared" si="0"/>
        <v>125.19755757552308</v>
      </c>
      <c r="S20" s="72">
        <f t="shared" si="0"/>
        <v>129.98915071974093</v>
      </c>
      <c r="T20" s="72">
        <f t="shared" si="0"/>
        <v>130.7067412573254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94.397716645633466</v>
      </c>
      <c r="Q21" s="70">
        <f t="shared" si="0"/>
        <v>104.43741401181656</v>
      </c>
      <c r="R21" s="70">
        <f t="shared" si="0"/>
        <v>108.69303788027494</v>
      </c>
      <c r="S21" s="70">
        <f t="shared" si="0"/>
        <v>112.23325827097455</v>
      </c>
      <c r="T21" s="70">
        <f t="shared" si="0"/>
        <v>111.60617468490084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80.941025441556604</v>
      </c>
      <c r="Q22" s="18">
        <f t="shared" si="0"/>
        <v>87.44492384227766</v>
      </c>
      <c r="R22" s="18">
        <f t="shared" si="0"/>
        <v>85.330423739234874</v>
      </c>
      <c r="S22" s="18">
        <f t="shared" si="0"/>
        <v>85.833435528494022</v>
      </c>
      <c r="T22" s="18">
        <f t="shared" si="0"/>
        <v>82.450113455020883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64.110128380153469</v>
      </c>
      <c r="Q23" s="18">
        <f t="shared" si="0"/>
        <v>69.267923520236891</v>
      </c>
      <c r="R23" s="18">
        <f t="shared" si="0"/>
        <v>68.959894851241927</v>
      </c>
      <c r="S23" s="18">
        <f t="shared" si="0"/>
        <v>67.309692461894912</v>
      </c>
      <c r="T23" s="18">
        <f t="shared" si="0"/>
        <v>59.396203850895731</v>
      </c>
    </row>
    <row r="24" spans="2:20" x14ac:dyDescent="0.3">
      <c r="B24" s="9" t="s">
        <v>30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104.9013262883032</v>
      </c>
      <c r="Q24" s="18">
        <f t="shared" si="0"/>
        <v>115.98935773608689</v>
      </c>
      <c r="R24" s="18">
        <f t="shared" si="0"/>
        <v>120.6915722827891</v>
      </c>
      <c r="S24" s="18">
        <f t="shared" si="0"/>
        <v>124.59012618195406</v>
      </c>
      <c r="T24" s="18">
        <f t="shared" si="0"/>
        <v>124.45479513377485</v>
      </c>
    </row>
    <row r="27" spans="2:20" x14ac:dyDescent="0.3">
      <c r="B27" s="1" t="s">
        <v>31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-2.9803909702610265E-2</v>
      </c>
      <c r="J29" s="14">
        <f t="shared" si="1"/>
        <v>-2.707682188700089E-2</v>
      </c>
      <c r="K29" s="14">
        <f t="shared" si="1"/>
        <v>-1.805723226327538E-2</v>
      </c>
      <c r="L29" s="14">
        <f t="shared" si="1"/>
        <v>-9.7869450645042821E-3</v>
      </c>
      <c r="M29" s="14">
        <f t="shared" si="1"/>
        <v>7.8686193021344497E-3</v>
      </c>
      <c r="N29" s="14">
        <f t="shared" si="1"/>
        <v>3.0503752439958731E-2</v>
      </c>
      <c r="O29" s="14">
        <f t="shared" si="1"/>
        <v>6.0251755714673116E-3</v>
      </c>
      <c r="P29" s="14">
        <f t="shared" ref="P29:T36" si="2">P5/P17-1</f>
        <v>6.0251755714670896E-3</v>
      </c>
      <c r="Q29" s="14">
        <f t="shared" si="2"/>
        <v>6.0251755714670896E-3</v>
      </c>
      <c r="R29" s="14">
        <f t="shared" si="2"/>
        <v>6.0251755714670896E-3</v>
      </c>
      <c r="S29" s="14">
        <f t="shared" si="2"/>
        <v>6.0251755714670896E-3</v>
      </c>
      <c r="T29" s="14">
        <f t="shared" si="2"/>
        <v>6.0251755714670896E-3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-0.11778095168123603</v>
      </c>
      <c r="J30" s="14">
        <f t="shared" si="3"/>
        <v>-6.8254090889995456E-2</v>
      </c>
      <c r="K30" s="14">
        <f t="shared" si="3"/>
        <v>-6.7520606482370571E-2</v>
      </c>
      <c r="L30" s="14">
        <f t="shared" si="3"/>
        <v>-6.2597159227328558E-2</v>
      </c>
      <c r="M30" s="14">
        <f t="shared" si="3"/>
        <v>-5.553336707092249E-2</v>
      </c>
      <c r="N30" s="14">
        <f t="shared" si="3"/>
        <v>-4.8670816527706884E-2</v>
      </c>
      <c r="O30" s="14">
        <f t="shared" si="3"/>
        <v>-5.1244317816446006E-2</v>
      </c>
      <c r="P30" s="14">
        <f t="shared" si="2"/>
        <v>-5.1244317816446117E-2</v>
      </c>
      <c r="Q30" s="14">
        <f t="shared" si="2"/>
        <v>-5.1244317816446006E-2</v>
      </c>
      <c r="R30" s="14">
        <f t="shared" si="2"/>
        <v>-5.1244317816446006E-2</v>
      </c>
      <c r="S30" s="14">
        <f t="shared" si="2"/>
        <v>-5.1244317816445895E-2</v>
      </c>
      <c r="T30" s="14">
        <f t="shared" si="2"/>
        <v>-5.1244317816445895E-2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-0.14321684697860992</v>
      </c>
      <c r="J31" s="46">
        <f t="shared" si="3"/>
        <v>-9.9563870000832222E-2</v>
      </c>
      <c r="K31" s="46">
        <f t="shared" si="3"/>
        <v>-9.4092877367566219E-2</v>
      </c>
      <c r="L31" s="46">
        <f t="shared" si="3"/>
        <v>-8.3581558312508464E-2</v>
      </c>
      <c r="M31" s="46">
        <f t="shared" si="3"/>
        <v>-7.650481552795696E-2</v>
      </c>
      <c r="N31" s="46">
        <f t="shared" si="3"/>
        <v>-6.9755296417748358E-2</v>
      </c>
      <c r="O31" s="46">
        <f t="shared" si="3"/>
        <v>-6.6930306687268848E-2</v>
      </c>
      <c r="P31" s="46">
        <f t="shared" si="2"/>
        <v>-6.6930306687268848E-2</v>
      </c>
      <c r="Q31" s="46">
        <f t="shared" si="2"/>
        <v>-6.6930306687268737E-2</v>
      </c>
      <c r="R31" s="46">
        <f t="shared" si="2"/>
        <v>-6.6930306687268626E-2</v>
      </c>
      <c r="S31" s="46">
        <f t="shared" si="2"/>
        <v>-6.6930306687268737E-2</v>
      </c>
      <c r="T31" s="46">
        <f t="shared" si="2"/>
        <v>-6.6930306687268626E-2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-0.15489990134004084</v>
      </c>
      <c r="J32" s="41">
        <f t="shared" si="3"/>
        <v>-0.11057490781087875</v>
      </c>
      <c r="K32" s="41">
        <f t="shared" si="3"/>
        <v>-0.10469917318365352</v>
      </c>
      <c r="L32" s="41">
        <f t="shared" si="3"/>
        <v>-9.4054273658968901E-2</v>
      </c>
      <c r="M32" s="41">
        <f t="shared" si="3"/>
        <v>-9.0960575839445834E-2</v>
      </c>
      <c r="N32" s="41">
        <f t="shared" si="3"/>
        <v>-7.8275920585415659E-2</v>
      </c>
      <c r="O32" s="41">
        <f t="shared" si="3"/>
        <v>-8.3159404495930289E-2</v>
      </c>
      <c r="P32" s="41">
        <f t="shared" si="2"/>
        <v>-8.3159404495930289E-2</v>
      </c>
      <c r="Q32" s="41">
        <f t="shared" si="2"/>
        <v>-8.31594044959304E-2</v>
      </c>
      <c r="R32" s="41">
        <f t="shared" si="2"/>
        <v>-8.31594044959304E-2</v>
      </c>
      <c r="S32" s="41">
        <f t="shared" si="2"/>
        <v>-8.31594044959304E-2</v>
      </c>
      <c r="T32" s="41">
        <f t="shared" si="2"/>
        <v>-8.3159404495930289E-2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-0.1728553057940786</v>
      </c>
      <c r="J33" s="46">
        <f t="shared" si="3"/>
        <v>-0.1208891199290455</v>
      </c>
      <c r="K33" s="46">
        <f t="shared" si="3"/>
        <v>-0.11278839680206898</v>
      </c>
      <c r="L33" s="46">
        <f t="shared" si="3"/>
        <v>-0.10140962505758333</v>
      </c>
      <c r="M33" s="46">
        <f t="shared" si="3"/>
        <v>-9.6332030178974515E-2</v>
      </c>
      <c r="N33" s="46">
        <f t="shared" si="3"/>
        <v>-8.8300104715372418E-2</v>
      </c>
      <c r="O33" s="46">
        <f t="shared" si="3"/>
        <v>-8.9263405505212945E-2</v>
      </c>
      <c r="P33" s="46">
        <f t="shared" si="2"/>
        <v>-8.9263405505212834E-2</v>
      </c>
      <c r="Q33" s="46">
        <f t="shared" si="2"/>
        <v>-8.9263405505212834E-2</v>
      </c>
      <c r="R33" s="46">
        <f t="shared" si="2"/>
        <v>-8.9263405505212723E-2</v>
      </c>
      <c r="S33" s="46">
        <f t="shared" si="2"/>
        <v>-8.9263405505212612E-2</v>
      </c>
      <c r="T33" s="46">
        <f t="shared" si="2"/>
        <v>-8.9263405505212612E-2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-0.20256892230186774</v>
      </c>
      <c r="J34" s="14">
        <f t="shared" si="3"/>
        <v>-0.14379602728030905</v>
      </c>
      <c r="K34" s="14">
        <f t="shared" si="3"/>
        <v>-0.13061355138484665</v>
      </c>
      <c r="L34" s="14">
        <f t="shared" si="3"/>
        <v>-0.12390510557177448</v>
      </c>
      <c r="M34" s="14">
        <f t="shared" si="3"/>
        <v>-0.11524739907297621</v>
      </c>
      <c r="N34" s="14">
        <f t="shared" si="3"/>
        <v>-0.10552930085669632</v>
      </c>
      <c r="O34" s="14">
        <f t="shared" si="3"/>
        <v>-0.10526680278311895</v>
      </c>
      <c r="P34" s="14">
        <f t="shared" si="2"/>
        <v>-0.10526680278311895</v>
      </c>
      <c r="Q34" s="14">
        <f t="shared" si="2"/>
        <v>-0.10526680278311884</v>
      </c>
      <c r="R34" s="14">
        <f t="shared" si="2"/>
        <v>-0.10526680278311884</v>
      </c>
      <c r="S34" s="14">
        <f t="shared" si="2"/>
        <v>-0.10526680278311895</v>
      </c>
      <c r="T34" s="14">
        <f t="shared" si="2"/>
        <v>-0.10526680278311884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-0.60523428564948134</v>
      </c>
      <c r="H35" s="14">
        <f t="shared" si="3"/>
        <v>-0.44361582094684582</v>
      </c>
      <c r="I35" s="14">
        <f t="shared" si="3"/>
        <v>-0.38396859020680441</v>
      </c>
      <c r="J35" s="14">
        <f t="shared" si="3"/>
        <v>-0.21455151972462549</v>
      </c>
      <c r="K35" s="14">
        <f t="shared" si="3"/>
        <v>-0.18149922892638881</v>
      </c>
      <c r="L35" s="14">
        <f t="shared" si="3"/>
        <v>-0.21692912387642216</v>
      </c>
      <c r="M35" s="14">
        <f t="shared" si="3"/>
        <v>-0.14167117947579688</v>
      </c>
      <c r="N35" s="14">
        <f t="shared" si="3"/>
        <v>-0.18651317482034446</v>
      </c>
      <c r="O35" s="14">
        <f t="shared" si="3"/>
        <v>-0.15958182865201753</v>
      </c>
      <c r="P35" s="14">
        <f t="shared" si="2"/>
        <v>-0.15958182865201764</v>
      </c>
      <c r="Q35" s="14">
        <f t="shared" si="2"/>
        <v>-0.15958182865201753</v>
      </c>
      <c r="R35" s="14">
        <f t="shared" si="2"/>
        <v>-0.15958182865201742</v>
      </c>
      <c r="S35" s="14">
        <f t="shared" si="2"/>
        <v>-0.15958182865201742</v>
      </c>
      <c r="T35" s="14">
        <f t="shared" si="2"/>
        <v>-0.15958182865201742</v>
      </c>
    </row>
    <row r="36" spans="2:20" x14ac:dyDescent="0.3">
      <c r="B36" s="9" t="s">
        <v>30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-0.21910508573011789</v>
      </c>
      <c r="I36" s="14">
        <f t="shared" si="3"/>
        <v>-0.15450999632060258</v>
      </c>
      <c r="J36" s="14">
        <f t="shared" si="3"/>
        <v>-0.10706245261602132</v>
      </c>
      <c r="K36" s="14">
        <f t="shared" si="3"/>
        <v>-0.10075195247924917</v>
      </c>
      <c r="L36" s="14">
        <f t="shared" si="3"/>
        <v>-9.085850171088905E-2</v>
      </c>
      <c r="M36" s="14">
        <f t="shared" si="3"/>
        <v>-8.4921791574021688E-2</v>
      </c>
      <c r="N36" s="14">
        <f t="shared" si="3"/>
        <v>-7.6288520267957405E-2</v>
      </c>
      <c r="O36" s="14">
        <f t="shared" si="3"/>
        <v>-7.6830603415601106E-2</v>
      </c>
      <c r="P36" s="14">
        <f t="shared" si="2"/>
        <v>-7.6830603415601106E-2</v>
      </c>
      <c r="Q36" s="14">
        <f t="shared" si="2"/>
        <v>-7.6830603415601106E-2</v>
      </c>
      <c r="R36" s="14">
        <f t="shared" si="2"/>
        <v>-7.6830603415601106E-2</v>
      </c>
      <c r="S36" s="14">
        <f t="shared" si="2"/>
        <v>-7.6830603415600995E-2</v>
      </c>
      <c r="T36" s="14">
        <f t="shared" si="2"/>
        <v>-7.6830603415600995E-2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345430470.05691332</v>
      </c>
      <c r="Q17" s="19">
        <f>'Spot Prices'!Q17/'Spot Prices'!P17*WindFarmRevenue!P17</f>
        <v>381007794.29797131</v>
      </c>
      <c r="R17" s="19">
        <f>'Spot Prices'!R17/'Spot Prices'!Q17*WindFarmRevenue!Q17</f>
        <v>380169096.96752667</v>
      </c>
      <c r="S17" s="19">
        <f>'Spot Prices'!S17/'Spot Prices'!R17*WindFarmRevenue!R17</f>
        <v>392750523.53498763</v>
      </c>
      <c r="T17" s="19">
        <f>'Spot Prices'!T17/'Spot Prices'!S17*WindFarmRevenue!S17</f>
        <v>389451646.26700306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302690018.38522333</v>
      </c>
      <c r="Q18" s="19">
        <f>'Spot Prices'!Q18/'Spot Prices'!P18*WindFarmRevenue!P18</f>
        <v>331776878.87847537</v>
      </c>
      <c r="R18" s="19">
        <f>'Spot Prices'!R18/'Spot Prices'!Q18*WindFarmRevenue!Q18</f>
        <v>343686150.34678948</v>
      </c>
      <c r="S18" s="19">
        <f>'Spot Prices'!S18/'Spot Prices'!R18*WindFarmRevenue!R18</f>
        <v>353142668.81100851</v>
      </c>
      <c r="T18" s="19">
        <f>'Spot Prices'!T18/'Spot Prices'!S18*WindFarmRevenue!S18</f>
        <v>355414472.9024905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274904721.70089459</v>
      </c>
      <c r="Q19" s="49">
        <f>'Spot Prices'!Q19/'Spot Prices'!P19*WindFarmRevenue!P19</f>
        <v>305955024.47765666</v>
      </c>
      <c r="R19" s="49">
        <f>'Spot Prices'!R19/'Spot Prices'!Q19*WindFarmRevenue!Q19</f>
        <v>320269018.05658078</v>
      </c>
      <c r="S19" s="49">
        <f>'Spot Prices'!S19/'Spot Prices'!R19*WindFarmRevenue!R19</f>
        <v>331889542.74303347</v>
      </c>
      <c r="T19" s="49">
        <f>'Spot Prices'!T19/'Spot Prices'!S19*WindFarmRevenue!S19</f>
        <v>334097621.87642592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254063098.73314825</v>
      </c>
      <c r="Q20" s="40">
        <f>'Spot Prices'!Q20/'Spot Prices'!P20*WindFarmRevenue!P20</f>
        <v>283574051.64743096</v>
      </c>
      <c r="R20" s="40">
        <f>'Spot Prices'!R20/'Spot Prices'!Q20*WindFarmRevenue!Q20</f>
        <v>300697478.32138777</v>
      </c>
      <c r="S20" s="40">
        <f>'Spot Prices'!S20/'Spot Prices'!R20*WindFarmRevenue!R20</f>
        <v>312205849.59883231</v>
      </c>
      <c r="T20" s="40">
        <f>'Spot Prices'!T20/'Spot Prices'!S20*WindFarmRevenue!S20</f>
        <v>313929347.00003982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228220720.75649256</v>
      </c>
      <c r="Q21" s="49">
        <f>'Spot Prices'!Q21/'Spot Prices'!P21*WindFarmRevenue!P21</f>
        <v>252493203.72012949</v>
      </c>
      <c r="R21" s="49">
        <f>'Spot Prices'!R21/'Spot Prices'!Q21*WindFarmRevenue!Q21</f>
        <v>262781816.42221472</v>
      </c>
      <c r="S21" s="49">
        <f>'Spot Prices'!S21/'Spot Prices'!R21*WindFarmRevenue!R21</f>
        <v>271340833.29160917</v>
      </c>
      <c r="T21" s="49">
        <f>'Spot Prices'!T21/'Spot Prices'!S21*WindFarmRevenue!S21</f>
        <v>269824764.12093681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197786971.17223874</v>
      </c>
      <c r="Q22" s="19">
        <f>'Spot Prices'!Q22/'Spot Prices'!P22*WindFarmRevenue!P22</f>
        <v>213679855.63315305</v>
      </c>
      <c r="R22" s="19">
        <f>'Spot Prices'!R22/'Spot Prices'!Q22*WindFarmRevenue!Q22</f>
        <v>208512876.72915837</v>
      </c>
      <c r="S22" s="19">
        <f>'Spot Prices'!S22/'Spot Prices'!R22*WindFarmRevenue!R22</f>
        <v>209742033.11454827</v>
      </c>
      <c r="T22" s="19">
        <f>'Spot Prices'!T22/'Spot Prices'!S22*WindFarmRevenue!S22</f>
        <v>201474568.97307146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164314380.30938405</v>
      </c>
      <c r="Q23" s="19">
        <f>'Spot Prices'!Q23/'Spot Prices'!P23*WindFarmRevenue!P23</f>
        <v>177533819.00992987</v>
      </c>
      <c r="R23" s="19">
        <f>'Spot Prices'!R23/'Spot Prices'!Q23*WindFarmRevenue!Q23</f>
        <v>176744340.94862714</v>
      </c>
      <c r="S23" s="19">
        <f>'Spot Prices'!S23/'Spot Prices'!R23*WindFarmRevenue!R23</f>
        <v>172514869.10319936</v>
      </c>
      <c r="T23" s="19">
        <f>'Spot Prices'!T23/'Spot Prices'!S23*WindFarmRevenue!S23</f>
        <v>152232582.82401243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30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251832574.72882301</v>
      </c>
      <c r="Q24" s="49">
        <f>'Spot Prices'!Q24/'Spot Prices'!P24*WindFarmRevenue!P24</f>
        <v>278451184.87389684</v>
      </c>
      <c r="R24" s="49">
        <f>'Spot Prices'!R24/'Spot Prices'!Q24*WindFarmRevenue!Q24</f>
        <v>289739610.27443802</v>
      </c>
      <c r="S24" s="49">
        <f>'Spot Prices'!S24/'Spot Prices'!R24*WindFarmRevenue!R24</f>
        <v>299098718.50389498</v>
      </c>
      <c r="T24" s="49">
        <f>'Spot Prices'!T24/'Spot Prices'!S24*WindFarmRevenue!S24</f>
        <v>298773834.46753824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244791226.45933941</v>
      </c>
      <c r="J28" s="20">
        <f t="shared" si="4"/>
        <v>264881742.90469536</v>
      </c>
      <c r="K28" s="20">
        <f t="shared" si="4"/>
        <v>255090245.10164991</v>
      </c>
      <c r="L28" s="20">
        <f t="shared" si="4"/>
        <v>279325534.30389678</v>
      </c>
      <c r="M28" s="20">
        <f t="shared" si="4"/>
        <v>287199813.49847174</v>
      </c>
      <c r="N28" s="20">
        <f t="shared" si="4"/>
        <v>340958397.13496202</v>
      </c>
      <c r="O28" s="20">
        <f t="shared" si="4"/>
        <v>332422748.34136522</v>
      </c>
      <c r="P28" s="21">
        <f>(O28*'Spot Prices'!P5/'Spot Prices'!O5)*($E$26)</f>
        <v>347511749.28674066</v>
      </c>
      <c r="Q28" s="21">
        <f>(P28*'Spot Prices'!Q5/'Spot Prices'!P5)*($E$26)</f>
        <v>383303433.15271401</v>
      </c>
      <c r="R28" s="21">
        <f>(Q28*'Spot Prices'!R5/'Spot Prices'!Q5)*($E$26)</f>
        <v>382459682.52360213</v>
      </c>
      <c r="S28" s="21">
        <f>(R28*'Spot Prices'!S5/'Spot Prices'!R5)*($E$26)</f>
        <v>395116914.39507151</v>
      </c>
      <c r="T28" s="21">
        <f>(S28*'Spot Prices'!T5/'Spot Prices'!S5)*($E$26)</f>
        <v>391798160.81235862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185287089.06395906</v>
      </c>
      <c r="J29" s="20">
        <f t="shared" si="5"/>
        <v>207807470.40163773</v>
      </c>
      <c r="K29" s="20">
        <f t="shared" si="5"/>
        <v>206694882.91295776</v>
      </c>
      <c r="L29" s="20">
        <f t="shared" si="5"/>
        <v>220266639.99957332</v>
      </c>
      <c r="M29" s="20">
        <f t="shared" si="5"/>
        <v>234662490.25263417</v>
      </c>
      <c r="N29" s="20">
        <f t="shared" si="5"/>
        <v>264448721.32546106</v>
      </c>
      <c r="O29" s="20">
        <f t="shared" si="5"/>
        <v>265009091.19665563</v>
      </c>
      <c r="P29" s="21">
        <f>(O29*'Spot Prices'!P6/'Spot Prices'!O6)*($E$26)</f>
        <v>287178874.88322508</v>
      </c>
      <c r="Q29" s="21">
        <f>(P29*'Spot Prices'!Q6/'Spot Prices'!P6)*($E$26)</f>
        <v>314775199.05307829</v>
      </c>
      <c r="R29" s="21">
        <f>(Q29*'Spot Prices'!R6/'Spot Prices'!Q6)*($E$26)</f>
        <v>326074188.02930784</v>
      </c>
      <c r="S29" s="21">
        <f>(R29*'Spot Prices'!S6/'Spot Prices'!R6)*($E$26)</f>
        <v>335046113.6559093</v>
      </c>
      <c r="T29" s="21">
        <f>(S29*'Spot Prices'!T6/'Spot Prices'!S6)*($E$26)</f>
        <v>337201500.69651067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161867943.79193684</v>
      </c>
      <c r="J30" s="51">
        <f t="shared" si="6"/>
        <v>180288794.12019426</v>
      </c>
      <c r="K30" s="51">
        <f t="shared" si="6"/>
        <v>182389063.40272436</v>
      </c>
      <c r="L30" s="51">
        <f t="shared" si="6"/>
        <v>195090073.08513805</v>
      </c>
      <c r="M30" s="51">
        <f t="shared" si="6"/>
        <v>208381441.63057545</v>
      </c>
      <c r="N30" s="51">
        <f t="shared" si="6"/>
        <v>230443469.36268333</v>
      </c>
      <c r="O30" s="51">
        <f t="shared" si="6"/>
        <v>234149248.92724574</v>
      </c>
      <c r="P30" s="52">
        <f>(O30*'Spot Prices'!P7/'Spot Prices'!O7)*($E$26)</f>
        <v>256505264.36767542</v>
      </c>
      <c r="Q30" s="52">
        <f>(P30*'Spot Prices'!Q7/'Spot Prices'!P7)*($E$26)</f>
        <v>285477360.85685629</v>
      </c>
      <c r="R30" s="52">
        <f>(Q30*'Spot Prices'!R7/'Spot Prices'!Q7)*($E$26)</f>
        <v>298833314.45562345</v>
      </c>
      <c r="S30" s="52">
        <f>(R30*'Spot Prices'!S7/'Spot Prices'!R7)*($E$26)</f>
        <v>309676073.86094487</v>
      </c>
      <c r="T30" s="52">
        <f>(S30*'Spot Prices'!T7/'Spot Prices'!S7)*($E$26)</f>
        <v>311736365.58074963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146224379.08232853</v>
      </c>
      <c r="J31" s="43">
        <f t="shared" si="7"/>
        <v>162722458.52709383</v>
      </c>
      <c r="K31" s="43">
        <f t="shared" si="7"/>
        <v>166369591.10997847</v>
      </c>
      <c r="L31" s="43">
        <f t="shared" si="7"/>
        <v>177589506.99417853</v>
      </c>
      <c r="M31" s="43">
        <f t="shared" si="7"/>
        <v>188731607.96848628</v>
      </c>
      <c r="N31" s="43">
        <f t="shared" si="7"/>
        <v>207358810.09837079</v>
      </c>
      <c r="O31" s="43">
        <f t="shared" si="7"/>
        <v>210683889.82695079</v>
      </c>
      <c r="P31" s="44">
        <f>(O31*'Spot Prices'!P8/'Spot Prices'!O8)*($E$26)</f>
        <v>232935362.7381089</v>
      </c>
      <c r="Q31" s="44">
        <f>(P31*'Spot Prices'!Q8/'Spot Prices'!P8)*($E$26)</f>
        <v>259992202.38193238</v>
      </c>
      <c r="R31" s="44">
        <f>(Q31*'Spot Prices'!R8/'Spot Prices'!Q8)*($E$26)</f>
        <v>275691655.09075326</v>
      </c>
      <c r="S31" s="44">
        <f>(R31*'Spot Prices'!S8/'Spot Prices'!R8)*($E$26)</f>
        <v>286242997.06604749</v>
      </c>
      <c r="T31" s="44">
        <f>(S31*'Spot Prices'!T8/'Spot Prices'!S8)*($E$26)</f>
        <v>287823169.44972032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131219625.79434644</v>
      </c>
      <c r="J32" s="51">
        <f t="shared" si="8"/>
        <v>147348037.5507569</v>
      </c>
      <c r="K32" s="51">
        <f t="shared" si="8"/>
        <v>151396859.05265942</v>
      </c>
      <c r="L32" s="51">
        <f t="shared" si="8"/>
        <v>161427009.47193861</v>
      </c>
      <c r="M32" s="51">
        <f t="shared" si="8"/>
        <v>171822321.05960715</v>
      </c>
      <c r="N32" s="51">
        <f t="shared" si="8"/>
        <v>186896719.59074068</v>
      </c>
      <c r="O32" s="51">
        <f t="shared" si="8"/>
        <v>190603268.83726448</v>
      </c>
      <c r="P32" s="52">
        <f>(O32*'Spot Prices'!P9/'Spot Prices'!O9)*($E$26)</f>
        <v>207848962.01491383</v>
      </c>
      <c r="Q32" s="52">
        <f>(P32*'Spot Prices'!Q9/'Spot Prices'!P9)*($E$26)</f>
        <v>229954800.48914927</v>
      </c>
      <c r="R32" s="52">
        <f>(Q32*'Spot Prices'!R9/'Spot Prices'!Q9)*($E$26)</f>
        <v>239325016.5835222</v>
      </c>
      <c r="S32" s="52">
        <f>(R32*'Spot Prices'!S9/'Spot Prices'!R9)*($E$26)</f>
        <v>247120026.45937797</v>
      </c>
      <c r="T32" s="52">
        <f>(S32*'Spot Prices'!T9/'Spot Prices'!S9)*($E$26)</f>
        <v>245739286.78586134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113714316.56226619</v>
      </c>
      <c r="J33" s="20">
        <f t="shared" si="9"/>
        <v>128422129.677451</v>
      </c>
      <c r="K33" s="20">
        <f t="shared" si="9"/>
        <v>132954455.232429</v>
      </c>
      <c r="L33" s="20">
        <f t="shared" si="9"/>
        <v>140312545.50135654</v>
      </c>
      <c r="M33" s="20">
        <f t="shared" si="9"/>
        <v>149916900.04031655</v>
      </c>
      <c r="N33" s="20">
        <f t="shared" si="9"/>
        <v>163221020.20950529</v>
      </c>
      <c r="O33" s="20">
        <f t="shared" si="9"/>
        <v>165858230.45656598</v>
      </c>
      <c r="P33" s="21">
        <f>(O33*'Spot Prices'!P10/'Spot Prices'!O10)*($E$26)</f>
        <v>176966569.08478028</v>
      </c>
      <c r="Q33" s="21">
        <f>(P33*'Spot Prices'!Q10/'Spot Prices'!P10)*($E$26)</f>
        <v>191186460.41149265</v>
      </c>
      <c r="R33" s="21">
        <f>(Q33*'Spot Prices'!R10/'Spot Prices'!Q10)*($E$26)</f>
        <v>186563392.85676932</v>
      </c>
      <c r="S33" s="21">
        <f>(R33*'Spot Prices'!S10/'Spot Prices'!R10)*($E$26)</f>
        <v>187663159.87934875</v>
      </c>
      <c r="T33" s="21">
        <f>(S33*'Spot Prices'!T10/'Spot Prices'!S10)*($E$26)</f>
        <v>180265985.2551693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45759495.321898125</v>
      </c>
      <c r="H34" s="20">
        <f t="shared" si="10"/>
        <v>62395433.969227552</v>
      </c>
      <c r="I34" s="20">
        <f t="shared" si="10"/>
        <v>74045192.847051591</v>
      </c>
      <c r="J34" s="20">
        <f t="shared" si="10"/>
        <v>100435723.67133693</v>
      </c>
      <c r="K34" s="20">
        <f t="shared" si="10"/>
        <v>109360115.15710917</v>
      </c>
      <c r="L34" s="20">
        <f t="shared" si="10"/>
        <v>108714474.82417494</v>
      </c>
      <c r="M34" s="20">
        <f t="shared" si="10"/>
        <v>122131166.17637782</v>
      </c>
      <c r="N34" s="20">
        <f t="shared" si="10"/>
        <v>119146650.1222883</v>
      </c>
      <c r="O34" s="20">
        <f t="shared" si="10"/>
        <v>133918215.36805114</v>
      </c>
      <c r="P34" s="21">
        <f>(O34*'Spot Prices'!P11/'Spot Prices'!O11)*($E$26)</f>
        <v>138092791.02578944</v>
      </c>
      <c r="Q34" s="21">
        <f>(P34*'Spot Prices'!Q11/'Spot Prices'!P11)*($E$26)</f>
        <v>149202647.52474889</v>
      </c>
      <c r="R34" s="21">
        <f>(Q34*'Spot Prices'!R11/'Spot Prices'!Q11)*($E$26)</f>
        <v>148539155.81614953</v>
      </c>
      <c r="S34" s="21">
        <f>(R34*'Spot Prices'!S11/'Spot Prices'!R11)*($E$26)</f>
        <v>144984630.82204735</v>
      </c>
      <c r="T34" s="21">
        <f>(S34*'Spot Prices'!T11/'Spot Prices'!S11)*($E$26)</f>
        <v>127939028.8765368</v>
      </c>
    </row>
    <row r="35" spans="2:20" x14ac:dyDescent="0.3">
      <c r="B35" s="9" t="s">
        <v>30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127346247.32189842</v>
      </c>
      <c r="I35" s="51">
        <f t="shared" si="11"/>
        <v>147370945.10312983</v>
      </c>
      <c r="J35" s="51">
        <f t="shared" si="11"/>
        <v>164726974.70905137</v>
      </c>
      <c r="K35" s="51">
        <f t="shared" si="11"/>
        <v>167573218.40961087</v>
      </c>
      <c r="L35" s="51">
        <f t="shared" si="11"/>
        <v>178794464.38544783</v>
      </c>
      <c r="M35" s="51">
        <f t="shared" si="11"/>
        <v>190502020.13539454</v>
      </c>
      <c r="N35" s="51">
        <f t="shared" si="11"/>
        <v>209817498.48038894</v>
      </c>
      <c r="O35" s="51">
        <f t="shared" si="11"/>
        <v>212919814.09221476</v>
      </c>
      <c r="P35" s="52">
        <f>(O35*'Spot Prices'!P12/'Spot Prices'!O12)*($E$26)</f>
        <v>232484126.05270305</v>
      </c>
      <c r="Q35" s="52">
        <f>(P35*'Spot Prices'!Q12/'Spot Prices'!P12)*($E$26)</f>
        <v>257057612.31824622</v>
      </c>
      <c r="R35" s="52">
        <f>(Q35*'Spot Prices'!R12/'Spot Prices'!Q12)*($E$26)</f>
        <v>267478741.18365186</v>
      </c>
      <c r="S35" s="52">
        <f>(R35*'Spot Prices'!S12/'Spot Prices'!R12)*($E$26)</f>
        <v>276118783.48040771</v>
      </c>
      <c r="T35" s="52">
        <f>(S35*'Spot Prices'!T12/'Spot Prices'!S12)*($E$26)</f>
        <v>275818860.48060435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31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30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26</v>
      </c>
      <c r="P15" t="s">
        <v>70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30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69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30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  <c r="J38" s="11" t="s">
        <v>68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113.35419233691987</v>
      </c>
      <c r="Q17" s="65">
        <f>'Spot Prices'!Q17/'Spot Prices'!P17*WindFarmAvPrice!P17</f>
        <v>125.02901318925926</v>
      </c>
      <c r="R17" s="65">
        <f>'Spot Prices'!R17/'Spot Prices'!Q17*WindFarmAvPrice!Q17</f>
        <v>124.75379178654971</v>
      </c>
      <c r="S17" s="65">
        <f>'Spot Prices'!S17/'Spot Prices'!R17*WindFarmAvPrice!R17</f>
        <v>128.88243002383615</v>
      </c>
      <c r="T17" s="65">
        <f>'Spot Prices'!T17/'Spot Prices'!S17*WindFarmAvPrice!S17</f>
        <v>127.79989214502828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98.309960288433203</v>
      </c>
      <c r="Q18" s="65">
        <f>'Spot Prices'!Q18/'Spot Prices'!P18*WindFarmAvPrice!P18</f>
        <v>107.75701148378376</v>
      </c>
      <c r="R18" s="65">
        <f>'Spot Prices'!R18/'Spot Prices'!Q18*WindFarmAvPrice!Q18</f>
        <v>111.62499501148665</v>
      </c>
      <c r="S18" s="65">
        <f>'Spot Prices'!S18/'Spot Prices'!R18*WindFarmAvPrice!R18</f>
        <v>114.69635481265804</v>
      </c>
      <c r="T18" s="65">
        <f>'Spot Prices'!T18/'Spot Prices'!S18*WindFarmAvPrice!S18</f>
        <v>115.43420857872593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89.625053011795956</v>
      </c>
      <c r="Q19" s="67">
        <f>'Spot Prices'!Q19/'Spot Prices'!P19*WindFarmAvPrice!P19</f>
        <v>99.748142259522623</v>
      </c>
      <c r="R19" s="67">
        <f>'Spot Prices'!R19/'Spot Prices'!Q19*WindFarmAvPrice!Q19</f>
        <v>104.41482250198644</v>
      </c>
      <c r="S19" s="67">
        <f>'Spot Prices'!S19/'Spot Prices'!R19*WindFarmAvPrice!R19</f>
        <v>108.20337198416441</v>
      </c>
      <c r="T19" s="67">
        <f>'Spot Prices'!T19/'Spot Prices'!S19*WindFarmAvPrice!S19</f>
        <v>108.923254888176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82.848997113352752</v>
      </c>
      <c r="Q20" s="69">
        <f>'Spot Prices'!Q20/'Spot Prices'!P20*WindFarmAvPrice!P20</f>
        <v>92.472405097428862</v>
      </c>
      <c r="R20" s="69">
        <f>'Spot Prices'!R20/'Spot Prices'!Q20*WindFarmAvPrice!Q20</f>
        <v>98.056288526999339</v>
      </c>
      <c r="S20" s="69">
        <f>'Spot Prices'!S20/'Spot Prices'!R20*WindFarmAvPrice!R20</f>
        <v>101.80912403714891</v>
      </c>
      <c r="T20" s="69">
        <f>'Spot Prices'!T20/'Spot Prices'!S20*WindFarmAvPrice!S20</f>
        <v>102.37114989580179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74.409929226024445</v>
      </c>
      <c r="Q21" s="67">
        <f>'Spot Prices'!Q21/'Spot Prices'!P21*WindFarmAvPrice!P21</f>
        <v>82.323819487510391</v>
      </c>
      <c r="R21" s="67">
        <f>'Spot Prices'!R21/'Spot Prices'!Q21*WindFarmAvPrice!Q21</f>
        <v>85.678356886474234</v>
      </c>
      <c r="S21" s="67">
        <f>'Spot Prices'!S21/'Spot Prices'!R21*WindFarmAvPrice!R21</f>
        <v>88.468970452958956</v>
      </c>
      <c r="T21" s="67">
        <f>'Spot Prices'!T21/'Spot Prices'!S21*WindFarmAvPrice!S21</f>
        <v>87.974665644361608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64.725530336192634</v>
      </c>
      <c r="Q22" s="65">
        <f>'Spot Prices'!Q22/'Spot Prices'!P22*WindFarmAvPrice!P22</f>
        <v>69.926456207132404</v>
      </c>
      <c r="R22" s="65">
        <f>'Spot Prices'!R22/'Spot Prices'!Q22*WindFarmAvPrice!Q22</f>
        <v>68.235569048009381</v>
      </c>
      <c r="S22" s="65">
        <f>'Spot Prices'!S22/'Spot Prices'!R22*WindFarmAvPrice!R22</f>
        <v>68.637808884329019</v>
      </c>
      <c r="T22" s="65">
        <f>'Spot Prices'!T22/'Spot Prices'!S22*WindFarmAvPrice!S22</f>
        <v>65.932291943951043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52.878625562400238</v>
      </c>
      <c r="Q23" s="65">
        <f>'Spot Prices'!Q23/'Spot Prices'!P23*WindFarmAvPrice!P23</f>
        <v>57.132822595399325</v>
      </c>
      <c r="R23" s="65">
        <f>'Spot Prices'!R23/'Spot Prices'!Q23*WindFarmAvPrice!Q23</f>
        <v>56.878757706405722</v>
      </c>
      <c r="S23" s="65">
        <f>'Spot Prices'!S23/'Spot Prices'!R23*WindFarmAvPrice!R23</f>
        <v>55.51765554590105</v>
      </c>
      <c r="T23" s="65">
        <f>'Spot Prices'!T23/'Spot Prices'!S23*WindFarmAvPrice!S23</f>
        <v>48.990537105706423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30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82.115541784740984</v>
      </c>
      <c r="Q24" s="67">
        <f>'Spot Prices'!Q24/'Spot Prices'!P24*WindFarmAvPrice!P24</f>
        <v>90.795124225468683</v>
      </c>
      <c r="R24" s="67">
        <f>'Spot Prices'!R24/'Spot Prices'!Q24*WindFarmAvPrice!Q24</f>
        <v>94.475963245838599</v>
      </c>
      <c r="S24" s="67">
        <f>'Spot Prices'!S24/'Spot Prices'!R24*WindFarmAvPrice!R24</f>
        <v>97.527706030549624</v>
      </c>
      <c r="T24" s="67">
        <f>'Spot Prices'!T24/'Spot Prices'!S24*WindFarmAvPrice!S24</f>
        <v>97.421770455331142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80.859676589741412</v>
      </c>
      <c r="J28" s="4">
        <f t="shared" si="4"/>
        <v>86.397528927406427</v>
      </c>
      <c r="K28" s="4">
        <f t="shared" si="4"/>
        <v>81.926155014660424</v>
      </c>
      <c r="L28" s="4">
        <f t="shared" si="4"/>
        <v>91.582014040382148</v>
      </c>
      <c r="M28" s="4">
        <f t="shared" si="4"/>
        <v>93.428050307985615</v>
      </c>
      <c r="N28" s="4">
        <f t="shared" si="4"/>
        <v>113.8632336820566</v>
      </c>
      <c r="O28" s="4">
        <f t="shared" si="4"/>
        <v>109.08566388612503</v>
      </c>
      <c r="P28" s="18">
        <f>(O28*'Spot Prices'!P5/'Spot Prices'!O5)*($E$26)</f>
        <v>114.03717124751168</v>
      </c>
      <c r="Q28" s="18">
        <f>(P28*'Spot Prices'!Q5/'Spot Prices'!P5)*($E$26)</f>
        <v>125.78233494525183</v>
      </c>
      <c r="R28" s="18">
        <f>(Q28*'Spot Prices'!R5/'Spot Prices'!Q5)*($E$26)</f>
        <v>125.50545528526993</v>
      </c>
      <c r="S28" s="18">
        <f>(R28*'Spot Prices'!S5/'Spot Prices'!R5)*($E$26)</f>
        <v>129.65896929280709</v>
      </c>
      <c r="T28" s="18">
        <f>(S28*'Spot Prices'!T5/'Spot Prices'!S5)*($E$26)</f>
        <v>128.56990893321662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60.521895873106629</v>
      </c>
      <c r="J29" s="4">
        <f t="shared" si="5"/>
        <v>67.698998316468803</v>
      </c>
      <c r="K29" s="4">
        <f t="shared" si="5"/>
        <v>67.202681172816654</v>
      </c>
      <c r="L29" s="4">
        <f t="shared" si="5"/>
        <v>72.037468826902241</v>
      </c>
      <c r="M29" s="4">
        <f t="shared" si="5"/>
        <v>76.666536804170562</v>
      </c>
      <c r="N29" s="4">
        <f t="shared" si="5"/>
        <v>86.419510749274167</v>
      </c>
      <c r="O29" s="4">
        <f t="shared" si="5"/>
        <v>86.071662919720637</v>
      </c>
      <c r="P29" s="18">
        <f>(O29*'Spot Prices'!P6/'Spot Prices'!O6)*($E$26)</f>
        <v>93.272133438890535</v>
      </c>
      <c r="Q29" s="18">
        <f>(P29*'Spot Prices'!Q6/'Spot Prices'!P6)*($E$26)</f>
        <v>102.23507694035831</v>
      </c>
      <c r="R29" s="18">
        <f>(Q29*'Spot Prices'!R6/'Spot Prices'!Q6)*($E$26)</f>
        <v>105.90484829085884</v>
      </c>
      <c r="S29" s="18">
        <f>(R29*'Spot Prices'!S6/'Spot Prices'!R6)*($E$26)</f>
        <v>108.81881835425035</v>
      </c>
      <c r="T29" s="18">
        <f>(S29*'Spot Prices'!T6/'Spot Prices'!S6)*($E$26)</f>
        <v>109.51886130742778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52.972665290500004</v>
      </c>
      <c r="J30" s="6">
        <f t="shared" si="6"/>
        <v>58.914286180497108</v>
      </c>
      <c r="K30" s="6">
        <f t="shared" si="6"/>
        <v>59.505936153829566</v>
      </c>
      <c r="L30" s="6">
        <f t="shared" si="6"/>
        <v>63.884994923123301</v>
      </c>
      <c r="M30" s="6">
        <f t="shared" si="6"/>
        <v>68.10721298721694</v>
      </c>
      <c r="N30" s="6">
        <f t="shared" si="6"/>
        <v>75.469801161296317</v>
      </c>
      <c r="O30" s="6">
        <f t="shared" si="6"/>
        <v>76.337862507176851</v>
      </c>
      <c r="P30" s="70">
        <f>(O30*'Spot Prices'!P7/'Spot Prices'!O7)*($E$26)</f>
        <v>83.626420726853723</v>
      </c>
      <c r="Q30" s="70">
        <f>(P30*'Spot Prices'!Q7/'Spot Prices'!P7)*($E$26)</f>
        <v>93.071968506607462</v>
      </c>
      <c r="R30" s="70">
        <f>(Q30*'Spot Prices'!R7/'Spot Prices'!Q7)*($E$26)</f>
        <v>97.426306409231756</v>
      </c>
      <c r="S30" s="70">
        <f>(R30*'Spot Prices'!S7/'Spot Prices'!R7)*($E$26)</f>
        <v>100.96128711266766</v>
      </c>
      <c r="T30" s="70">
        <f>(S30*'Spot Prices'!T7/'Spot Prices'!S7)*($E$26)</f>
        <v>101.63298803313485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47.811138349340524</v>
      </c>
      <c r="J31" s="71">
        <f t="shared" si="7"/>
        <v>53.140078962881752</v>
      </c>
      <c r="K31" s="71">
        <f t="shared" si="7"/>
        <v>54.281828597334489</v>
      </c>
      <c r="L31" s="71">
        <f t="shared" si="7"/>
        <v>58.24277421901283</v>
      </c>
      <c r="M31" s="71">
        <f t="shared" si="7"/>
        <v>61.789742255355264</v>
      </c>
      <c r="N31" s="71">
        <f t="shared" si="7"/>
        <v>67.941414692542608</v>
      </c>
      <c r="O31" s="71">
        <f t="shared" si="7"/>
        <v>68.703204310817867</v>
      </c>
      <c r="P31" s="72">
        <f>(O31*'Spot Prices'!P8/'Spot Prices'!O8)*($E$26)</f>
        <v>75.959323850321297</v>
      </c>
      <c r="Q31" s="72">
        <f>(P31*'Spot Prices'!Q8/'Spot Prices'!P8)*($E$26)</f>
        <v>84.782454957220267</v>
      </c>
      <c r="R31" s="72">
        <f>(Q31*'Spot Prices'!R8/'Spot Prices'!Q8)*($E$26)</f>
        <v>89.901985966012973</v>
      </c>
      <c r="S31" s="72">
        <f>(R31*'Spot Prices'!S8/'Spot Prices'!R8)*($E$26)</f>
        <v>93.342737909967326</v>
      </c>
      <c r="T31" s="72">
        <f>(S31*'Spot Prices'!T8/'Spot Prices'!S8)*($E$26)</f>
        <v>93.858026032903339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42.984124103567645</v>
      </c>
      <c r="J32" s="6">
        <f t="shared" si="8"/>
        <v>48.193683930606113</v>
      </c>
      <c r="K32" s="6">
        <f t="shared" si="8"/>
        <v>49.501950994561689</v>
      </c>
      <c r="L32" s="6">
        <f t="shared" si="8"/>
        <v>52.920412475780886</v>
      </c>
      <c r="M32" s="6">
        <f t="shared" si="8"/>
        <v>56.25922394019004</v>
      </c>
      <c r="N32" s="6">
        <f t="shared" si="8"/>
        <v>61.257642926713601</v>
      </c>
      <c r="O32" s="6">
        <f t="shared" si="8"/>
        <v>62.144995850585055</v>
      </c>
      <c r="P32" s="70">
        <f>(O32*'Spot Prices'!P9/'Spot Prices'!O9)*($E$26)</f>
        <v>67.76784553990764</v>
      </c>
      <c r="Q32" s="70">
        <f>(P32*'Spot Prices'!Q9/'Spot Prices'!P9)*($E$26)</f>
        <v>74.975315005858818</v>
      </c>
      <c r="R32" s="70">
        <f>(Q32*'Spot Prices'!R9/'Spot Prices'!Q9)*($E$26)</f>
        <v>78.030414972696562</v>
      </c>
      <c r="S32" s="70">
        <f>(R32*'Spot Prices'!S9/'Spot Prices'!R9)*($E$26)</f>
        <v>80.571928868787822</v>
      </c>
      <c r="T32" s="70">
        <f>(S32*'Spot Prices'!T9/'Spot Prices'!S9)*($E$26)</f>
        <v>80.121747390763488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37.228565067036556</v>
      </c>
      <c r="J33" s="4">
        <f t="shared" si="9"/>
        <v>42.146318624433043</v>
      </c>
      <c r="K33" s="4">
        <f t="shared" si="9"/>
        <v>43.585287280979095</v>
      </c>
      <c r="L33" s="4">
        <f t="shared" si="9"/>
        <v>46.124341749118649</v>
      </c>
      <c r="M33" s="4">
        <f t="shared" si="9"/>
        <v>49.247869007562805</v>
      </c>
      <c r="N33" s="4">
        <f t="shared" si="9"/>
        <v>53.708315130390538</v>
      </c>
      <c r="O33" s="4">
        <f t="shared" si="9"/>
        <v>54.276891259814619</v>
      </c>
      <c r="P33" s="18">
        <f>(O33*'Spot Prices'!P10/'Spot Prices'!O10)*($E$26)</f>
        <v>57.912080699259867</v>
      </c>
      <c r="Q33" s="18">
        <f>(P33*'Spot Prices'!Q10/'Spot Prices'!P10)*($E$26)</f>
        <v>62.565521732253799</v>
      </c>
      <c r="R33" s="18">
        <f>(Q33*'Spot Prices'!R10/'Spot Prices'!Q10)*($E$26)</f>
        <v>61.052628858238691</v>
      </c>
      <c r="S33" s="18">
        <f>(R33*'Spot Prices'!S10/'Spot Prices'!R10)*($E$26)</f>
        <v>61.412526193036946</v>
      </c>
      <c r="T33" s="18">
        <f>(S33*'Spot Prices'!T10/'Spot Prices'!S10)*($E$26)</f>
        <v>58.991810370848142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14.776299388345663</v>
      </c>
      <c r="H34" s="4">
        <f t="shared" si="10"/>
        <v>21.67440526834752</v>
      </c>
      <c r="I34" s="4">
        <f t="shared" si="10"/>
        <v>24.969135413401794</v>
      </c>
      <c r="J34" s="4">
        <f t="shared" si="10"/>
        <v>32.88869463212454</v>
      </c>
      <c r="K34" s="4">
        <f t="shared" si="10"/>
        <v>36.202018180830599</v>
      </c>
      <c r="L34" s="4">
        <f t="shared" si="10"/>
        <v>35.93121498163913</v>
      </c>
      <c r="M34" s="4">
        <f t="shared" si="10"/>
        <v>41.679317963927495</v>
      </c>
      <c r="N34" s="4">
        <f t="shared" si="10"/>
        <v>40.881919505650693</v>
      </c>
      <c r="O34" s="4">
        <f t="shared" si="10"/>
        <v>43.096721985614479</v>
      </c>
      <c r="P34" s="18">
        <f>(O34*'Spot Prices'!P11/'Spot Prices'!O11)*($E$26)</f>
        <v>44.440157798547091</v>
      </c>
      <c r="Q34" s="18">
        <f>(P34*'Spot Prices'!Q11/'Spot Prices'!P11)*($E$26)</f>
        <v>48.015462289574195</v>
      </c>
      <c r="R34" s="18">
        <f>(Q34*'Spot Prices'!R11/'Spot Prices'!Q11)*($E$26)</f>
        <v>47.801941540162467</v>
      </c>
      <c r="S34" s="18">
        <f>(R34*'Spot Prices'!S11/'Spot Prices'!R11)*($E$26)</f>
        <v>46.658046551413342</v>
      </c>
      <c r="T34" s="18">
        <f>(S34*'Spot Prices'!T11/'Spot Prices'!S11)*($E$26)</f>
        <v>41.172537607733275</v>
      </c>
    </row>
    <row r="35" spans="2:20" x14ac:dyDescent="0.3">
      <c r="B35" s="9" t="s">
        <v>30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41.658625108395796</v>
      </c>
      <c r="I35" s="6">
        <f t="shared" si="11"/>
        <v>48.223599514119115</v>
      </c>
      <c r="J35" s="6">
        <f t="shared" si="11"/>
        <v>53.805312754443847</v>
      </c>
      <c r="K35" s="6">
        <f t="shared" si="11"/>
        <v>54.674945833568771</v>
      </c>
      <c r="L35" s="6">
        <f t="shared" si="11"/>
        <v>58.572234707803979</v>
      </c>
      <c r="M35" s="6">
        <f t="shared" si="11"/>
        <v>62.314628891030694</v>
      </c>
      <c r="N35" s="6">
        <f t="shared" si="11"/>
        <v>68.714480383389287</v>
      </c>
      <c r="O35" s="6">
        <f t="shared" si="11"/>
        <v>69.427181569801277</v>
      </c>
      <c r="P35" s="70">
        <f>(O35*'Spot Prices'!P12/'Spot Prices'!O12)*($E$26)</f>
        <v>75.806555159620331</v>
      </c>
      <c r="Q35" s="70">
        <f>(P35*'Spot Prices'!Q12/'Spot Prices'!P12)*($E$26)</f>
        <v>83.819280044031473</v>
      </c>
      <c r="R35" s="70">
        <f>(Q35*'Spot Prices'!R12/'Spot Prices'!Q12)*($E$26)</f>
        <v>87.217317981390678</v>
      </c>
      <c r="S35" s="70">
        <f>(R35*'Spot Prices'!S12/'Spot Prices'!R12)*($E$26)</f>
        <v>90.03459352648315</v>
      </c>
      <c r="T35" s="70">
        <f>(S35*'Spot Prices'!T12/'Spot Prices'!S12)*($E$26)</f>
        <v>89.936797045431888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72</v>
      </c>
    </row>
    <row r="5" spans="1:23" x14ac:dyDescent="0.3">
      <c r="B5" s="2" t="s">
        <v>71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30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80.859676589741412</v>
      </c>
      <c r="J17" s="16">
        <f>WindFarmAvPrice!J28</f>
        <v>86.397528927406427</v>
      </c>
      <c r="K17" s="16">
        <f>WindFarmAvPrice!K28</f>
        <v>81.926155014660424</v>
      </c>
      <c r="L17" s="16">
        <f>WindFarmAvPrice!L28</f>
        <v>91.582014040382148</v>
      </c>
      <c r="M17" s="16">
        <f>WindFarmAvPrice!M28</f>
        <v>93.428050307985615</v>
      </c>
      <c r="N17" s="16">
        <f>WindFarmAvPrice!N28</f>
        <v>113.8632336820566</v>
      </c>
      <c r="O17" s="16">
        <f>WindFarmAvPrice!O28</f>
        <v>109.08566388612503</v>
      </c>
      <c r="P17" s="16">
        <f>WindFarmAvPrice!P28</f>
        <v>114.03717124751168</v>
      </c>
      <c r="Q17" s="16">
        <f>WindFarmAvPrice!Q28</f>
        <v>125.78233494525183</v>
      </c>
      <c r="R17" s="16">
        <f>WindFarmAvPrice!R28</f>
        <v>125.50545528526993</v>
      </c>
      <c r="S17" s="16">
        <f>WindFarmAvPrice!S28</f>
        <v>129.65896929280709</v>
      </c>
      <c r="T17" s="16">
        <f>WindFarmAvPrice!T28</f>
        <v>128.56990893321662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60.521895873106629</v>
      </c>
      <c r="J18" s="16">
        <f>WindFarmAvPrice!J29</f>
        <v>67.698998316468803</v>
      </c>
      <c r="K18" s="16">
        <f>WindFarmAvPrice!K29</f>
        <v>67.202681172816654</v>
      </c>
      <c r="L18" s="16">
        <f>WindFarmAvPrice!L29</f>
        <v>72.037468826902241</v>
      </c>
      <c r="M18" s="16">
        <f>WindFarmAvPrice!M29</f>
        <v>76.666536804170562</v>
      </c>
      <c r="N18" s="16">
        <f>WindFarmAvPrice!N29</f>
        <v>86.419510749274167</v>
      </c>
      <c r="O18" s="16">
        <f>WindFarmAvPrice!O29</f>
        <v>86.071662919720637</v>
      </c>
      <c r="P18" s="16">
        <f>WindFarmAvPrice!P29</f>
        <v>93.272133438890535</v>
      </c>
      <c r="Q18" s="16">
        <f>WindFarmAvPrice!Q29</f>
        <v>102.23507694035831</v>
      </c>
      <c r="R18" s="16">
        <f>WindFarmAvPrice!R29</f>
        <v>105.90484829085884</v>
      </c>
      <c r="S18" s="16">
        <f>WindFarmAvPrice!S29</f>
        <v>108.81881835425035</v>
      </c>
      <c r="T18" s="16">
        <f>WindFarmAvPrice!T29</f>
        <v>109.51886130742778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52.972665290500004</v>
      </c>
      <c r="J19" s="66">
        <f>WindFarmAvPrice!J30</f>
        <v>58.914286180497108</v>
      </c>
      <c r="K19" s="66">
        <f>WindFarmAvPrice!K30</f>
        <v>59.505936153829566</v>
      </c>
      <c r="L19" s="66">
        <f>WindFarmAvPrice!L30</f>
        <v>63.884994923123301</v>
      </c>
      <c r="M19" s="66">
        <f>WindFarmAvPrice!M30</f>
        <v>68.10721298721694</v>
      </c>
      <c r="N19" s="66">
        <f>WindFarmAvPrice!N30</f>
        <v>75.469801161296317</v>
      </c>
      <c r="O19" s="66">
        <f>WindFarmAvPrice!O30</f>
        <v>76.337862507176851</v>
      </c>
      <c r="P19" s="66">
        <f>WindFarmAvPrice!P30</f>
        <v>83.626420726853723</v>
      </c>
      <c r="Q19" s="66">
        <f>WindFarmAvPrice!Q30</f>
        <v>93.071968506607462</v>
      </c>
      <c r="R19" s="66">
        <f>WindFarmAvPrice!R30</f>
        <v>97.426306409231756</v>
      </c>
      <c r="S19" s="66">
        <f>WindFarmAvPrice!S30</f>
        <v>100.96128711266766</v>
      </c>
      <c r="T19" s="66">
        <f>WindFarmAvPrice!T30</f>
        <v>101.63298803313485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47.811138349340524</v>
      </c>
      <c r="J20" s="68">
        <f>WindFarmAvPrice!J31</f>
        <v>53.140078962881752</v>
      </c>
      <c r="K20" s="68">
        <f>WindFarmAvPrice!K31</f>
        <v>54.281828597334489</v>
      </c>
      <c r="L20" s="68">
        <f>WindFarmAvPrice!L31</f>
        <v>58.24277421901283</v>
      </c>
      <c r="M20" s="68">
        <f>WindFarmAvPrice!M31</f>
        <v>61.789742255355264</v>
      </c>
      <c r="N20" s="68">
        <f>WindFarmAvPrice!N31</f>
        <v>67.941414692542608</v>
      </c>
      <c r="O20" s="68">
        <f>WindFarmAvPrice!O31</f>
        <v>68.703204310817867</v>
      </c>
      <c r="P20" s="68">
        <f>WindFarmAvPrice!P31</f>
        <v>75.959323850321297</v>
      </c>
      <c r="Q20" s="68">
        <f>WindFarmAvPrice!Q31</f>
        <v>84.782454957220267</v>
      </c>
      <c r="R20" s="68">
        <f>WindFarmAvPrice!R31</f>
        <v>89.901985966012973</v>
      </c>
      <c r="S20" s="68">
        <f>WindFarmAvPrice!S31</f>
        <v>93.342737909967326</v>
      </c>
      <c r="T20" s="68">
        <f>WindFarmAvPrice!T31</f>
        <v>93.858026032903339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42.984124103567645</v>
      </c>
      <c r="J21" s="66">
        <f>WindFarmAvPrice!J32</f>
        <v>48.193683930606113</v>
      </c>
      <c r="K21" s="66">
        <f>WindFarmAvPrice!K32</f>
        <v>49.501950994561689</v>
      </c>
      <c r="L21" s="66">
        <f>WindFarmAvPrice!L32</f>
        <v>52.920412475780886</v>
      </c>
      <c r="M21" s="66">
        <f>WindFarmAvPrice!M32</f>
        <v>56.25922394019004</v>
      </c>
      <c r="N21" s="66">
        <f>WindFarmAvPrice!N32</f>
        <v>61.257642926713601</v>
      </c>
      <c r="O21" s="66">
        <f>WindFarmAvPrice!O32</f>
        <v>62.144995850585055</v>
      </c>
      <c r="P21" s="66">
        <f>WindFarmAvPrice!P32</f>
        <v>67.76784553990764</v>
      </c>
      <c r="Q21" s="66">
        <f>WindFarmAvPrice!Q32</f>
        <v>74.975315005858818</v>
      </c>
      <c r="R21" s="66">
        <f>WindFarmAvPrice!R32</f>
        <v>78.030414972696562</v>
      </c>
      <c r="S21" s="66">
        <f>WindFarmAvPrice!S32</f>
        <v>80.571928868787822</v>
      </c>
      <c r="T21" s="66">
        <f>WindFarmAvPrice!T32</f>
        <v>80.121747390763488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37.228565067036556</v>
      </c>
      <c r="J22" s="16">
        <f>WindFarmAvPrice!J33</f>
        <v>42.146318624433043</v>
      </c>
      <c r="K22" s="16">
        <f>WindFarmAvPrice!K33</f>
        <v>43.585287280979095</v>
      </c>
      <c r="L22" s="16">
        <f>WindFarmAvPrice!L33</f>
        <v>46.124341749118649</v>
      </c>
      <c r="M22" s="16">
        <f>WindFarmAvPrice!M33</f>
        <v>49.247869007562805</v>
      </c>
      <c r="N22" s="16">
        <f>WindFarmAvPrice!N33</f>
        <v>53.708315130390538</v>
      </c>
      <c r="O22" s="16">
        <f>WindFarmAvPrice!O33</f>
        <v>54.276891259814619</v>
      </c>
      <c r="P22" s="16">
        <f>WindFarmAvPrice!P33</f>
        <v>57.912080699259867</v>
      </c>
      <c r="Q22" s="16">
        <f>WindFarmAvPrice!Q33</f>
        <v>62.565521732253799</v>
      </c>
      <c r="R22" s="16">
        <f>WindFarmAvPrice!R33</f>
        <v>61.052628858238691</v>
      </c>
      <c r="S22" s="16">
        <f>WindFarmAvPrice!S33</f>
        <v>61.412526193036946</v>
      </c>
      <c r="T22" s="16">
        <f>WindFarmAvPrice!T33</f>
        <v>58.991810370848142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14.776299388345663</v>
      </c>
      <c r="H23" s="16">
        <f>WindFarmAvPrice!H34</f>
        <v>21.67440526834752</v>
      </c>
      <c r="I23" s="16">
        <f>WindFarmAvPrice!I34</f>
        <v>24.969135413401794</v>
      </c>
      <c r="J23" s="16">
        <f>WindFarmAvPrice!J34</f>
        <v>32.88869463212454</v>
      </c>
      <c r="K23" s="16">
        <f>WindFarmAvPrice!K34</f>
        <v>36.202018180830599</v>
      </c>
      <c r="L23" s="16">
        <f>WindFarmAvPrice!L34</f>
        <v>35.93121498163913</v>
      </c>
      <c r="M23" s="16">
        <f>WindFarmAvPrice!M34</f>
        <v>41.679317963927495</v>
      </c>
      <c r="N23" s="16">
        <f>WindFarmAvPrice!N34</f>
        <v>40.881919505650693</v>
      </c>
      <c r="O23" s="16">
        <f>WindFarmAvPrice!O34</f>
        <v>43.096721985614479</v>
      </c>
      <c r="P23" s="16">
        <f>WindFarmAvPrice!P34</f>
        <v>44.440157798547091</v>
      </c>
      <c r="Q23" s="16">
        <f>WindFarmAvPrice!Q34</f>
        <v>48.015462289574195</v>
      </c>
      <c r="R23" s="16">
        <f>WindFarmAvPrice!R34</f>
        <v>47.801941540162467</v>
      </c>
      <c r="S23" s="16">
        <f>WindFarmAvPrice!S34</f>
        <v>46.658046551413342</v>
      </c>
      <c r="T23" s="16">
        <f>WindFarmAvPrice!T34</f>
        <v>41.172537607733275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30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97.352839344284021</v>
      </c>
      <c r="J28" s="4">
        <f t="shared" si="3"/>
        <v>100.50438589637258</v>
      </c>
      <c r="K28" s="4">
        <f t="shared" si="3"/>
        <v>95.034365438428367</v>
      </c>
      <c r="L28" s="4">
        <f t="shared" si="3"/>
        <v>104.22236895146676</v>
      </c>
      <c r="M28" s="4">
        <f t="shared" si="3"/>
        <v>106.76224848484932</v>
      </c>
      <c r="N28" s="4">
        <f t="shared" ref="N28:T28" si="4">N17+N6</f>
        <v>113.8632336820566</v>
      </c>
      <c r="O28" s="4">
        <f t="shared" si="4"/>
        <v>109.08566388612503</v>
      </c>
      <c r="P28" s="4">
        <f t="shared" si="4"/>
        <v>114.03717124751168</v>
      </c>
      <c r="Q28" s="4">
        <f t="shared" si="4"/>
        <v>125.78233494525183</v>
      </c>
      <c r="R28" s="4">
        <f t="shared" si="4"/>
        <v>125.50545528526993</v>
      </c>
      <c r="S28" s="4">
        <f t="shared" si="4"/>
        <v>129.65896929280709</v>
      </c>
      <c r="T28" s="4">
        <f t="shared" si="4"/>
        <v>128.56990893321662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75.10324378188821</v>
      </c>
      <c r="J29" s="4">
        <f t="shared" si="5"/>
        <v>80.600183723537086</v>
      </c>
      <c r="K29" s="4">
        <f t="shared" si="5"/>
        <v>79.191704643529505</v>
      </c>
      <c r="L29" s="4">
        <f t="shared" si="5"/>
        <v>83.885235153032568</v>
      </c>
      <c r="M29" s="4">
        <f t="shared" si="5"/>
        <v>89.080066366193051</v>
      </c>
      <c r="N29" s="4">
        <f t="shared" ref="N29:T29" si="6">N18+N7</f>
        <v>86.419510749274167</v>
      </c>
      <c r="O29" s="4">
        <f t="shared" si="6"/>
        <v>86.071662919720637</v>
      </c>
      <c r="P29" s="4">
        <f t="shared" si="6"/>
        <v>93.272133438890535</v>
      </c>
      <c r="Q29" s="4">
        <f t="shared" si="6"/>
        <v>102.23507694035831</v>
      </c>
      <c r="R29" s="4">
        <f t="shared" si="6"/>
        <v>105.90484829085884</v>
      </c>
      <c r="S29" s="4">
        <f t="shared" si="6"/>
        <v>108.81881835425035</v>
      </c>
      <c r="T29" s="4">
        <f t="shared" si="6"/>
        <v>109.51886130742778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64.251125963261472</v>
      </c>
      <c r="J30" s="6">
        <f t="shared" si="5"/>
        <v>69.179615031788401</v>
      </c>
      <c r="K30" s="6">
        <f t="shared" si="5"/>
        <v>68.993050996649643</v>
      </c>
      <c r="L30" s="6">
        <f t="shared" si="5"/>
        <v>72.654562244013903</v>
      </c>
      <c r="M30" s="6">
        <f t="shared" si="5"/>
        <v>77.192382159496589</v>
      </c>
      <c r="N30" s="6">
        <f t="shared" ref="N30:T30" si="7">N19+N8</f>
        <v>75.469801161296317</v>
      </c>
      <c r="O30" s="6">
        <f t="shared" si="7"/>
        <v>76.337862507176851</v>
      </c>
      <c r="P30" s="6">
        <f t="shared" si="7"/>
        <v>83.626420726853723</v>
      </c>
      <c r="Q30" s="6">
        <f t="shared" si="7"/>
        <v>93.071968506607462</v>
      </c>
      <c r="R30" s="6">
        <f t="shared" si="7"/>
        <v>97.426306409231756</v>
      </c>
      <c r="S30" s="6">
        <f t="shared" si="7"/>
        <v>100.96128711266766</v>
      </c>
      <c r="T30" s="6">
        <f t="shared" si="7"/>
        <v>101.63298803313485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57.020470078733403</v>
      </c>
      <c r="J31" s="71">
        <f t="shared" si="5"/>
        <v>61.911580164513481</v>
      </c>
      <c r="K31" s="71">
        <f t="shared" si="5"/>
        <v>62.335048810787164</v>
      </c>
      <c r="L31" s="71">
        <f t="shared" si="5"/>
        <v>66.130815625620869</v>
      </c>
      <c r="M31" s="71">
        <f t="shared" si="5"/>
        <v>69.719059350372191</v>
      </c>
      <c r="N31" s="71">
        <f t="shared" ref="N31:T31" si="8">N20+N9</f>
        <v>67.941414692542608</v>
      </c>
      <c r="O31" s="71">
        <f t="shared" si="8"/>
        <v>68.703204310817867</v>
      </c>
      <c r="P31" s="71">
        <f t="shared" si="8"/>
        <v>75.959323850321297</v>
      </c>
      <c r="Q31" s="71">
        <f t="shared" si="8"/>
        <v>84.782454957220267</v>
      </c>
      <c r="R31" s="71">
        <f t="shared" si="8"/>
        <v>89.901985966012973</v>
      </c>
      <c r="S31" s="71">
        <f t="shared" si="8"/>
        <v>93.342737909967326</v>
      </c>
      <c r="T31" s="71">
        <f t="shared" si="8"/>
        <v>93.858026032903339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50.6883694901544</v>
      </c>
      <c r="J32" s="6">
        <f t="shared" si="5"/>
        <v>56.403958340132078</v>
      </c>
      <c r="K32" s="6">
        <f t="shared" si="5"/>
        <v>56.625531650220623</v>
      </c>
      <c r="L32" s="6">
        <f t="shared" si="5"/>
        <v>60.04201184132301</v>
      </c>
      <c r="M32" s="6">
        <f t="shared" si="5"/>
        <v>63.586540638233139</v>
      </c>
      <c r="N32" s="6">
        <f t="shared" ref="N32:T32" si="9">N21+N10</f>
        <v>61.257642926713601</v>
      </c>
      <c r="O32" s="6">
        <f t="shared" si="9"/>
        <v>62.144995850585055</v>
      </c>
      <c r="P32" s="6">
        <f t="shared" si="9"/>
        <v>67.76784553990764</v>
      </c>
      <c r="Q32" s="6">
        <f t="shared" si="9"/>
        <v>74.975315005858818</v>
      </c>
      <c r="R32" s="6">
        <f t="shared" si="9"/>
        <v>78.030414972696562</v>
      </c>
      <c r="S32" s="6">
        <f t="shared" si="9"/>
        <v>80.571928868787822</v>
      </c>
      <c r="T32" s="6">
        <f t="shared" si="9"/>
        <v>80.121747390763488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45.958700472037577</v>
      </c>
      <c r="J33" s="4">
        <f t="shared" si="5"/>
        <v>49.817976680736322</v>
      </c>
      <c r="K33" s="4">
        <f t="shared" si="5"/>
        <v>49.346388040812734</v>
      </c>
      <c r="L33" s="4">
        <f t="shared" si="5"/>
        <v>52.719452550462805</v>
      </c>
      <c r="M33" s="4">
        <f t="shared" si="5"/>
        <v>55.094364629309084</v>
      </c>
      <c r="N33" s="4">
        <f t="shared" ref="N33:T33" si="10">N22+N11</f>
        <v>53.708315130390538</v>
      </c>
      <c r="O33" s="4">
        <f t="shared" si="10"/>
        <v>54.276891259814619</v>
      </c>
      <c r="P33" s="4">
        <f t="shared" si="10"/>
        <v>57.912080699259867</v>
      </c>
      <c r="Q33" s="4">
        <f t="shared" si="10"/>
        <v>62.565521732253799</v>
      </c>
      <c r="R33" s="4">
        <f t="shared" si="10"/>
        <v>61.052628858238691</v>
      </c>
      <c r="S33" s="4">
        <f t="shared" si="10"/>
        <v>61.412526193036946</v>
      </c>
      <c r="T33" s="4">
        <f t="shared" si="10"/>
        <v>58.991810370848142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19.568747992017069</v>
      </c>
      <c r="H34" s="4">
        <f t="shared" si="5"/>
        <v>26.40785031393175</v>
      </c>
      <c r="I34" s="4">
        <f t="shared" si="5"/>
        <v>29.793087276252507</v>
      </c>
      <c r="J34" s="4">
        <f t="shared" si="5"/>
        <v>37.61031236832963</v>
      </c>
      <c r="K34" s="4">
        <f t="shared" si="5"/>
        <v>40.60843673538001</v>
      </c>
      <c r="L34" s="4">
        <f t="shared" si="5"/>
        <v>40.362721898099267</v>
      </c>
      <c r="M34" s="4">
        <f t="shared" si="5"/>
        <v>45.483627180229199</v>
      </c>
      <c r="N34" s="4">
        <f t="shared" ref="N34:T34" si="11">N23+N12</f>
        <v>40.881919505650693</v>
      </c>
      <c r="O34" s="4">
        <f t="shared" si="11"/>
        <v>43.096721985614479</v>
      </c>
      <c r="P34" s="4">
        <f t="shared" si="11"/>
        <v>44.440157798547091</v>
      </c>
      <c r="Q34" s="4">
        <f t="shared" si="11"/>
        <v>48.015462289574195</v>
      </c>
      <c r="R34" s="4">
        <f t="shared" si="11"/>
        <v>47.801941540162467</v>
      </c>
      <c r="S34" s="4">
        <f t="shared" si="11"/>
        <v>46.658046551413342</v>
      </c>
      <c r="T34" s="4">
        <f t="shared" si="11"/>
        <v>41.172537607733275</v>
      </c>
    </row>
    <row r="35" spans="1:20" x14ac:dyDescent="0.3">
      <c r="B35" s="9" t="s">
        <v>30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58.063752919916958</v>
      </c>
      <c r="J35" s="6">
        <f t="shared" si="12"/>
        <v>63.204785603418465</v>
      </c>
      <c r="K35" s="6">
        <f t="shared" si="12"/>
        <v>63.065587907037099</v>
      </c>
      <c r="L35" s="6">
        <f t="shared" si="12"/>
        <v>66.750617107620926</v>
      </c>
      <c r="M35" s="6">
        <f t="shared" si="12"/>
        <v>70.672209050260108</v>
      </c>
      <c r="N35" s="6">
        <f t="shared" ref="N35:T35" si="13">SUMPRODUCT($A$28:$A$34,N28:N34)/SUM($A$28:$A$34)</f>
        <v>68.740424056688411</v>
      </c>
      <c r="O35" s="6">
        <f t="shared" si="13"/>
        <v>69.436769962508023</v>
      </c>
      <c r="P35" s="6">
        <f t="shared" si="13"/>
        <v>75.765384499302414</v>
      </c>
      <c r="Q35" s="6">
        <f t="shared" si="13"/>
        <v>83.87610982890449</v>
      </c>
      <c r="R35" s="6">
        <f t="shared" si="13"/>
        <v>87.216259328499277</v>
      </c>
      <c r="S35" s="6">
        <f t="shared" si="13"/>
        <v>90.044413873236365</v>
      </c>
      <c r="T35" s="6">
        <f t="shared" si="13"/>
        <v>90.002414445972704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76</v>
      </c>
    </row>
    <row r="5" spans="1:23" x14ac:dyDescent="0.3">
      <c r="B5" s="2" t="s">
        <v>71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97.352839344284021</v>
      </c>
      <c r="J6" s="16">
        <f>PPAPrice!J28</f>
        <v>100.50438589637258</v>
      </c>
      <c r="K6" s="16">
        <f>PPAPrice!K28</f>
        <v>95.034365438428367</v>
      </c>
      <c r="L6" s="16">
        <f>PPAPrice!L28</f>
        <v>104.22236895146676</v>
      </c>
      <c r="M6" s="16">
        <f>PPAPrice!M28</f>
        <v>106.76224848484932</v>
      </c>
      <c r="N6" s="16">
        <f>PPAPrice!N28</f>
        <v>113.8632336820566</v>
      </c>
      <c r="O6" s="16">
        <f>PPAPrice!O28</f>
        <v>109.08566388612503</v>
      </c>
      <c r="P6" s="16">
        <f>PPAPrice!P28</f>
        <v>114.03717124751168</v>
      </c>
      <c r="Q6" s="16">
        <f>PPAPrice!Q28</f>
        <v>125.78233494525183</v>
      </c>
      <c r="R6" s="16">
        <f>PPAPrice!R28</f>
        <v>125.50545528526993</v>
      </c>
      <c r="S6" s="16">
        <f>PPAPrice!S28</f>
        <v>129.65896929280709</v>
      </c>
      <c r="T6" s="16">
        <f>PPAPrice!T28</f>
        <v>128.56990893321662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75.10324378188821</v>
      </c>
      <c r="J7" s="16">
        <f>PPAPrice!J29</f>
        <v>80.600183723537086</v>
      </c>
      <c r="K7" s="16">
        <f>PPAPrice!K29</f>
        <v>79.191704643529505</v>
      </c>
      <c r="L7" s="16">
        <f>PPAPrice!L29</f>
        <v>83.885235153032568</v>
      </c>
      <c r="M7" s="16">
        <f>PPAPrice!M29</f>
        <v>89.080066366193051</v>
      </c>
      <c r="N7" s="16">
        <f>PPAPrice!N29</f>
        <v>86.419510749274167</v>
      </c>
      <c r="O7" s="16">
        <f>PPAPrice!O29</f>
        <v>86.071662919720637</v>
      </c>
      <c r="P7" s="16">
        <f>PPAPrice!P29</f>
        <v>93.272133438890535</v>
      </c>
      <c r="Q7" s="16">
        <f>PPAPrice!Q29</f>
        <v>102.23507694035831</v>
      </c>
      <c r="R7" s="16">
        <f>PPAPrice!R29</f>
        <v>105.90484829085884</v>
      </c>
      <c r="S7" s="16">
        <f>PPAPrice!S29</f>
        <v>108.81881835425035</v>
      </c>
      <c r="T7" s="16">
        <f>PPAPrice!T29</f>
        <v>109.51886130742778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64.251125963261472</v>
      </c>
      <c r="J8" s="66">
        <f>PPAPrice!J30</f>
        <v>69.179615031788401</v>
      </c>
      <c r="K8" s="66">
        <f>PPAPrice!K30</f>
        <v>68.993050996649643</v>
      </c>
      <c r="L8" s="66">
        <f>PPAPrice!L30</f>
        <v>72.654562244013903</v>
      </c>
      <c r="M8" s="66">
        <f>PPAPrice!M30</f>
        <v>77.192382159496589</v>
      </c>
      <c r="N8" s="66">
        <f>PPAPrice!N30</f>
        <v>75.469801161296317</v>
      </c>
      <c r="O8" s="66">
        <f>PPAPrice!O30</f>
        <v>76.337862507176851</v>
      </c>
      <c r="P8" s="66">
        <f>PPAPrice!P30</f>
        <v>83.626420726853723</v>
      </c>
      <c r="Q8" s="66">
        <f>PPAPrice!Q30</f>
        <v>93.071968506607462</v>
      </c>
      <c r="R8" s="66">
        <f>PPAPrice!R30</f>
        <v>97.426306409231756</v>
      </c>
      <c r="S8" s="66">
        <f>PPAPrice!S30</f>
        <v>100.96128711266766</v>
      </c>
      <c r="T8" s="66">
        <f>PPAPrice!T30</f>
        <v>101.63298803313485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57.020470078733403</v>
      </c>
      <c r="J9" s="68">
        <f>PPAPrice!J31</f>
        <v>61.911580164513481</v>
      </c>
      <c r="K9" s="68">
        <f>PPAPrice!K31</f>
        <v>62.335048810787164</v>
      </c>
      <c r="L9" s="68">
        <f>PPAPrice!L31</f>
        <v>66.130815625620869</v>
      </c>
      <c r="M9" s="68">
        <f>PPAPrice!M31</f>
        <v>69.719059350372191</v>
      </c>
      <c r="N9" s="68">
        <f>PPAPrice!N31</f>
        <v>67.941414692542608</v>
      </c>
      <c r="O9" s="68">
        <f>PPAPrice!O31</f>
        <v>68.703204310817867</v>
      </c>
      <c r="P9" s="68">
        <f>PPAPrice!P31</f>
        <v>75.959323850321297</v>
      </c>
      <c r="Q9" s="68">
        <f>PPAPrice!Q31</f>
        <v>84.782454957220267</v>
      </c>
      <c r="R9" s="68">
        <f>PPAPrice!R31</f>
        <v>89.901985966012973</v>
      </c>
      <c r="S9" s="68">
        <f>PPAPrice!S31</f>
        <v>93.342737909967326</v>
      </c>
      <c r="T9" s="68">
        <f>PPAPrice!T31</f>
        <v>93.858026032903339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50.6883694901544</v>
      </c>
      <c r="J10" s="66">
        <f>PPAPrice!J32</f>
        <v>56.403958340132078</v>
      </c>
      <c r="K10" s="66">
        <f>PPAPrice!K32</f>
        <v>56.625531650220623</v>
      </c>
      <c r="L10" s="66">
        <f>PPAPrice!L32</f>
        <v>60.04201184132301</v>
      </c>
      <c r="M10" s="66">
        <f>PPAPrice!M32</f>
        <v>63.586540638233139</v>
      </c>
      <c r="N10" s="66">
        <f>PPAPrice!N32</f>
        <v>61.257642926713601</v>
      </c>
      <c r="O10" s="66">
        <f>PPAPrice!O32</f>
        <v>62.144995850585055</v>
      </c>
      <c r="P10" s="66">
        <f>PPAPrice!P32</f>
        <v>67.76784553990764</v>
      </c>
      <c r="Q10" s="66">
        <f>PPAPrice!Q32</f>
        <v>74.975315005858818</v>
      </c>
      <c r="R10" s="66">
        <f>PPAPrice!R32</f>
        <v>78.030414972696562</v>
      </c>
      <c r="S10" s="66">
        <f>PPAPrice!S32</f>
        <v>80.571928868787822</v>
      </c>
      <c r="T10" s="66">
        <f>PPAPrice!T32</f>
        <v>80.121747390763488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45.958700472037577</v>
      </c>
      <c r="J11" s="16">
        <f>PPAPrice!J33</f>
        <v>49.817976680736322</v>
      </c>
      <c r="K11" s="16">
        <f>PPAPrice!K33</f>
        <v>49.346388040812734</v>
      </c>
      <c r="L11" s="16">
        <f>PPAPrice!L33</f>
        <v>52.719452550462805</v>
      </c>
      <c r="M11" s="16">
        <f>PPAPrice!M33</f>
        <v>55.094364629309084</v>
      </c>
      <c r="N11" s="16">
        <f>PPAPrice!N33</f>
        <v>53.708315130390538</v>
      </c>
      <c r="O11" s="16">
        <f>PPAPrice!O33</f>
        <v>54.276891259814619</v>
      </c>
      <c r="P11" s="16">
        <f>PPAPrice!P33</f>
        <v>57.912080699259867</v>
      </c>
      <c r="Q11" s="16">
        <f>PPAPrice!Q33</f>
        <v>62.565521732253799</v>
      </c>
      <c r="R11" s="16">
        <f>PPAPrice!R33</f>
        <v>61.052628858238691</v>
      </c>
      <c r="S11" s="16">
        <f>PPAPrice!S33</f>
        <v>61.412526193036946</v>
      </c>
      <c r="T11" s="16">
        <f>PPAPrice!T33</f>
        <v>58.991810370848142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19.568747992017069</v>
      </c>
      <c r="H12" s="16">
        <f>PPAPrice!H34</f>
        <v>26.40785031393175</v>
      </c>
      <c r="I12" s="16">
        <f>PPAPrice!I34</f>
        <v>29.793087276252507</v>
      </c>
      <c r="J12" s="16">
        <f>PPAPrice!J34</f>
        <v>37.61031236832963</v>
      </c>
      <c r="K12" s="16">
        <f>PPAPrice!K34</f>
        <v>40.60843673538001</v>
      </c>
      <c r="L12" s="16">
        <f>PPAPrice!L34</f>
        <v>40.362721898099267</v>
      </c>
      <c r="M12" s="16">
        <f>PPAPrice!M34</f>
        <v>45.483627180229199</v>
      </c>
      <c r="N12" s="16">
        <f>PPAPrice!N34</f>
        <v>40.881919505650693</v>
      </c>
      <c r="O12" s="16">
        <f>PPAPrice!O34</f>
        <v>43.096721985614479</v>
      </c>
      <c r="P12" s="16">
        <f>PPAPrice!P34</f>
        <v>44.440157798547091</v>
      </c>
      <c r="Q12" s="16">
        <f>PPAPrice!Q34</f>
        <v>48.015462289574195</v>
      </c>
      <c r="R12" s="16">
        <f>PPAPrice!R34</f>
        <v>47.801941540162467</v>
      </c>
      <c r="S12" s="16">
        <f>PPAPrice!S34</f>
        <v>46.658046551413342</v>
      </c>
      <c r="T12" s="16">
        <f>PPAPrice!T34</f>
        <v>41.172537607733275</v>
      </c>
    </row>
    <row r="13" spans="1:23" x14ac:dyDescent="0.3">
      <c r="B13" s="9" t="s">
        <v>75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77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30</v>
      </c>
      <c r="C24" s="48"/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74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(E6-E$13)*E17</f>
        <v>42921549.349923119</v>
      </c>
      <c r="F28" s="73">
        <f t="shared" ref="F28:T28" si="3">(F6-F$13)*F17</f>
        <v>26744147.762844302</v>
      </c>
      <c r="G28" s="73">
        <f t="shared" si="3"/>
        <v>16341145.621148063</v>
      </c>
      <c r="H28" s="73">
        <f t="shared" si="3"/>
        <v>14008390.89326204</v>
      </c>
      <c r="I28" s="73">
        <f t="shared" si="3"/>
        <v>17860497.031073336</v>
      </c>
      <c r="J28" s="73">
        <f t="shared" si="3"/>
        <v>18773330.945654888</v>
      </c>
      <c r="K28" s="73">
        <f t="shared" si="3"/>
        <v>15219383.501575194</v>
      </c>
      <c r="L28" s="73">
        <f t="shared" si="3"/>
        <v>18837500.764229041</v>
      </c>
      <c r="M28" s="73">
        <f t="shared" si="3"/>
        <v>19211934.996263608</v>
      </c>
      <c r="N28" s="73">
        <f t="shared" si="3"/>
        <v>22087776.246069185</v>
      </c>
      <c r="O28" s="73">
        <f t="shared" si="3"/>
        <v>18696631.250553377</v>
      </c>
      <c r="P28" s="73">
        <f t="shared" si="3"/>
        <v>20285553.727669023</v>
      </c>
      <c r="Q28" s="73">
        <f t="shared" si="3"/>
        <v>25813631.713861201</v>
      </c>
      <c r="R28" s="73">
        <f t="shared" si="3"/>
        <v>24944990.085123271</v>
      </c>
      <c r="S28" s="73">
        <f t="shared" si="3"/>
        <v>25526348.529669534</v>
      </c>
      <c r="T28" s="73">
        <f t="shared" si="3"/>
        <v>23748772.455735382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4" si="4">(E7-E$13)*E18</f>
        <v>30217301.135695796</v>
      </c>
      <c r="F29" s="73">
        <f t="shared" si="4"/>
        <v>15472973.955126081</v>
      </c>
      <c r="G29" s="73">
        <f t="shared" si="4"/>
        <v>6106770.9114028793</v>
      </c>
      <c r="H29" s="73">
        <f t="shared" si="4"/>
        <v>5091551.1218864843</v>
      </c>
      <c r="I29" s="73">
        <f t="shared" si="4"/>
        <v>6417285.7733485429</v>
      </c>
      <c r="J29" s="73">
        <f t="shared" si="4"/>
        <v>8346943.4587955428</v>
      </c>
      <c r="K29" s="73">
        <f t="shared" si="4"/>
        <v>6885065.8450074568</v>
      </c>
      <c r="L29" s="73">
        <f t="shared" si="4"/>
        <v>8336254.9475257751</v>
      </c>
      <c r="M29" s="73">
        <f t="shared" si="4"/>
        <v>10038694.580635415</v>
      </c>
      <c r="N29" s="73">
        <f t="shared" si="4"/>
        <v>7950808.881582018</v>
      </c>
      <c r="O29" s="73">
        <f t="shared" si="4"/>
        <v>6967190.4466194846</v>
      </c>
      <c r="P29" s="73">
        <f t="shared" si="4"/>
        <v>9528989.821066333</v>
      </c>
      <c r="Q29" s="73">
        <f t="shared" si="4"/>
        <v>13006219.800313136</v>
      </c>
      <c r="R29" s="73">
        <f t="shared" si="4"/>
        <v>13855963.944787433</v>
      </c>
      <c r="S29" s="73">
        <f t="shared" si="4"/>
        <v>14312147.239889557</v>
      </c>
      <c r="T29" s="73">
        <f t="shared" si="4"/>
        <v>13720409.873889659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23619270.426674854</v>
      </c>
      <c r="F30" s="74">
        <f t="shared" si="4"/>
        <v>8973749.8142748699</v>
      </c>
      <c r="G30" s="74">
        <f t="shared" si="4"/>
        <v>-326455.46626934822</v>
      </c>
      <c r="H30" s="74">
        <f t="shared" si="4"/>
        <v>-835607.01633421273</v>
      </c>
      <c r="I30" s="74">
        <f t="shared" si="4"/>
        <v>1140654.1441268765</v>
      </c>
      <c r="J30" s="74">
        <f t="shared" si="4"/>
        <v>2733462.9441192173</v>
      </c>
      <c r="K30" s="74">
        <f t="shared" si="4"/>
        <v>1905457.5912601231</v>
      </c>
      <c r="L30" s="74">
        <f t="shared" si="4"/>
        <v>2849848.9357450404</v>
      </c>
      <c r="M30" s="74">
        <f t="shared" si="4"/>
        <v>4206021.6526640151</v>
      </c>
      <c r="N30" s="74">
        <f t="shared" si="4"/>
        <v>2586848.8495277716</v>
      </c>
      <c r="O30" s="74">
        <f t="shared" si="4"/>
        <v>2185877.8761197901</v>
      </c>
      <c r="P30" s="74">
        <f t="shared" si="4"/>
        <v>4770479.0930355703</v>
      </c>
      <c r="Q30" s="74">
        <f t="shared" si="4"/>
        <v>8314108.6783735482</v>
      </c>
      <c r="R30" s="74">
        <f t="shared" si="4"/>
        <v>9510571.0334362704</v>
      </c>
      <c r="S30" s="74">
        <f t="shared" si="4"/>
        <v>10212644.62720784</v>
      </c>
      <c r="T30" s="74">
        <f t="shared" si="4"/>
        <v>9611988.245565705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17933129.052012369</v>
      </c>
      <c r="F31" s="75">
        <f t="shared" si="4"/>
        <v>3748075.5122986105</v>
      </c>
      <c r="G31" s="75">
        <f t="shared" si="4"/>
        <v>-4430930.384617975</v>
      </c>
      <c r="H31" s="75">
        <f t="shared" si="4"/>
        <v>-4034908.4475090615</v>
      </c>
      <c r="I31" s="75">
        <f t="shared" si="4"/>
        <v>-2195834.406320299</v>
      </c>
      <c r="J31" s="75">
        <f t="shared" si="4"/>
        <v>-665372.71057744452</v>
      </c>
      <c r="K31" s="75">
        <f t="shared" si="4"/>
        <v>-1200111.2369432077</v>
      </c>
      <c r="L31" s="75">
        <f t="shared" si="4"/>
        <v>-199924.93808921563</v>
      </c>
      <c r="M31" s="75">
        <f t="shared" si="4"/>
        <v>683318.82858569408</v>
      </c>
      <c r="N31" s="75">
        <f t="shared" si="4"/>
        <v>-913387.92390421068</v>
      </c>
      <c r="O31" s="75">
        <f t="shared" si="4"/>
        <v>-1373410.8587861729</v>
      </c>
      <c r="P31" s="75">
        <f t="shared" si="4"/>
        <v>1139113.103656502</v>
      </c>
      <c r="Q31" s="75">
        <f t="shared" si="4"/>
        <v>4337719.1389916372</v>
      </c>
      <c r="R31" s="75">
        <f t="shared" si="4"/>
        <v>5821093.0586560015</v>
      </c>
      <c r="S31" s="75">
        <f t="shared" si="4"/>
        <v>6545433.8564862162</v>
      </c>
      <c r="T31" s="75">
        <f t="shared" si="4"/>
        <v>5855411.5788428513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13976925.106400451</v>
      </c>
      <c r="F32" s="74">
        <f t="shared" si="4"/>
        <v>1602024.2522986692</v>
      </c>
      <c r="G32" s="74">
        <f t="shared" si="4"/>
        <v>-7222673.6401614686</v>
      </c>
      <c r="H32" s="74">
        <f t="shared" si="4"/>
        <v>-6266918.8883838234</v>
      </c>
      <c r="I32" s="74">
        <f t="shared" si="4"/>
        <v>-5000816.0483356267</v>
      </c>
      <c r="J32" s="74">
        <f t="shared" si="4"/>
        <v>-3126043.7672759341</v>
      </c>
      <c r="K32" s="74">
        <f t="shared" si="4"/>
        <v>-3747877.6613557991</v>
      </c>
      <c r="L32" s="74">
        <f t="shared" si="4"/>
        <v>-2920416.7906209836</v>
      </c>
      <c r="M32" s="74">
        <f t="shared" si="4"/>
        <v>-2083085.2364269143</v>
      </c>
      <c r="N32" s="74">
        <f t="shared" si="4"/>
        <v>-3893769.8694680561</v>
      </c>
      <c r="O32" s="74">
        <f t="shared" si="4"/>
        <v>-4299371.1556994934</v>
      </c>
      <c r="P32" s="74">
        <f t="shared" si="4"/>
        <v>-2558759.9434770253</v>
      </c>
      <c r="Q32" s="74">
        <f t="shared" si="4"/>
        <v>-151836.75245253992</v>
      </c>
      <c r="R32" s="74">
        <f t="shared" si="4"/>
        <v>374332.42086972721</v>
      </c>
      <c r="S32" s="74">
        <f t="shared" si="4"/>
        <v>647185.97074679425</v>
      </c>
      <c r="T32" s="74">
        <f t="shared" si="4"/>
        <v>-441155.89188348997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10329686.279967198</v>
      </c>
      <c r="F33" s="73">
        <f t="shared" si="4"/>
        <v>-2226182.7781293415</v>
      </c>
      <c r="G33" s="73">
        <f t="shared" si="4"/>
        <v>-10796945.24338685</v>
      </c>
      <c r="H33" s="73">
        <f t="shared" si="4"/>
        <v>-9713014.5360519662</v>
      </c>
      <c r="I33" s="73">
        <f t="shared" si="4"/>
        <v>-6896357.0562213697</v>
      </c>
      <c r="J33" s="73">
        <f t="shared" si="4"/>
        <v>-5892643.4799591517</v>
      </c>
      <c r="K33" s="73">
        <f t="shared" si="4"/>
        <v>-6772825.7938967925</v>
      </c>
      <c r="L33" s="73">
        <f t="shared" si="4"/>
        <v>-5989011.0386455525</v>
      </c>
      <c r="M33" s="73">
        <f t="shared" si="4"/>
        <v>-5715480.0693829004</v>
      </c>
      <c r="N33" s="73">
        <f t="shared" si="4"/>
        <v>-7063876.2471126122</v>
      </c>
      <c r="O33" s="73">
        <f t="shared" si="4"/>
        <v>-7591640.9513417287</v>
      </c>
      <c r="P33" s="73">
        <f t="shared" si="4"/>
        <v>-6752308.6704997951</v>
      </c>
      <c r="Q33" s="73">
        <f t="shared" si="4"/>
        <v>-5523143.393432661</v>
      </c>
      <c r="R33" s="73">
        <f t="shared" si="4"/>
        <v>-6990987.6291547129</v>
      </c>
      <c r="S33" s="73">
        <f t="shared" si="4"/>
        <v>-7691199.867926999</v>
      </c>
      <c r="T33" s="73">
        <f t="shared" si="4"/>
        <v>-9572685.3466388229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3733222.8768259604</v>
      </c>
      <c r="F34" s="73">
        <f t="shared" si="4"/>
        <v>-6409679.0053364141</v>
      </c>
      <c r="G34" s="73">
        <f t="shared" si="4"/>
        <v>-16434156.496391501</v>
      </c>
      <c r="H34" s="73">
        <f t="shared" si="4"/>
        <v>-14119223.01328058</v>
      </c>
      <c r="I34" s="73">
        <f t="shared" si="4"/>
        <v>-13196633.102378299</v>
      </c>
      <c r="J34" s="73">
        <f t="shared" si="4"/>
        <v>-10688050.332502784</v>
      </c>
      <c r="K34" s="73">
        <f t="shared" si="4"/>
        <v>-10006399.384266643</v>
      </c>
      <c r="L34" s="73">
        <f t="shared" si="4"/>
        <v>-10689620.250376092</v>
      </c>
      <c r="M34" s="73">
        <f t="shared" si="4"/>
        <v>-9384772.7834508754</v>
      </c>
      <c r="N34" s="73">
        <f t="shared" si="4"/>
        <v>-12144139.323672693</v>
      </c>
      <c r="O34" s="73">
        <f t="shared" si="4"/>
        <v>-11881264.746628447</v>
      </c>
      <c r="P34" s="73">
        <f t="shared" si="4"/>
        <v>-12134495.833575083</v>
      </c>
      <c r="Q34" s="73">
        <f t="shared" si="4"/>
        <v>-11323072.239480695</v>
      </c>
      <c r="R34" s="73">
        <f t="shared" si="4"/>
        <v>-12000550.302239608</v>
      </c>
      <c r="S34" s="73">
        <f t="shared" si="4"/>
        <v>-13257039.263598513</v>
      </c>
      <c r="T34" s="73">
        <f t="shared" si="4"/>
        <v>-16534735.329574538</v>
      </c>
    </row>
    <row r="35" spans="1:20" x14ac:dyDescent="0.3">
      <c r="B35" s="9" t="s">
        <v>30</v>
      </c>
      <c r="C35" s="51">
        <f t="shared" si="2"/>
        <v>0</v>
      </c>
      <c r="D35" s="51"/>
      <c r="E35" s="74">
        <f>SUMPRODUCT($A$28:$A$34,E28:E34)/SUM($A$28:$A$34)</f>
        <v>19013643.015240952</v>
      </c>
      <c r="F35" s="74">
        <f t="shared" ref="F35:T35" si="5">SUMPRODUCT($A$28:$A$34,F28:F34)/SUM($A$28:$A$34)</f>
        <v>5402854.1614119262</v>
      </c>
      <c r="G35" s="74">
        <f t="shared" si="5"/>
        <v>-3552232.1300931172</v>
      </c>
      <c r="H35" s="74">
        <f t="shared" si="5"/>
        <v>-3348012.7250320832</v>
      </c>
      <c r="I35" s="74">
        <f t="shared" si="5"/>
        <v>-1603081.1115662763</v>
      </c>
      <c r="J35" s="74">
        <f t="shared" si="5"/>
        <v>52237.14087490258</v>
      </c>
      <c r="K35" s="74">
        <f t="shared" si="5"/>
        <v>-746683.67733185005</v>
      </c>
      <c r="L35" s="74">
        <f t="shared" si="5"/>
        <v>207346.39458457413</v>
      </c>
      <c r="M35" s="74">
        <f t="shared" si="5"/>
        <v>1249175.3471420633</v>
      </c>
      <c r="N35" s="74">
        <f t="shared" si="5"/>
        <v>-419298.13879330253</v>
      </c>
      <c r="O35" s="74">
        <f t="shared" si="5"/>
        <v>-908748.42309713678</v>
      </c>
      <c r="P35" s="74">
        <f t="shared" si="5"/>
        <v>1196394.372985305</v>
      </c>
      <c r="Q35" s="74">
        <f t="shared" si="5"/>
        <v>4090445.2192611983</v>
      </c>
      <c r="R35" s="74">
        <f t="shared" si="5"/>
        <v>4788482.0959405918</v>
      </c>
      <c r="S35" s="74">
        <f t="shared" si="5"/>
        <v>5188365.7417070912</v>
      </c>
      <c r="T35" s="74">
        <f t="shared" si="5"/>
        <v>4277989.4742247015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6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6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6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6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6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6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6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6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6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6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6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6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6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6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6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6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6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6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6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6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6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6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6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6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6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6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6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6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6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6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6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6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6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6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6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6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6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6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6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6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6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6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6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6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6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6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6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6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6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6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6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6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6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6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6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6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6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6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6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6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6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6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6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6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7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7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7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7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7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7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7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7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7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7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7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7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7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7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7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7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7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7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7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7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7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7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7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7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7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7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7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7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7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7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7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7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7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7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7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7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7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7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7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7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7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7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7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7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7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7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7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7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7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7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7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7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7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7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7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7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7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7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7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7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7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7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7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7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8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8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8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8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8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8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8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8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8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8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8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8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8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8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8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8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8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8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8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8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8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8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8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8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8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8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8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8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8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8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8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8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8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8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8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8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8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8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8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8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8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8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8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8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8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8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8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8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8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8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8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8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8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8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8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8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8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8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8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8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8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8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8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8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9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9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9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9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9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9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9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9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9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9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9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9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9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9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9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9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9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9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9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9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9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9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9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9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9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9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9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9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9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9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9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9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9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9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9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9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9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9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9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9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9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9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9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9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9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9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9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9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9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9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9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9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9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9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9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9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9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9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9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9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9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9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9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9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0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0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0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0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0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0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0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0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0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0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0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0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0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0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0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0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0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0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0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0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0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0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0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0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0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0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0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0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0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0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0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0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0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0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0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0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0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0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0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0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0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0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0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0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0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0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0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0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0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0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0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0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0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0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0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0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0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0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0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0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0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0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0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0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1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1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1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1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1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1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1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1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1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1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1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1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1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1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1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1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1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1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1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1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1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1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1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1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1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1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1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1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1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1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1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1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1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1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1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1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1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1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1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1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1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1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1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1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1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1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1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1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1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1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1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1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1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1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1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1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1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1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1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1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1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1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1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1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2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2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2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2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2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2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2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2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2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2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2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2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2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2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2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2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2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2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2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2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2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2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2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2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2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2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2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2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2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2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2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2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2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2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2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2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2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2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2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2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2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2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2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2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2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2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2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2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2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2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2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2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2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2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2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2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2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2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2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2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2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2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2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2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3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3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3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3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3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3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3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3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3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3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3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3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3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3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3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3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3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3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3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3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3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3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3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3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3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3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3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3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3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3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3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3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3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3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3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3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3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3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3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3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3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3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3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3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3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3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3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3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3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3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3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3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3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3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3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3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3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3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3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3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3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3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3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3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14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14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14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14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14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14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14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14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14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14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14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14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14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14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14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14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14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14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14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14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14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14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14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14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14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14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14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14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14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14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14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14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14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14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14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14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14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14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14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14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14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14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14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14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14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14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14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14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14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14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14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14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14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14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14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14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14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14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14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14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14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14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14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14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15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15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15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15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15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15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15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15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15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15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15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15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15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15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15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15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15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15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15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15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15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15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15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15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15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15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15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15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15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15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15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15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15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15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15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15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15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15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15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15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15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15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15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15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15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15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15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15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15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15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15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15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15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15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15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15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15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15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15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15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15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15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15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15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16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16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16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16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16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16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16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16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16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16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16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16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16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16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16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16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16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16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16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16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16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16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16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16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16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16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16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16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16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16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16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16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16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16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16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16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16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16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16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16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16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16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16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16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16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16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16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16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16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16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16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16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16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16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16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16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16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16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16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16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16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16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16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16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17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17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17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17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17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17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17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17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17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17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17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17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17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17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17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17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17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17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17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17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17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17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17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17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17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17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17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17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17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17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17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17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17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17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17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17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17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17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17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17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17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17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17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17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17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17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17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17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17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17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17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17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17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17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17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17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17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17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17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17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17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17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17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17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18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18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18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18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18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18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18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18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18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18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18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18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18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18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18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18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18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18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18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18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18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18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18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18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18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18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18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18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18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18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18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18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18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18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18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18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18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18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18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18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18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18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18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18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18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18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18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18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18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18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18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18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18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18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18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18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18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18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18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18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18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18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18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18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19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19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19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19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19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19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19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19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19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19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19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19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19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19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19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19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19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19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19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19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19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19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19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19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19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19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19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19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19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19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19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19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19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19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19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19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19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19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19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19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19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19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19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19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19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19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19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19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19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19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19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19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19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19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19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19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19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19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19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19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19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19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19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19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0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0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0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0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0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0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0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0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0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0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0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0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0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0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0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0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0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0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0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0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0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0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0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0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0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0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0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0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0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0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0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0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0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0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0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0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0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0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0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0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0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0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0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0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0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0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0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0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0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0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0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0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0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0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0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0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0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0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0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0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0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0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0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0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1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1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1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1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1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1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1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1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1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1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1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1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1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1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1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1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1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1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1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1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1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1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1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1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1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1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1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1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1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1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1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1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1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1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1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1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1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1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1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1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1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1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1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1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1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1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1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1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1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1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1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1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1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1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1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1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1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1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1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1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1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1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1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1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2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2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2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2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2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2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2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2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2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2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2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2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2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2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2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2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2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2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2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2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2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2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2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2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2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2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2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2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2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2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2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2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2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2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2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2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2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2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2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2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2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2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2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2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2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2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2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2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2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2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2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2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2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2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2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2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2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2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2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2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2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2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2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2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3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3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3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3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3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3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3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3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3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3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3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3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3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3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3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3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3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3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3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3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3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3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3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3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3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3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3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3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3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3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3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3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3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3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3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3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3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3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3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3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3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3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3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3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3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3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3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3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3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3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3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3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3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3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3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3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3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3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3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3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3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3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3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3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24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24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24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24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24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24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24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24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24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24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24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24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24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24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24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24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24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24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24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24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24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24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24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24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24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24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24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24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24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24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24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24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24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24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24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24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24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24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24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24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24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24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24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24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24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24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24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24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24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24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24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24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24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24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24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24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24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24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24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24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24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24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24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24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25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25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25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25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25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25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25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25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25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25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25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25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25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25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25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25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25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25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25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25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25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25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25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25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25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25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25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25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25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25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25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25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25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25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25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25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25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25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25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25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25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25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25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25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25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25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25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25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25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25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25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25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25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25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25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25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25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25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25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25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25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25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25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25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26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26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26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26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26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26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26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26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26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26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26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26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26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26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26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26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26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26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26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26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26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26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26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26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26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26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26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26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26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26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26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26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26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26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26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26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26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26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26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26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26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26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26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26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26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26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26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26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26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26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26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26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26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26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26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26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26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26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26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26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26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26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26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26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27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27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27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27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27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27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27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27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27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27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27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27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27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27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27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27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27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27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27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27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27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27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27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27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27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27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27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27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27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27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27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27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27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27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27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27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27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27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27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27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27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27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27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27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27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27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27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27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27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27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27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27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27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27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27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27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27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27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27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27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27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27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27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27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28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28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28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28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28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28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28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28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28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28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28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28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28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28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28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28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28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28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28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28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28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28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E18" sqref="E1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78</v>
      </c>
    </row>
    <row r="5" spans="1:21" x14ac:dyDescent="0.3">
      <c r="B5" s="82" t="s">
        <v>71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[1]Portland!BB4</f>
        <v>23.079759883584394</v>
      </c>
      <c r="F6" s="80">
        <f>[1]Portland!BC4</f>
        <v>30.649675794046018</v>
      </c>
      <c r="G6" s="80">
        <f>[1]Portland!BD4</f>
        <v>40.043288563774098</v>
      </c>
      <c r="H6" s="80">
        <f>[1]Portland!BE4</f>
        <v>34.742258166157491</v>
      </c>
      <c r="I6" s="80">
        <f>[1]Portland!BF4</f>
        <v>37.864428765034027</v>
      </c>
      <c r="J6" s="80">
        <f>[1]Portland!BG4</f>
        <v>44.072609873645241</v>
      </c>
      <c r="K6" s="80">
        <f>[1]Portland!BH4</f>
        <v>35.866487768109366</v>
      </c>
      <c r="L6" s="80">
        <f>[1]Portland!BI4</f>
        <v>40.792813478144971</v>
      </c>
      <c r="M6" s="80">
        <f>[1]Portland!BJ4</f>
        <v>44.606497673344414</v>
      </c>
      <c r="N6" s="80">
        <f>[1]Portland!BK4</f>
        <v>57.75885646071778</v>
      </c>
      <c r="O6" s="80">
        <f>[1]Portland!BL4</f>
        <v>51.904751849674774</v>
      </c>
      <c r="P6" s="80">
        <f>[1]Portland!BM4</f>
        <v>61.322006789446618</v>
      </c>
      <c r="Q6" s="80">
        <f>[1]Portland!BN4</f>
        <v>70.585003670118155</v>
      </c>
      <c r="R6" s="80">
        <f>[1]Portland!BO4</f>
        <v>76.303121259665403</v>
      </c>
      <c r="S6" s="80">
        <f>[1]Portland!BP4</f>
        <v>79.420993134992315</v>
      </c>
      <c r="T6" s="80">
        <f>[1]Portland!BQ4</f>
        <v>88.126005579146494</v>
      </c>
    </row>
    <row r="7" spans="1:21" x14ac:dyDescent="0.3">
      <c r="A7" s="3">
        <v>0.05</v>
      </c>
      <c r="B7" s="3">
        <v>0.95</v>
      </c>
      <c r="C7" s="14"/>
      <c r="D7" s="14"/>
      <c r="E7" s="80">
        <f>[1]Portland!BB5</f>
        <v>10.748955250107143</v>
      </c>
      <c r="F7" s="80">
        <f>[1]Portland!BC5</f>
        <v>14.756880693415837</v>
      </c>
      <c r="G7" s="80">
        <f>[1]Portland!BD5</f>
        <v>18.166742830427463</v>
      </c>
      <c r="H7" s="80">
        <f>[1]Portland!BE5</f>
        <v>16.326438278507492</v>
      </c>
      <c r="I7" s="80">
        <f>[1]Portland!BF5</f>
        <v>18.375612333649165</v>
      </c>
      <c r="J7" s="80">
        <f>[1]Portland!BG5</f>
        <v>18.390115951952048</v>
      </c>
      <c r="K7" s="80">
        <f>[1]Portland!BH5</f>
        <v>17.706391906091625</v>
      </c>
      <c r="L7" s="80">
        <f>[1]Portland!BI5</f>
        <v>20.04466038858812</v>
      </c>
      <c r="M7" s="80">
        <f>[1]Portland!BJ5</f>
        <v>21.511301785585051</v>
      </c>
      <c r="N7" s="80">
        <f>[1]Portland!BK5</f>
        <v>25.292941937951596</v>
      </c>
      <c r="O7" s="80">
        <f>[1]Portland!BL5</f>
        <v>24.843207357580404</v>
      </c>
      <c r="P7" s="80">
        <f>[1]Portland!BM5</f>
        <v>29.831813626318631</v>
      </c>
      <c r="Q7" s="80">
        <f>[1]Portland!BN5</f>
        <v>34.816672828310359</v>
      </c>
      <c r="R7" s="80">
        <f>[1]Portland!BO5</f>
        <v>40.914955118617122</v>
      </c>
      <c r="S7" s="80">
        <f>[1]Portland!BP5</f>
        <v>44.449606750564577</v>
      </c>
      <c r="T7" s="80">
        <f>[1]Portland!BQ5</f>
        <v>47.383986133121823</v>
      </c>
    </row>
    <row r="8" spans="1:21" x14ac:dyDescent="0.3">
      <c r="A8" s="3">
        <v>0.25</v>
      </c>
      <c r="B8" s="5">
        <v>0.75</v>
      </c>
      <c r="C8" s="46"/>
      <c r="D8" s="46"/>
      <c r="E8" s="78">
        <f>[1]Portland!BB6</f>
        <v>4.6111045635885208</v>
      </c>
      <c r="F8" s="78">
        <f>[1]Portland!BC6</f>
        <v>6.5789013793445523</v>
      </c>
      <c r="G8" s="78">
        <f>[1]Portland!BD6</f>
        <v>7.892933644931599</v>
      </c>
      <c r="H8" s="78">
        <f>[1]Portland!BE6</f>
        <v>6.7530262144265247</v>
      </c>
      <c r="I8" s="78">
        <f>[1]Portland!BF6</f>
        <v>7.9976479513302738</v>
      </c>
      <c r="J8" s="78">
        <f>[1]Portland!BG6</f>
        <v>8.1037080230796423</v>
      </c>
      <c r="K8" s="78">
        <f>[1]Portland!BH6</f>
        <v>7.7244677788720679</v>
      </c>
      <c r="L8" s="78">
        <f>[1]Portland!BI6</f>
        <v>8.6102496839967095</v>
      </c>
      <c r="M8" s="78">
        <f>[1]Portland!BJ6</f>
        <v>9.2302128953770399</v>
      </c>
      <c r="N8" s="78">
        <f>[1]Portland!BK6</f>
        <v>11.267065334384046</v>
      </c>
      <c r="O8" s="78">
        <f>[1]Portland!BL6</f>
        <v>11.134455294559814</v>
      </c>
      <c r="P8" s="78">
        <f>[1]Portland!BM6</f>
        <v>12.212848069032095</v>
      </c>
      <c r="Q8" s="78">
        <f>[1]Portland!BN6</f>
        <v>14.812419351696008</v>
      </c>
      <c r="R8" s="78">
        <f>[1]Portland!BO6</f>
        <v>16.306752606887883</v>
      </c>
      <c r="S8" s="78">
        <f>[1]Portland!BP6</f>
        <v>17.734464050022925</v>
      </c>
      <c r="T8" s="78">
        <f>[1]Portland!BQ6</f>
        <v>19.416954221032725</v>
      </c>
    </row>
    <row r="9" spans="1:21" x14ac:dyDescent="0.3">
      <c r="A9" s="3">
        <v>0.5</v>
      </c>
      <c r="B9" s="7">
        <v>0.5</v>
      </c>
      <c r="C9" s="41"/>
      <c r="D9" s="41"/>
      <c r="E9" s="79">
        <f>[1]Portland!BB7</f>
        <v>6.7122597469193579E-4</v>
      </c>
      <c r="F9" s="79">
        <f>[1]Portland!BC7</f>
        <v>0.13237760957193956</v>
      </c>
      <c r="G9" s="79">
        <f>[1]Portland!BD7</f>
        <v>-2.1624917068805871E-2</v>
      </c>
      <c r="H9" s="79">
        <f>[1]Portland!BE7</f>
        <v>7.338593879643085E-2</v>
      </c>
      <c r="I9" s="79">
        <f>[1]Portland!BF7</f>
        <v>7.5436745450943476E-2</v>
      </c>
      <c r="J9" s="79">
        <f>[1]Portland!BG7</f>
        <v>0.19698992792125836</v>
      </c>
      <c r="K9" s="79">
        <f>[1]Portland!BH7</f>
        <v>-2.3482412204273828E-2</v>
      </c>
      <c r="L9" s="79">
        <f>[1]Portland!BI7</f>
        <v>0.1931898271322936</v>
      </c>
      <c r="M9" s="79">
        <f>[1]Portland!BJ7</f>
        <v>9.2927552920308187E-2</v>
      </c>
      <c r="N9" s="79">
        <f>[1]Portland!BK7</f>
        <v>0.16177945152398365</v>
      </c>
      <c r="O9" s="79">
        <f>[1]Portland!BL7</f>
        <v>0.12658053076496145</v>
      </c>
      <c r="P9" s="79">
        <f>[1]Portland!BM7</f>
        <v>-0.4915716549272986</v>
      </c>
      <c r="Q9" s="79">
        <f>[1]Portland!BN7</f>
        <v>0.39977466056676292</v>
      </c>
      <c r="R9" s="79">
        <f>[1]Portland!BO7</f>
        <v>0.6910563352652801</v>
      </c>
      <c r="S9" s="79">
        <f>[1]Portland!BP7</f>
        <v>0.71149775773199764</v>
      </c>
      <c r="T9" s="79">
        <f>[1]Portland!BQ7</f>
        <v>0.71607067024071824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[1]Portland!BB8</f>
        <v>-5.0709017783774417</v>
      </c>
      <c r="F10" s="78">
        <f>[1]Portland!BC8</f>
        <v>-6.9387302675988618</v>
      </c>
      <c r="G10" s="78">
        <f>[1]Portland!BD8</f>
        <v>-8.3441349502874615</v>
      </c>
      <c r="H10" s="78">
        <f>[1]Portland!BE8</f>
        <v>-7.1408943374746343</v>
      </c>
      <c r="I10" s="78">
        <f>[1]Portland!BF8</f>
        <v>-8.0574371263478479</v>
      </c>
      <c r="J10" s="78">
        <f>[1]Portland!BG8</f>
        <v>-8.7425116995039822</v>
      </c>
      <c r="K10" s="78">
        <f>[1]Portland!BH8</f>
        <v>-8.3715698666635827</v>
      </c>
      <c r="L10" s="78">
        <f>[1]Portland!BI8</f>
        <v>-9.1762227163997956</v>
      </c>
      <c r="M10" s="78">
        <f>[1]Portland!BJ8</f>
        <v>-9.732246507048087</v>
      </c>
      <c r="N10" s="78">
        <f>[1]Portland!BK8</f>
        <v>-11.837093466727168</v>
      </c>
      <c r="O10" s="78">
        <f>[1]Portland!BL8</f>
        <v>-11.786855828470291</v>
      </c>
      <c r="P10" s="78">
        <f>[1]Portland!BM8</f>
        <v>-12.477822799897204</v>
      </c>
      <c r="Q10" s="78">
        <f>[1]Portland!BN8</f>
        <v>-13.124237244860339</v>
      </c>
      <c r="R10" s="78">
        <f>[1]Portland!BO8</f>
        <v>-12.567297931445513</v>
      </c>
      <c r="S10" s="78">
        <f>[1]Portland!BP8</f>
        <v>-12.814611539392807</v>
      </c>
      <c r="T10" s="78">
        <f>[1]Portland!BQ8</f>
        <v>-13.321787860736752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[1]Portland!BB9</f>
        <v>-12.672738530428498</v>
      </c>
      <c r="F11" s="80">
        <f>[1]Portland!BC9</f>
        <v>-17.113017395868408</v>
      </c>
      <c r="G11" s="80">
        <f>[1]Portland!BD9</f>
        <v>-21.013790769874962</v>
      </c>
      <c r="H11" s="80">
        <f>[1]Portland!BE9</f>
        <v>-18.532870836269669</v>
      </c>
      <c r="I11" s="80">
        <f>[1]Portland!BF9</f>
        <v>-20.286715343648179</v>
      </c>
      <c r="J11" s="80">
        <f>[1]Portland!BG9</f>
        <v>-22.460163300510612</v>
      </c>
      <c r="K11" s="80">
        <f>[1]Portland!BH9</f>
        <v>-21.083927838787528</v>
      </c>
      <c r="L11" s="80">
        <f>[1]Portland!BI9</f>
        <v>-23.088996061293223</v>
      </c>
      <c r="M11" s="80">
        <f>[1]Portland!BJ9</f>
        <v>-24.418614110762245</v>
      </c>
      <c r="N11" s="80">
        <f>[1]Portland!BK9</f>
        <v>-28.912919453287373</v>
      </c>
      <c r="O11" s="80">
        <f>[1]Portland!BL9</f>
        <v>-29.281553929960303</v>
      </c>
      <c r="P11" s="80">
        <f>[1]Portland!BM9</f>
        <v>-29.793966815854446</v>
      </c>
      <c r="Q11" s="80">
        <f>[1]Portland!BN9</f>
        <v>-30.823425671974082</v>
      </c>
      <c r="R11" s="80">
        <f>[1]Portland!BO9</f>
        <v>-28.860642839803383</v>
      </c>
      <c r="S11" s="80">
        <f>[1]Portland!BP9</f>
        <v>-28.89902463416767</v>
      </c>
      <c r="T11" s="80">
        <f>[1]Portland!BQ9</f>
        <v>-29.764465733299893</v>
      </c>
    </row>
    <row r="12" spans="1:21" x14ac:dyDescent="0.3">
      <c r="A12" s="3">
        <v>1</v>
      </c>
      <c r="B12" s="3">
        <v>0</v>
      </c>
      <c r="C12" s="14"/>
      <c r="D12" s="14"/>
      <c r="E12" s="80">
        <f>[1]Portland!BB10</f>
        <v>-32.963886828159531</v>
      </c>
      <c r="F12" s="80">
        <f>[1]Portland!BC10</f>
        <v>-41.549626242814831</v>
      </c>
      <c r="G12" s="80">
        <f>[1]Portland!BD10</f>
        <v>-52.133637142112455</v>
      </c>
      <c r="H12" s="80">
        <f>[1]Portland!BE10</f>
        <v>-43.619361657979532</v>
      </c>
      <c r="I12" s="80">
        <f>[1]Portland!BF10</f>
        <v>-53.968160753106048</v>
      </c>
      <c r="J12" s="80">
        <f>[1]Portland!BG10</f>
        <v>-47.818411935032458</v>
      </c>
      <c r="K12" s="80">
        <f>[1]Portland!BH10</f>
        <v>-47.929787962906644</v>
      </c>
      <c r="L12" s="80">
        <f>[1]Portland!BI10</f>
        <v>-58.448157023904102</v>
      </c>
      <c r="M12" s="80">
        <f>[1]Portland!BJ10</f>
        <v>-58.786471029322286</v>
      </c>
      <c r="N12" s="80">
        <f>[1]Portland!BK10</f>
        <v>-72.924130666609443</v>
      </c>
      <c r="O12" s="80">
        <f>[1]Portland!BL10</f>
        <v>-63.734151599711765</v>
      </c>
      <c r="P12" s="80">
        <f>[1]Portland!BM10</f>
        <v>-63.483246088140348</v>
      </c>
      <c r="Q12" s="80">
        <f>[1]Portland!BN10</f>
        <v>-77.157308203817195</v>
      </c>
      <c r="R12" s="80">
        <f>[1]Portland!BO10</f>
        <v>-66.948500092067789</v>
      </c>
      <c r="S12" s="80">
        <f>[1]Portland!BP10</f>
        <v>-58.016487093730703</v>
      </c>
      <c r="T12" s="80">
        <f>[1]Portland!BQ10</f>
        <v>-64.237085172166232</v>
      </c>
    </row>
    <row r="13" spans="1:21" x14ac:dyDescent="0.3">
      <c r="B13" s="9" t="s">
        <v>19</v>
      </c>
      <c r="C13" s="66"/>
      <c r="D13" s="66"/>
      <c r="E13" s="81">
        <f>[1]Portland!BB11</f>
        <v>-0.37580920274465562</v>
      </c>
      <c r="F13" s="81">
        <f>[1]Portland!BC11</f>
        <v>-0.37812739644101878</v>
      </c>
      <c r="G13" s="81">
        <f>[1]Portland!BD11</f>
        <v>-0.49459220313673835</v>
      </c>
      <c r="H13" s="81">
        <f>[1]Portland!BE11</f>
        <v>-0.42732026821793823</v>
      </c>
      <c r="I13" s="81">
        <f>[1]Portland!BF11</f>
        <v>-0.29853241121434965</v>
      </c>
      <c r="J13" s="81">
        <f>[1]Portland!BG11</f>
        <v>-0.66888795157449121</v>
      </c>
      <c r="K13" s="81">
        <f>[1]Portland!BH11</f>
        <v>-0.59381625138649985</v>
      </c>
      <c r="L13" s="81">
        <f>[1]Portland!BI11</f>
        <v>-0.46987332467733806</v>
      </c>
      <c r="M13" s="81">
        <f>[1]Portland!BJ11</f>
        <v>-0.51785526139230698</v>
      </c>
      <c r="N13" s="81">
        <f>[1]Portland!BK11</f>
        <v>-0.52075769525067206</v>
      </c>
      <c r="O13" s="81">
        <f>[1]Portland!BL11</f>
        <v>-0.72118247881908226</v>
      </c>
      <c r="P13" s="81">
        <f>[1]Portland!BM11</f>
        <v>-0.17120029416789498</v>
      </c>
      <c r="Q13" s="81">
        <f>[1]Portland!BN11</f>
        <v>1.00350421520281</v>
      </c>
      <c r="R13" s="81">
        <f>[1]Portland!BO11</f>
        <v>2.7076247074837934</v>
      </c>
      <c r="S13" s="81">
        <f>[1]Portland!BP11</f>
        <v>3.4051009503003193</v>
      </c>
      <c r="T13" s="81">
        <f>[1]Portland!BQ11</f>
        <v>3.9130959945796366</v>
      </c>
    </row>
    <row r="15" spans="1:21" x14ac:dyDescent="0.3">
      <c r="B15" s="1" t="s">
        <v>79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30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74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10108934.829009965</v>
      </c>
      <c r="F28" s="73">
        <f t="shared" ref="F28:T28" si="3">F17*F6</f>
        <v>13424557.997792156</v>
      </c>
      <c r="G28" s="73">
        <f t="shared" si="3"/>
        <v>17587012.337209582</v>
      </c>
      <c r="H28" s="73">
        <f t="shared" si="3"/>
        <v>15217109.076776981</v>
      </c>
      <c r="I28" s="73">
        <f t="shared" si="3"/>
        <v>16584619.799084904</v>
      </c>
      <c r="J28" s="73">
        <f t="shared" si="3"/>
        <v>19303803.124656614</v>
      </c>
      <c r="K28" s="73">
        <f t="shared" si="3"/>
        <v>15752561.427753633</v>
      </c>
      <c r="L28" s="73">
        <f t="shared" si="3"/>
        <v>17867252.303427499</v>
      </c>
      <c r="M28" s="73">
        <f t="shared" si="3"/>
        <v>19537645.980924852</v>
      </c>
      <c r="N28" s="73">
        <f t="shared" si="3"/>
        <v>25298379.129794389</v>
      </c>
      <c r="O28" s="73">
        <f t="shared" si="3"/>
        <v>22796567.012377162</v>
      </c>
      <c r="P28" s="73">
        <f t="shared" si="3"/>
        <v>26859038.973777618</v>
      </c>
      <c r="Q28" s="73">
        <f t="shared" si="3"/>
        <v>30916231.607511751</v>
      </c>
      <c r="R28" s="73">
        <f t="shared" si="3"/>
        <v>33420767.111733448</v>
      </c>
      <c r="S28" s="73">
        <f t="shared" si="3"/>
        <v>34881700.184888624</v>
      </c>
      <c r="T28" s="73">
        <f t="shared" si="3"/>
        <v>38599190.443666168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4708042.3995469287</v>
      </c>
      <c r="F29" s="73">
        <f t="shared" si="4"/>
        <v>6463513.7437161366</v>
      </c>
      <c r="G29" s="73">
        <f t="shared" si="4"/>
        <v>7978833.4511237415</v>
      </c>
      <c r="H29" s="73">
        <f t="shared" si="4"/>
        <v>7150979.9659862816</v>
      </c>
      <c r="I29" s="73">
        <f t="shared" si="4"/>
        <v>8048518.2021383345</v>
      </c>
      <c r="J29" s="73">
        <f t="shared" si="4"/>
        <v>8054870.7869549971</v>
      </c>
      <c r="K29" s="73">
        <f t="shared" si="4"/>
        <v>7776647.3251554416</v>
      </c>
      <c r="L29" s="73">
        <f t="shared" si="4"/>
        <v>8779561.2502015959</v>
      </c>
      <c r="M29" s="73">
        <f t="shared" si="4"/>
        <v>9421950.1820862517</v>
      </c>
      <c r="N29" s="73">
        <f t="shared" si="4"/>
        <v>11078308.568822799</v>
      </c>
      <c r="O29" s="73">
        <f t="shared" si="4"/>
        <v>10911136.671449313</v>
      </c>
      <c r="P29" s="73">
        <f t="shared" si="4"/>
        <v>13066334.36832756</v>
      </c>
      <c r="Q29" s="73">
        <f t="shared" si="4"/>
        <v>15249702.698799938</v>
      </c>
      <c r="R29" s="73">
        <f t="shared" si="4"/>
        <v>17920750.341954298</v>
      </c>
      <c r="S29" s="73">
        <f t="shared" si="4"/>
        <v>19522267.284847964</v>
      </c>
      <c r="T29" s="73">
        <f t="shared" si="4"/>
        <v>20754185.926307358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2019663.7988517722</v>
      </c>
      <c r="F30" s="74">
        <f t="shared" si="4"/>
        <v>2881558.8041529139</v>
      </c>
      <c r="G30" s="74">
        <f t="shared" si="4"/>
        <v>3466576.4568539583</v>
      </c>
      <c r="H30" s="74">
        <f t="shared" si="4"/>
        <v>2957825.4819188179</v>
      </c>
      <c r="I30" s="74">
        <f t="shared" si="4"/>
        <v>3502969.8026826601</v>
      </c>
      <c r="J30" s="74">
        <f t="shared" si="4"/>
        <v>3549424.1141088833</v>
      </c>
      <c r="K30" s="74">
        <f t="shared" si="4"/>
        <v>3392586.2484806124</v>
      </c>
      <c r="L30" s="74">
        <f t="shared" si="4"/>
        <v>3771289.3615905587</v>
      </c>
      <c r="M30" s="74">
        <f t="shared" si="4"/>
        <v>4042833.2481751433</v>
      </c>
      <c r="N30" s="74">
        <f t="shared" si="4"/>
        <v>4934974.6164602125</v>
      </c>
      <c r="O30" s="74">
        <f t="shared" si="4"/>
        <v>4890252.7653706707</v>
      </c>
      <c r="P30" s="74">
        <f t="shared" si="4"/>
        <v>5349227.4542360576</v>
      </c>
      <c r="Q30" s="74">
        <f t="shared" si="4"/>
        <v>6487839.6760428511</v>
      </c>
      <c r="R30" s="74">
        <f t="shared" si="4"/>
        <v>7142357.6418168927</v>
      </c>
      <c r="S30" s="74">
        <f t="shared" si="4"/>
        <v>7788976.6107700691</v>
      </c>
      <c r="T30" s="74">
        <f t="shared" si="4"/>
        <v>8504625.9488123339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293.99697691506788</v>
      </c>
      <c r="F31" s="75">
        <f t="shared" si="4"/>
        <v>57981.392992509529</v>
      </c>
      <c r="G31" s="75">
        <f t="shared" si="4"/>
        <v>-9497.6635766195395</v>
      </c>
      <c r="H31" s="75">
        <f t="shared" si="4"/>
        <v>32143.041192836714</v>
      </c>
      <c r="I31" s="75">
        <f t="shared" si="4"/>
        <v>33041.294507513245</v>
      </c>
      <c r="J31" s="75">
        <f t="shared" si="4"/>
        <v>86281.588429511161</v>
      </c>
      <c r="K31" s="75">
        <f t="shared" si="4"/>
        <v>-10313.475440117065</v>
      </c>
      <c r="L31" s="75">
        <f t="shared" si="4"/>
        <v>84617.144283944595</v>
      </c>
      <c r="M31" s="75">
        <f t="shared" si="4"/>
        <v>40702.268179094986</v>
      </c>
      <c r="N31" s="75">
        <f t="shared" si="4"/>
        <v>70859.399767504845</v>
      </c>
      <c r="O31" s="75">
        <f t="shared" si="4"/>
        <v>55594.169111971067</v>
      </c>
      <c r="P31" s="75">
        <f t="shared" si="4"/>
        <v>-215308.38485815679</v>
      </c>
      <c r="Q31" s="75">
        <f t="shared" si="4"/>
        <v>175101.30132824215</v>
      </c>
      <c r="R31" s="75">
        <f t="shared" si="4"/>
        <v>302682.67484619271</v>
      </c>
      <c r="S31" s="75">
        <f t="shared" si="4"/>
        <v>312489.81519589334</v>
      </c>
      <c r="T31" s="75">
        <f t="shared" si="4"/>
        <v>313638.95356543461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-2221054.9789293194</v>
      </c>
      <c r="F32" s="74">
        <f t="shared" si="4"/>
        <v>-3039163.8572083013</v>
      </c>
      <c r="G32" s="74">
        <f t="shared" si="4"/>
        <v>-3664744.070166253</v>
      </c>
      <c r="H32" s="74">
        <f t="shared" si="4"/>
        <v>-3127711.7198138898</v>
      </c>
      <c r="I32" s="74">
        <f t="shared" si="4"/>
        <v>-3529157.4613403575</v>
      </c>
      <c r="J32" s="74">
        <f t="shared" si="4"/>
        <v>-3829220.1243827441</v>
      </c>
      <c r="K32" s="74">
        <f t="shared" si="4"/>
        <v>-3676793.4854386454</v>
      </c>
      <c r="L32" s="74">
        <f t="shared" si="4"/>
        <v>-4019185.5497831106</v>
      </c>
      <c r="M32" s="74">
        <f t="shared" si="4"/>
        <v>-4262723.9700870626</v>
      </c>
      <c r="N32" s="74">
        <f t="shared" si="4"/>
        <v>-5184646.9384265002</v>
      </c>
      <c r="O32" s="74">
        <f t="shared" si="4"/>
        <v>-5176787.0798641518</v>
      </c>
      <c r="P32" s="74">
        <f t="shared" si="4"/>
        <v>-5465286.3863549754</v>
      </c>
      <c r="Q32" s="74">
        <f t="shared" si="4"/>
        <v>-5748415.9132488286</v>
      </c>
      <c r="R32" s="74">
        <f t="shared" si="4"/>
        <v>-5504476.4939731341</v>
      </c>
      <c r="S32" s="74">
        <f t="shared" si="4"/>
        <v>-5628177.3881013207</v>
      </c>
      <c r="T32" s="74">
        <f t="shared" si="4"/>
        <v>-5834943.0830026977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-5550659.4763276819</v>
      </c>
      <c r="F33" s="73">
        <f t="shared" si="4"/>
        <v>-7495501.6193903629</v>
      </c>
      <c r="G33" s="73">
        <f t="shared" si="4"/>
        <v>-9229256.9061290827</v>
      </c>
      <c r="H33" s="73">
        <f t="shared" si="4"/>
        <v>-8117397.4262861153</v>
      </c>
      <c r="I33" s="73">
        <f t="shared" si="4"/>
        <v>-8885581.3205179032</v>
      </c>
      <c r="J33" s="73">
        <f t="shared" si="4"/>
        <v>-9837551.5256236475</v>
      </c>
      <c r="K33" s="73">
        <f t="shared" si="4"/>
        <v>-9260061.1067954823</v>
      </c>
      <c r="L33" s="73">
        <f t="shared" si="4"/>
        <v>-10112980.274846431</v>
      </c>
      <c r="M33" s="73">
        <f t="shared" si="4"/>
        <v>-10695352.980513863</v>
      </c>
      <c r="N33" s="73">
        <f t="shared" si="4"/>
        <v>-12663858.72053987</v>
      </c>
      <c r="O33" s="73">
        <f t="shared" si="4"/>
        <v>-12860458.486038566</v>
      </c>
      <c r="P33" s="73">
        <f t="shared" si="4"/>
        <v>-13049757.465344248</v>
      </c>
      <c r="Q33" s="73">
        <f t="shared" si="4"/>
        <v>-13500660.444324648</v>
      </c>
      <c r="R33" s="73">
        <f t="shared" si="4"/>
        <v>-12640961.563833881</v>
      </c>
      <c r="S33" s="73">
        <f t="shared" si="4"/>
        <v>-12692451.619326441</v>
      </c>
      <c r="T33" s="73">
        <f t="shared" si="4"/>
        <v>-13036835.991185354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-14438182.430733874</v>
      </c>
      <c r="F34" s="73">
        <f t="shared" si="4"/>
        <v>-18198736.294352897</v>
      </c>
      <c r="G34" s="73">
        <f t="shared" si="4"/>
        <v>-22897093.43281579</v>
      </c>
      <c r="H34" s="73">
        <f t="shared" si="4"/>
        <v>-19105280.406195033</v>
      </c>
      <c r="I34" s="73">
        <f t="shared" si="4"/>
        <v>-23638054.409860451</v>
      </c>
      <c r="J34" s="73">
        <f t="shared" si="4"/>
        <v>-20944464.427544218</v>
      </c>
      <c r="K34" s="73">
        <f t="shared" si="4"/>
        <v>-21050762.873308599</v>
      </c>
      <c r="L34" s="73">
        <f t="shared" si="4"/>
        <v>-25600292.776469998</v>
      </c>
      <c r="M34" s="73">
        <f t="shared" si="4"/>
        <v>-25748474.310843162</v>
      </c>
      <c r="N34" s="73">
        <f t="shared" si="4"/>
        <v>-31940769.231974937</v>
      </c>
      <c r="O34" s="73">
        <f t="shared" si="4"/>
        <v>-27992039.382593408</v>
      </c>
      <c r="P34" s="73">
        <f t="shared" si="4"/>
        <v>-27805661.786605474</v>
      </c>
      <c r="Q34" s="73">
        <f t="shared" si="4"/>
        <v>-33794900.993271932</v>
      </c>
      <c r="R34" s="73">
        <f t="shared" si="4"/>
        <v>-29323443.04032569</v>
      </c>
      <c r="S34" s="73">
        <f t="shared" si="4"/>
        <v>-25480841.131566525</v>
      </c>
      <c r="T34" s="73">
        <f t="shared" si="4"/>
        <v>-28135843.305408809</v>
      </c>
    </row>
    <row r="35" spans="1:20" x14ac:dyDescent="0.3">
      <c r="B35" s="9" t="s">
        <v>30</v>
      </c>
      <c r="C35" s="51">
        <f t="shared" si="2"/>
        <v>0</v>
      </c>
      <c r="D35" s="51"/>
      <c r="E35" s="74">
        <f t="shared" si="4"/>
        <v>-164604.43080215916</v>
      </c>
      <c r="F35" s="74">
        <f t="shared" si="4"/>
        <v>-165619.79964116623</v>
      </c>
      <c r="G35" s="74">
        <f t="shared" si="4"/>
        <v>-217224.89561765548</v>
      </c>
      <c r="H35" s="74">
        <f t="shared" si="4"/>
        <v>-187166.27747945694</v>
      </c>
      <c r="I35" s="74">
        <f t="shared" si="4"/>
        <v>-130757.19611188515</v>
      </c>
      <c r="J35" s="74">
        <f t="shared" si="4"/>
        <v>-292972.92278962716</v>
      </c>
      <c r="K35" s="74">
        <f t="shared" si="4"/>
        <v>-260804.09760895075</v>
      </c>
      <c r="L35" s="74">
        <f t="shared" si="4"/>
        <v>-205804.51620867406</v>
      </c>
      <c r="M35" s="74">
        <f t="shared" si="4"/>
        <v>-226820.60448983047</v>
      </c>
      <c r="N35" s="74">
        <f t="shared" si="4"/>
        <v>-228091.87051979435</v>
      </c>
      <c r="O35" s="74">
        <f t="shared" si="4"/>
        <v>-316743.34469734092</v>
      </c>
      <c r="P35" s="74">
        <f t="shared" si="4"/>
        <v>-74985.728845538004</v>
      </c>
      <c r="Q35" s="74">
        <f t="shared" si="4"/>
        <v>439534.84625883074</v>
      </c>
      <c r="R35" s="74">
        <f t="shared" si="4"/>
        <v>1185939.6218779015</v>
      </c>
      <c r="S35" s="74">
        <f t="shared" si="4"/>
        <v>1495520.3373719002</v>
      </c>
      <c r="T35" s="74">
        <f t="shared" si="4"/>
        <v>1713936.0456258808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M19" sqref="M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0" x14ac:dyDescent="0.3">
      <c r="B15" s="32" t="s">
        <v>43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>AVERAGEIFS($F$39:$F$1048576,$B$39:$B$1048576,$B$2,$D$39:$D$1048576,$B$15,$C$39:$C$1048576,L$16,$E$39:$E$1048576,$B17)*$E$15/100</f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13874180.161165692</v>
      </c>
      <c r="Q17" s="19">
        <f>'Spot Prices'!Q17/'Spot Prices'!P17*DualFuelCM!P17</f>
        <v>15303139.818636902</v>
      </c>
      <c r="R17" s="19">
        <f>'Spot Prices'!R17/'Spot Prices'!Q17*DualFuelCM!Q17</f>
        <v>15269453.624534337</v>
      </c>
      <c r="S17" s="19">
        <f>'Spot Prices'!S17/'Spot Prices'!R17*DualFuelCM!R17</f>
        <v>15774785.359898241</v>
      </c>
      <c r="T17" s="19">
        <f>'Spot Prices'!T17/'Spot Prices'!S17*DualFuelCM!S17</f>
        <v>15642286.285517074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10183836.592636168</v>
      </c>
      <c r="Q18" s="19">
        <f>'Spot Prices'!Q18/'Spot Prices'!P18*DualFuelCM!P18</f>
        <v>11162447.766656118</v>
      </c>
      <c r="R18" s="19">
        <f>'Spot Prices'!R18/'Spot Prices'!Q18*DualFuelCM!Q18</f>
        <v>11563128.552952491</v>
      </c>
      <c r="S18" s="19">
        <f>'Spot Prices'!S18/'Spot Prices'!R18*DualFuelCM!R18</f>
        <v>11881287.834479544</v>
      </c>
      <c r="T18" s="19">
        <f>'Spot Prices'!T18/'Spot Prices'!S18*DualFuelCM!S18</f>
        <v>11957721.414158048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8520074.1426120792</v>
      </c>
      <c r="Q19" s="49">
        <f>'Spot Prices'!Q19/'Spot Prices'!P19*DualFuelCM!P19</f>
        <v>9482410.7666312438</v>
      </c>
      <c r="R19" s="49">
        <f>'Spot Prices'!R19/'Spot Prices'!Q19*DualFuelCM!Q19</f>
        <v>9926041.875674177</v>
      </c>
      <c r="S19" s="49">
        <f>'Spot Prices'!S19/'Spot Prices'!R19*DualFuelCM!R19</f>
        <v>10286194.772619884</v>
      </c>
      <c r="T19" s="49">
        <f>'Spot Prices'!T19/'Spot Prices'!S19*DualFuelCM!S19</f>
        <v>10354629.384484164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7478691.0424352167</v>
      </c>
      <c r="Q20" s="40">
        <f>'Spot Prices'!Q20/'Spot Prices'!P20*DualFuelCM!P20</f>
        <v>8347385.8679107819</v>
      </c>
      <c r="R20" s="40">
        <f>'Spot Prices'!R20/'Spot Prices'!Q20*DualFuelCM!Q20</f>
        <v>8851437.0989666712</v>
      </c>
      <c r="S20" s="40">
        <f>'Spot Prices'!S20/'Spot Prices'!R20*DualFuelCM!R20</f>
        <v>9190201.5776131488</v>
      </c>
      <c r="T20" s="40">
        <f>'Spot Prices'!T20/'Spot Prices'!S20*DualFuelCM!S20</f>
        <v>9240935.055400135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6363794.4297835175</v>
      </c>
      <c r="Q21" s="49">
        <f>'Spot Prices'!Q21/'Spot Prices'!P21*DualFuelCM!P21</f>
        <v>7040617.688289565</v>
      </c>
      <c r="R21" s="49">
        <f>'Spot Prices'!R21/'Spot Prices'!Q21*DualFuelCM!Q21</f>
        <v>7327509.3254147945</v>
      </c>
      <c r="S21" s="49">
        <f>'Spot Prices'!S21/'Spot Prices'!R21*DualFuelCM!R21</f>
        <v>7566172.2465436421</v>
      </c>
      <c r="T21" s="49">
        <f>'Spot Prices'!T21/'Spot Prices'!S21*DualFuelCM!S21</f>
        <v>7523897.5901868017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4976673.1585523104</v>
      </c>
      <c r="Q22" s="19">
        <f>'Spot Prices'!Q22/'Spot Prices'!P22*DualFuelCM!P22</f>
        <v>5376566.493486532</v>
      </c>
      <c r="R22" s="19">
        <f>'Spot Prices'!R22/'Spot Prices'!Q22*DualFuelCM!Q22</f>
        <v>5246556.0834483327</v>
      </c>
      <c r="S22" s="19">
        <f>'Spot Prices'!S22/'Spot Prices'!R22*DualFuelCM!R22</f>
        <v>5277483.8516151551</v>
      </c>
      <c r="T22" s="19">
        <f>'Spot Prices'!T22/'Spot Prices'!S22*DualFuelCM!S22</f>
        <v>5069459.699982075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3165033.0815522918</v>
      </c>
      <c r="Q23" s="19">
        <f>'Spot Prices'!Q23/'Spot Prices'!P23*DualFuelCM!P23</f>
        <v>3419666.6731344806</v>
      </c>
      <c r="R23" s="19">
        <f>'Spot Prices'!R23/'Spot Prices'!Q23*DualFuelCM!Q23</f>
        <v>3404459.7011307031</v>
      </c>
      <c r="S23" s="19">
        <f>'Spot Prices'!S23/'Spot Prices'!R23*DualFuelCM!R23</f>
        <v>3322991.370220968</v>
      </c>
      <c r="T23" s="19">
        <f>'Spot Prices'!T23/'Spot Prices'!S23*DualFuelCM!S23</f>
        <v>2932312.8007477969</v>
      </c>
    </row>
    <row r="24" spans="2:20" x14ac:dyDescent="0.3">
      <c r="B24" s="9" t="s">
        <v>30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7497966.4873766815</v>
      </c>
      <c r="Q24" s="49">
        <f>'Spot Prices'!Q24/'Spot Prices'!P24*DualFuelCM!P24</f>
        <v>8290498.7760340367</v>
      </c>
      <c r="R24" s="49">
        <f>'Spot Prices'!R24/'Spot Prices'!Q24*DualFuelCM!Q24</f>
        <v>8626596.0241348892</v>
      </c>
      <c r="S24" s="49">
        <f>'Spot Prices'!S24/'Spot Prices'!R24*DualFuelCM!R24</f>
        <v>8905250.5227904506</v>
      </c>
      <c r="T24" s="49">
        <f>'Spot Prices'!T24/'Spot Prices'!S24*DualFuelCM!S24</f>
        <v>8895577.5501040947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12416417.495090801</v>
      </c>
      <c r="J28" s="20">
        <f t="shared" si="2"/>
        <v>12961885.285271753</v>
      </c>
      <c r="K28" s="20">
        <f t="shared" si="2"/>
        <v>11856987.91719088</v>
      </c>
      <c r="L28" s="20">
        <f t="shared" si="2"/>
        <v>14522924.558235213</v>
      </c>
      <c r="M28" s="20">
        <f t="shared" si="2"/>
        <v>11869265.758450525</v>
      </c>
      <c r="N28" s="20">
        <f t="shared" si="2"/>
        <v>13782036.523615908</v>
      </c>
      <c r="O28" s="20">
        <f t="shared" si="2"/>
        <v>13351726.323963415</v>
      </c>
      <c r="P28" s="21">
        <f>(O28*'Spot Prices'!P5/'Spot Prices'!O5)*($E$26)</f>
        <v>13957774.532546885</v>
      </c>
      <c r="Q28" s="21">
        <f>(P28*'Spot Prices'!Q5/'Spot Prices'!P5)*($E$26)</f>
        <v>15395343.922838904</v>
      </c>
      <c r="R28" s="21">
        <f>(Q28*'Spot Prices'!R5/'Spot Prices'!Q5)*($E$26)</f>
        <v>15361454.763502538</v>
      </c>
      <c r="S28" s="21">
        <f>(R28*'Spot Prices'!S5/'Spot Prices'!R5)*($E$26)</f>
        <v>15869831.211293843</v>
      </c>
      <c r="T28" s="21">
        <f>(S28*'Spot Prices'!T5/'Spot Prices'!S5)*($E$26)</f>
        <v>15736533.806726474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8429347.8424704447</v>
      </c>
      <c r="J29" s="20">
        <f t="shared" si="3"/>
        <v>8865183.0067633651</v>
      </c>
      <c r="K29" s="20">
        <f t="shared" si="3"/>
        <v>8353400.7871728772</v>
      </c>
      <c r="L29" s="20">
        <f t="shared" si="3"/>
        <v>8973062.6901585013</v>
      </c>
      <c r="M29" s="20">
        <f t="shared" si="3"/>
        <v>9191350.2064335607</v>
      </c>
      <c r="N29" s="20">
        <f t="shared" si="3"/>
        <v>8980331.7210063431</v>
      </c>
      <c r="O29" s="20">
        <f t="shared" si="3"/>
        <v>8916082.8451074772</v>
      </c>
      <c r="P29" s="21">
        <f>(O29*'Spot Prices'!P6/'Spot Prices'!O6)*($E$26)</f>
        <v>9661972.8336923663</v>
      </c>
      <c r="Q29" s="21">
        <f>(P29*'Spot Prices'!Q6/'Spot Prices'!P6)*($E$26)</f>
        <v>10590435.745692112</v>
      </c>
      <c r="R29" s="21">
        <f>(Q29*'Spot Prices'!R6/'Spot Prices'!Q6)*($E$26)</f>
        <v>10970583.918432571</v>
      </c>
      <c r="S29" s="21">
        <f>(R29*'Spot Prices'!S6/'Spot Prices'!R6)*($E$26)</f>
        <v>11272439.3446208</v>
      </c>
      <c r="T29" s="21">
        <f>(S29*'Spot Prices'!T6/'Spot Prices'!S6)*($E$26)</f>
        <v>11344956.13765041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6816631.9923396185</v>
      </c>
      <c r="J30" s="51">
        <f t="shared" si="4"/>
        <v>7065817.4927045908</v>
      </c>
      <c r="K30" s="51">
        <f t="shared" si="4"/>
        <v>6804846.679374407</v>
      </c>
      <c r="L30" s="51">
        <f t="shared" si="4"/>
        <v>7209394.4849689994</v>
      </c>
      <c r="M30" s="51">
        <f t="shared" si="4"/>
        <v>7411045.9971705498</v>
      </c>
      <c r="N30" s="51">
        <f t="shared" si="4"/>
        <v>7115941.1721283253</v>
      </c>
      <c r="O30" s="51">
        <f t="shared" si="4"/>
        <v>7256946.8758257916</v>
      </c>
      <c r="P30" s="52">
        <f>(O30*'Spot Prices'!P7/'Spot Prices'!O7)*($E$26)</f>
        <v>7949822.9672487844</v>
      </c>
      <c r="Q30" s="52">
        <f>(P30*'Spot Prices'!Q7/'Spot Prices'!P7)*($E$26)</f>
        <v>8847750.1058859546</v>
      </c>
      <c r="R30" s="52">
        <f>(Q30*'Spot Prices'!R7/'Spot Prices'!Q7)*($E$26)</f>
        <v>9261688.8487446308</v>
      </c>
      <c r="S30" s="52">
        <f>(R30*'Spot Prices'!S7/'Spot Prices'!R7)*($E$26)</f>
        <v>9597736.6018434539</v>
      </c>
      <c r="T30" s="52">
        <f>(S30*'Spot Prices'!T7/'Spot Prices'!S7)*($E$26)</f>
        <v>9661590.8641476333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5802433.8512245435</v>
      </c>
      <c r="J31" s="43">
        <f t="shared" si="5"/>
        <v>6052410.0309037324</v>
      </c>
      <c r="K31" s="43">
        <f t="shared" si="5"/>
        <v>5948313.0633406965</v>
      </c>
      <c r="L31" s="43">
        <f t="shared" si="5"/>
        <v>6257062.9560301546</v>
      </c>
      <c r="M31" s="43">
        <f t="shared" si="5"/>
        <v>6392601.2309671203</v>
      </c>
      <c r="N31" s="43">
        <f t="shared" si="5"/>
        <v>6165348.6023323415</v>
      </c>
      <c r="O31" s="43">
        <f t="shared" si="5"/>
        <v>6201765.3389687138</v>
      </c>
      <c r="P31" s="44">
        <f>(O31*'Spot Prices'!P8/'Spot Prices'!O8)*($E$26)</f>
        <v>6856767.5489372555</v>
      </c>
      <c r="Q31" s="44">
        <f>(P31*'Spot Prices'!Q8/'Spot Prices'!P8)*($E$26)</f>
        <v>7653222.2300375765</v>
      </c>
      <c r="R31" s="44">
        <f>(Q31*'Spot Prices'!R8/'Spot Prices'!Q8)*($E$26)</f>
        <v>8115356.8608834175</v>
      </c>
      <c r="S31" s="44">
        <f>(R31*'Spot Prices'!S8/'Spot Prices'!R8)*($E$26)</f>
        <v>8425949.8872212786</v>
      </c>
      <c r="T31" s="44">
        <f>(S31*'Spot Prices'!T8/'Spot Prices'!S8)*($E$26)</f>
        <v>8472464.3992074914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4955061.4288612911</v>
      </c>
      <c r="J32" s="51">
        <f t="shared" si="6"/>
        <v>5195628.9530151347</v>
      </c>
      <c r="K32" s="51">
        <f t="shared" si="6"/>
        <v>5148112.5027825311</v>
      </c>
      <c r="L32" s="51">
        <f t="shared" si="6"/>
        <v>5349974.8247670336</v>
      </c>
      <c r="M32" s="51">
        <f t="shared" si="6"/>
        <v>5473549.6240598178</v>
      </c>
      <c r="N32" s="51">
        <f t="shared" si="6"/>
        <v>5299308.1871653628</v>
      </c>
      <c r="O32" s="51">
        <f t="shared" si="6"/>
        <v>5314854.9198533138</v>
      </c>
      <c r="P32" s="52">
        <f>(O32*'Spot Prices'!P9/'Spot Prices'!O9)*($E$26)</f>
        <v>5795740.4670459358</v>
      </c>
      <c r="Q32" s="52">
        <f>(P32*'Spot Prices'!Q9/'Spot Prices'!P9)*($E$26)</f>
        <v>6412148.1765725985</v>
      </c>
      <c r="R32" s="52">
        <f>(Q32*'Spot Prices'!R9/'Spot Prices'!Q9)*($E$26)</f>
        <v>6673430.8891570652</v>
      </c>
      <c r="S32" s="52">
        <f>(R32*'Spot Prices'!S9/'Spot Prices'!R9)*($E$26)</f>
        <v>6890789.9451781306</v>
      </c>
      <c r="T32" s="52">
        <f>(S32*'Spot Prices'!T9/'Spot Prices'!S9)*($E$26)</f>
        <v>6852288.8686142648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3827295.6426779125</v>
      </c>
      <c r="J33" s="20">
        <f t="shared" si="7"/>
        <v>4032593.48216801</v>
      </c>
      <c r="K33" s="20">
        <f t="shared" si="7"/>
        <v>4066527.5568898115</v>
      </c>
      <c r="L33" s="20">
        <f t="shared" si="7"/>
        <v>4268731.1624737903</v>
      </c>
      <c r="M33" s="20">
        <f t="shared" si="7"/>
        <v>4271342.217132194</v>
      </c>
      <c r="N33" s="20">
        <f t="shared" si="7"/>
        <v>4197079.8934174301</v>
      </c>
      <c r="O33" s="20">
        <f t="shared" si="7"/>
        <v>4173289.0632081782</v>
      </c>
      <c r="P33" s="21">
        <f>(O33*'Spot Prices'!P10/'Spot Prices'!O10)*($E$26)</f>
        <v>4452794.686654943</v>
      </c>
      <c r="Q33" s="21">
        <f>(P33*'Spot Prices'!Q10/'Spot Prices'!P10)*($E$26)</f>
        <v>4810592.5287663611</v>
      </c>
      <c r="R33" s="21">
        <f>(Q33*'Spot Prices'!R10/'Spot Prices'!Q10)*($E$26)</f>
        <v>4694267.898921405</v>
      </c>
      <c r="S33" s="21">
        <f>(R33*'Spot Prices'!S10/'Spot Prices'!R10)*($E$26)</f>
        <v>4721939.9998160889</v>
      </c>
      <c r="T33" s="21">
        <f>(S33*'Spot Prices'!T10/'Spot Prices'!S10)*($E$26)</f>
        <v>4535813.8855270948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1217973.9946507069</v>
      </c>
      <c r="H34" s="20">
        <f t="shared" si="8"/>
        <v>1792503.5586776915</v>
      </c>
      <c r="I34" s="20">
        <f t="shared" si="8"/>
        <v>1548178.6571150774</v>
      </c>
      <c r="J34" s="20">
        <f t="shared" si="8"/>
        <v>2439049.8700572969</v>
      </c>
      <c r="K34" s="20">
        <f t="shared" si="8"/>
        <v>2539306.4258665056</v>
      </c>
      <c r="L34" s="20">
        <f t="shared" si="8"/>
        <v>2118398.3091671141</v>
      </c>
      <c r="M34" s="20">
        <f t="shared" si="8"/>
        <v>2551836.1629517246</v>
      </c>
      <c r="N34" s="20">
        <f t="shared" si="8"/>
        <v>2195725.5575796659</v>
      </c>
      <c r="O34" s="20">
        <f t="shared" si="8"/>
        <v>2579540.3972814661</v>
      </c>
      <c r="P34" s="21">
        <f>(O34*'Spot Prices'!P11/'Spot Prices'!O11)*($E$26)</f>
        <v>2659951.3146540471</v>
      </c>
      <c r="Q34" s="21">
        <f>(P34*'Spot Prices'!Q11/'Spot Prices'!P11)*($E$26)</f>
        <v>2873950.0120553193</v>
      </c>
      <c r="R34" s="21">
        <f>(Q34*'Spot Prices'!R11/'Spot Prices'!Q11)*($E$26)</f>
        <v>2861169.7964521646</v>
      </c>
      <c r="S34" s="21">
        <f>(R34*'Spot Prices'!S11/'Spot Prices'!R11)*($E$26)</f>
        <v>2792702.3307662327</v>
      </c>
      <c r="T34" s="21">
        <f>(S34*'Spot Prices'!T11/'Spot Prices'!S11)*($E$26)</f>
        <v>2464368.9618247445</v>
      </c>
    </row>
    <row r="35" spans="2:20" x14ac:dyDescent="0.3">
      <c r="B35" s="9" t="s">
        <v>30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5413425.0986614088</v>
      </c>
      <c r="I35" s="51">
        <f t="shared" si="9"/>
        <v>5916532.6700934255</v>
      </c>
      <c r="J35" s="51">
        <f t="shared" si="9"/>
        <v>6185968.6090535782</v>
      </c>
      <c r="K35" s="51">
        <f t="shared" si="9"/>
        <v>6023978.7884836365</v>
      </c>
      <c r="L35" s="51">
        <f t="shared" si="9"/>
        <v>6371158.7823582143</v>
      </c>
      <c r="M35" s="51">
        <f t="shared" si="9"/>
        <v>6502068.691352603</v>
      </c>
      <c r="N35" s="51">
        <f t="shared" si="9"/>
        <v>6292765.2840427784</v>
      </c>
      <c r="O35" s="51">
        <f t="shared" si="9"/>
        <v>6339392.8775139479</v>
      </c>
      <c r="P35" s="52">
        <f>(O35*'Spot Prices'!P12/'Spot Prices'!O12)*($E$26)</f>
        <v>6921893.1977615757</v>
      </c>
      <c r="Q35" s="52">
        <f>(P35*'Spot Prices'!Q12/'Spot Prices'!P12)*($E$26)</f>
        <v>7653534.7524550389</v>
      </c>
      <c r="R35" s="52">
        <f>(Q35*'Spot Prices'!R12/'Spot Prices'!Q12)*($E$26)</f>
        <v>7963809.4461779799</v>
      </c>
      <c r="S35" s="52">
        <f>(R35*'Spot Prices'!S12/'Spot Prices'!R12)*($E$26)</f>
        <v>8221054.7515573632</v>
      </c>
      <c r="T35" s="52">
        <f>(S35*'Spot Prices'!T12/'Spot Prices'!S12)*($E$26)</f>
        <v>8212124.9591993224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247903.47289218512</v>
      </c>
      <c r="Q17" s="36">
        <f>'Spot Prices'!Q17/'Spot Prices'!P17*DualFuelMWh!P17</f>
        <v>273436.08509665122</v>
      </c>
      <c r="R17" s="36">
        <f>'Spot Prices'!R17/'Spot Prices'!Q17*DualFuelMWh!Q17</f>
        <v>272834.1810987544</v>
      </c>
      <c r="S17" s="36">
        <f>'Spot Prices'!S17/'Spot Prices'!R17*DualFuelMWh!R17</f>
        <v>281863.43477026082</v>
      </c>
      <c r="T17" s="36">
        <f>'Spot Prices'!T17/'Spot Prices'!S17*DualFuelMWh!S17</f>
        <v>279495.94492130878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209049.59394648706</v>
      </c>
      <c r="Q18" s="36">
        <f>'Spot Prices'!Q18/'Spot Prices'!P18*DualFuelMWh!P18</f>
        <v>229138.12018111791</v>
      </c>
      <c r="R18" s="36">
        <f>'Spot Prices'!R18/'Spot Prices'!Q18*DualFuelMWh!Q18</f>
        <v>237363.12997143442</v>
      </c>
      <c r="S18" s="36">
        <f>'Spot Prices'!S18/'Spot Prices'!R18*DualFuelMWh!R18</f>
        <v>243894.17237461184</v>
      </c>
      <c r="T18" s="36">
        <f>'Spot Prices'!T18/'Spot Prices'!S18*DualFuelMWh!S18</f>
        <v>245463.16934842634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189623.50796694163</v>
      </c>
      <c r="Q19" s="50">
        <f>'Spot Prices'!Q19/'Spot Prices'!P19*DualFuelMWh!P19</f>
        <v>211041.35521065499</v>
      </c>
      <c r="R19" s="50">
        <f>'Spot Prices'!R19/'Spot Prices'!Q19*DualFuelMWh!Q19</f>
        <v>220914.84759251768</v>
      </c>
      <c r="S19" s="50">
        <f>'Spot Prices'!S19/'Spot Prices'!R19*DualFuelMWh!R19</f>
        <v>228930.44165662804</v>
      </c>
      <c r="T19" s="50">
        <f>'Spot Prices'!T19/'Spot Prices'!S19*DualFuelMWh!S19</f>
        <v>230453.52830480153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175096.56688791557</v>
      </c>
      <c r="Q20" s="45">
        <f>'Spot Prices'!Q20/'Spot Prices'!P20*DualFuelMWh!P20</f>
        <v>195435.08344796588</v>
      </c>
      <c r="R20" s="45">
        <f>'Spot Prices'!R20/'Spot Prices'!Q20*DualFuelMWh!Q20</f>
        <v>207236.29833874374</v>
      </c>
      <c r="S20" s="45">
        <f>'Spot Prices'!S20/'Spot Prices'!R20*DualFuelMWh!R20</f>
        <v>215167.69928283969</v>
      </c>
      <c r="T20" s="45">
        <f>'Spot Prices'!T20/'Spot Prices'!S20*DualFuelMWh!S20</f>
        <v>216355.50845109927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156320.51249088126</v>
      </c>
      <c r="Q21" s="50">
        <f>'Spot Prices'!Q21/'Spot Prices'!P21*DualFuelMWh!P21</f>
        <v>172946.02731584909</v>
      </c>
      <c r="R21" s="50">
        <f>'Spot Prices'!R21/'Spot Prices'!Q21*DualFuelMWh!Q21</f>
        <v>179993.24548727096</v>
      </c>
      <c r="S21" s="50">
        <f>'Spot Prices'!S21/'Spot Prices'!R21*DualFuelMWh!R21</f>
        <v>185855.77146215562</v>
      </c>
      <c r="T21" s="50">
        <f>'Spot Prices'!T21/'Spot Prices'!S21*DualFuelMWh!S21</f>
        <v>184817.33503558772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133949.68293058794</v>
      </c>
      <c r="Q22" s="36">
        <f>'Spot Prices'!Q22/'Spot Prices'!P22*DualFuelMWh!P22</f>
        <v>144713.01492245143</v>
      </c>
      <c r="R22" s="36">
        <f>'Spot Prices'!R22/'Spot Prices'!Q22*DualFuelMWh!Q22</f>
        <v>141213.71877671892</v>
      </c>
      <c r="S22" s="36">
        <f>'Spot Prices'!S22/'Spot Prices'!R22*DualFuelMWh!R22</f>
        <v>142046.15534784022</v>
      </c>
      <c r="T22" s="36">
        <f>'Spot Prices'!T22/'Spot Prices'!S22*DualFuelMWh!S22</f>
        <v>136447.07976754606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101505.63791583896</v>
      </c>
      <c r="Q23" s="36">
        <f>'Spot Prices'!Q23/'Spot Prices'!P23*DualFuelMWh!P23</f>
        <v>109671.98072565084</v>
      </c>
      <c r="R23" s="36">
        <f>'Spot Prices'!R23/'Spot Prices'!Q23*DualFuelMWh!Q23</f>
        <v>109184.27858976835</v>
      </c>
      <c r="S23" s="36">
        <f>'Spot Prices'!S23/'Spot Prices'!R23*DualFuelMWh!R23</f>
        <v>106571.51130239594</v>
      </c>
      <c r="T23" s="36">
        <f>'Spot Prices'!T23/'Spot Prices'!S23*DualFuelMWh!S23</f>
        <v>94042.075940231487</v>
      </c>
    </row>
    <row r="24" spans="2:20" x14ac:dyDescent="0.3">
      <c r="B24" s="9" t="s">
        <v>30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173351.46072206038</v>
      </c>
      <c r="Q24" s="50">
        <f>'Spot Prices'!Q24/'Spot Prices'!P24*DualFuelMWh!P24</f>
        <v>191674.64610031588</v>
      </c>
      <c r="R24" s="50">
        <f>'Spot Prices'!R24/'Spot Prices'!Q24*DualFuelMWh!Q24</f>
        <v>199445.14614203211</v>
      </c>
      <c r="S24" s="50">
        <f>'Spot Prices'!S24/'Spot Prices'!R24*DualFuelMWh!R24</f>
        <v>205887.58149567634</v>
      </c>
      <c r="T24" s="50">
        <f>'Spot Prices'!T24/'Spot Prices'!S24*DualFuelMWh!S24</f>
        <v>205663.9443338502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225657.37503442023</v>
      </c>
      <c r="J28" s="15">
        <f t="shared" si="1"/>
        <v>226910.47035391381</v>
      </c>
      <c r="K28" s="15">
        <f t="shared" si="1"/>
        <v>207203.20476838254</v>
      </c>
      <c r="L28" s="15">
        <f t="shared" si="1"/>
        <v>226001.40036983474</v>
      </c>
      <c r="M28" s="15">
        <f t="shared" si="1"/>
        <v>222683.83445229588</v>
      </c>
      <c r="N28" s="15">
        <f t="shared" si="1"/>
        <v>237970.10953594992</v>
      </c>
      <c r="O28" s="15">
        <f t="shared" si="1"/>
        <v>238568.28197180058</v>
      </c>
      <c r="P28" s="36">
        <f>(O28*'Spot Prices'!P5/'Spot Prices'!O5)*($E$26)</f>
        <v>249397.13484113701</v>
      </c>
      <c r="Q28" s="36">
        <f>(P28*'Spot Prices'!Q5/'Spot Prices'!P5)*($E$26)</f>
        <v>275083.58551693318</v>
      </c>
      <c r="R28" s="36">
        <f>(Q28*'Spot Prices'!R5/'Spot Prices'!Q5)*($E$26)</f>
        <v>274478.0549417719</v>
      </c>
      <c r="S28" s="36">
        <f>(R28*'Spot Prices'!S5/'Spot Prices'!R5)*($E$26)</f>
        <v>283561.71145192842</v>
      </c>
      <c r="T28" s="36">
        <f>(S28*'Spot Prices'!T5/'Spot Prices'!S5)*($E$26)</f>
        <v>281179.95706097281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162334.41425756214</v>
      </c>
      <c r="J29" s="15">
        <f t="shared" si="2"/>
        <v>171447.69961666138</v>
      </c>
      <c r="K29" s="15">
        <f t="shared" si="2"/>
        <v>163416.40760235878</v>
      </c>
      <c r="L29" s="15">
        <f t="shared" si="2"/>
        <v>170424.80468752774</v>
      </c>
      <c r="M29" s="15">
        <f t="shared" si="2"/>
        <v>171015.91908941994</v>
      </c>
      <c r="N29" s="15">
        <f t="shared" si="2"/>
        <v>179868.43897469051</v>
      </c>
      <c r="O29" s="15">
        <f t="shared" si="2"/>
        <v>183025.66831352419</v>
      </c>
      <c r="P29" s="36">
        <f>(O29*'Spot Prices'!P6/'Spot Prices'!O6)*($E$26)</f>
        <v>198336.99011489429</v>
      </c>
      <c r="Q29" s="36">
        <f>(P29*'Spot Prices'!Q6/'Spot Prices'!P6)*($E$26)</f>
        <v>217396.0935266937</v>
      </c>
      <c r="R29" s="36">
        <f>(Q29*'Spot Prices'!R6/'Spot Prices'!Q6)*($E$26)</f>
        <v>225199.61830127187</v>
      </c>
      <c r="S29" s="36">
        <f>(R29*'Spot Prices'!S6/'Spot Prices'!R6)*($E$26)</f>
        <v>231395.98189186817</v>
      </c>
      <c r="T29" s="36">
        <f>(S29*'Spot Prices'!T6/'Spot Prices'!S6)*($E$26)</f>
        <v>232884.57668610348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141850.90373715799</v>
      </c>
      <c r="J30" s="47">
        <f t="shared" si="3"/>
        <v>148461.43291490528</v>
      </c>
      <c r="K30" s="47">
        <f t="shared" si="3"/>
        <v>143911.92990014906</v>
      </c>
      <c r="L30" s="47">
        <f t="shared" si="3"/>
        <v>149213.45007981741</v>
      </c>
      <c r="M30" s="47">
        <f t="shared" si="3"/>
        <v>151088.6143545855</v>
      </c>
      <c r="N30" s="47">
        <f t="shared" si="3"/>
        <v>156926.14187928219</v>
      </c>
      <c r="O30" s="47">
        <f t="shared" si="3"/>
        <v>161511.23812896115</v>
      </c>
      <c r="P30" s="50">
        <f>(O30*'Spot Prices'!P7/'Spot Prices'!O7)*($E$26)</f>
        <v>176931.94842359843</v>
      </c>
      <c r="Q30" s="50">
        <f>(P30*'Spot Prices'!Q7/'Spot Prices'!P7)*($E$26)</f>
        <v>196916.29258270896</v>
      </c>
      <c r="R30" s="50">
        <f>(Q30*'Spot Prices'!R7/'Spot Prices'!Q7)*($E$26)</f>
        <v>206128.94909137918</v>
      </c>
      <c r="S30" s="50">
        <f>(R30*'Spot Prices'!S7/'Spot Prices'!R7)*($E$26)</f>
        <v>213608.05698649798</v>
      </c>
      <c r="T30" s="50">
        <f>(S30*'Spot Prices'!T7/'Spot Prices'!S7)*($E$26)</f>
        <v>215029.20297819795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130324.23837451017</v>
      </c>
      <c r="J31" s="42">
        <f t="shared" si="4"/>
        <v>137290.21191453794</v>
      </c>
      <c r="K31" s="42">
        <f t="shared" si="4"/>
        <v>132546.64627272097</v>
      </c>
      <c r="L31" s="42">
        <f t="shared" si="4"/>
        <v>137136.58308186094</v>
      </c>
      <c r="M31" s="42">
        <f t="shared" si="4"/>
        <v>138449.90866362257</v>
      </c>
      <c r="N31" s="42">
        <f t="shared" si="4"/>
        <v>143786.52534141569</v>
      </c>
      <c r="O31" s="42">
        <f t="shared" si="4"/>
        <v>145200.25139911351</v>
      </c>
      <c r="P31" s="45">
        <f>(O31*'Spot Prices'!P8/'Spot Prices'!O8)*($E$26)</f>
        <v>160535.64065623467</v>
      </c>
      <c r="Q31" s="45">
        <f>(P31*'Spot Prices'!Q8/'Spot Prices'!P8)*($E$26)</f>
        <v>179182.81829082055</v>
      </c>
      <c r="R31" s="45">
        <f>(Q31*'Spot Prices'!R8/'Spot Prices'!Q8)*($E$26)</f>
        <v>190002.65117895283</v>
      </c>
      <c r="S31" s="45">
        <f>(R31*'Spot Prices'!S8/'Spot Prices'!R8)*($E$26)</f>
        <v>197274.4815437193</v>
      </c>
      <c r="T31" s="45">
        <f>(S31*'Spot Prices'!T8/'Spot Prices'!S8)*($E$26)</f>
        <v>198363.51320889161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118530.93064642837</v>
      </c>
      <c r="J32" s="47">
        <f t="shared" si="5"/>
        <v>126558.39568348473</v>
      </c>
      <c r="K32" s="47">
        <f t="shared" si="5"/>
        <v>122450.66090350019</v>
      </c>
      <c r="L32" s="47">
        <f t="shared" si="5"/>
        <v>126175.34284994571</v>
      </c>
      <c r="M32" s="47">
        <f t="shared" si="5"/>
        <v>127551.49139677924</v>
      </c>
      <c r="N32" s="47">
        <f t="shared" si="5"/>
        <v>130647.80299664839</v>
      </c>
      <c r="O32" s="47">
        <f t="shared" si="5"/>
        <v>130554.31850497634</v>
      </c>
      <c r="P32" s="50">
        <f>(O32*'Spot Prices'!P9/'Spot Prices'!O9)*($E$26)</f>
        <v>142366.81119562502</v>
      </c>
      <c r="Q32" s="50">
        <f>(P32*'Spot Prices'!Q9/'Spot Prices'!P9)*($E$26)</f>
        <v>157508.27594903883</v>
      </c>
      <c r="R32" s="50">
        <f>(Q32*'Spot Prices'!R9/'Spot Prices'!Q9)*($E$26)</f>
        <v>163926.4354271414</v>
      </c>
      <c r="S32" s="50">
        <f>(R32*'Spot Prices'!S9/'Spot Prices'!R9)*($E$26)</f>
        <v>169265.65236864513</v>
      </c>
      <c r="T32" s="50">
        <f>(S32*'Spot Prices'!T9/'Spot Prices'!S9)*($E$26)</f>
        <v>168319.91031391334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101573.77034275825</v>
      </c>
      <c r="J33" s="15">
        <f t="shared" si="6"/>
        <v>110086.34017203697</v>
      </c>
      <c r="K33" s="15">
        <f t="shared" si="6"/>
        <v>108506.10132816427</v>
      </c>
      <c r="L33" s="15">
        <f t="shared" si="6"/>
        <v>109064.75772534295</v>
      </c>
      <c r="M33" s="15">
        <f t="shared" si="6"/>
        <v>110337.34202990397</v>
      </c>
      <c r="N33" s="15">
        <f t="shared" si="6"/>
        <v>111768.09425256698</v>
      </c>
      <c r="O33" s="15">
        <f t="shared" si="6"/>
        <v>112326.19241506293</v>
      </c>
      <c r="P33" s="36">
        <f>(O33*'Spot Prices'!P10/'Spot Prices'!O10)*($E$26)</f>
        <v>119849.22807467241</v>
      </c>
      <c r="Q33" s="36">
        <f>(P33*'Spot Prices'!Q10/'Spot Prices'!P10)*($E$26)</f>
        <v>129479.53852045919</v>
      </c>
      <c r="R33" s="36">
        <f>(Q33*'Spot Prices'!R10/'Spot Prices'!Q10)*($E$26)</f>
        <v>126348.60209197922</v>
      </c>
      <c r="S33" s="36">
        <f>(R33*'Spot Prices'!S10/'Spot Prices'!R10)*($E$26)</f>
        <v>127093.41072673883</v>
      </c>
      <c r="T33" s="36">
        <f>(S33*'Spot Prices'!T10/'Spot Prices'!S10)*($E$26)</f>
        <v>122083.73193132332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36773.689542036736</v>
      </c>
      <c r="H34" s="15">
        <f t="shared" si="7"/>
        <v>53353.348081944117</v>
      </c>
      <c r="I34" s="15">
        <f t="shared" si="7"/>
        <v>59344.354009816096</v>
      </c>
      <c r="J34" s="15">
        <f t="shared" si="7"/>
        <v>72629.046436223405</v>
      </c>
      <c r="K34" s="15">
        <f t="shared" si="7"/>
        <v>74043.48276561161</v>
      </c>
      <c r="L34" s="15">
        <f t="shared" si="7"/>
        <v>71183.217777454949</v>
      </c>
      <c r="M34" s="15">
        <f t="shared" si="7"/>
        <v>79662.120121246175</v>
      </c>
      <c r="N34" s="15">
        <f t="shared" si="7"/>
        <v>80515.082231033331</v>
      </c>
      <c r="O34" s="15">
        <f t="shared" si="7"/>
        <v>82728.327574798488</v>
      </c>
      <c r="P34" s="36">
        <f>(O34*'Spot Prices'!P11/'Spot Prices'!O11)*($E$26)</f>
        <v>85307.182598739804</v>
      </c>
      <c r="Q34" s="36">
        <f>(P34*'Spot Prices'!Q11/'Spot Prices'!P11)*($E$26)</f>
        <v>92170.325489562645</v>
      </c>
      <c r="R34" s="36">
        <f>(Q34*'Spot Prices'!R11/'Spot Prices'!Q11)*($E$26)</f>
        <v>91760.451752361798</v>
      </c>
      <c r="S34" s="36">
        <f>(R34*'Spot Prices'!S11/'Spot Prices'!R11)*($E$26)</f>
        <v>89564.634646550447</v>
      </c>
      <c r="T34" s="36">
        <f>(S34*'Spot Prices'!T11/'Spot Prices'!S11)*($E$26)</f>
        <v>79034.669491457433</v>
      </c>
    </row>
    <row r="35" spans="2:20" x14ac:dyDescent="0.3">
      <c r="B35" s="9" t="s">
        <v>30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118129.79475659957</v>
      </c>
      <c r="I35" s="47">
        <f t="shared" si="8"/>
        <v>130944.56214039862</v>
      </c>
      <c r="J35" s="47">
        <f t="shared" si="8"/>
        <v>138333.25987373656</v>
      </c>
      <c r="K35" s="47">
        <f t="shared" si="8"/>
        <v>133810.7201680193</v>
      </c>
      <c r="L35" s="47">
        <f t="shared" si="8"/>
        <v>138296.1155812314</v>
      </c>
      <c r="M35" s="47">
        <f t="shared" si="8"/>
        <v>139703.40360930414</v>
      </c>
      <c r="N35" s="47">
        <f t="shared" si="8"/>
        <v>144511.24668933553</v>
      </c>
      <c r="O35" s="47">
        <f t="shared" si="8"/>
        <v>146565.47442005924</v>
      </c>
      <c r="P35" s="50">
        <f>(O35*'Spot Prices'!P12/'Spot Prices'!O12)*($E$26)</f>
        <v>160032.76339180858</v>
      </c>
      <c r="Q35" s="50">
        <f>(P35*'Spot Prices'!Q12/'Spot Prices'!P12)*($E$26)</f>
        <v>176948.16738095679</v>
      </c>
      <c r="R35" s="50">
        <f>(Q35*'Spot Prices'!R12/'Spot Prices'!Q12)*($E$26)</f>
        <v>184121.65521562702</v>
      </c>
      <c r="S35" s="50">
        <f>(R35*'Spot Prices'!S12/'Spot Prices'!R12)*($E$26)</f>
        <v>190069.11437358474</v>
      </c>
      <c r="T35" s="50">
        <f>(S35*'Spot Prices'!T12/'Spot Prices'!S12)*($E$26)</f>
        <v>189862.65938984786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J23" sqref="J23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0" x14ac:dyDescent="0.3">
      <c r="B15" s="32" t="s">
        <v>43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20532522.730651487</v>
      </c>
      <c r="Q17" s="19">
        <f>'Spot Prices'!Q17/'Spot Prices'!P17*'2hBatteryCM'!P17</f>
        <v>22647252.84856762</v>
      </c>
      <c r="R17" s="19">
        <f>'Spot Prices'!R17/'Spot Prices'!Q17*'2hBatteryCM'!Q17</f>
        <v>22597400.350035414</v>
      </c>
      <c r="S17" s="19">
        <f>'Spot Prices'!S17/'Spot Prices'!R17*'2hBatteryCM'!R17</f>
        <v>23345245.283743352</v>
      </c>
      <c r="T17" s="19">
        <f>'Spot Prices'!T17/'Spot Prices'!S17*'2hBatteryCM'!S17</f>
        <v>23149158.724038981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16174561.492137952</v>
      </c>
      <c r="Q18" s="19">
        <f>'Spot Prices'!Q18/'Spot Prices'!P18*'2hBatteryCM'!P18</f>
        <v>17728848.667417698</v>
      </c>
      <c r="R18" s="19">
        <f>'Spot Prices'!R18/'Spot Prices'!Q18*'2hBatteryCM'!Q18</f>
        <v>18365233.19280915</v>
      </c>
      <c r="S18" s="19">
        <f>'Spot Prices'!S18/'Spot Prices'!R18*'2hBatteryCM'!R18</f>
        <v>18870552.265492901</v>
      </c>
      <c r="T18" s="19">
        <f>'Spot Prices'!T18/'Spot Prices'!S18*'2hBatteryCM'!S18</f>
        <v>18991948.521543212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14218800.70425988</v>
      </c>
      <c r="Q19" s="49">
        <f>'Spot Prices'!Q19/'Spot Prices'!P19*'2hBatteryCM'!P19</f>
        <v>15824804.647218967</v>
      </c>
      <c r="R19" s="49">
        <f>'Spot Prices'!R19/'Spot Prices'!Q19*'2hBatteryCM'!Q19</f>
        <v>16565162.327223541</v>
      </c>
      <c r="S19" s="49">
        <f>'Spot Prices'!S19/'Spot Prices'!R19*'2hBatteryCM'!R19</f>
        <v>17166206.658413231</v>
      </c>
      <c r="T19" s="49">
        <f>'Spot Prices'!T19/'Spot Prices'!S19*'2hBatteryCM'!S19</f>
        <v>17280414.36260502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12677061.469822839</v>
      </c>
      <c r="Q20" s="40">
        <f>'Spot Prices'!Q20/'Spot Prices'!P20*'2hBatteryCM'!P20</f>
        <v>14149578.202842588</v>
      </c>
      <c r="R20" s="40">
        <f>'Spot Prices'!R20/'Spot Prices'!Q20*'2hBatteryCM'!Q20</f>
        <v>15003990.880646521</v>
      </c>
      <c r="S20" s="40">
        <f>'Spot Prices'!S20/'Spot Prices'!R20*'2hBatteryCM'!R20</f>
        <v>15578227.481039025</v>
      </c>
      <c r="T20" s="40">
        <f>'Spot Prices'!T20/'Spot Prices'!S20*'2hBatteryCM'!S20</f>
        <v>15664225.339866748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10821838.140698167</v>
      </c>
      <c r="Q21" s="49">
        <f>'Spot Prices'!Q21/'Spot Prices'!P21*'2hBatteryCM'!P21</f>
        <v>11972797.970439481</v>
      </c>
      <c r="R21" s="49">
        <f>'Spot Prices'!R21/'Spot Prices'!Q21*'2hBatteryCM'!Q21</f>
        <v>12460666.473287201</v>
      </c>
      <c r="S21" s="49">
        <f>'Spot Prices'!S21/'Spot Prices'!R21*'2hBatteryCM'!R21</f>
        <v>12866520.485565605</v>
      </c>
      <c r="T21" s="49">
        <f>'Spot Prices'!T21/'Spot Prices'!S21*'2hBatteryCM'!S21</f>
        <v>12794631.065881297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8578909.14723574</v>
      </c>
      <c r="Q22" s="19">
        <f>'Spot Prices'!Q22/'Spot Prices'!P22*'2hBatteryCM'!P22</f>
        <v>9268254.916927347</v>
      </c>
      <c r="R22" s="19">
        <f>'Spot Prices'!R22/'Spot Prices'!Q22*'2hBatteryCM'!Q22</f>
        <v>9044139.8383640945</v>
      </c>
      <c r="S22" s="19">
        <f>'Spot Prices'!S22/'Spot Prices'!R22*'2hBatteryCM'!R22</f>
        <v>9097453.8706054892</v>
      </c>
      <c r="T22" s="19">
        <f>'Spot Prices'!T22/'Spot Prices'!S22*'2hBatteryCM'!S22</f>
        <v>8738856.8238566685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5960204.1247556154</v>
      </c>
      <c r="Q23" s="19">
        <f>'Spot Prices'!Q23/'Spot Prices'!P23*'2hBatteryCM'!P23</f>
        <v>6439715.1262978669</v>
      </c>
      <c r="R23" s="19">
        <f>'Spot Prices'!R23/'Spot Prices'!Q23*'2hBatteryCM'!Q23</f>
        <v>6411078.2511289334</v>
      </c>
      <c r="S23" s="19">
        <f>'Spot Prices'!S23/'Spot Prices'!R23*'2hBatteryCM'!R23</f>
        <v>6257661.8825117024</v>
      </c>
      <c r="T23" s="19">
        <f>'Spot Prices'!T23/'Spot Prices'!S23*'2hBatteryCM'!S23</f>
        <v>5521958.9810792813</v>
      </c>
    </row>
    <row r="24" spans="2:20" x14ac:dyDescent="0.3">
      <c r="B24" s="9" t="s">
        <v>30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12519305.69604939</v>
      </c>
      <c r="Q24" s="49">
        <f>'Spot Prices'!Q24/'Spot Prices'!P24*'2hBatteryCM'!P24</f>
        <v>13842591.684643144</v>
      </c>
      <c r="R24" s="49">
        <f>'Spot Prices'!R24/'Spot Prices'!Q24*'2hBatteryCM'!Q24</f>
        <v>14403771.065700591</v>
      </c>
      <c r="S24" s="49">
        <f>'Spot Prices'!S24/'Spot Prices'!R24*'2hBatteryCM'!R24</f>
        <v>14869038.663004683</v>
      </c>
      <c r="T24" s="49">
        <f>'Spot Prices'!T24/'Spot Prices'!S24*'2hBatteryCM'!S24</f>
        <v>14852887.763656987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11105800.414434144</v>
      </c>
      <c r="J28" s="20">
        <f t="shared" si="3"/>
        <v>12466640.456735181</v>
      </c>
      <c r="K28" s="20">
        <f t="shared" si="3"/>
        <v>11899796.526095688</v>
      </c>
      <c r="L28" s="20">
        <f t="shared" si="3"/>
        <v>10890790.770510606</v>
      </c>
      <c r="M28" s="20">
        <f t="shared" si="3"/>
        <v>10204505.851004109</v>
      </c>
      <c r="N28" s="20">
        <f t="shared" si="3"/>
        <v>11984754.341315569</v>
      </c>
      <c r="O28" s="20">
        <f t="shared" si="3"/>
        <v>11262823.028225292</v>
      </c>
      <c r="P28" s="21">
        <f t="shared" si="3"/>
        <v>11567491.479616128</v>
      </c>
      <c r="Q28" s="21">
        <f t="shared" si="3"/>
        <v>12531038.587755406</v>
      </c>
      <c r="R28" s="21">
        <f t="shared" si="3"/>
        <v>12276118.973485677</v>
      </c>
      <c r="S28" s="21">
        <f t="shared" si="3"/>
        <v>12447529.377228539</v>
      </c>
      <c r="T28" s="21">
        <f t="shared" si="3"/>
        <v>12342977.328932026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7550199.5876994841</v>
      </c>
      <c r="J29" s="20">
        <f t="shared" si="5"/>
        <v>8602909.9060643464</v>
      </c>
      <c r="K29" s="20">
        <f t="shared" si="5"/>
        <v>8615730.2038751896</v>
      </c>
      <c r="L29" s="20">
        <f t="shared" si="5"/>
        <v>7116836.9459052365</v>
      </c>
      <c r="M29" s="20">
        <f t="shared" si="5"/>
        <v>7550782.1823536409</v>
      </c>
      <c r="N29" s="20">
        <f t="shared" si="5"/>
        <v>8275008.3304416053</v>
      </c>
      <c r="O29" s="20">
        <f t="shared" si="5"/>
        <v>8071793.5223289076</v>
      </c>
      <c r="P29" s="21">
        <f t="shared" si="5"/>
        <v>8593595.9885961823</v>
      </c>
      <c r="Q29" s="21">
        <f t="shared" si="5"/>
        <v>9251190.2514816765</v>
      </c>
      <c r="R29" s="21">
        <f t="shared" si="5"/>
        <v>9409024.4470039941</v>
      </c>
      <c r="S29" s="21">
        <f t="shared" si="5"/>
        <v>9488878.1545489077</v>
      </c>
      <c r="T29" s="21">
        <f t="shared" si="5"/>
        <v>9549921.1100423858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6066787.0879940121</v>
      </c>
      <c r="J30" s="48">
        <f t="shared" si="6"/>
        <v>6980426.3842568807</v>
      </c>
      <c r="K30" s="48">
        <f t="shared" si="6"/>
        <v>7182926.4225437259</v>
      </c>
      <c r="L30" s="48">
        <f t="shared" si="6"/>
        <v>5962135.0776374806</v>
      </c>
      <c r="M30" s="48">
        <f t="shared" si="6"/>
        <v>6376537.4604970161</v>
      </c>
      <c r="N30" s="48">
        <f t="shared" si="6"/>
        <v>6943760.2706398042</v>
      </c>
      <c r="O30" s="48">
        <f t="shared" si="6"/>
        <v>6903167.2006983627</v>
      </c>
      <c r="P30" s="49">
        <f t="shared" si="6"/>
        <v>7429593.9269432221</v>
      </c>
      <c r="Q30" s="49">
        <f t="shared" si="6"/>
        <v>8121105.0904029654</v>
      </c>
      <c r="R30" s="49">
        <f t="shared" si="6"/>
        <v>8346483.5034625623</v>
      </c>
      <c r="S30" s="49">
        <f t="shared" si="6"/>
        <v>8489151.6065175571</v>
      </c>
      <c r="T30" s="49">
        <f t="shared" si="6"/>
        <v>8545630.3927053753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5098863.9923250647</v>
      </c>
      <c r="J31" s="39">
        <f t="shared" si="7"/>
        <v>5914279.0169754941</v>
      </c>
      <c r="K31" s="39">
        <f t="shared" si="7"/>
        <v>6206214.160894122</v>
      </c>
      <c r="L31" s="39">
        <f t="shared" si="7"/>
        <v>5177708.8373257341</v>
      </c>
      <c r="M31" s="39">
        <f t="shared" si="7"/>
        <v>5543279.4503060952</v>
      </c>
      <c r="N31" s="39">
        <f t="shared" si="7"/>
        <v>6003170.0224054316</v>
      </c>
      <c r="O31" s="39">
        <f t="shared" si="7"/>
        <v>5992157.0749653457</v>
      </c>
      <c r="P31" s="40">
        <f t="shared" si="7"/>
        <v>6508792.9688510774</v>
      </c>
      <c r="Q31" s="40">
        <f t="shared" si="7"/>
        <v>7135099.2380940793</v>
      </c>
      <c r="R31" s="40">
        <f t="shared" si="7"/>
        <v>7428384.684332775</v>
      </c>
      <c r="S31" s="40">
        <f t="shared" si="7"/>
        <v>7569858.2211252498</v>
      </c>
      <c r="T31" s="40">
        <f t="shared" si="7"/>
        <v>7611646.7750180839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4181690.1391606722</v>
      </c>
      <c r="J32" s="48">
        <f t="shared" si="8"/>
        <v>4894745.2167632366</v>
      </c>
      <c r="K32" s="48">
        <f t="shared" si="8"/>
        <v>5217845.7331530126</v>
      </c>
      <c r="L32" s="48">
        <f t="shared" si="8"/>
        <v>4414334.232922202</v>
      </c>
      <c r="M32" s="48">
        <f t="shared" si="8"/>
        <v>4781688.6782860262</v>
      </c>
      <c r="N32" s="48">
        <f t="shared" si="8"/>
        <v>5124834.8297884269</v>
      </c>
      <c r="O32" s="48">
        <f t="shared" si="8"/>
        <v>5151707.0800422467</v>
      </c>
      <c r="P32" s="49">
        <f t="shared" si="8"/>
        <v>5519272.6480826186</v>
      </c>
      <c r="Q32" s="49">
        <f t="shared" si="8"/>
        <v>5997235.8875946822</v>
      </c>
      <c r="R32" s="49">
        <f t="shared" si="8"/>
        <v>6128127.872469156</v>
      </c>
      <c r="S32" s="49">
        <f t="shared" si="8"/>
        <v>6210545.856511361</v>
      </c>
      <c r="T32" s="49">
        <f t="shared" si="8"/>
        <v>6175845.5241217092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3141899.6938131228</v>
      </c>
      <c r="J33" s="20">
        <f t="shared" si="9"/>
        <v>3666045.7949451427</v>
      </c>
      <c r="K33" s="20">
        <f t="shared" si="9"/>
        <v>3954611.6057632798</v>
      </c>
      <c r="L33" s="20">
        <f t="shared" si="9"/>
        <v>3346156.3097410533</v>
      </c>
      <c r="M33" s="20">
        <f t="shared" si="9"/>
        <v>3715431.8978559244</v>
      </c>
      <c r="N33" s="20">
        <f t="shared" si="9"/>
        <v>4081174.9158153231</v>
      </c>
      <c r="O33" s="20">
        <f t="shared" si="9"/>
        <v>4100589.2790904562</v>
      </c>
      <c r="P33" s="21">
        <f t="shared" si="9"/>
        <v>4298467.4935660521</v>
      </c>
      <c r="Q33" s="21">
        <f t="shared" si="9"/>
        <v>4560938.4449439161</v>
      </c>
      <c r="R33" s="21">
        <f t="shared" si="9"/>
        <v>4369729.762974279</v>
      </c>
      <c r="S33" s="21">
        <f t="shared" si="9"/>
        <v>4314090.8137353668</v>
      </c>
      <c r="T33" s="21">
        <f t="shared" si="9"/>
        <v>4144041.0121958125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867870.34688859887</v>
      </c>
      <c r="H34" s="20">
        <f t="shared" si="10"/>
        <v>1218288.4838539469</v>
      </c>
      <c r="I34" s="20">
        <f t="shared" si="10"/>
        <v>1229383.0385288091</v>
      </c>
      <c r="J34" s="20">
        <f t="shared" si="10"/>
        <v>2032078.4681172532</v>
      </c>
      <c r="K34" s="20">
        <f t="shared" si="10"/>
        <v>2304486.274060165</v>
      </c>
      <c r="L34" s="20">
        <f t="shared" si="10"/>
        <v>1730258.596187637</v>
      </c>
      <c r="M34" s="20">
        <f t="shared" si="10"/>
        <v>2327034.7908791672</v>
      </c>
      <c r="N34" s="20">
        <f t="shared" si="10"/>
        <v>2520655.7573498264</v>
      </c>
      <c r="O34" s="20">
        <f t="shared" si="10"/>
        <v>2768854.0827942463</v>
      </c>
      <c r="P34" s="21">
        <f t="shared" si="10"/>
        <v>2805075.7567771766</v>
      </c>
      <c r="Q34" s="21">
        <f t="shared" si="10"/>
        <v>2976629.4857448568</v>
      </c>
      <c r="R34" s="21">
        <f t="shared" si="10"/>
        <v>2909512.7964986041</v>
      </c>
      <c r="S34" s="21">
        <f t="shared" si="10"/>
        <v>2787297.9607936633</v>
      </c>
      <c r="T34" s="21">
        <f t="shared" si="10"/>
        <v>2459599.9746427257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4294552.5266935034</v>
      </c>
      <c r="I35" s="20">
        <f t="shared" si="11"/>
        <v>5168770.102109734</v>
      </c>
      <c r="J35" s="20">
        <f t="shared" si="11"/>
        <v>5972574.0355146192</v>
      </c>
      <c r="K35" s="20">
        <f t="shared" si="11"/>
        <v>6213631.4760949174</v>
      </c>
      <c r="L35" s="20">
        <f t="shared" si="11"/>
        <v>5194158.5344938654</v>
      </c>
      <c r="M35" s="20">
        <f t="shared" si="11"/>
        <v>5582484.1524624983</v>
      </c>
      <c r="N35" s="20">
        <f t="shared" si="11"/>
        <v>6063420.1287944606</v>
      </c>
      <c r="O35" s="20">
        <f t="shared" si="11"/>
        <v>6033360.454718695</v>
      </c>
      <c r="P35" s="21">
        <f t="shared" si="11"/>
        <v>6472166.3356434237</v>
      </c>
      <c r="Q35" s="21">
        <f t="shared" si="11"/>
        <v>7028481.3569719251</v>
      </c>
      <c r="R35" s="21">
        <f t="shared" si="11"/>
        <v>7180445.1473618234</v>
      </c>
      <c r="S35" s="21">
        <f t="shared" si="11"/>
        <v>7275119.9686675491</v>
      </c>
      <c r="T35" s="21">
        <f t="shared" si="11"/>
        <v>7267217.6601848416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  <c r="K38" t="s">
        <v>57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  <c r="K39" t="s">
        <v>58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  <c r="K40" t="s">
        <v>48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  <c r="I43" t="s">
        <v>55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  <c r="I44" s="1" t="s">
        <v>49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  <c r="I46" t="s">
        <v>34</v>
      </c>
      <c r="J46" t="s">
        <v>50</v>
      </c>
      <c r="K46" t="s">
        <v>51</v>
      </c>
      <c r="L46" t="s">
        <v>52</v>
      </c>
      <c r="M46" t="s">
        <v>53</v>
      </c>
      <c r="N46" t="s">
        <v>54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14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  <c r="I55" t="s">
        <v>56</v>
      </c>
    </row>
    <row r="56" spans="2:14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14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14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14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14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14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14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14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E1" workbookViewId="0">
      <selection activeCell="L21" sqref="L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77130.777408792768</v>
      </c>
      <c r="Q17" s="36">
        <f>'Spot Prices'!Q17/'Spot Prices'!P17*'2hBatteryMWh'!P17</f>
        <v>85074.797739093599</v>
      </c>
      <c r="R17" s="36">
        <f>'Spot Prices'!R17/'Spot Prices'!Q17*'2hBatteryMWh'!Q17</f>
        <v>84887.525964553235</v>
      </c>
      <c r="S17" s="36">
        <f>'Spot Prices'!S17/'Spot Prices'!R17*'2hBatteryMWh'!R17</f>
        <v>87696.818416084847</v>
      </c>
      <c r="T17" s="36">
        <f>'Spot Prices'!T17/'Spot Prices'!S17*'2hBatteryMWh'!S17</f>
        <v>86960.215856924609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69461.689524024754</v>
      </c>
      <c r="Q18" s="36">
        <f>'Spot Prices'!Q18/'Spot Prices'!P18*'2hBatteryMWh'!P18</f>
        <v>76136.579180411019</v>
      </c>
      <c r="R18" s="36">
        <f>'Spot Prices'!R18/'Spot Prices'!Q18*'2hBatteryMWh'!Q18</f>
        <v>78869.533909484919</v>
      </c>
      <c r="S18" s="36">
        <f>'Spot Prices'!S18/'Spot Prices'!R18*'2hBatteryMWh'!R18</f>
        <v>81039.627766705598</v>
      </c>
      <c r="T18" s="36">
        <f>'Spot Prices'!T18/'Spot Prices'!S18*'2hBatteryMWh'!S18</f>
        <v>81560.96425247335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63947.082551914558</v>
      </c>
      <c r="Q19" s="50">
        <f>'Spot Prices'!Q19/'Spot Prices'!P19*'2hBatteryMWh'!P19</f>
        <v>71169.862366835019</v>
      </c>
      <c r="R19" s="50">
        <f>'Spot Prices'!R19/'Spot Prices'!Q19*'2hBatteryMWh'!Q19</f>
        <v>74499.518268616695</v>
      </c>
      <c r="S19" s="50">
        <f>'Spot Prices'!S19/'Spot Prices'!R19*'2hBatteryMWh'!R19</f>
        <v>77202.631721246536</v>
      </c>
      <c r="T19" s="50">
        <f>'Spot Prices'!T19/'Spot Prices'!S19*'2hBatteryMWh'!S19</f>
        <v>77716.265018450649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58826.094050235217</v>
      </c>
      <c r="Q20" s="45">
        <f>'Spot Prices'!Q20/'Spot Prices'!P20*'2hBatteryMWh'!P20</f>
        <v>65659.097742247395</v>
      </c>
      <c r="R20" s="45">
        <f>'Spot Prices'!R20/'Spot Prices'!Q20*'2hBatteryMWh'!Q20</f>
        <v>69623.877802820061</v>
      </c>
      <c r="S20" s="45">
        <f>'Spot Prices'!S20/'Spot Prices'!R20*'2hBatteryMWh'!R20</f>
        <v>72288.540772404041</v>
      </c>
      <c r="T20" s="45">
        <f>'Spot Prices'!T20/'Spot Prices'!S20*'2hBatteryMWh'!S20</f>
        <v>72687.601559760878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51954.724690589028</v>
      </c>
      <c r="Q21" s="50">
        <f>'Spot Prices'!Q21/'Spot Prices'!P21*'2hBatteryMWh'!P21</f>
        <v>57480.384962595221</v>
      </c>
      <c r="R21" s="50">
        <f>'Spot Prices'!R21/'Spot Prices'!Q21*'2hBatteryMWh'!Q21</f>
        <v>59822.600159414629</v>
      </c>
      <c r="S21" s="50">
        <f>'Spot Prices'!S21/'Spot Prices'!R21*'2hBatteryMWh'!R21</f>
        <v>61771.070761021234</v>
      </c>
      <c r="T21" s="50">
        <f>'Spot Prices'!T21/'Spot Prices'!S21*'2hBatteryMWh'!S21</f>
        <v>61425.935770153279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42416.20013706787</v>
      </c>
      <c r="Q22" s="36">
        <f>'Spot Prices'!Q22/'Spot Prices'!P22*'2hBatteryMWh'!P22</f>
        <v>45824.492220485226</v>
      </c>
      <c r="R22" s="36">
        <f>'Spot Prices'!R22/'Spot Prices'!Q22*'2hBatteryMWh'!Q22</f>
        <v>44716.413108919318</v>
      </c>
      <c r="S22" s="36">
        <f>'Spot Prices'!S22/'Spot Prices'!R22*'2hBatteryMWh'!R22</f>
        <v>44980.010569022241</v>
      </c>
      <c r="T22" s="36">
        <f>'Spot Prices'!T22/'Spot Prices'!S22*'2hBatteryMWh'!S22</f>
        <v>43207.020105734671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30936.698239699203</v>
      </c>
      <c r="Q23" s="36">
        <f>'Spot Prices'!Q23/'Spot Prices'!P23*'2hBatteryMWh'!P23</f>
        <v>33425.620908591321</v>
      </c>
      <c r="R23" s="36">
        <f>'Spot Prices'!R23/'Spot Prices'!Q23*'2hBatteryMWh'!Q23</f>
        <v>33276.979964911297</v>
      </c>
      <c r="S23" s="36">
        <f>'Spot Prices'!S23/'Spot Prices'!R23*'2hBatteryMWh'!R23</f>
        <v>32480.665643858352</v>
      </c>
      <c r="T23" s="36">
        <f>'Spot Prices'!T23/'Spot Prices'!S23*'2hBatteryMWh'!S23</f>
        <v>28661.967797395046</v>
      </c>
    </row>
    <row r="24" spans="2:20" x14ac:dyDescent="0.3">
      <c r="B24" s="9" t="s">
        <v>30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57619.586379359775</v>
      </c>
      <c r="Q24" s="50">
        <f>'Spot Prices'!Q24/'Spot Prices'!P24*'2hBatteryMWh'!P24</f>
        <v>63709.955380288869</v>
      </c>
      <c r="R24" s="50">
        <f>'Spot Prices'!R24/'Spot Prices'!Q24*'2hBatteryMWh'!Q24</f>
        <v>66292.760258306895</v>
      </c>
      <c r="S24" s="50">
        <f>'Spot Prices'!S24/'Spot Prices'!R24*'2hBatteryMWh'!R24</f>
        <v>68434.135120719598</v>
      </c>
      <c r="T24" s="50">
        <f>'Spot Prices'!T24/'Spot Prices'!S24*'2hBatteryMWh'!S24</f>
        <v>68359.801274844853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44241.310392075276</v>
      </c>
      <c r="J28" s="15">
        <f t="shared" si="4"/>
        <v>47535.936808641651</v>
      </c>
      <c r="K28" s="15">
        <f t="shared" si="4"/>
        <v>46550.489457566393</v>
      </c>
      <c r="L28" s="15">
        <f t="shared" si="4"/>
        <v>37474.76159599208</v>
      </c>
      <c r="M28" s="15">
        <f t="shared" si="4"/>
        <v>39472.546572818275</v>
      </c>
      <c r="N28" s="15">
        <f t="shared" si="4"/>
        <v>42039.904497123061</v>
      </c>
      <c r="O28" s="15">
        <f t="shared" si="4"/>
        <v>42308.989858700457</v>
      </c>
      <c r="P28" s="36">
        <f t="shared" si="4"/>
        <v>43453.48217540091</v>
      </c>
      <c r="Q28" s="36">
        <f t="shared" si="4"/>
        <v>47073.063582698269</v>
      </c>
      <c r="R28" s="36">
        <f t="shared" si="4"/>
        <v>46115.453634651247</v>
      </c>
      <c r="S28" s="36">
        <f t="shared" si="4"/>
        <v>46759.359786373432</v>
      </c>
      <c r="T28" s="36">
        <f t="shared" si="4"/>
        <v>46366.608205353477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33289.150704402702</v>
      </c>
      <c r="J29" s="15">
        <f t="shared" si="5"/>
        <v>38133.341203126962</v>
      </c>
      <c r="K29" s="15">
        <f t="shared" si="5"/>
        <v>37937.644381446698</v>
      </c>
      <c r="L29" s="15">
        <f t="shared" si="5"/>
        <v>30625.998355717747</v>
      </c>
      <c r="M29" s="15">
        <f t="shared" si="5"/>
        <v>32119.342979979858</v>
      </c>
      <c r="N29" s="15">
        <f t="shared" si="5"/>
        <v>35124.150834097345</v>
      </c>
      <c r="O29" s="15">
        <f t="shared" si="5"/>
        <v>34664.334845960264</v>
      </c>
      <c r="P29" s="36">
        <f t="shared" si="5"/>
        <v>36905.21667279346</v>
      </c>
      <c r="Q29" s="36">
        <f t="shared" si="5"/>
        <v>39729.256665688161</v>
      </c>
      <c r="R29" s="36">
        <f t="shared" si="5"/>
        <v>40407.075961807845</v>
      </c>
      <c r="S29" s="36">
        <f t="shared" si="5"/>
        <v>40750.007882622085</v>
      </c>
      <c r="T29" s="36">
        <f t="shared" si="5"/>
        <v>41012.15698781902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26562.248344915042</v>
      </c>
      <c r="J30" s="47">
        <f t="shared" si="6"/>
        <v>31872.395527851146</v>
      </c>
      <c r="K30" s="47">
        <f t="shared" si="6"/>
        <v>32639.561856309803</v>
      </c>
      <c r="L30" s="47">
        <f t="shared" si="6"/>
        <v>26824.154295995559</v>
      </c>
      <c r="M30" s="47">
        <f t="shared" si="6"/>
        <v>28305.480179228587</v>
      </c>
      <c r="N30" s="47">
        <f t="shared" si="6"/>
        <v>31080.649980621296</v>
      </c>
      <c r="O30" s="47">
        <f t="shared" si="6"/>
        <v>31046.036303221739</v>
      </c>
      <c r="P30" s="50">
        <f t="shared" si="6"/>
        <v>33413.567434776938</v>
      </c>
      <c r="Q30" s="50">
        <f t="shared" si="6"/>
        <v>36523.542908452626</v>
      </c>
      <c r="R30" s="50">
        <f t="shared" si="6"/>
        <v>37537.151037935975</v>
      </c>
      <c r="S30" s="50">
        <f t="shared" si="6"/>
        <v>38178.781028631995</v>
      </c>
      <c r="T30" s="50">
        <f t="shared" si="6"/>
        <v>38432.786530073645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19701.176323984648</v>
      </c>
      <c r="J31" s="42">
        <f t="shared" si="7"/>
        <v>25719.380871319911</v>
      </c>
      <c r="K31" s="42">
        <f t="shared" si="7"/>
        <v>27873.078332975667</v>
      </c>
      <c r="L31" s="42">
        <f t="shared" si="7"/>
        <v>23607.758839545764</v>
      </c>
      <c r="M31" s="42">
        <f t="shared" si="7"/>
        <v>25240.942710770974</v>
      </c>
      <c r="N31" s="42">
        <f t="shared" si="7"/>
        <v>27772.361316847629</v>
      </c>
      <c r="O31" s="42">
        <f t="shared" si="7"/>
        <v>27805.749502342667</v>
      </c>
      <c r="P31" s="45">
        <f t="shared" si="7"/>
        <v>30203.124616109795</v>
      </c>
      <c r="Q31" s="45">
        <f t="shared" si="7"/>
        <v>33109.409450844105</v>
      </c>
      <c r="R31" s="45">
        <f t="shared" si="7"/>
        <v>34470.358696461655</v>
      </c>
      <c r="S31" s="45">
        <f t="shared" si="7"/>
        <v>35126.846448042299</v>
      </c>
      <c r="T31" s="45">
        <f t="shared" si="7"/>
        <v>35320.760266901256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15108.806956198088</v>
      </c>
      <c r="J32" s="47">
        <f t="shared" si="8"/>
        <v>19200.889300458537</v>
      </c>
      <c r="K32" s="47">
        <f t="shared" si="8"/>
        <v>21723.642267782303</v>
      </c>
      <c r="L32" s="47">
        <f t="shared" si="8"/>
        <v>19563.601939684449</v>
      </c>
      <c r="M32" s="47">
        <f t="shared" si="8"/>
        <v>21846.738979530892</v>
      </c>
      <c r="N32" s="47">
        <f t="shared" si="8"/>
        <v>24578.062994580476</v>
      </c>
      <c r="O32" s="47">
        <f t="shared" si="8"/>
        <v>24732.90762163308</v>
      </c>
      <c r="P32" s="50">
        <f t="shared" si="8"/>
        <v>26497.558658267917</v>
      </c>
      <c r="Q32" s="50">
        <f t="shared" si="8"/>
        <v>28792.219528095837</v>
      </c>
      <c r="R32" s="50">
        <f t="shared" si="8"/>
        <v>29420.620817224641</v>
      </c>
      <c r="S32" s="50">
        <f t="shared" si="8"/>
        <v>29816.302550290173</v>
      </c>
      <c r="T32" s="50">
        <f t="shared" si="8"/>
        <v>29649.709205191415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11106.42866672094</v>
      </c>
      <c r="J33" s="15">
        <f t="shared" si="9"/>
        <v>13678.680420010875</v>
      </c>
      <c r="K33" s="15">
        <f t="shared" si="9"/>
        <v>14763.433813971311</v>
      </c>
      <c r="L33" s="15">
        <f t="shared" si="9"/>
        <v>13213.438416745381</v>
      </c>
      <c r="M33" s="15">
        <f t="shared" si="9"/>
        <v>16171.176036330648</v>
      </c>
      <c r="N33" s="15">
        <f t="shared" si="9"/>
        <v>20134.907761144281</v>
      </c>
      <c r="O33" s="15">
        <f t="shared" si="9"/>
        <v>20274.304408254411</v>
      </c>
      <c r="P33" s="36">
        <f t="shared" si="9"/>
        <v>21252.662122960708</v>
      </c>
      <c r="Q33" s="36">
        <f t="shared" si="9"/>
        <v>22550.381939401163</v>
      </c>
      <c r="R33" s="36">
        <f t="shared" si="9"/>
        <v>21605.000005267688</v>
      </c>
      <c r="S33" s="36">
        <f t="shared" si="9"/>
        <v>21329.90759365329</v>
      </c>
      <c r="T33" s="36">
        <f t="shared" si="9"/>
        <v>20489.140277951563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3057.8236421019697</v>
      </c>
      <c r="H34" s="15">
        <f t="shared" si="10"/>
        <v>4154.3092390018619</v>
      </c>
      <c r="I34" s="15">
        <f t="shared" si="10"/>
        <v>5207.6092020585838</v>
      </c>
      <c r="J34" s="15">
        <f t="shared" si="10"/>
        <v>7239.400097850099</v>
      </c>
      <c r="K34" s="15">
        <f t="shared" si="10"/>
        <v>9037.6072239326513</v>
      </c>
      <c r="L34" s="15">
        <f t="shared" si="10"/>
        <v>7851.7498756772193</v>
      </c>
      <c r="M34" s="15">
        <f t="shared" si="10"/>
        <v>11786.785945643489</v>
      </c>
      <c r="N34" s="15">
        <f t="shared" si="10"/>
        <v>13957.69671896772</v>
      </c>
      <c r="O34" s="15">
        <f t="shared" si="10"/>
        <v>14371.857311628059</v>
      </c>
      <c r="P34" s="36">
        <f t="shared" si="10"/>
        <v>14559.867482805314</v>
      </c>
      <c r="Q34" s="36">
        <f t="shared" si="10"/>
        <v>15450.324560093062</v>
      </c>
      <c r="R34" s="36">
        <f t="shared" si="10"/>
        <v>15101.952471050869</v>
      </c>
      <c r="S34" s="36">
        <f t="shared" si="10"/>
        <v>14467.591061025638</v>
      </c>
      <c r="T34" s="36">
        <f t="shared" si="10"/>
        <v>12766.660438666398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15631.269342546069</v>
      </c>
      <c r="I35" s="47">
        <f t="shared" si="11"/>
        <v>20849.630502023341</v>
      </c>
      <c r="J35" s="47">
        <f t="shared" si="11"/>
        <v>25606.259478570588</v>
      </c>
      <c r="K35" s="47">
        <f t="shared" si="11"/>
        <v>27049.983763457829</v>
      </c>
      <c r="L35" s="47">
        <f t="shared" si="11"/>
        <v>22936.784346584947</v>
      </c>
      <c r="M35" s="47">
        <f t="shared" si="11"/>
        <v>24863.87400412414</v>
      </c>
      <c r="N35" s="47">
        <f t="shared" si="11"/>
        <v>27753.813546682682</v>
      </c>
      <c r="O35" s="47">
        <f t="shared" si="11"/>
        <v>27768.291814152199</v>
      </c>
      <c r="P35" s="50">
        <f t="shared" si="11"/>
        <v>29787.877721994675</v>
      </c>
      <c r="Q35" s="50">
        <f t="shared" si="11"/>
        <v>32348.294585662137</v>
      </c>
      <c r="R35" s="50">
        <f t="shared" si="11"/>
        <v>33047.701642210712</v>
      </c>
      <c r="S35" s="50">
        <f t="shared" si="11"/>
        <v>33483.438589340061</v>
      </c>
      <c r="T35" s="50">
        <f t="shared" si="11"/>
        <v>33447.06854156981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31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6.0251755714670896E-3</v>
      </c>
      <c r="T6" s="14">
        <f>'Spot Prices'!T29</f>
        <v>6.0251755714670896E-3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-5.1244317816445895E-2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-6.6930306687268737E-2</v>
      </c>
      <c r="R8" s="46">
        <f>'Spot Prices'!R31</f>
        <v>-6.6930306687268626E-2</v>
      </c>
      <c r="S8" s="46">
        <f>'Spot Prices'!S31</f>
        <v>-6.6930306687268737E-2</v>
      </c>
      <c r="T8" s="46">
        <f>'Spot Prices'!T31</f>
        <v>-6.6930306687268626E-2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-8.31594044959304E-2</v>
      </c>
      <c r="R9" s="41">
        <f>'Spot Prices'!R32</f>
        <v>-8.31594044959304E-2</v>
      </c>
      <c r="S9" s="41">
        <f>'Spot Prices'!S32</f>
        <v>-8.31594044959304E-2</v>
      </c>
      <c r="T9" s="41">
        <f>'Spot Prices'!T32</f>
        <v>-8.3159404495930289E-2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-8.9263405505212834E-2</v>
      </c>
      <c r="R10" s="46">
        <f>'Spot Prices'!R33</f>
        <v>-8.9263405505212723E-2</v>
      </c>
      <c r="S10" s="46">
        <f>'Spot Prices'!S33</f>
        <v>-8.9263405505212612E-2</v>
      </c>
      <c r="T10" s="46">
        <f>'Spot Prices'!T33</f>
        <v>-8.9263405505212612E-2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-0.10526680278311884</v>
      </c>
      <c r="S11" s="14">
        <f>'Spot Prices'!S34</f>
        <v>-0.10526680278311895</v>
      </c>
      <c r="T11" s="14">
        <f>'Spot Prices'!T34</f>
        <v>-0.10526680278311884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-0.60523428564948134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-0.15958182865201753</v>
      </c>
      <c r="R12" s="14">
        <f>'Spot Prices'!R35</f>
        <v>-0.15958182865201742</v>
      </c>
      <c r="S12" s="14">
        <f>'Spot Prices'!S35</f>
        <v>-0.15958182865201742</v>
      </c>
      <c r="T12" s="14">
        <f>'Spot Prices'!T35</f>
        <v>-0.15958182865201742</v>
      </c>
    </row>
    <row r="13" spans="2:21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-0.21910508573011789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-7.6830603415600995E-2</v>
      </c>
      <c r="T13" s="46">
        <f>'Spot Prices'!T36</f>
        <v>-7.6830603415600995E-2</v>
      </c>
    </row>
    <row r="15" spans="2:21" x14ac:dyDescent="0.3">
      <c r="B15" s="33" t="s">
        <v>47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48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385.65388704396383</v>
      </c>
      <c r="Q17" s="15">
        <f>'2hBatteryMWh'!Q17/200</f>
        <v>425.37398869546797</v>
      </c>
      <c r="R17" s="15">
        <f>'2hBatteryMWh'!R17/200</f>
        <v>424.43762982276616</v>
      </c>
      <c r="S17" s="15">
        <f>'2hBatteryMWh'!S17/200</f>
        <v>438.48409208042426</v>
      </c>
      <c r="T17" s="15">
        <f>'2hBatteryMWh'!T17/200</f>
        <v>434.80107928462303</v>
      </c>
      <c r="U17" s="37">
        <f>SUM(E17:T17)</f>
        <v>5245.987926927246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347.30844762012379</v>
      </c>
      <c r="Q18" s="15">
        <f>'2hBatteryMWh'!Q18/200</f>
        <v>380.68289590205512</v>
      </c>
      <c r="R18" s="15">
        <f>'2hBatteryMWh'!R18/200</f>
        <v>394.34766954742457</v>
      </c>
      <c r="S18" s="15">
        <f>'2hBatteryMWh'!S18/200</f>
        <v>405.19813883352799</v>
      </c>
      <c r="T18" s="15">
        <f>'2hBatteryMWh'!T18/200</f>
        <v>407.80482126236677</v>
      </c>
      <c r="U18" s="37">
        <f t="shared" ref="U18:U24" si="0">SUM(E18:T18)</f>
        <v>4550.2300356654987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319.7354127595728</v>
      </c>
      <c r="Q19" s="47">
        <f>'2hBatteryMWh'!Q19/200</f>
        <v>355.84931183417507</v>
      </c>
      <c r="R19" s="47">
        <f>'2hBatteryMWh'!R19/200</f>
        <v>372.49759134308346</v>
      </c>
      <c r="S19" s="47">
        <f>'2hBatteryMWh'!S19/200</f>
        <v>386.01315860623271</v>
      </c>
      <c r="T19" s="47">
        <f>'2hBatteryMWh'!T19/200</f>
        <v>388.58132509225322</v>
      </c>
      <c r="U19" s="37">
        <f t="shared" si="0"/>
        <v>4060.5680496353175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294.13047025117606</v>
      </c>
      <c r="Q20" s="42">
        <f>'2hBatteryMWh'!Q20/200</f>
        <v>328.295488711237</v>
      </c>
      <c r="R20" s="42">
        <f>'2hBatteryMWh'!R20/200</f>
        <v>348.11938901410031</v>
      </c>
      <c r="S20" s="42">
        <f>'2hBatteryMWh'!S20/200</f>
        <v>361.44270386202021</v>
      </c>
      <c r="T20" s="42">
        <f>'2hBatteryMWh'!T20/200</f>
        <v>363.43800779880439</v>
      </c>
      <c r="U20" s="37">
        <f t="shared" si="0"/>
        <v>3603.2196221373379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259.77362345294512</v>
      </c>
      <c r="Q21" s="47">
        <f>'2hBatteryMWh'!Q21/200</f>
        <v>287.40192481297612</v>
      </c>
      <c r="R21" s="47">
        <f>'2hBatteryMWh'!R21/200</f>
        <v>299.11300079707314</v>
      </c>
      <c r="S21" s="47">
        <f>'2hBatteryMWh'!S21/200</f>
        <v>308.85535380510618</v>
      </c>
      <c r="T21" s="47">
        <f>'2hBatteryMWh'!T21/200</f>
        <v>307.12967885076637</v>
      </c>
      <c r="U21" s="37">
        <f t="shared" si="0"/>
        <v>3063.6517692188672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212.08100068533935</v>
      </c>
      <c r="Q22" s="15">
        <f>'2hBatteryMWh'!Q22/200</f>
        <v>229.12246110242614</v>
      </c>
      <c r="R22" s="15">
        <f>'2hBatteryMWh'!R22/200</f>
        <v>223.58206554459659</v>
      </c>
      <c r="S22" s="15">
        <f>'2hBatteryMWh'!S22/200</f>
        <v>224.90005284511119</v>
      </c>
      <c r="T22" s="15">
        <f>'2hBatteryMWh'!T22/200</f>
        <v>216.03510052867335</v>
      </c>
      <c r="U22" s="37">
        <f t="shared" si="0"/>
        <v>2345.0562432061465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154.683491198496</v>
      </c>
      <c r="Q23" s="15">
        <f>'2hBatteryMWh'!Q23/200</f>
        <v>167.12810454295661</v>
      </c>
      <c r="R23" s="15">
        <f>'2hBatteryMWh'!R23/200</f>
        <v>166.3848998245565</v>
      </c>
      <c r="S23" s="15">
        <f>'2hBatteryMWh'!S23/200</f>
        <v>162.40332821929175</v>
      </c>
      <c r="T23" s="15">
        <f>'2hBatteryMWh'!T23/200</f>
        <v>143.30983898697522</v>
      </c>
      <c r="U23" s="37">
        <f t="shared" si="0"/>
        <v>1636.4646627722759</v>
      </c>
    </row>
    <row r="24" spans="2:21" x14ac:dyDescent="0.3">
      <c r="B24" s="9" t="s">
        <v>30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288.09793189679885</v>
      </c>
      <c r="Q24" s="47">
        <f>'2hBatteryMWh'!Q24/200</f>
        <v>318.54977690144437</v>
      </c>
      <c r="R24" s="47">
        <f>'2hBatteryMWh'!R24/200</f>
        <v>331.46380129153448</v>
      </c>
      <c r="S24" s="47">
        <f>'2hBatteryMWh'!S24/200</f>
        <v>342.170675603598</v>
      </c>
      <c r="T24" s="47">
        <f>'2hBatteryMWh'!T24/200</f>
        <v>341.79900637422429</v>
      </c>
      <c r="U24" s="37">
        <f t="shared" si="0"/>
        <v>3541.6846835250999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221.20655196037637</v>
      </c>
      <c r="J28" s="15">
        <f>'2hBatteryMWh'!J28/200</f>
        <v>237.67968404320825</v>
      </c>
      <c r="K28" s="15">
        <f>'2hBatteryMWh'!K28/200</f>
        <v>232.75244728783196</v>
      </c>
      <c r="L28" s="15">
        <f>'2hBatteryMWh'!L28/200</f>
        <v>187.37380797996039</v>
      </c>
      <c r="M28" s="15">
        <f>'2hBatteryMWh'!M28/200</f>
        <v>197.36273286409138</v>
      </c>
      <c r="N28" s="15">
        <f>'2hBatteryMWh'!N28/200</f>
        <v>210.19952248561532</v>
      </c>
      <c r="O28" s="15">
        <f>'2hBatteryMWh'!O28/200</f>
        <v>211.5449492935023</v>
      </c>
      <c r="P28" s="15">
        <f>'2hBatteryMWh'!P28/200</f>
        <v>217.26741087700455</v>
      </c>
      <c r="Q28" s="15">
        <f>'2hBatteryMWh'!Q28/200</f>
        <v>235.36531791349134</v>
      </c>
      <c r="R28" s="15">
        <f>'2hBatteryMWh'!R28/200</f>
        <v>230.57726817325624</v>
      </c>
      <c r="S28" s="15">
        <f>'2hBatteryMWh'!S28/200</f>
        <v>233.79679893186716</v>
      </c>
      <c r="T28" s="15">
        <f>'2hBatteryMWh'!T28/200</f>
        <v>231.83304102676738</v>
      </c>
      <c r="U28" s="37">
        <f>SUM(E28:T28)</f>
        <v>3315.9151557523396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166.44575352201352</v>
      </c>
      <c r="J29" s="15">
        <f>'2hBatteryMWh'!J29/200</f>
        <v>190.66670601563482</v>
      </c>
      <c r="K29" s="15">
        <f>'2hBatteryMWh'!K29/200</f>
        <v>189.6882219072335</v>
      </c>
      <c r="L29" s="15">
        <f>'2hBatteryMWh'!L29/200</f>
        <v>153.12999177858873</v>
      </c>
      <c r="M29" s="15">
        <f>'2hBatteryMWh'!M29/200</f>
        <v>160.5967148998993</v>
      </c>
      <c r="N29" s="15">
        <f>'2hBatteryMWh'!N29/200</f>
        <v>175.62075417048672</v>
      </c>
      <c r="O29" s="15">
        <f>'2hBatteryMWh'!O29/200</f>
        <v>173.32167422980132</v>
      </c>
      <c r="P29" s="15">
        <f>'2hBatteryMWh'!P29/200</f>
        <v>184.5260833639673</v>
      </c>
      <c r="Q29" s="15">
        <f>'2hBatteryMWh'!Q29/200</f>
        <v>198.6462833284408</v>
      </c>
      <c r="R29" s="15">
        <f>'2hBatteryMWh'!R29/200</f>
        <v>202.03537980903923</v>
      </c>
      <c r="S29" s="15">
        <f>'2hBatteryMWh'!S29/200</f>
        <v>203.75003941311041</v>
      </c>
      <c r="T29" s="15">
        <f>'2hBatteryMWh'!T29/200</f>
        <v>205.0607849390951</v>
      </c>
      <c r="U29" s="37">
        <f t="shared" ref="U29:U35" si="2">SUM(E29:T29)</f>
        <v>2661.5754002043427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132.81124172457521</v>
      </c>
      <c r="J30" s="47">
        <f>'2hBatteryMWh'!J30/200</f>
        <v>159.36197763925574</v>
      </c>
      <c r="K30" s="47">
        <f>'2hBatteryMWh'!K30/200</f>
        <v>163.19780928154901</v>
      </c>
      <c r="L30" s="47">
        <f>'2hBatteryMWh'!L30/200</f>
        <v>134.1207714799778</v>
      </c>
      <c r="M30" s="47">
        <f>'2hBatteryMWh'!M30/200</f>
        <v>141.52740089614292</v>
      </c>
      <c r="N30" s="47">
        <f>'2hBatteryMWh'!N30/200</f>
        <v>155.40324990310648</v>
      </c>
      <c r="O30" s="47">
        <f>'2hBatteryMWh'!O30/200</f>
        <v>155.2301815161087</v>
      </c>
      <c r="P30" s="47">
        <f>'2hBatteryMWh'!P30/200</f>
        <v>167.0678371738847</v>
      </c>
      <c r="Q30" s="47">
        <f>'2hBatteryMWh'!Q30/200</f>
        <v>182.61771454226312</v>
      </c>
      <c r="R30" s="47">
        <f>'2hBatteryMWh'!R30/200</f>
        <v>187.68575518967987</v>
      </c>
      <c r="S30" s="47">
        <f>'2hBatteryMWh'!S30/200</f>
        <v>190.89390514315997</v>
      </c>
      <c r="T30" s="47">
        <f>'2hBatteryMWh'!T30/200</f>
        <v>192.16393265036822</v>
      </c>
      <c r="U30" s="37">
        <f t="shared" si="2"/>
        <v>2299.7421182284302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98.505881619923244</v>
      </c>
      <c r="J31" s="42">
        <f>'2hBatteryMWh'!J31/200</f>
        <v>128.59690435659957</v>
      </c>
      <c r="K31" s="42">
        <f>'2hBatteryMWh'!K31/200</f>
        <v>139.36539166487833</v>
      </c>
      <c r="L31" s="42">
        <f>'2hBatteryMWh'!L31/200</f>
        <v>118.03879419772882</v>
      </c>
      <c r="M31" s="42">
        <f>'2hBatteryMWh'!M31/200</f>
        <v>126.20471355385487</v>
      </c>
      <c r="N31" s="42">
        <f>'2hBatteryMWh'!N31/200</f>
        <v>138.86180658423814</v>
      </c>
      <c r="O31" s="42">
        <f>'2hBatteryMWh'!O31/200</f>
        <v>139.02874751171333</v>
      </c>
      <c r="P31" s="42">
        <f>'2hBatteryMWh'!P31/200</f>
        <v>151.01562308054898</v>
      </c>
      <c r="Q31" s="42">
        <f>'2hBatteryMWh'!Q31/200</f>
        <v>165.54704725422053</v>
      </c>
      <c r="R31" s="42">
        <f>'2hBatteryMWh'!R31/200</f>
        <v>172.35179348230827</v>
      </c>
      <c r="S31" s="42">
        <f>'2hBatteryMWh'!S31/200</f>
        <v>175.6342322402115</v>
      </c>
      <c r="T31" s="42">
        <f>'2hBatteryMWh'!T31/200</f>
        <v>176.60380133450627</v>
      </c>
      <c r="U31" s="37">
        <f t="shared" si="2"/>
        <v>1991.2946869329198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75.544034780990444</v>
      </c>
      <c r="J32" s="47">
        <f>'2hBatteryMWh'!J32/200</f>
        <v>96.00444650229268</v>
      </c>
      <c r="K32" s="47">
        <f>'2hBatteryMWh'!K32/200</f>
        <v>108.61821133891152</v>
      </c>
      <c r="L32" s="47">
        <f>'2hBatteryMWh'!L32/200</f>
        <v>97.818009698422244</v>
      </c>
      <c r="M32" s="47">
        <f>'2hBatteryMWh'!M32/200</f>
        <v>109.23369489765446</v>
      </c>
      <c r="N32" s="47">
        <f>'2hBatteryMWh'!N32/200</f>
        <v>122.89031497290237</v>
      </c>
      <c r="O32" s="47">
        <f>'2hBatteryMWh'!O32/200</f>
        <v>123.6645381081654</v>
      </c>
      <c r="P32" s="47">
        <f>'2hBatteryMWh'!P32/200</f>
        <v>132.48779329133959</v>
      </c>
      <c r="Q32" s="47">
        <f>'2hBatteryMWh'!Q32/200</f>
        <v>143.96109764047918</v>
      </c>
      <c r="R32" s="47">
        <f>'2hBatteryMWh'!R32/200</f>
        <v>147.10310408612321</v>
      </c>
      <c r="S32" s="47">
        <f>'2hBatteryMWh'!S32/200</f>
        <v>149.08151275145087</v>
      </c>
      <c r="T32" s="47">
        <f>'2hBatteryMWh'!T32/200</f>
        <v>148.24854602595707</v>
      </c>
      <c r="U32" s="37">
        <f t="shared" si="2"/>
        <v>1667.0340898753625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55.532143333604701</v>
      </c>
      <c r="J33" s="15">
        <f>'2hBatteryMWh'!J33/200</f>
        <v>68.393402100054374</v>
      </c>
      <c r="K33" s="15">
        <f>'2hBatteryMWh'!K33/200</f>
        <v>73.817169069856561</v>
      </c>
      <c r="L33" s="15">
        <f>'2hBatteryMWh'!L33/200</f>
        <v>66.067192083726908</v>
      </c>
      <c r="M33" s="15">
        <f>'2hBatteryMWh'!M33/200</f>
        <v>80.855880181653234</v>
      </c>
      <c r="N33" s="15">
        <f>'2hBatteryMWh'!N33/200</f>
        <v>100.6745388057214</v>
      </c>
      <c r="O33" s="15">
        <f>'2hBatteryMWh'!O33/200</f>
        <v>101.37152204127206</v>
      </c>
      <c r="P33" s="15">
        <f>'2hBatteryMWh'!P33/200</f>
        <v>106.26331061480354</v>
      </c>
      <c r="Q33" s="15">
        <f>'2hBatteryMWh'!Q33/200</f>
        <v>112.75190969700581</v>
      </c>
      <c r="R33" s="15">
        <f>'2hBatteryMWh'!R33/200</f>
        <v>108.02500002633843</v>
      </c>
      <c r="S33" s="15">
        <f>'2hBatteryMWh'!S33/200</f>
        <v>106.64953796826644</v>
      </c>
      <c r="T33" s="15">
        <f>'2hBatteryMWh'!T33/200</f>
        <v>102.44570138975782</v>
      </c>
      <c r="U33" s="37">
        <f t="shared" si="2"/>
        <v>1245.1816607490359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15.289118210509848</v>
      </c>
      <c r="H34" s="15">
        <f>'2hBatteryMWh'!H34/200</f>
        <v>20.771546195009311</v>
      </c>
      <c r="I34" s="15">
        <f>'2hBatteryMWh'!I34/200</f>
        <v>26.03804601029292</v>
      </c>
      <c r="J34" s="15">
        <f>'2hBatteryMWh'!J34/200</f>
        <v>36.197000489250492</v>
      </c>
      <c r="K34" s="15">
        <f>'2hBatteryMWh'!K34/200</f>
        <v>45.188036119663259</v>
      </c>
      <c r="L34" s="15">
        <f>'2hBatteryMWh'!L34/200</f>
        <v>39.258749378386099</v>
      </c>
      <c r="M34" s="15">
        <f>'2hBatteryMWh'!M34/200</f>
        <v>58.933929728217443</v>
      </c>
      <c r="N34" s="15">
        <f>'2hBatteryMWh'!N34/200</f>
        <v>69.788483594838596</v>
      </c>
      <c r="O34" s="15">
        <f>'2hBatteryMWh'!O34/200</f>
        <v>71.859286558140298</v>
      </c>
      <c r="P34" s="15">
        <f>'2hBatteryMWh'!P34/200</f>
        <v>72.799337414026567</v>
      </c>
      <c r="Q34" s="15">
        <f>'2hBatteryMWh'!Q34/200</f>
        <v>77.251622800465313</v>
      </c>
      <c r="R34" s="15">
        <f>'2hBatteryMWh'!R34/200</f>
        <v>75.509762355254338</v>
      </c>
      <c r="S34" s="15">
        <f>'2hBatteryMWh'!S34/200</f>
        <v>72.33795530512819</v>
      </c>
      <c r="T34" s="15">
        <f>'2hBatteryMWh'!T34/200</f>
        <v>63.833302193331996</v>
      </c>
      <c r="U34" s="37">
        <f t="shared" si="2"/>
        <v>794.42915230762515</v>
      </c>
    </row>
    <row r="35" spans="2:21" x14ac:dyDescent="0.3">
      <c r="B35" s="9" t="s">
        <v>30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104.24815251011671</v>
      </c>
      <c r="J35" s="47">
        <f>'2hBatteryMWh'!J35/200</f>
        <v>128.03129739285293</v>
      </c>
      <c r="K35" s="47">
        <f>'2hBatteryMWh'!K35/200</f>
        <v>135.24991881728914</v>
      </c>
      <c r="L35" s="47">
        <f>'2hBatteryMWh'!L35/200</f>
        <v>114.68392173292473</v>
      </c>
      <c r="M35" s="47">
        <f>'2hBatteryMWh'!M35/200</f>
        <v>124.3193700206207</v>
      </c>
      <c r="N35" s="47">
        <f>'2hBatteryMWh'!N35/200</f>
        <v>138.76906773341341</v>
      </c>
      <c r="O35" s="47">
        <f>'2hBatteryMWh'!O35/200</f>
        <v>138.841459070761</v>
      </c>
      <c r="P35" s="47">
        <f>'2hBatteryMWh'!P35/200</f>
        <v>148.93938860997338</v>
      </c>
      <c r="Q35" s="47">
        <f>'2hBatteryMWh'!Q35/200</f>
        <v>161.74147292831069</v>
      </c>
      <c r="R35" s="47">
        <f>'2hBatteryMWh'!R35/200</f>
        <v>165.23850821105356</v>
      </c>
      <c r="S35" s="47">
        <f>'2hBatteryMWh'!S35/200</f>
        <v>167.41719294670031</v>
      </c>
      <c r="T35" s="47">
        <f>'2hBatteryMWh'!T35/200</f>
        <v>167.23534270784904</v>
      </c>
      <c r="U35" s="37">
        <f t="shared" si="2"/>
        <v>1974.0209809122282</v>
      </c>
    </row>
    <row r="38" spans="2:21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1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1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1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1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1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1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1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1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1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1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dimension ref="B2:S264"/>
  <sheetViews>
    <sheetView topLeftCell="A217" workbookViewId="0">
      <selection activeCell="G217" sqref="G217"/>
    </sheetView>
  </sheetViews>
  <sheetFormatPr defaultRowHeight="15.05" x14ac:dyDescent="0.3"/>
  <cols>
    <col min="2" max="2" width="8.777343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">
        <v>80</v>
      </c>
    </row>
    <row r="4" spans="2:19" x14ac:dyDescent="0.3">
      <c r="B4" s="54" t="s">
        <v>59</v>
      </c>
      <c r="C4" s="55" t="s">
        <v>60</v>
      </c>
      <c r="D4" s="55" t="s">
        <v>0</v>
      </c>
      <c r="E4" s="55" t="s">
        <v>21</v>
      </c>
      <c r="F4" s="55" t="s">
        <v>61</v>
      </c>
      <c r="G4" s="55" t="s">
        <v>62</v>
      </c>
      <c r="H4" s="55" t="s">
        <v>63</v>
      </c>
      <c r="I4" s="55" t="s">
        <v>64</v>
      </c>
      <c r="K4" s="58" t="s">
        <v>67</v>
      </c>
      <c r="L4" s="58" t="s">
        <v>66</v>
      </c>
      <c r="O4" s="59" t="s">
        <v>0</v>
      </c>
      <c r="P4" s="58" t="s">
        <v>67</v>
      </c>
      <c r="R4" s="58" t="s">
        <v>34</v>
      </c>
      <c r="S4" s="58" t="s">
        <v>66</v>
      </c>
    </row>
    <row r="5" spans="2:19" x14ac:dyDescent="0.3">
      <c r="B5" t="str">
        <f>$B$2</f>
        <v>Portland</v>
      </c>
      <c r="C5" t="s">
        <v>65</v>
      </c>
      <c r="D5" s="56">
        <v>1</v>
      </c>
      <c r="E5" t="s">
        <v>3</v>
      </c>
      <c r="F5" t="s">
        <v>35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10108934.829009965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Portland</v>
      </c>
      <c r="C6" t="s">
        <v>65</v>
      </c>
      <c r="D6" s="57">
        <v>0.95</v>
      </c>
      <c r="E6" t="str">
        <f>E5</f>
        <v>Cal-22</v>
      </c>
      <c r="F6" t="s">
        <v>35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4708042.3995469287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Portland</v>
      </c>
      <c r="C7" t="s">
        <v>65</v>
      </c>
      <c r="D7" s="57">
        <v>0.75</v>
      </c>
      <c r="E7" t="str">
        <f t="shared" ref="E7:E12" si="3">E6</f>
        <v>Cal-22</v>
      </c>
      <c r="F7" t="s">
        <v>35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2019663.7988517722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Portland</v>
      </c>
      <c r="C8" t="s">
        <v>65</v>
      </c>
      <c r="D8" s="57">
        <v>0.5</v>
      </c>
      <c r="E8" t="str">
        <f t="shared" si="3"/>
        <v>Cal-22</v>
      </c>
      <c r="F8" t="s">
        <v>35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293.99697691506788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Portland</v>
      </c>
      <c r="C9" t="s">
        <v>65</v>
      </c>
      <c r="D9" s="57">
        <v>0.25</v>
      </c>
      <c r="E9" t="str">
        <f t="shared" si="3"/>
        <v>Cal-22</v>
      </c>
      <c r="F9" t="s">
        <v>35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-2221054.9789293194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Portland</v>
      </c>
      <c r="C10" t="s">
        <v>65</v>
      </c>
      <c r="D10" s="57">
        <v>0.05</v>
      </c>
      <c r="E10" t="str">
        <f t="shared" si="3"/>
        <v>Cal-22</v>
      </c>
      <c r="F10" t="s">
        <v>35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-5550659.4763276819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Portland</v>
      </c>
      <c r="C11" t="s">
        <v>65</v>
      </c>
      <c r="D11" s="57">
        <v>0</v>
      </c>
      <c r="E11" t="str">
        <f t="shared" si="3"/>
        <v>Cal-22</v>
      </c>
      <c r="F11" t="s">
        <v>35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-14438182.430733874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Portland</v>
      </c>
      <c r="C12" t="s">
        <v>65</v>
      </c>
      <c r="D12" s="57" t="s">
        <v>25</v>
      </c>
      <c r="E12" t="str">
        <f t="shared" si="3"/>
        <v>Cal-22</v>
      </c>
      <c r="F12" t="s">
        <v>35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-164604.43080215916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25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Portland</v>
      </c>
      <c r="C13" t="s">
        <v>65</v>
      </c>
      <c r="D13">
        <f>D5</f>
        <v>1</v>
      </c>
      <c r="E13" t="s">
        <v>4</v>
      </c>
      <c r="F13" t="s">
        <v>35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13424557.997792156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Portland</v>
      </c>
      <c r="C14" t="s">
        <v>65</v>
      </c>
      <c r="D14">
        <f>D6</f>
        <v>0.95</v>
      </c>
      <c r="E14" t="str">
        <f>E13</f>
        <v>Cal-23</v>
      </c>
      <c r="F14" t="s">
        <v>35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6463513.7437161366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Portland</v>
      </c>
      <c r="C15" t="s">
        <v>65</v>
      </c>
      <c r="D15">
        <f t="shared" ref="D15:D260" si="4">D7</f>
        <v>0.75</v>
      </c>
      <c r="E15" t="str">
        <f t="shared" ref="E15:E66" si="5">E14</f>
        <v>Cal-23</v>
      </c>
      <c r="F15" t="s">
        <v>35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2881558.8041529139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Portland</v>
      </c>
      <c r="C16" t="s">
        <v>65</v>
      </c>
      <c r="D16">
        <f t="shared" si="4"/>
        <v>0.5</v>
      </c>
      <c r="E16" t="str">
        <f t="shared" si="5"/>
        <v>Cal-23</v>
      </c>
      <c r="F16" t="s">
        <v>35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57981.392992509529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Portland</v>
      </c>
      <c r="C17" t="s">
        <v>65</v>
      </c>
      <c r="D17">
        <f t="shared" si="4"/>
        <v>0.25</v>
      </c>
      <c r="E17" t="str">
        <f t="shared" si="5"/>
        <v>Cal-23</v>
      </c>
      <c r="F17" t="s">
        <v>35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-3039163.8572083013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Portland</v>
      </c>
      <c r="C18" t="s">
        <v>65</v>
      </c>
      <c r="D18">
        <f t="shared" si="4"/>
        <v>0.05</v>
      </c>
      <c r="E18" t="str">
        <f t="shared" si="5"/>
        <v>Cal-23</v>
      </c>
      <c r="F18" t="s">
        <v>35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-7495501.6193903629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Portland</v>
      </c>
      <c r="C19" t="s">
        <v>65</v>
      </c>
      <c r="D19">
        <f t="shared" si="4"/>
        <v>0</v>
      </c>
      <c r="E19" t="str">
        <f t="shared" si="5"/>
        <v>Cal-23</v>
      </c>
      <c r="F19" t="s">
        <v>35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-18198736.294352897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Portland</v>
      </c>
      <c r="C20" t="s">
        <v>65</v>
      </c>
      <c r="D20" t="str">
        <f t="shared" si="4"/>
        <v>avg</v>
      </c>
      <c r="E20" t="str">
        <f t="shared" si="5"/>
        <v>Cal-23</v>
      </c>
      <c r="F20" t="s">
        <v>35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-165619.79964116623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Portland</v>
      </c>
      <c r="C21" t="s">
        <v>65</v>
      </c>
      <c r="D21">
        <f t="shared" si="4"/>
        <v>1</v>
      </c>
      <c r="E21" t="s">
        <v>5</v>
      </c>
      <c r="F21" t="s">
        <v>35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17587012.337209582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Portland</v>
      </c>
      <c r="C22" t="s">
        <v>65</v>
      </c>
      <c r="D22">
        <f t="shared" si="4"/>
        <v>0.95</v>
      </c>
      <c r="E22" t="str">
        <f t="shared" si="5"/>
        <v>Cal-24</v>
      </c>
      <c r="F22" t="s">
        <v>35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7978833.4511237415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Portland</v>
      </c>
      <c r="C23" t="s">
        <v>65</v>
      </c>
      <c r="D23">
        <f t="shared" si="4"/>
        <v>0.75</v>
      </c>
      <c r="E23" t="str">
        <f t="shared" si="5"/>
        <v>Cal-24</v>
      </c>
      <c r="F23" t="s">
        <v>35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3466576.4568539583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Portland</v>
      </c>
      <c r="C24" t="s">
        <v>65</v>
      </c>
      <c r="D24">
        <f t="shared" si="4"/>
        <v>0.5</v>
      </c>
      <c r="E24" t="str">
        <f t="shared" si="5"/>
        <v>Cal-24</v>
      </c>
      <c r="F24" t="s">
        <v>35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-9497.6635766195395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Portland</v>
      </c>
      <c r="C25" t="s">
        <v>65</v>
      </c>
      <c r="D25">
        <f t="shared" si="4"/>
        <v>0.25</v>
      </c>
      <c r="E25" t="str">
        <f t="shared" si="5"/>
        <v>Cal-24</v>
      </c>
      <c r="F25" t="s">
        <v>35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-3664744.070166253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Portland</v>
      </c>
      <c r="C26" t="s">
        <v>65</v>
      </c>
      <c r="D26">
        <f t="shared" si="4"/>
        <v>0.05</v>
      </c>
      <c r="E26" t="str">
        <f t="shared" si="5"/>
        <v>Cal-24</v>
      </c>
      <c r="F26" t="s">
        <v>35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-9229256.9061290827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Portland</v>
      </c>
      <c r="C27" t="s">
        <v>65</v>
      </c>
      <c r="D27">
        <f t="shared" si="4"/>
        <v>0</v>
      </c>
      <c r="E27" t="str">
        <f t="shared" si="5"/>
        <v>Cal-24</v>
      </c>
      <c r="F27" t="s">
        <v>35</v>
      </c>
      <c r="G27" s="73" cm="1">
        <f t="array" ref="G27">INDEX(PPAcfd!$E$28:$T$35,Summary!K27,Summary!L27)</f>
        <v>-16434156.496391501</v>
      </c>
      <c r="H27" s="73" cm="1">
        <f t="array" ref="H27">INDEX(SwapSold!$E$28:$T$35,Summary!K27,Summary!L27)</f>
        <v>-22897093.43281579</v>
      </c>
      <c r="I27" s="20" cm="1">
        <f t="array" ref="I27">INDEX(DualFuelCM!$E$28:$T$35,Summary!K27,Summary!L27)</f>
        <v>1217973.9946507069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Portland</v>
      </c>
      <c r="C28" t="s">
        <v>65</v>
      </c>
      <c r="D28" t="str">
        <f t="shared" si="4"/>
        <v>avg</v>
      </c>
      <c r="E28" t="str">
        <f t="shared" si="5"/>
        <v>Cal-24</v>
      </c>
      <c r="F28" t="s">
        <v>35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-217224.89561765548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Portland</v>
      </c>
      <c r="C29" t="s">
        <v>65</v>
      </c>
      <c r="D29">
        <f t="shared" si="4"/>
        <v>1</v>
      </c>
      <c r="E29" t="s">
        <v>6</v>
      </c>
      <c r="F29" t="s">
        <v>35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15217109.076776981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Portland</v>
      </c>
      <c r="C30" t="s">
        <v>65</v>
      </c>
      <c r="D30">
        <f t="shared" si="4"/>
        <v>0.95</v>
      </c>
      <c r="E30" t="str">
        <f t="shared" si="5"/>
        <v>Cal-25</v>
      </c>
      <c r="F30" t="s">
        <v>35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7150979.9659862816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Portland</v>
      </c>
      <c r="C31" t="s">
        <v>65</v>
      </c>
      <c r="D31">
        <f t="shared" si="4"/>
        <v>0.75</v>
      </c>
      <c r="E31" t="str">
        <f t="shared" si="5"/>
        <v>Cal-25</v>
      </c>
      <c r="F31" t="s">
        <v>35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2957825.4819188179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Portland</v>
      </c>
      <c r="C32" t="s">
        <v>65</v>
      </c>
      <c r="D32">
        <f t="shared" si="4"/>
        <v>0.5</v>
      </c>
      <c r="E32" t="str">
        <f t="shared" si="5"/>
        <v>Cal-25</v>
      </c>
      <c r="F32" t="s">
        <v>35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32143.041192836714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Portland</v>
      </c>
      <c r="C33" t="s">
        <v>65</v>
      </c>
      <c r="D33">
        <f t="shared" si="4"/>
        <v>0.25</v>
      </c>
      <c r="E33" t="str">
        <f t="shared" si="5"/>
        <v>Cal-25</v>
      </c>
      <c r="F33" t="s">
        <v>35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-3127711.7198138898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Portland</v>
      </c>
      <c r="C34" t="s">
        <v>65</v>
      </c>
      <c r="D34">
        <f t="shared" si="4"/>
        <v>0.05</v>
      </c>
      <c r="E34" t="str">
        <f t="shared" si="5"/>
        <v>Cal-25</v>
      </c>
      <c r="F34" t="s">
        <v>35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-8117397.4262861153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Portland</v>
      </c>
      <c r="C35" t="s">
        <v>65</v>
      </c>
      <c r="D35">
        <f t="shared" si="4"/>
        <v>0</v>
      </c>
      <c r="E35" t="str">
        <f t="shared" si="5"/>
        <v>Cal-25</v>
      </c>
      <c r="F35" t="s">
        <v>35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-19105280.406195033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Portland</v>
      </c>
      <c r="C36" t="s">
        <v>65</v>
      </c>
      <c r="D36" t="str">
        <f t="shared" si="4"/>
        <v>avg</v>
      </c>
      <c r="E36" t="str">
        <f t="shared" si="5"/>
        <v>Cal-25</v>
      </c>
      <c r="F36" t="s">
        <v>35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-187166.27747945694</v>
      </c>
      <c r="I36" s="20" cm="1">
        <f t="array" ref="I36">INDEX(DualFuelCM!$E$28:$T$35,Summary!K36,Summary!L36)</f>
        <v>5413425.0986614088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Portland</v>
      </c>
      <c r="C37" t="s">
        <v>65</v>
      </c>
      <c r="D37">
        <f t="shared" si="4"/>
        <v>1</v>
      </c>
      <c r="E37" t="s">
        <v>7</v>
      </c>
      <c r="F37" t="s">
        <v>35</v>
      </c>
      <c r="G37" s="73" cm="1">
        <f t="array" ref="G37">INDEX(PPAcfd!$E$28:$T$35,Summary!K37,Summary!L37)</f>
        <v>17860497.031073336</v>
      </c>
      <c r="H37" s="73" cm="1">
        <f t="array" ref="H37">INDEX(SwapSold!$E$28:$T$35,Summary!K37,Summary!L37)</f>
        <v>16584619.799084904</v>
      </c>
      <c r="I37" s="20" cm="1">
        <f t="array" ref="I37">INDEX(DualFuelCM!$E$28:$T$35,Summary!K37,Summary!L37)</f>
        <v>12416417.495090801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Portland</v>
      </c>
      <c r="C38" t="s">
        <v>65</v>
      </c>
      <c r="D38">
        <f t="shared" si="4"/>
        <v>0.95</v>
      </c>
      <c r="E38" t="str">
        <f t="shared" si="5"/>
        <v>Cal-26</v>
      </c>
      <c r="F38" t="s">
        <v>35</v>
      </c>
      <c r="G38" s="73" cm="1">
        <f t="array" ref="G38">INDEX(PPAcfd!$E$28:$T$35,Summary!K38,Summary!L38)</f>
        <v>6417285.7733485429</v>
      </c>
      <c r="H38" s="73" cm="1">
        <f t="array" ref="H38">INDEX(SwapSold!$E$28:$T$35,Summary!K38,Summary!L38)</f>
        <v>8048518.2021383345</v>
      </c>
      <c r="I38" s="20" cm="1">
        <f t="array" ref="I38">INDEX(DualFuelCM!$E$28:$T$35,Summary!K38,Summary!L38)</f>
        <v>8429347.8424704447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Portland</v>
      </c>
      <c r="C39" t="s">
        <v>65</v>
      </c>
      <c r="D39">
        <f t="shared" si="4"/>
        <v>0.75</v>
      </c>
      <c r="E39" t="str">
        <f t="shared" si="5"/>
        <v>Cal-26</v>
      </c>
      <c r="F39" t="s">
        <v>35</v>
      </c>
      <c r="G39" s="73" cm="1">
        <f t="array" ref="G39">INDEX(PPAcfd!$E$28:$T$35,Summary!K39,Summary!L39)</f>
        <v>1140654.1441268765</v>
      </c>
      <c r="H39" s="73" cm="1">
        <f t="array" ref="H39">INDEX(SwapSold!$E$28:$T$35,Summary!K39,Summary!L39)</f>
        <v>3502969.8026826601</v>
      </c>
      <c r="I39" s="20" cm="1">
        <f t="array" ref="I39">INDEX(DualFuelCM!$E$28:$T$35,Summary!K39,Summary!L39)</f>
        <v>6816631.9923396185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Portland</v>
      </c>
      <c r="C40" t="s">
        <v>65</v>
      </c>
      <c r="D40">
        <f t="shared" si="4"/>
        <v>0.5</v>
      </c>
      <c r="E40" t="str">
        <f t="shared" si="5"/>
        <v>Cal-26</v>
      </c>
      <c r="F40" t="s">
        <v>35</v>
      </c>
      <c r="G40" s="73" cm="1">
        <f t="array" ref="G40">INDEX(PPAcfd!$E$28:$T$35,Summary!K40,Summary!L40)</f>
        <v>-2195834.406320299</v>
      </c>
      <c r="H40" s="73" cm="1">
        <f t="array" ref="H40">INDEX(SwapSold!$E$28:$T$35,Summary!K40,Summary!L40)</f>
        <v>33041.294507513245</v>
      </c>
      <c r="I40" s="20" cm="1">
        <f t="array" ref="I40">INDEX(DualFuelCM!$E$28:$T$35,Summary!K40,Summary!L40)</f>
        <v>5802433.8512245435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Portland</v>
      </c>
      <c r="C41" t="s">
        <v>65</v>
      </c>
      <c r="D41">
        <f t="shared" si="4"/>
        <v>0.25</v>
      </c>
      <c r="E41" t="str">
        <f t="shared" si="5"/>
        <v>Cal-26</v>
      </c>
      <c r="F41" t="s">
        <v>35</v>
      </c>
      <c r="G41" s="73" cm="1">
        <f t="array" ref="G41">INDEX(PPAcfd!$E$28:$T$35,Summary!K41,Summary!L41)</f>
        <v>-5000816.0483356267</v>
      </c>
      <c r="H41" s="73" cm="1">
        <f t="array" ref="H41">INDEX(SwapSold!$E$28:$T$35,Summary!K41,Summary!L41)</f>
        <v>-3529157.4613403575</v>
      </c>
      <c r="I41" s="20" cm="1">
        <f t="array" ref="I41">INDEX(DualFuelCM!$E$28:$T$35,Summary!K41,Summary!L41)</f>
        <v>4955061.4288612911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Portland</v>
      </c>
      <c r="C42" t="s">
        <v>65</v>
      </c>
      <c r="D42">
        <f t="shared" si="4"/>
        <v>0.05</v>
      </c>
      <c r="E42" t="str">
        <f t="shared" si="5"/>
        <v>Cal-26</v>
      </c>
      <c r="F42" t="s">
        <v>35</v>
      </c>
      <c r="G42" s="73" cm="1">
        <f t="array" ref="G42">INDEX(PPAcfd!$E$28:$T$35,Summary!K42,Summary!L42)</f>
        <v>-6896357.0562213697</v>
      </c>
      <c r="H42" s="73" cm="1">
        <f t="array" ref="H42">INDEX(SwapSold!$E$28:$T$35,Summary!K42,Summary!L42)</f>
        <v>-8885581.3205179032</v>
      </c>
      <c r="I42" s="20" cm="1">
        <f t="array" ref="I42">INDEX(DualFuelCM!$E$28:$T$35,Summary!K42,Summary!L42)</f>
        <v>3827295.6426779125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Portland</v>
      </c>
      <c r="C43" t="s">
        <v>65</v>
      </c>
      <c r="D43">
        <f t="shared" si="4"/>
        <v>0</v>
      </c>
      <c r="E43" t="str">
        <f t="shared" si="5"/>
        <v>Cal-26</v>
      </c>
      <c r="F43" t="s">
        <v>35</v>
      </c>
      <c r="G43" s="73" cm="1">
        <f t="array" ref="G43">INDEX(PPAcfd!$E$28:$T$35,Summary!K43,Summary!L43)</f>
        <v>-13196633.102378299</v>
      </c>
      <c r="H43" s="73" cm="1">
        <f t="array" ref="H43">INDEX(SwapSold!$E$28:$T$35,Summary!K43,Summary!L43)</f>
        <v>-23638054.409860451</v>
      </c>
      <c r="I43" s="20" cm="1">
        <f t="array" ref="I43">INDEX(DualFuelCM!$E$28:$T$35,Summary!K43,Summary!L43)</f>
        <v>1548178.6571150774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Portland</v>
      </c>
      <c r="C44" t="s">
        <v>65</v>
      </c>
      <c r="D44" t="str">
        <f t="shared" si="4"/>
        <v>avg</v>
      </c>
      <c r="E44" t="str">
        <f t="shared" si="5"/>
        <v>Cal-26</v>
      </c>
      <c r="F44" t="s">
        <v>35</v>
      </c>
      <c r="G44" s="73" cm="1">
        <f t="array" ref="G44">INDEX(PPAcfd!$E$28:$T$35,Summary!K44,Summary!L44)</f>
        <v>-1603081.1115662763</v>
      </c>
      <c r="H44" s="73" cm="1">
        <f t="array" ref="H44">INDEX(SwapSold!$E$28:$T$35,Summary!K44,Summary!L44)</f>
        <v>-130757.19611188515</v>
      </c>
      <c r="I44" s="20" cm="1">
        <f t="array" ref="I44">INDEX(DualFuelCM!$E$28:$T$35,Summary!K44,Summary!L44)</f>
        <v>5916532.6700934255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Portland</v>
      </c>
      <c r="C45" t="s">
        <v>65</v>
      </c>
      <c r="D45">
        <f t="shared" si="4"/>
        <v>1</v>
      </c>
      <c r="E45" t="s">
        <v>8</v>
      </c>
      <c r="F45" t="s">
        <v>35</v>
      </c>
      <c r="G45" s="73" cm="1">
        <f t="array" ref="G45">INDEX(PPAcfd!$E$28:$T$35,Summary!K45,Summary!L45)</f>
        <v>18773330.945654888</v>
      </c>
      <c r="H45" s="73" cm="1">
        <f t="array" ref="H45">INDEX(SwapSold!$E$28:$T$35,Summary!K45,Summary!L45)</f>
        <v>19303803.124656614</v>
      </c>
      <c r="I45" s="20" cm="1">
        <f t="array" ref="I45">INDEX(DualFuelCM!$E$28:$T$35,Summary!K45,Summary!L45)</f>
        <v>12961885.285271753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Portland</v>
      </c>
      <c r="C46" t="s">
        <v>65</v>
      </c>
      <c r="D46">
        <f t="shared" si="4"/>
        <v>0.95</v>
      </c>
      <c r="E46" t="str">
        <f t="shared" si="5"/>
        <v>Cal-27</v>
      </c>
      <c r="F46" t="s">
        <v>35</v>
      </c>
      <c r="G46" s="73" cm="1">
        <f t="array" ref="G46">INDEX(PPAcfd!$E$28:$T$35,Summary!K46,Summary!L46)</f>
        <v>8346943.4587955428</v>
      </c>
      <c r="H46" s="73" cm="1">
        <f t="array" ref="H46">INDEX(SwapSold!$E$28:$T$35,Summary!K46,Summary!L46)</f>
        <v>8054870.7869549971</v>
      </c>
      <c r="I46" s="20" cm="1">
        <f t="array" ref="I46">INDEX(DualFuelCM!$E$28:$T$35,Summary!K46,Summary!L46)</f>
        <v>8865183.0067633651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Portland</v>
      </c>
      <c r="C47" t="s">
        <v>65</v>
      </c>
      <c r="D47">
        <f t="shared" si="4"/>
        <v>0.75</v>
      </c>
      <c r="E47" t="str">
        <f t="shared" si="5"/>
        <v>Cal-27</v>
      </c>
      <c r="F47" t="s">
        <v>35</v>
      </c>
      <c r="G47" s="73" cm="1">
        <f t="array" ref="G47">INDEX(PPAcfd!$E$28:$T$35,Summary!K47,Summary!L47)</f>
        <v>2733462.9441192173</v>
      </c>
      <c r="H47" s="73" cm="1">
        <f t="array" ref="H47">INDEX(SwapSold!$E$28:$T$35,Summary!K47,Summary!L47)</f>
        <v>3549424.1141088833</v>
      </c>
      <c r="I47" s="20" cm="1">
        <f t="array" ref="I47">INDEX(DualFuelCM!$E$28:$T$35,Summary!K47,Summary!L47)</f>
        <v>7065817.4927045908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Portland</v>
      </c>
      <c r="C48" t="s">
        <v>65</v>
      </c>
      <c r="D48">
        <f t="shared" si="4"/>
        <v>0.5</v>
      </c>
      <c r="E48" t="str">
        <f t="shared" si="5"/>
        <v>Cal-27</v>
      </c>
      <c r="F48" t="s">
        <v>35</v>
      </c>
      <c r="G48" s="73" cm="1">
        <f t="array" ref="G48">INDEX(PPAcfd!$E$28:$T$35,Summary!K48,Summary!L48)</f>
        <v>-665372.71057744452</v>
      </c>
      <c r="H48" s="73" cm="1">
        <f t="array" ref="H48">INDEX(SwapSold!$E$28:$T$35,Summary!K48,Summary!L48)</f>
        <v>86281.588429511161</v>
      </c>
      <c r="I48" s="20" cm="1">
        <f t="array" ref="I48">INDEX(DualFuelCM!$E$28:$T$35,Summary!K48,Summary!L48)</f>
        <v>6052410.0309037324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Portland</v>
      </c>
      <c r="C49" t="s">
        <v>65</v>
      </c>
      <c r="D49">
        <f t="shared" si="4"/>
        <v>0.25</v>
      </c>
      <c r="E49" t="str">
        <f t="shared" si="5"/>
        <v>Cal-27</v>
      </c>
      <c r="F49" t="s">
        <v>35</v>
      </c>
      <c r="G49" s="73" cm="1">
        <f t="array" ref="G49">INDEX(PPAcfd!$E$28:$T$35,Summary!K49,Summary!L49)</f>
        <v>-3126043.7672759341</v>
      </c>
      <c r="H49" s="73" cm="1">
        <f t="array" ref="H49">INDEX(SwapSold!$E$28:$T$35,Summary!K49,Summary!L49)</f>
        <v>-3829220.1243827441</v>
      </c>
      <c r="I49" s="20" cm="1">
        <f t="array" ref="I49">INDEX(DualFuelCM!$E$28:$T$35,Summary!K49,Summary!L49)</f>
        <v>5195628.9530151347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Portland</v>
      </c>
      <c r="C50" t="s">
        <v>65</v>
      </c>
      <c r="D50">
        <f t="shared" si="4"/>
        <v>0.05</v>
      </c>
      <c r="E50" t="str">
        <f t="shared" si="5"/>
        <v>Cal-27</v>
      </c>
      <c r="F50" t="s">
        <v>35</v>
      </c>
      <c r="G50" s="73" cm="1">
        <f t="array" ref="G50">INDEX(PPAcfd!$E$28:$T$35,Summary!K50,Summary!L50)</f>
        <v>-5892643.4799591517</v>
      </c>
      <c r="H50" s="73" cm="1">
        <f t="array" ref="H50">INDEX(SwapSold!$E$28:$T$35,Summary!K50,Summary!L50)</f>
        <v>-9837551.5256236475</v>
      </c>
      <c r="I50" s="20" cm="1">
        <f t="array" ref="I50">INDEX(DualFuelCM!$E$28:$T$35,Summary!K50,Summary!L50)</f>
        <v>4032593.48216801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Portland</v>
      </c>
      <c r="C51" t="s">
        <v>65</v>
      </c>
      <c r="D51">
        <f t="shared" si="4"/>
        <v>0</v>
      </c>
      <c r="E51" t="str">
        <f t="shared" si="5"/>
        <v>Cal-27</v>
      </c>
      <c r="F51" t="s">
        <v>35</v>
      </c>
      <c r="G51" s="73" cm="1">
        <f t="array" ref="G51">INDEX(PPAcfd!$E$28:$T$35,Summary!K51,Summary!L51)</f>
        <v>-10688050.332502784</v>
      </c>
      <c r="H51" s="73" cm="1">
        <f t="array" ref="H51">INDEX(SwapSold!$E$28:$T$35,Summary!K51,Summary!L51)</f>
        <v>-20944464.427544218</v>
      </c>
      <c r="I51" s="20" cm="1">
        <f t="array" ref="I51">INDEX(DualFuelCM!$E$28:$T$35,Summary!K51,Summary!L51)</f>
        <v>2439049.8700572969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Portland</v>
      </c>
      <c r="C52" t="s">
        <v>65</v>
      </c>
      <c r="D52" t="str">
        <f t="shared" si="4"/>
        <v>avg</v>
      </c>
      <c r="E52" t="str">
        <f t="shared" si="5"/>
        <v>Cal-27</v>
      </c>
      <c r="F52" t="s">
        <v>35</v>
      </c>
      <c r="G52" s="73" cm="1">
        <f t="array" ref="G52">INDEX(PPAcfd!$E$28:$T$35,Summary!K52,Summary!L52)</f>
        <v>52237.14087490258</v>
      </c>
      <c r="H52" s="73" cm="1">
        <f t="array" ref="H52">INDEX(SwapSold!$E$28:$T$35,Summary!K52,Summary!L52)</f>
        <v>-292972.92278962716</v>
      </c>
      <c r="I52" s="20" cm="1">
        <f t="array" ref="I52">INDEX(DualFuelCM!$E$28:$T$35,Summary!K52,Summary!L52)</f>
        <v>6185968.6090535782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Portland</v>
      </c>
      <c r="C53" t="s">
        <v>65</v>
      </c>
      <c r="D53">
        <f t="shared" si="4"/>
        <v>1</v>
      </c>
      <c r="E53" t="s">
        <v>9</v>
      </c>
      <c r="F53" t="s">
        <v>35</v>
      </c>
      <c r="G53" s="73" cm="1">
        <f t="array" ref="G53">INDEX(PPAcfd!$E$28:$T$35,Summary!K53,Summary!L53)</f>
        <v>15219383.501575194</v>
      </c>
      <c r="H53" s="73" cm="1">
        <f t="array" ref="H53">INDEX(SwapSold!$E$28:$T$35,Summary!K53,Summary!L53)</f>
        <v>15752561.427753633</v>
      </c>
      <c r="I53" s="20" cm="1">
        <f t="array" ref="I53">INDEX(DualFuelCM!$E$28:$T$35,Summary!K53,Summary!L53)</f>
        <v>11856987.91719088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Portland</v>
      </c>
      <c r="C54" t="s">
        <v>65</v>
      </c>
      <c r="D54">
        <f t="shared" si="4"/>
        <v>0.95</v>
      </c>
      <c r="E54" t="str">
        <f t="shared" si="5"/>
        <v>Cal-28</v>
      </c>
      <c r="F54" t="s">
        <v>35</v>
      </c>
      <c r="G54" s="73" cm="1">
        <f t="array" ref="G54">INDEX(PPAcfd!$E$28:$T$35,Summary!K54,Summary!L54)</f>
        <v>6885065.8450074568</v>
      </c>
      <c r="H54" s="73" cm="1">
        <f t="array" ref="H54">INDEX(SwapSold!$E$28:$T$35,Summary!K54,Summary!L54)</f>
        <v>7776647.3251554416</v>
      </c>
      <c r="I54" s="20" cm="1">
        <f t="array" ref="I54">INDEX(DualFuelCM!$E$28:$T$35,Summary!K54,Summary!L54)</f>
        <v>8353400.7871728772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Portland</v>
      </c>
      <c r="C55" t="s">
        <v>65</v>
      </c>
      <c r="D55">
        <f t="shared" si="4"/>
        <v>0.75</v>
      </c>
      <c r="E55" t="str">
        <f t="shared" si="5"/>
        <v>Cal-28</v>
      </c>
      <c r="F55" t="s">
        <v>35</v>
      </c>
      <c r="G55" s="73" cm="1">
        <f t="array" ref="G55">INDEX(PPAcfd!$E$28:$T$35,Summary!K55,Summary!L55)</f>
        <v>1905457.5912601231</v>
      </c>
      <c r="H55" s="73" cm="1">
        <f t="array" ref="H55">INDEX(SwapSold!$E$28:$T$35,Summary!K55,Summary!L55)</f>
        <v>3392586.2484806124</v>
      </c>
      <c r="I55" s="20" cm="1">
        <f t="array" ref="I55">INDEX(DualFuelCM!$E$28:$T$35,Summary!K55,Summary!L55)</f>
        <v>6804846.679374407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Portland</v>
      </c>
      <c r="C56" t="s">
        <v>65</v>
      </c>
      <c r="D56">
        <f t="shared" si="4"/>
        <v>0.5</v>
      </c>
      <c r="E56" t="str">
        <f t="shared" si="5"/>
        <v>Cal-28</v>
      </c>
      <c r="F56" t="s">
        <v>35</v>
      </c>
      <c r="G56" s="73" cm="1">
        <f t="array" ref="G56">INDEX(PPAcfd!$E$28:$T$35,Summary!K56,Summary!L56)</f>
        <v>-1200111.2369432077</v>
      </c>
      <c r="H56" s="73" cm="1">
        <f t="array" ref="H56">INDEX(SwapSold!$E$28:$T$35,Summary!K56,Summary!L56)</f>
        <v>-10313.475440117065</v>
      </c>
      <c r="I56" s="20" cm="1">
        <f t="array" ref="I56">INDEX(DualFuelCM!$E$28:$T$35,Summary!K56,Summary!L56)</f>
        <v>5948313.0633406965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Portland</v>
      </c>
      <c r="C57" t="s">
        <v>65</v>
      </c>
      <c r="D57">
        <f t="shared" si="4"/>
        <v>0.25</v>
      </c>
      <c r="E57" t="str">
        <f t="shared" si="5"/>
        <v>Cal-28</v>
      </c>
      <c r="F57" t="s">
        <v>35</v>
      </c>
      <c r="G57" s="73" cm="1">
        <f t="array" ref="G57">INDEX(PPAcfd!$E$28:$T$35,Summary!K57,Summary!L57)</f>
        <v>-3747877.6613557991</v>
      </c>
      <c r="H57" s="73" cm="1">
        <f t="array" ref="H57">INDEX(SwapSold!$E$28:$T$35,Summary!K57,Summary!L57)</f>
        <v>-3676793.4854386454</v>
      </c>
      <c r="I57" s="20" cm="1">
        <f t="array" ref="I57">INDEX(DualFuelCM!$E$28:$T$35,Summary!K57,Summary!L57)</f>
        <v>5148112.5027825311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Portland</v>
      </c>
      <c r="C58" t="s">
        <v>65</v>
      </c>
      <c r="D58">
        <f t="shared" si="4"/>
        <v>0.05</v>
      </c>
      <c r="E58" t="str">
        <f t="shared" si="5"/>
        <v>Cal-28</v>
      </c>
      <c r="F58" t="s">
        <v>35</v>
      </c>
      <c r="G58" s="73" cm="1">
        <f t="array" ref="G58">INDEX(PPAcfd!$E$28:$T$35,Summary!K58,Summary!L58)</f>
        <v>-6772825.7938967925</v>
      </c>
      <c r="H58" s="73" cm="1">
        <f t="array" ref="H58">INDEX(SwapSold!$E$28:$T$35,Summary!K58,Summary!L58)</f>
        <v>-9260061.1067954823</v>
      </c>
      <c r="I58" s="20" cm="1">
        <f t="array" ref="I58">INDEX(DualFuelCM!$E$28:$T$35,Summary!K58,Summary!L58)</f>
        <v>4066527.5568898115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Portland</v>
      </c>
      <c r="C59" t="s">
        <v>65</v>
      </c>
      <c r="D59">
        <f t="shared" si="4"/>
        <v>0</v>
      </c>
      <c r="E59" t="str">
        <f t="shared" si="5"/>
        <v>Cal-28</v>
      </c>
      <c r="F59" t="s">
        <v>35</v>
      </c>
      <c r="G59" s="73" cm="1">
        <f t="array" ref="G59">INDEX(PPAcfd!$E$28:$T$35,Summary!K59,Summary!L59)</f>
        <v>-10006399.384266643</v>
      </c>
      <c r="H59" s="73" cm="1">
        <f t="array" ref="H59">INDEX(SwapSold!$E$28:$T$35,Summary!K59,Summary!L59)</f>
        <v>-21050762.873308599</v>
      </c>
      <c r="I59" s="20" cm="1">
        <f t="array" ref="I59">INDEX(DualFuelCM!$E$28:$T$35,Summary!K59,Summary!L59)</f>
        <v>2539306.4258665056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Portland</v>
      </c>
      <c r="C60" t="s">
        <v>65</v>
      </c>
      <c r="D60" t="str">
        <f t="shared" si="4"/>
        <v>avg</v>
      </c>
      <c r="E60" t="str">
        <f t="shared" si="5"/>
        <v>Cal-28</v>
      </c>
      <c r="F60" t="s">
        <v>35</v>
      </c>
      <c r="G60" s="73" cm="1">
        <f t="array" ref="G60">INDEX(PPAcfd!$E$28:$T$35,Summary!K60,Summary!L60)</f>
        <v>-746683.67733185005</v>
      </c>
      <c r="H60" s="73" cm="1">
        <f t="array" ref="H60">INDEX(SwapSold!$E$28:$T$35,Summary!K60,Summary!L60)</f>
        <v>-260804.09760895075</v>
      </c>
      <c r="I60" s="20" cm="1">
        <f t="array" ref="I60">INDEX(DualFuelCM!$E$28:$T$35,Summary!K60,Summary!L60)</f>
        <v>6023978.7884836365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Portland</v>
      </c>
      <c r="C61" t="s">
        <v>65</v>
      </c>
      <c r="D61">
        <f t="shared" si="4"/>
        <v>1</v>
      </c>
      <c r="E61" t="s">
        <v>10</v>
      </c>
      <c r="F61" t="s">
        <v>35</v>
      </c>
      <c r="G61" s="73" cm="1">
        <f t="array" ref="G61">INDEX(PPAcfd!$E$28:$T$35,Summary!K61,Summary!L61)</f>
        <v>18837500.764229041</v>
      </c>
      <c r="H61" s="73" cm="1">
        <f t="array" ref="H61">INDEX(SwapSold!$E$28:$T$35,Summary!K61,Summary!L61)</f>
        <v>17867252.303427499</v>
      </c>
      <c r="I61" s="20" cm="1">
        <f t="array" ref="I61">INDEX(DualFuelCM!$E$28:$T$35,Summary!K61,Summary!L61)</f>
        <v>14522924.558235213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Portland</v>
      </c>
      <c r="C62" t="s">
        <v>65</v>
      </c>
      <c r="D62">
        <f t="shared" si="4"/>
        <v>0.95</v>
      </c>
      <c r="E62" t="str">
        <f t="shared" si="5"/>
        <v>Cal-29</v>
      </c>
      <c r="F62" t="s">
        <v>35</v>
      </c>
      <c r="G62" s="73" cm="1">
        <f t="array" ref="G62">INDEX(PPAcfd!$E$28:$T$35,Summary!K62,Summary!L62)</f>
        <v>8336254.9475257751</v>
      </c>
      <c r="H62" s="73" cm="1">
        <f t="array" ref="H62">INDEX(SwapSold!$E$28:$T$35,Summary!K62,Summary!L62)</f>
        <v>8779561.2502015959</v>
      </c>
      <c r="I62" s="20" cm="1">
        <f t="array" ref="I62">INDEX(DualFuelCM!$E$28:$T$35,Summary!K62,Summary!L62)</f>
        <v>8973062.6901585013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Portland</v>
      </c>
      <c r="C63" t="s">
        <v>65</v>
      </c>
      <c r="D63">
        <f t="shared" si="4"/>
        <v>0.75</v>
      </c>
      <c r="E63" t="str">
        <f t="shared" si="5"/>
        <v>Cal-29</v>
      </c>
      <c r="F63" t="s">
        <v>35</v>
      </c>
      <c r="G63" s="73" cm="1">
        <f t="array" ref="G63">INDEX(PPAcfd!$E$28:$T$35,Summary!K63,Summary!L63)</f>
        <v>2849848.9357450404</v>
      </c>
      <c r="H63" s="73" cm="1">
        <f t="array" ref="H63">INDEX(SwapSold!$E$28:$T$35,Summary!K63,Summary!L63)</f>
        <v>3771289.3615905587</v>
      </c>
      <c r="I63" s="20" cm="1">
        <f t="array" ref="I63">INDEX(DualFuelCM!$E$28:$T$35,Summary!K63,Summary!L63)</f>
        <v>7209394.4849689994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Portland</v>
      </c>
      <c r="C64" t="s">
        <v>65</v>
      </c>
      <c r="D64">
        <f t="shared" si="4"/>
        <v>0.5</v>
      </c>
      <c r="E64" t="str">
        <f t="shared" si="5"/>
        <v>Cal-29</v>
      </c>
      <c r="F64" t="s">
        <v>35</v>
      </c>
      <c r="G64" s="73" cm="1">
        <f t="array" ref="G64">INDEX(PPAcfd!$E$28:$T$35,Summary!K64,Summary!L64)</f>
        <v>-199924.93808921563</v>
      </c>
      <c r="H64" s="73" cm="1">
        <f t="array" ref="H64">INDEX(SwapSold!$E$28:$T$35,Summary!K64,Summary!L64)</f>
        <v>84617.144283944595</v>
      </c>
      <c r="I64" s="20" cm="1">
        <f t="array" ref="I64">INDEX(DualFuelCM!$E$28:$T$35,Summary!K64,Summary!L64)</f>
        <v>6257062.9560301546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Portland</v>
      </c>
      <c r="C65" t="s">
        <v>65</v>
      </c>
      <c r="D65">
        <f t="shared" si="4"/>
        <v>0.25</v>
      </c>
      <c r="E65" t="str">
        <f t="shared" si="5"/>
        <v>Cal-29</v>
      </c>
      <c r="F65" t="s">
        <v>35</v>
      </c>
      <c r="G65" s="73" cm="1">
        <f t="array" ref="G65">INDEX(PPAcfd!$E$28:$T$35,Summary!K65,Summary!L65)</f>
        <v>-2920416.7906209836</v>
      </c>
      <c r="H65" s="73" cm="1">
        <f t="array" ref="H65">INDEX(SwapSold!$E$28:$T$35,Summary!K65,Summary!L65)</f>
        <v>-4019185.5497831106</v>
      </c>
      <c r="I65" s="20" cm="1">
        <f t="array" ref="I65">INDEX(DualFuelCM!$E$28:$T$35,Summary!K65,Summary!L65)</f>
        <v>5349974.8247670336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Portland</v>
      </c>
      <c r="C66" t="s">
        <v>65</v>
      </c>
      <c r="D66">
        <f t="shared" si="4"/>
        <v>0.05</v>
      </c>
      <c r="E66" t="str">
        <f t="shared" si="5"/>
        <v>Cal-29</v>
      </c>
      <c r="F66" t="s">
        <v>35</v>
      </c>
      <c r="G66" s="73" cm="1">
        <f t="array" ref="G66">INDEX(PPAcfd!$E$28:$T$35,Summary!K66,Summary!L66)</f>
        <v>-5989011.0386455525</v>
      </c>
      <c r="H66" s="73" cm="1">
        <f t="array" ref="H66">INDEX(SwapSold!$E$28:$T$35,Summary!K66,Summary!L66)</f>
        <v>-10112980.274846431</v>
      </c>
      <c r="I66" s="20" cm="1">
        <f t="array" ref="I66">INDEX(DualFuelCM!$E$28:$T$35,Summary!K66,Summary!L66)</f>
        <v>4268731.1624737903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Portland</v>
      </c>
      <c r="C67" t="s">
        <v>65</v>
      </c>
      <c r="D67">
        <f t="shared" si="4"/>
        <v>0</v>
      </c>
      <c r="E67" t="str">
        <f t="shared" ref="E67:E119" si="8">E66</f>
        <v>Cal-29</v>
      </c>
      <c r="F67" t="s">
        <v>35</v>
      </c>
      <c r="G67" s="73" cm="1">
        <f t="array" ref="G67">INDEX(PPAcfd!$E$28:$T$35,Summary!K67,Summary!L67)</f>
        <v>-10689620.250376092</v>
      </c>
      <c r="H67" s="73" cm="1">
        <f t="array" ref="H67">INDEX(SwapSold!$E$28:$T$35,Summary!K67,Summary!L67)</f>
        <v>-25600292.776469998</v>
      </c>
      <c r="I67" s="20" cm="1">
        <f t="array" ref="I67">INDEX(DualFuelCM!$E$28:$T$35,Summary!K67,Summary!L67)</f>
        <v>2118398.3091671141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Portland</v>
      </c>
      <c r="C68" t="s">
        <v>65</v>
      </c>
      <c r="D68" t="str">
        <f t="shared" si="4"/>
        <v>avg</v>
      </c>
      <c r="E68" t="str">
        <f t="shared" si="8"/>
        <v>Cal-29</v>
      </c>
      <c r="F68" t="s">
        <v>35</v>
      </c>
      <c r="G68" s="73" cm="1">
        <f t="array" ref="G68">INDEX(PPAcfd!$E$28:$T$35,Summary!K68,Summary!L68)</f>
        <v>207346.39458457413</v>
      </c>
      <c r="H68" s="73" cm="1">
        <f t="array" ref="H68">INDEX(SwapSold!$E$28:$T$35,Summary!K68,Summary!L68)</f>
        <v>-205804.51620867406</v>
      </c>
      <c r="I68" s="20" cm="1">
        <f t="array" ref="I68">INDEX(DualFuelCM!$E$28:$T$35,Summary!K68,Summary!L68)</f>
        <v>6371158.7823582143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Portland</v>
      </c>
      <c r="C69" t="s">
        <v>65</v>
      </c>
      <c r="D69">
        <f t="shared" si="4"/>
        <v>1</v>
      </c>
      <c r="E69" t="s">
        <v>11</v>
      </c>
      <c r="F69" t="s">
        <v>35</v>
      </c>
      <c r="G69" s="73" cm="1">
        <f t="array" ref="G69">INDEX(PPAcfd!$E$28:$T$35,Summary!K69,Summary!L69)</f>
        <v>19211934.996263608</v>
      </c>
      <c r="H69" s="73" cm="1">
        <f t="array" ref="H69">INDEX(SwapSold!$E$28:$T$35,Summary!K69,Summary!L69)</f>
        <v>19537645.980924852</v>
      </c>
      <c r="I69" s="20" cm="1">
        <f t="array" ref="I69">INDEX(DualFuelCM!$E$28:$T$35,Summary!K69,Summary!L69)</f>
        <v>11869265.758450525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Portland</v>
      </c>
      <c r="C70" t="s">
        <v>65</v>
      </c>
      <c r="D70">
        <f t="shared" si="4"/>
        <v>0.95</v>
      </c>
      <c r="E70" t="str">
        <f t="shared" si="8"/>
        <v>Cal-30</v>
      </c>
      <c r="F70" t="s">
        <v>35</v>
      </c>
      <c r="G70" s="73" cm="1">
        <f t="array" ref="G70">INDEX(PPAcfd!$E$28:$T$35,Summary!K70,Summary!L70)</f>
        <v>10038694.580635415</v>
      </c>
      <c r="H70" s="73" cm="1">
        <f t="array" ref="H70">INDEX(SwapSold!$E$28:$T$35,Summary!K70,Summary!L70)</f>
        <v>9421950.1820862517</v>
      </c>
      <c r="I70" s="20" cm="1">
        <f t="array" ref="I70">INDEX(DualFuelCM!$E$28:$T$35,Summary!K70,Summary!L70)</f>
        <v>9191350.2064335607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Portland</v>
      </c>
      <c r="C71" t="s">
        <v>65</v>
      </c>
      <c r="D71">
        <f t="shared" si="4"/>
        <v>0.75</v>
      </c>
      <c r="E71" t="str">
        <f t="shared" si="8"/>
        <v>Cal-30</v>
      </c>
      <c r="F71" t="s">
        <v>35</v>
      </c>
      <c r="G71" s="73" cm="1">
        <f t="array" ref="G71">INDEX(PPAcfd!$E$28:$T$35,Summary!K71,Summary!L71)</f>
        <v>4206021.6526640151</v>
      </c>
      <c r="H71" s="73" cm="1">
        <f t="array" ref="H71">INDEX(SwapSold!$E$28:$T$35,Summary!K71,Summary!L71)</f>
        <v>4042833.2481751433</v>
      </c>
      <c r="I71" s="20" cm="1">
        <f t="array" ref="I71">INDEX(DualFuelCM!$E$28:$T$35,Summary!K71,Summary!L71)</f>
        <v>7411045.9971705498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Portland</v>
      </c>
      <c r="C72" t="s">
        <v>65</v>
      </c>
      <c r="D72">
        <f t="shared" si="4"/>
        <v>0.5</v>
      </c>
      <c r="E72" t="str">
        <f t="shared" si="8"/>
        <v>Cal-30</v>
      </c>
      <c r="F72" t="s">
        <v>35</v>
      </c>
      <c r="G72" s="73" cm="1">
        <f t="array" ref="G72">INDEX(PPAcfd!$E$28:$T$35,Summary!K72,Summary!L72)</f>
        <v>683318.82858569408</v>
      </c>
      <c r="H72" s="73" cm="1">
        <f t="array" ref="H72">INDEX(SwapSold!$E$28:$T$35,Summary!K72,Summary!L72)</f>
        <v>40702.268179094986</v>
      </c>
      <c r="I72" s="20" cm="1">
        <f t="array" ref="I72">INDEX(DualFuelCM!$E$28:$T$35,Summary!K72,Summary!L72)</f>
        <v>6392601.2309671203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Portland</v>
      </c>
      <c r="C73" t="s">
        <v>65</v>
      </c>
      <c r="D73">
        <f t="shared" si="4"/>
        <v>0.25</v>
      </c>
      <c r="E73" t="str">
        <f t="shared" si="8"/>
        <v>Cal-30</v>
      </c>
      <c r="F73" t="s">
        <v>35</v>
      </c>
      <c r="G73" s="73" cm="1">
        <f t="array" ref="G73">INDEX(PPAcfd!$E$28:$T$35,Summary!K73,Summary!L73)</f>
        <v>-2083085.2364269143</v>
      </c>
      <c r="H73" s="73" cm="1">
        <f t="array" ref="H73">INDEX(SwapSold!$E$28:$T$35,Summary!K73,Summary!L73)</f>
        <v>-4262723.9700870626</v>
      </c>
      <c r="I73" s="20" cm="1">
        <f t="array" ref="I73">INDEX(DualFuelCM!$E$28:$T$35,Summary!K73,Summary!L73)</f>
        <v>5473549.6240598178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Portland</v>
      </c>
      <c r="C74" t="s">
        <v>65</v>
      </c>
      <c r="D74">
        <f t="shared" si="4"/>
        <v>0.05</v>
      </c>
      <c r="E74" t="str">
        <f t="shared" si="8"/>
        <v>Cal-30</v>
      </c>
      <c r="F74" t="s">
        <v>35</v>
      </c>
      <c r="G74" s="73" cm="1">
        <f t="array" ref="G74">INDEX(PPAcfd!$E$28:$T$35,Summary!K74,Summary!L74)</f>
        <v>-5715480.0693829004</v>
      </c>
      <c r="H74" s="73" cm="1">
        <f t="array" ref="H74">INDEX(SwapSold!$E$28:$T$35,Summary!K74,Summary!L74)</f>
        <v>-10695352.980513863</v>
      </c>
      <c r="I74" s="20" cm="1">
        <f t="array" ref="I74">INDEX(DualFuelCM!$E$28:$T$35,Summary!K74,Summary!L74)</f>
        <v>4271342.217132194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Portland</v>
      </c>
      <c r="C75" t="s">
        <v>65</v>
      </c>
      <c r="D75">
        <f t="shared" si="4"/>
        <v>0</v>
      </c>
      <c r="E75" t="str">
        <f t="shared" si="8"/>
        <v>Cal-30</v>
      </c>
      <c r="F75" t="s">
        <v>35</v>
      </c>
      <c r="G75" s="73" cm="1">
        <f t="array" ref="G75">INDEX(PPAcfd!$E$28:$T$35,Summary!K75,Summary!L75)</f>
        <v>-9384772.7834508754</v>
      </c>
      <c r="H75" s="73" cm="1">
        <f t="array" ref="H75">INDEX(SwapSold!$E$28:$T$35,Summary!K75,Summary!L75)</f>
        <v>-25748474.310843162</v>
      </c>
      <c r="I75" s="20" cm="1">
        <f t="array" ref="I75">INDEX(DualFuelCM!$E$28:$T$35,Summary!K75,Summary!L75)</f>
        <v>2551836.1629517246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Portland</v>
      </c>
      <c r="C76" t="s">
        <v>65</v>
      </c>
      <c r="D76" t="str">
        <f t="shared" si="4"/>
        <v>avg</v>
      </c>
      <c r="E76" t="str">
        <f t="shared" si="8"/>
        <v>Cal-30</v>
      </c>
      <c r="F76" t="s">
        <v>35</v>
      </c>
      <c r="G76" s="73" cm="1">
        <f t="array" ref="G76">INDEX(PPAcfd!$E$28:$T$35,Summary!K76,Summary!L76)</f>
        <v>1249175.3471420633</v>
      </c>
      <c r="H76" s="73" cm="1">
        <f t="array" ref="H76">INDEX(SwapSold!$E$28:$T$35,Summary!K76,Summary!L76)</f>
        <v>-226820.60448983047</v>
      </c>
      <c r="I76" s="20" cm="1">
        <f t="array" ref="I76">INDEX(DualFuelCM!$E$28:$T$35,Summary!K76,Summary!L76)</f>
        <v>6502068.691352603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Portland</v>
      </c>
      <c r="C77" t="s">
        <v>65</v>
      </c>
      <c r="D77">
        <f t="shared" si="4"/>
        <v>1</v>
      </c>
      <c r="E77" t="s">
        <v>12</v>
      </c>
      <c r="F77" t="s">
        <v>35</v>
      </c>
      <c r="G77" s="73" cm="1">
        <f t="array" ref="G77">INDEX(PPAcfd!$E$28:$T$35,Summary!K77,Summary!L77)</f>
        <v>22087776.246069185</v>
      </c>
      <c r="H77" s="73" cm="1">
        <f t="array" ref="H77">INDEX(SwapSold!$E$28:$T$35,Summary!K77,Summary!L77)</f>
        <v>25298379.129794389</v>
      </c>
      <c r="I77" s="20" cm="1">
        <f t="array" ref="I77">INDEX(DualFuelCM!$E$28:$T$35,Summary!K77,Summary!L77)</f>
        <v>13782036.523615908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Portland</v>
      </c>
      <c r="C78" t="s">
        <v>65</v>
      </c>
      <c r="D78">
        <f t="shared" si="4"/>
        <v>0.95</v>
      </c>
      <c r="E78" t="str">
        <f t="shared" si="8"/>
        <v>Cal-31</v>
      </c>
      <c r="F78" t="s">
        <v>35</v>
      </c>
      <c r="G78" s="73" cm="1">
        <f t="array" ref="G78">INDEX(PPAcfd!$E$28:$T$35,Summary!K78,Summary!L78)</f>
        <v>7950808.881582018</v>
      </c>
      <c r="H78" s="73" cm="1">
        <f t="array" ref="H78">INDEX(SwapSold!$E$28:$T$35,Summary!K78,Summary!L78)</f>
        <v>11078308.568822799</v>
      </c>
      <c r="I78" s="20" cm="1">
        <f t="array" ref="I78">INDEX(DualFuelCM!$E$28:$T$35,Summary!K78,Summary!L78)</f>
        <v>8980331.7210063431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Portland</v>
      </c>
      <c r="C79" t="s">
        <v>65</v>
      </c>
      <c r="D79">
        <f t="shared" si="4"/>
        <v>0.75</v>
      </c>
      <c r="E79" t="str">
        <f t="shared" si="8"/>
        <v>Cal-31</v>
      </c>
      <c r="F79" t="s">
        <v>35</v>
      </c>
      <c r="G79" s="73" cm="1">
        <f t="array" ref="G79">INDEX(PPAcfd!$E$28:$T$35,Summary!K79,Summary!L79)</f>
        <v>2586848.8495277716</v>
      </c>
      <c r="H79" s="73" cm="1">
        <f t="array" ref="H79">INDEX(SwapSold!$E$28:$T$35,Summary!K79,Summary!L79)</f>
        <v>4934974.6164602125</v>
      </c>
      <c r="I79" s="20" cm="1">
        <f t="array" ref="I79">INDEX(DualFuelCM!$E$28:$T$35,Summary!K79,Summary!L79)</f>
        <v>7115941.1721283253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Portland</v>
      </c>
      <c r="C80" t="s">
        <v>65</v>
      </c>
      <c r="D80">
        <f t="shared" si="4"/>
        <v>0.5</v>
      </c>
      <c r="E80" t="str">
        <f t="shared" si="8"/>
        <v>Cal-31</v>
      </c>
      <c r="F80" t="s">
        <v>35</v>
      </c>
      <c r="G80" s="73" cm="1">
        <f t="array" ref="G80">INDEX(PPAcfd!$E$28:$T$35,Summary!K80,Summary!L80)</f>
        <v>-913387.92390421068</v>
      </c>
      <c r="H80" s="73" cm="1">
        <f t="array" ref="H80">INDEX(SwapSold!$E$28:$T$35,Summary!K80,Summary!L80)</f>
        <v>70859.399767504845</v>
      </c>
      <c r="I80" s="20" cm="1">
        <f t="array" ref="I80">INDEX(DualFuelCM!$E$28:$T$35,Summary!K80,Summary!L80)</f>
        <v>6165348.6023323415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Portland</v>
      </c>
      <c r="C81" t="s">
        <v>65</v>
      </c>
      <c r="D81">
        <f t="shared" si="4"/>
        <v>0.25</v>
      </c>
      <c r="E81" t="str">
        <f t="shared" si="8"/>
        <v>Cal-31</v>
      </c>
      <c r="F81" t="s">
        <v>35</v>
      </c>
      <c r="G81" s="73" cm="1">
        <f t="array" ref="G81">INDEX(PPAcfd!$E$28:$T$35,Summary!K81,Summary!L81)</f>
        <v>-3893769.8694680561</v>
      </c>
      <c r="H81" s="73" cm="1">
        <f t="array" ref="H81">INDEX(SwapSold!$E$28:$T$35,Summary!K81,Summary!L81)</f>
        <v>-5184646.9384265002</v>
      </c>
      <c r="I81" s="20" cm="1">
        <f t="array" ref="I81">INDEX(DualFuelCM!$E$28:$T$35,Summary!K81,Summary!L81)</f>
        <v>5299308.1871653628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Portland</v>
      </c>
      <c r="C82" t="s">
        <v>65</v>
      </c>
      <c r="D82">
        <f t="shared" si="4"/>
        <v>0.05</v>
      </c>
      <c r="E82" t="str">
        <f t="shared" si="8"/>
        <v>Cal-31</v>
      </c>
      <c r="F82" t="s">
        <v>35</v>
      </c>
      <c r="G82" s="73" cm="1">
        <f t="array" ref="G82">INDEX(PPAcfd!$E$28:$T$35,Summary!K82,Summary!L82)</f>
        <v>-7063876.2471126122</v>
      </c>
      <c r="H82" s="73" cm="1">
        <f t="array" ref="H82">INDEX(SwapSold!$E$28:$T$35,Summary!K82,Summary!L82)</f>
        <v>-12663858.72053987</v>
      </c>
      <c r="I82" s="20" cm="1">
        <f t="array" ref="I82">INDEX(DualFuelCM!$E$28:$T$35,Summary!K82,Summary!L82)</f>
        <v>4197079.8934174301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Portland</v>
      </c>
      <c r="C83" t="s">
        <v>65</v>
      </c>
      <c r="D83">
        <f t="shared" si="4"/>
        <v>0</v>
      </c>
      <c r="E83" t="str">
        <f t="shared" si="8"/>
        <v>Cal-31</v>
      </c>
      <c r="F83" t="s">
        <v>35</v>
      </c>
      <c r="G83" s="73" cm="1">
        <f t="array" ref="G83">INDEX(PPAcfd!$E$28:$T$35,Summary!K83,Summary!L83)</f>
        <v>-12144139.323672693</v>
      </c>
      <c r="H83" s="73" cm="1">
        <f t="array" ref="H83">INDEX(SwapSold!$E$28:$T$35,Summary!K83,Summary!L83)</f>
        <v>-31940769.231974937</v>
      </c>
      <c r="I83" s="20" cm="1">
        <f t="array" ref="I83">INDEX(DualFuelCM!$E$28:$T$35,Summary!K83,Summary!L83)</f>
        <v>2195725.5575796659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Portland</v>
      </c>
      <c r="C84" t="s">
        <v>65</v>
      </c>
      <c r="D84" t="str">
        <f t="shared" si="4"/>
        <v>avg</v>
      </c>
      <c r="E84" t="str">
        <f t="shared" si="8"/>
        <v>Cal-31</v>
      </c>
      <c r="F84" t="s">
        <v>35</v>
      </c>
      <c r="G84" s="73" cm="1">
        <f t="array" ref="G84">INDEX(PPAcfd!$E$28:$T$35,Summary!K84,Summary!L84)</f>
        <v>-419298.13879330253</v>
      </c>
      <c r="H84" s="73" cm="1">
        <f t="array" ref="H84">INDEX(SwapSold!$E$28:$T$35,Summary!K84,Summary!L84)</f>
        <v>-228091.87051979435</v>
      </c>
      <c r="I84" s="20" cm="1">
        <f t="array" ref="I84">INDEX(DualFuelCM!$E$28:$T$35,Summary!K84,Summary!L84)</f>
        <v>6292765.2840427784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Portland</v>
      </c>
      <c r="C85" t="s">
        <v>65</v>
      </c>
      <c r="D85">
        <f t="shared" si="4"/>
        <v>1</v>
      </c>
      <c r="E85" t="s">
        <v>13</v>
      </c>
      <c r="F85" t="s">
        <v>35</v>
      </c>
      <c r="G85" s="73" cm="1">
        <f t="array" ref="G85">INDEX(PPAcfd!$E$28:$T$35,Summary!K85,Summary!L85)</f>
        <v>18696631.250553377</v>
      </c>
      <c r="H85" s="73" cm="1">
        <f t="array" ref="H85">INDEX(SwapSold!$E$28:$T$35,Summary!K85,Summary!L85)</f>
        <v>22796567.012377162</v>
      </c>
      <c r="I85" s="20" cm="1">
        <f t="array" ref="I85">INDEX(DualFuelCM!$E$28:$T$35,Summary!K85,Summary!L85)</f>
        <v>13351726.323963415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Portland</v>
      </c>
      <c r="C86" t="s">
        <v>65</v>
      </c>
      <c r="D86">
        <f t="shared" si="4"/>
        <v>0.95</v>
      </c>
      <c r="E86" t="str">
        <f t="shared" si="8"/>
        <v>Cal-32</v>
      </c>
      <c r="F86" t="s">
        <v>35</v>
      </c>
      <c r="G86" s="73" cm="1">
        <f t="array" ref="G86">INDEX(PPAcfd!$E$28:$T$35,Summary!K86,Summary!L86)</f>
        <v>6967190.4466194846</v>
      </c>
      <c r="H86" s="73" cm="1">
        <f t="array" ref="H86">INDEX(SwapSold!$E$28:$T$35,Summary!K86,Summary!L86)</f>
        <v>10911136.671449313</v>
      </c>
      <c r="I86" s="20" cm="1">
        <f t="array" ref="I86">INDEX(DualFuelCM!$E$28:$T$35,Summary!K86,Summary!L86)</f>
        <v>8916082.8451074772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Portland</v>
      </c>
      <c r="C87" t="s">
        <v>65</v>
      </c>
      <c r="D87">
        <f t="shared" si="4"/>
        <v>0.75</v>
      </c>
      <c r="E87" t="str">
        <f t="shared" si="8"/>
        <v>Cal-32</v>
      </c>
      <c r="F87" t="s">
        <v>35</v>
      </c>
      <c r="G87" s="73" cm="1">
        <f t="array" ref="G87">INDEX(PPAcfd!$E$28:$T$35,Summary!K87,Summary!L87)</f>
        <v>2185877.8761197901</v>
      </c>
      <c r="H87" s="73" cm="1">
        <f t="array" ref="H87">INDEX(SwapSold!$E$28:$T$35,Summary!K87,Summary!L87)</f>
        <v>4890252.7653706707</v>
      </c>
      <c r="I87" s="20" cm="1">
        <f t="array" ref="I87">INDEX(DualFuelCM!$E$28:$T$35,Summary!K87,Summary!L87)</f>
        <v>7256946.8758257916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Portland</v>
      </c>
      <c r="C88" t="s">
        <v>65</v>
      </c>
      <c r="D88">
        <f t="shared" si="4"/>
        <v>0.5</v>
      </c>
      <c r="E88" t="str">
        <f t="shared" si="8"/>
        <v>Cal-32</v>
      </c>
      <c r="F88" t="s">
        <v>35</v>
      </c>
      <c r="G88" s="73" cm="1">
        <f t="array" ref="G88">INDEX(PPAcfd!$E$28:$T$35,Summary!K88,Summary!L88)</f>
        <v>-1373410.8587861729</v>
      </c>
      <c r="H88" s="73" cm="1">
        <f t="array" ref="H88">INDEX(SwapSold!$E$28:$T$35,Summary!K88,Summary!L88)</f>
        <v>55594.169111971067</v>
      </c>
      <c r="I88" s="20" cm="1">
        <f t="array" ref="I88">INDEX(DualFuelCM!$E$28:$T$35,Summary!K88,Summary!L88)</f>
        <v>6201765.3389687138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Portland</v>
      </c>
      <c r="C89" t="s">
        <v>65</v>
      </c>
      <c r="D89">
        <f t="shared" si="4"/>
        <v>0.25</v>
      </c>
      <c r="E89" t="str">
        <f t="shared" si="8"/>
        <v>Cal-32</v>
      </c>
      <c r="F89" t="s">
        <v>35</v>
      </c>
      <c r="G89" s="73" cm="1">
        <f t="array" ref="G89">INDEX(PPAcfd!$E$28:$T$35,Summary!K89,Summary!L89)</f>
        <v>-4299371.1556994934</v>
      </c>
      <c r="H89" s="73" cm="1">
        <f t="array" ref="H89">INDEX(SwapSold!$E$28:$T$35,Summary!K89,Summary!L89)</f>
        <v>-5176787.0798641518</v>
      </c>
      <c r="I89" s="20" cm="1">
        <f t="array" ref="I89">INDEX(DualFuelCM!$E$28:$T$35,Summary!K89,Summary!L89)</f>
        <v>5314854.9198533138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Portland</v>
      </c>
      <c r="C90" t="s">
        <v>65</v>
      </c>
      <c r="D90">
        <f t="shared" si="4"/>
        <v>0.05</v>
      </c>
      <c r="E90" t="str">
        <f t="shared" si="8"/>
        <v>Cal-32</v>
      </c>
      <c r="F90" t="s">
        <v>35</v>
      </c>
      <c r="G90" s="73" cm="1">
        <f t="array" ref="G90">INDEX(PPAcfd!$E$28:$T$35,Summary!K90,Summary!L90)</f>
        <v>-7591640.9513417287</v>
      </c>
      <c r="H90" s="73" cm="1">
        <f t="array" ref="H90">INDEX(SwapSold!$E$28:$T$35,Summary!K90,Summary!L90)</f>
        <v>-12860458.486038566</v>
      </c>
      <c r="I90" s="20" cm="1">
        <f t="array" ref="I90">INDEX(DualFuelCM!$E$28:$T$35,Summary!K90,Summary!L90)</f>
        <v>4173289.0632081782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Portland</v>
      </c>
      <c r="C91" t="s">
        <v>65</v>
      </c>
      <c r="D91">
        <f t="shared" si="4"/>
        <v>0</v>
      </c>
      <c r="E91" t="str">
        <f t="shared" si="8"/>
        <v>Cal-32</v>
      </c>
      <c r="F91" t="s">
        <v>35</v>
      </c>
      <c r="G91" s="73" cm="1">
        <f t="array" ref="G91">INDEX(PPAcfd!$E$28:$T$35,Summary!K91,Summary!L91)</f>
        <v>-11881264.746628447</v>
      </c>
      <c r="H91" s="73" cm="1">
        <f t="array" ref="H91">INDEX(SwapSold!$E$28:$T$35,Summary!K91,Summary!L91)</f>
        <v>-27992039.382593408</v>
      </c>
      <c r="I91" s="20" cm="1">
        <f t="array" ref="I91">INDEX(DualFuelCM!$E$28:$T$35,Summary!K91,Summary!L91)</f>
        <v>2579540.3972814661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Portland</v>
      </c>
      <c r="C92" t="s">
        <v>65</v>
      </c>
      <c r="D92" t="str">
        <f t="shared" si="4"/>
        <v>avg</v>
      </c>
      <c r="E92" t="str">
        <f t="shared" si="8"/>
        <v>Cal-32</v>
      </c>
      <c r="F92" t="s">
        <v>35</v>
      </c>
      <c r="G92" s="73" cm="1">
        <f t="array" ref="G92">INDEX(PPAcfd!$E$28:$T$35,Summary!K92,Summary!L92)</f>
        <v>-908748.42309713678</v>
      </c>
      <c r="H92" s="73" cm="1">
        <f t="array" ref="H92">INDEX(SwapSold!$E$28:$T$35,Summary!K92,Summary!L92)</f>
        <v>-316743.34469734092</v>
      </c>
      <c r="I92" s="20" cm="1">
        <f t="array" ref="I92">INDEX(DualFuelCM!$E$28:$T$35,Summary!K92,Summary!L92)</f>
        <v>6339392.8775139479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Portland</v>
      </c>
      <c r="C93" t="s">
        <v>65</v>
      </c>
      <c r="D93">
        <f t="shared" si="4"/>
        <v>1</v>
      </c>
      <c r="E93" t="s">
        <v>14</v>
      </c>
      <c r="F93" t="s">
        <v>35</v>
      </c>
      <c r="G93" s="73" cm="1">
        <f t="array" ref="G93">INDEX(PPAcfd!$E$28:$T$35,Summary!K93,Summary!L93)</f>
        <v>20285553.727669023</v>
      </c>
      <c r="H93" s="73" cm="1">
        <f t="array" ref="H93">INDEX(SwapSold!$E$28:$T$35,Summary!K93,Summary!L93)</f>
        <v>26859038.973777618</v>
      </c>
      <c r="I93" s="20" cm="1">
        <f t="array" ref="I93">INDEX(DualFuelCM!$E$28:$T$35,Summary!K93,Summary!L93)</f>
        <v>13957774.532546885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Portland</v>
      </c>
      <c r="C94" t="s">
        <v>65</v>
      </c>
      <c r="D94">
        <f t="shared" si="4"/>
        <v>0.95</v>
      </c>
      <c r="E94" t="str">
        <f t="shared" si="8"/>
        <v>Cal-33</v>
      </c>
      <c r="F94" t="s">
        <v>35</v>
      </c>
      <c r="G94" s="73" cm="1">
        <f t="array" ref="G94">INDEX(PPAcfd!$E$28:$T$35,Summary!K94,Summary!L94)</f>
        <v>9528989.821066333</v>
      </c>
      <c r="H94" s="73" cm="1">
        <f t="array" ref="H94">INDEX(SwapSold!$E$28:$T$35,Summary!K94,Summary!L94)</f>
        <v>13066334.36832756</v>
      </c>
      <c r="I94" s="20" cm="1">
        <f t="array" ref="I94">INDEX(DualFuelCM!$E$28:$T$35,Summary!K94,Summary!L94)</f>
        <v>9661972.8336923663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Portland</v>
      </c>
      <c r="C95" t="s">
        <v>65</v>
      </c>
      <c r="D95">
        <f t="shared" si="4"/>
        <v>0.75</v>
      </c>
      <c r="E95" t="str">
        <f t="shared" si="8"/>
        <v>Cal-33</v>
      </c>
      <c r="F95" t="s">
        <v>35</v>
      </c>
      <c r="G95" s="73" cm="1">
        <f t="array" ref="G95">INDEX(PPAcfd!$E$28:$T$35,Summary!K95,Summary!L95)</f>
        <v>4770479.0930355703</v>
      </c>
      <c r="H95" s="73" cm="1">
        <f t="array" ref="H95">INDEX(SwapSold!$E$28:$T$35,Summary!K95,Summary!L95)</f>
        <v>5349227.4542360576</v>
      </c>
      <c r="I95" s="20" cm="1">
        <f t="array" ref="I95">INDEX(DualFuelCM!$E$28:$T$35,Summary!K95,Summary!L95)</f>
        <v>7949822.9672487844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Portland</v>
      </c>
      <c r="C96" t="s">
        <v>65</v>
      </c>
      <c r="D96">
        <f t="shared" si="4"/>
        <v>0.5</v>
      </c>
      <c r="E96" t="str">
        <f t="shared" si="8"/>
        <v>Cal-33</v>
      </c>
      <c r="F96" t="s">
        <v>35</v>
      </c>
      <c r="G96" s="73" cm="1">
        <f t="array" ref="G96">INDEX(PPAcfd!$E$28:$T$35,Summary!K96,Summary!L96)</f>
        <v>1139113.103656502</v>
      </c>
      <c r="H96" s="73" cm="1">
        <f t="array" ref="H96">INDEX(SwapSold!$E$28:$T$35,Summary!K96,Summary!L96)</f>
        <v>-215308.38485815679</v>
      </c>
      <c r="I96" s="20" cm="1">
        <f t="array" ref="I96">INDEX(DualFuelCM!$E$28:$T$35,Summary!K96,Summary!L96)</f>
        <v>6856767.5489372555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Portland</v>
      </c>
      <c r="C97" t="s">
        <v>65</v>
      </c>
      <c r="D97">
        <f t="shared" si="4"/>
        <v>0.25</v>
      </c>
      <c r="E97" t="str">
        <f t="shared" si="8"/>
        <v>Cal-33</v>
      </c>
      <c r="F97" t="s">
        <v>35</v>
      </c>
      <c r="G97" s="73" cm="1">
        <f t="array" ref="G97">INDEX(PPAcfd!$E$28:$T$35,Summary!K97,Summary!L97)</f>
        <v>-2558759.9434770253</v>
      </c>
      <c r="H97" s="73" cm="1">
        <f t="array" ref="H97">INDEX(SwapSold!$E$28:$T$35,Summary!K97,Summary!L97)</f>
        <v>-5465286.3863549754</v>
      </c>
      <c r="I97" s="20" cm="1">
        <f t="array" ref="I97">INDEX(DualFuelCM!$E$28:$T$35,Summary!K97,Summary!L97)</f>
        <v>5795740.4670459358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Portland</v>
      </c>
      <c r="C98" t="s">
        <v>65</v>
      </c>
      <c r="D98">
        <f t="shared" si="4"/>
        <v>0.05</v>
      </c>
      <c r="E98" t="str">
        <f t="shared" si="8"/>
        <v>Cal-33</v>
      </c>
      <c r="F98" t="s">
        <v>35</v>
      </c>
      <c r="G98" s="73" cm="1">
        <f t="array" ref="G98">INDEX(PPAcfd!$E$28:$T$35,Summary!K98,Summary!L98)</f>
        <v>-6752308.6704997951</v>
      </c>
      <c r="H98" s="73" cm="1">
        <f t="array" ref="H98">INDEX(SwapSold!$E$28:$T$35,Summary!K98,Summary!L98)</f>
        <v>-13049757.465344248</v>
      </c>
      <c r="I98" s="20" cm="1">
        <f t="array" ref="I98">INDEX(DualFuelCM!$E$28:$T$35,Summary!K98,Summary!L98)</f>
        <v>4452794.686654943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Portland</v>
      </c>
      <c r="C99" t="s">
        <v>65</v>
      </c>
      <c r="D99">
        <f t="shared" si="4"/>
        <v>0</v>
      </c>
      <c r="E99" t="str">
        <f t="shared" si="8"/>
        <v>Cal-33</v>
      </c>
      <c r="F99" t="s">
        <v>35</v>
      </c>
      <c r="G99" s="73" cm="1">
        <f t="array" ref="G99">INDEX(PPAcfd!$E$28:$T$35,Summary!K99,Summary!L99)</f>
        <v>-12134495.833575083</v>
      </c>
      <c r="H99" s="73" cm="1">
        <f t="array" ref="H99">INDEX(SwapSold!$E$28:$T$35,Summary!K99,Summary!L99)</f>
        <v>-27805661.786605474</v>
      </c>
      <c r="I99" s="20" cm="1">
        <f t="array" ref="I99">INDEX(DualFuelCM!$E$28:$T$35,Summary!K99,Summary!L99)</f>
        <v>2659951.3146540471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Portland</v>
      </c>
      <c r="C100" t="s">
        <v>65</v>
      </c>
      <c r="D100" t="str">
        <f t="shared" si="4"/>
        <v>avg</v>
      </c>
      <c r="E100" t="str">
        <f t="shared" si="8"/>
        <v>Cal-33</v>
      </c>
      <c r="F100" t="s">
        <v>35</v>
      </c>
      <c r="G100" s="73" cm="1">
        <f t="array" ref="G100">INDEX(PPAcfd!$E$28:$T$35,Summary!K100,Summary!L100)</f>
        <v>1196394.372985305</v>
      </c>
      <c r="H100" s="73" cm="1">
        <f t="array" ref="H100">INDEX(SwapSold!$E$28:$T$35,Summary!K100,Summary!L100)</f>
        <v>-74985.728845538004</v>
      </c>
      <c r="I100" s="20" cm="1">
        <f t="array" ref="I100">INDEX(DualFuelCM!$E$28:$T$35,Summary!K100,Summary!L100)</f>
        <v>6921893.1977615757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Portland</v>
      </c>
      <c r="C101" t="s">
        <v>65</v>
      </c>
      <c r="D101">
        <f t="shared" si="4"/>
        <v>1</v>
      </c>
      <c r="E101" t="s">
        <v>15</v>
      </c>
      <c r="F101" t="s">
        <v>35</v>
      </c>
      <c r="G101" s="73" cm="1">
        <f t="array" ref="G101">INDEX(PPAcfd!$E$28:$T$35,Summary!K101,Summary!L101)</f>
        <v>25813631.713861201</v>
      </c>
      <c r="H101" s="73" cm="1">
        <f t="array" ref="H101">INDEX(SwapSold!$E$28:$T$35,Summary!K101,Summary!L101)</f>
        <v>30916231.607511751</v>
      </c>
      <c r="I101" s="20" cm="1">
        <f t="array" ref="I101">INDEX(DualFuelCM!$E$28:$T$35,Summary!K101,Summary!L101)</f>
        <v>15395343.922838904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Portland</v>
      </c>
      <c r="C102" t="s">
        <v>65</v>
      </c>
      <c r="D102">
        <f t="shared" si="4"/>
        <v>0.95</v>
      </c>
      <c r="E102" t="str">
        <f t="shared" si="8"/>
        <v>Cal-34</v>
      </c>
      <c r="F102" t="s">
        <v>35</v>
      </c>
      <c r="G102" s="73" cm="1">
        <f t="array" ref="G102">INDEX(PPAcfd!$E$28:$T$35,Summary!K102,Summary!L102)</f>
        <v>13006219.800313136</v>
      </c>
      <c r="H102" s="73" cm="1">
        <f t="array" ref="H102">INDEX(SwapSold!$E$28:$T$35,Summary!K102,Summary!L102)</f>
        <v>15249702.698799938</v>
      </c>
      <c r="I102" s="20" cm="1">
        <f t="array" ref="I102">INDEX(DualFuelCM!$E$28:$T$35,Summary!K102,Summary!L102)</f>
        <v>10590435.745692112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Portland</v>
      </c>
      <c r="C103" t="s">
        <v>65</v>
      </c>
      <c r="D103">
        <f t="shared" si="4"/>
        <v>0.75</v>
      </c>
      <c r="E103" t="str">
        <f t="shared" si="8"/>
        <v>Cal-34</v>
      </c>
      <c r="F103" t="s">
        <v>35</v>
      </c>
      <c r="G103" s="73" cm="1">
        <f t="array" ref="G103">INDEX(PPAcfd!$E$28:$T$35,Summary!K103,Summary!L103)</f>
        <v>8314108.6783735482</v>
      </c>
      <c r="H103" s="73" cm="1">
        <f t="array" ref="H103">INDEX(SwapSold!$E$28:$T$35,Summary!K103,Summary!L103)</f>
        <v>6487839.6760428511</v>
      </c>
      <c r="I103" s="20" cm="1">
        <f t="array" ref="I103">INDEX(DualFuelCM!$E$28:$T$35,Summary!K103,Summary!L103)</f>
        <v>8847750.1058859546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Portland</v>
      </c>
      <c r="C104" t="s">
        <v>65</v>
      </c>
      <c r="D104">
        <f t="shared" si="4"/>
        <v>0.5</v>
      </c>
      <c r="E104" t="str">
        <f t="shared" si="8"/>
        <v>Cal-34</v>
      </c>
      <c r="F104" t="s">
        <v>35</v>
      </c>
      <c r="G104" s="73" cm="1">
        <f t="array" ref="G104">INDEX(PPAcfd!$E$28:$T$35,Summary!K104,Summary!L104)</f>
        <v>4337719.1389916372</v>
      </c>
      <c r="H104" s="73" cm="1">
        <f t="array" ref="H104">INDEX(SwapSold!$E$28:$T$35,Summary!K104,Summary!L104)</f>
        <v>175101.30132824215</v>
      </c>
      <c r="I104" s="20" cm="1">
        <f t="array" ref="I104">INDEX(DualFuelCM!$E$28:$T$35,Summary!K104,Summary!L104)</f>
        <v>7653222.2300375765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Portland</v>
      </c>
      <c r="C105" t="s">
        <v>65</v>
      </c>
      <c r="D105">
        <f t="shared" si="4"/>
        <v>0.25</v>
      </c>
      <c r="E105" t="str">
        <f t="shared" si="8"/>
        <v>Cal-34</v>
      </c>
      <c r="F105" t="s">
        <v>35</v>
      </c>
      <c r="G105" s="73" cm="1">
        <f t="array" ref="G105">INDEX(PPAcfd!$E$28:$T$35,Summary!K105,Summary!L105)</f>
        <v>-151836.75245253992</v>
      </c>
      <c r="H105" s="73" cm="1">
        <f t="array" ref="H105">INDEX(SwapSold!$E$28:$T$35,Summary!K105,Summary!L105)</f>
        <v>-5748415.9132488286</v>
      </c>
      <c r="I105" s="20" cm="1">
        <f t="array" ref="I105">INDEX(DualFuelCM!$E$28:$T$35,Summary!K105,Summary!L105)</f>
        <v>6412148.1765725985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Portland</v>
      </c>
      <c r="C106" t="s">
        <v>65</v>
      </c>
      <c r="D106">
        <f t="shared" si="4"/>
        <v>0.05</v>
      </c>
      <c r="E106" t="str">
        <f t="shared" si="8"/>
        <v>Cal-34</v>
      </c>
      <c r="F106" t="s">
        <v>35</v>
      </c>
      <c r="G106" s="73" cm="1">
        <f t="array" ref="G106">INDEX(PPAcfd!$E$28:$T$35,Summary!K106,Summary!L106)</f>
        <v>-5523143.393432661</v>
      </c>
      <c r="H106" s="73" cm="1">
        <f t="array" ref="H106">INDEX(SwapSold!$E$28:$T$35,Summary!K106,Summary!L106)</f>
        <v>-13500660.444324648</v>
      </c>
      <c r="I106" s="20" cm="1">
        <f t="array" ref="I106">INDEX(DualFuelCM!$E$28:$T$35,Summary!K106,Summary!L106)</f>
        <v>4810592.5287663611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Portland</v>
      </c>
      <c r="C107" t="s">
        <v>65</v>
      </c>
      <c r="D107">
        <f t="shared" si="4"/>
        <v>0</v>
      </c>
      <c r="E107" t="str">
        <f t="shared" si="8"/>
        <v>Cal-34</v>
      </c>
      <c r="F107" t="s">
        <v>35</v>
      </c>
      <c r="G107" s="73" cm="1">
        <f t="array" ref="G107">INDEX(PPAcfd!$E$28:$T$35,Summary!K107,Summary!L107)</f>
        <v>-11323072.239480695</v>
      </c>
      <c r="H107" s="73" cm="1">
        <f t="array" ref="H107">INDEX(SwapSold!$E$28:$T$35,Summary!K107,Summary!L107)</f>
        <v>-33794900.993271932</v>
      </c>
      <c r="I107" s="20" cm="1">
        <f t="array" ref="I107">INDEX(DualFuelCM!$E$28:$T$35,Summary!K107,Summary!L107)</f>
        <v>2873950.0120553193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Portland</v>
      </c>
      <c r="C108" t="s">
        <v>65</v>
      </c>
      <c r="D108" t="str">
        <f t="shared" si="4"/>
        <v>avg</v>
      </c>
      <c r="E108" t="str">
        <f t="shared" si="8"/>
        <v>Cal-34</v>
      </c>
      <c r="F108" t="s">
        <v>35</v>
      </c>
      <c r="G108" s="73" cm="1">
        <f t="array" ref="G108">INDEX(PPAcfd!$E$28:$T$35,Summary!K108,Summary!L108)</f>
        <v>4090445.2192611983</v>
      </c>
      <c r="H108" s="73" cm="1">
        <f t="array" ref="H108">INDEX(SwapSold!$E$28:$T$35,Summary!K108,Summary!L108)</f>
        <v>439534.84625883074</v>
      </c>
      <c r="I108" s="20" cm="1">
        <f t="array" ref="I108">INDEX(DualFuelCM!$E$28:$T$35,Summary!K108,Summary!L108)</f>
        <v>7653534.7524550389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Portland</v>
      </c>
      <c r="C109" t="s">
        <v>65</v>
      </c>
      <c r="D109">
        <f t="shared" si="4"/>
        <v>1</v>
      </c>
      <c r="E109" t="s">
        <v>16</v>
      </c>
      <c r="F109" t="s">
        <v>35</v>
      </c>
      <c r="G109" s="73" cm="1">
        <f t="array" ref="G109">INDEX(PPAcfd!$E$28:$T$35,Summary!K109,Summary!L109)</f>
        <v>24944990.085123271</v>
      </c>
      <c r="H109" s="73" cm="1">
        <f t="array" ref="H109">INDEX(SwapSold!$E$28:$T$35,Summary!K109,Summary!L109)</f>
        <v>33420767.111733448</v>
      </c>
      <c r="I109" s="20" cm="1">
        <f t="array" ref="I109">INDEX(DualFuelCM!$E$28:$T$35,Summary!K109,Summary!L109)</f>
        <v>15361454.763502538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Portland</v>
      </c>
      <c r="C110" t="s">
        <v>65</v>
      </c>
      <c r="D110">
        <f t="shared" si="4"/>
        <v>0.95</v>
      </c>
      <c r="E110" t="str">
        <f t="shared" si="8"/>
        <v>Cal-35</v>
      </c>
      <c r="F110" t="s">
        <v>35</v>
      </c>
      <c r="G110" s="73" cm="1">
        <f t="array" ref="G110">INDEX(PPAcfd!$E$28:$T$35,Summary!K110,Summary!L110)</f>
        <v>13855963.944787433</v>
      </c>
      <c r="H110" s="73" cm="1">
        <f t="array" ref="H110">INDEX(SwapSold!$E$28:$T$35,Summary!K110,Summary!L110)</f>
        <v>17920750.341954298</v>
      </c>
      <c r="I110" s="20" cm="1">
        <f t="array" ref="I110">INDEX(DualFuelCM!$E$28:$T$35,Summary!K110,Summary!L110)</f>
        <v>10970583.918432571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Portland</v>
      </c>
      <c r="C111" t="s">
        <v>65</v>
      </c>
      <c r="D111">
        <f t="shared" si="4"/>
        <v>0.75</v>
      </c>
      <c r="E111" t="str">
        <f t="shared" si="8"/>
        <v>Cal-35</v>
      </c>
      <c r="F111" t="s">
        <v>35</v>
      </c>
      <c r="G111" s="73" cm="1">
        <f t="array" ref="G111">INDEX(PPAcfd!$E$28:$T$35,Summary!K111,Summary!L111)</f>
        <v>9510571.0334362704</v>
      </c>
      <c r="H111" s="73" cm="1">
        <f t="array" ref="H111">INDEX(SwapSold!$E$28:$T$35,Summary!K111,Summary!L111)</f>
        <v>7142357.6418168927</v>
      </c>
      <c r="I111" s="20" cm="1">
        <f t="array" ref="I111">INDEX(DualFuelCM!$E$28:$T$35,Summary!K111,Summary!L111)</f>
        <v>9261688.8487446308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Portland</v>
      </c>
      <c r="C112" t="s">
        <v>65</v>
      </c>
      <c r="D112">
        <f t="shared" si="4"/>
        <v>0.5</v>
      </c>
      <c r="E112" t="str">
        <f t="shared" si="8"/>
        <v>Cal-35</v>
      </c>
      <c r="F112" t="s">
        <v>35</v>
      </c>
      <c r="G112" s="73" cm="1">
        <f t="array" ref="G112">INDEX(PPAcfd!$E$28:$T$35,Summary!K112,Summary!L112)</f>
        <v>5821093.0586560015</v>
      </c>
      <c r="H112" s="73" cm="1">
        <f t="array" ref="H112">INDEX(SwapSold!$E$28:$T$35,Summary!K112,Summary!L112)</f>
        <v>302682.67484619271</v>
      </c>
      <c r="I112" s="20" cm="1">
        <f t="array" ref="I112">INDEX(DualFuelCM!$E$28:$T$35,Summary!K112,Summary!L112)</f>
        <v>8115356.8608834175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Portland</v>
      </c>
      <c r="C113" t="s">
        <v>65</v>
      </c>
      <c r="D113">
        <f t="shared" si="4"/>
        <v>0.25</v>
      </c>
      <c r="E113" t="str">
        <f t="shared" si="8"/>
        <v>Cal-35</v>
      </c>
      <c r="F113" t="s">
        <v>35</v>
      </c>
      <c r="G113" s="73" cm="1">
        <f t="array" ref="G113">INDEX(PPAcfd!$E$28:$T$35,Summary!K113,Summary!L113)</f>
        <v>374332.42086972721</v>
      </c>
      <c r="H113" s="73" cm="1">
        <f t="array" ref="H113">INDEX(SwapSold!$E$28:$T$35,Summary!K113,Summary!L113)</f>
        <v>-5504476.4939731341</v>
      </c>
      <c r="I113" s="20" cm="1">
        <f t="array" ref="I113">INDEX(DualFuelCM!$E$28:$T$35,Summary!K113,Summary!L113)</f>
        <v>6673430.8891570652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Portland</v>
      </c>
      <c r="C114" t="s">
        <v>65</v>
      </c>
      <c r="D114">
        <f t="shared" si="4"/>
        <v>0.05</v>
      </c>
      <c r="E114" t="str">
        <f t="shared" si="8"/>
        <v>Cal-35</v>
      </c>
      <c r="F114" t="s">
        <v>35</v>
      </c>
      <c r="G114" s="73" cm="1">
        <f t="array" ref="G114">INDEX(PPAcfd!$E$28:$T$35,Summary!K114,Summary!L114)</f>
        <v>-6990987.6291547129</v>
      </c>
      <c r="H114" s="73" cm="1">
        <f t="array" ref="H114">INDEX(SwapSold!$E$28:$T$35,Summary!K114,Summary!L114)</f>
        <v>-12640961.563833881</v>
      </c>
      <c r="I114" s="20" cm="1">
        <f t="array" ref="I114">INDEX(DualFuelCM!$E$28:$T$35,Summary!K114,Summary!L114)</f>
        <v>4694267.898921405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Portland</v>
      </c>
      <c r="C115" t="s">
        <v>65</v>
      </c>
      <c r="D115">
        <f t="shared" si="4"/>
        <v>0</v>
      </c>
      <c r="E115" t="str">
        <f t="shared" si="8"/>
        <v>Cal-35</v>
      </c>
      <c r="F115" t="s">
        <v>35</v>
      </c>
      <c r="G115" s="73" cm="1">
        <f t="array" ref="G115">INDEX(PPAcfd!$E$28:$T$35,Summary!K115,Summary!L115)</f>
        <v>-12000550.302239608</v>
      </c>
      <c r="H115" s="73" cm="1">
        <f t="array" ref="H115">INDEX(SwapSold!$E$28:$T$35,Summary!K115,Summary!L115)</f>
        <v>-29323443.04032569</v>
      </c>
      <c r="I115" s="20" cm="1">
        <f t="array" ref="I115">INDEX(DualFuelCM!$E$28:$T$35,Summary!K115,Summary!L115)</f>
        <v>2861169.7964521646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Portland</v>
      </c>
      <c r="C116" t="s">
        <v>65</v>
      </c>
      <c r="D116" t="str">
        <f t="shared" si="4"/>
        <v>avg</v>
      </c>
      <c r="E116" t="str">
        <f t="shared" si="8"/>
        <v>Cal-35</v>
      </c>
      <c r="F116" t="s">
        <v>35</v>
      </c>
      <c r="G116" s="73" cm="1">
        <f t="array" ref="G116">INDEX(PPAcfd!$E$28:$T$35,Summary!K116,Summary!L116)</f>
        <v>4788482.0959405918</v>
      </c>
      <c r="H116" s="73" cm="1">
        <f t="array" ref="H116">INDEX(SwapSold!$E$28:$T$35,Summary!K116,Summary!L116)</f>
        <v>1185939.6218779015</v>
      </c>
      <c r="I116" s="20" cm="1">
        <f t="array" ref="I116">INDEX(DualFuelCM!$E$28:$T$35,Summary!K116,Summary!L116)</f>
        <v>7963809.4461779799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Portland</v>
      </c>
      <c r="C117" t="s">
        <v>65</v>
      </c>
      <c r="D117">
        <f t="shared" si="4"/>
        <v>1</v>
      </c>
      <c r="E117" t="s">
        <v>17</v>
      </c>
      <c r="F117" t="s">
        <v>35</v>
      </c>
      <c r="G117" s="73" cm="1">
        <f t="array" ref="G117">INDEX(PPAcfd!$E$28:$T$35,Summary!K117,Summary!L117)</f>
        <v>25526348.529669534</v>
      </c>
      <c r="H117" s="73" cm="1">
        <f t="array" ref="H117">INDEX(SwapSold!$E$28:$T$35,Summary!K117,Summary!L117)</f>
        <v>34881700.184888624</v>
      </c>
      <c r="I117" s="20" cm="1">
        <f t="array" ref="I117">INDEX(DualFuelCM!$E$28:$T$35,Summary!K117,Summary!L117)</f>
        <v>15869831.211293843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Portland</v>
      </c>
      <c r="C118" t="s">
        <v>65</v>
      </c>
      <c r="D118">
        <f t="shared" si="4"/>
        <v>0.95</v>
      </c>
      <c r="E118" t="str">
        <f t="shared" si="8"/>
        <v>Cal-36</v>
      </c>
      <c r="F118" t="s">
        <v>35</v>
      </c>
      <c r="G118" s="73" cm="1">
        <f t="array" ref="G118">INDEX(PPAcfd!$E$28:$T$35,Summary!K118,Summary!L118)</f>
        <v>14312147.239889557</v>
      </c>
      <c r="H118" s="73" cm="1">
        <f t="array" ref="H118">INDEX(SwapSold!$E$28:$T$35,Summary!K118,Summary!L118)</f>
        <v>19522267.284847964</v>
      </c>
      <c r="I118" s="20" cm="1">
        <f t="array" ref="I118">INDEX(DualFuelCM!$E$28:$T$35,Summary!K118,Summary!L118)</f>
        <v>11272439.3446208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Portland</v>
      </c>
      <c r="C119" t="s">
        <v>65</v>
      </c>
      <c r="D119">
        <f t="shared" si="4"/>
        <v>0.75</v>
      </c>
      <c r="E119" t="str">
        <f t="shared" si="8"/>
        <v>Cal-36</v>
      </c>
      <c r="F119" t="s">
        <v>35</v>
      </c>
      <c r="G119" s="73" cm="1">
        <f t="array" ref="G119">INDEX(PPAcfd!$E$28:$T$35,Summary!K119,Summary!L119)</f>
        <v>10212644.62720784</v>
      </c>
      <c r="H119" s="73" cm="1">
        <f t="array" ref="H119">INDEX(SwapSold!$E$28:$T$35,Summary!K119,Summary!L119)</f>
        <v>7788976.6107700691</v>
      </c>
      <c r="I119" s="20" cm="1">
        <f t="array" ref="I119">INDEX(DualFuelCM!$E$28:$T$35,Summary!K119,Summary!L119)</f>
        <v>9597736.6018434539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Portland</v>
      </c>
      <c r="C120" t="s">
        <v>65</v>
      </c>
      <c r="D120">
        <f t="shared" si="4"/>
        <v>0.5</v>
      </c>
      <c r="E120" t="str">
        <f t="shared" ref="E120:E132" si="11">E119</f>
        <v>Cal-36</v>
      </c>
      <c r="F120" t="s">
        <v>35</v>
      </c>
      <c r="G120" s="73" cm="1">
        <f t="array" ref="G120">INDEX(PPAcfd!$E$28:$T$35,Summary!K120,Summary!L120)</f>
        <v>6545433.8564862162</v>
      </c>
      <c r="H120" s="73" cm="1">
        <f t="array" ref="H120">INDEX(SwapSold!$E$28:$T$35,Summary!K120,Summary!L120)</f>
        <v>312489.81519589334</v>
      </c>
      <c r="I120" s="20" cm="1">
        <f t="array" ref="I120">INDEX(DualFuelCM!$E$28:$T$35,Summary!K120,Summary!L120)</f>
        <v>8425949.8872212786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Portland</v>
      </c>
      <c r="C121" t="s">
        <v>65</v>
      </c>
      <c r="D121">
        <f t="shared" si="4"/>
        <v>0.25</v>
      </c>
      <c r="E121" t="str">
        <f t="shared" si="11"/>
        <v>Cal-36</v>
      </c>
      <c r="F121" t="s">
        <v>35</v>
      </c>
      <c r="G121" s="73" cm="1">
        <f t="array" ref="G121">INDEX(PPAcfd!$E$28:$T$35,Summary!K121,Summary!L121)</f>
        <v>647185.97074679425</v>
      </c>
      <c r="H121" s="73" cm="1">
        <f t="array" ref="H121">INDEX(SwapSold!$E$28:$T$35,Summary!K121,Summary!L121)</f>
        <v>-5628177.3881013207</v>
      </c>
      <c r="I121" s="20" cm="1">
        <f t="array" ref="I121">INDEX(DualFuelCM!$E$28:$T$35,Summary!K121,Summary!L121)</f>
        <v>6890789.9451781306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Portland</v>
      </c>
      <c r="C122" t="s">
        <v>65</v>
      </c>
      <c r="D122">
        <f t="shared" si="4"/>
        <v>0.05</v>
      </c>
      <c r="E122" t="str">
        <f t="shared" si="11"/>
        <v>Cal-36</v>
      </c>
      <c r="F122" t="s">
        <v>35</v>
      </c>
      <c r="G122" s="73" cm="1">
        <f t="array" ref="G122">INDEX(PPAcfd!$E$28:$T$35,Summary!K122,Summary!L122)</f>
        <v>-7691199.867926999</v>
      </c>
      <c r="H122" s="73" cm="1">
        <f t="array" ref="H122">INDEX(SwapSold!$E$28:$T$35,Summary!K122,Summary!L122)</f>
        <v>-12692451.619326441</v>
      </c>
      <c r="I122" s="20" cm="1">
        <f t="array" ref="I122">INDEX(DualFuelCM!$E$28:$T$35,Summary!K122,Summary!L122)</f>
        <v>4721939.9998160889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Portland</v>
      </c>
      <c r="C123" t="s">
        <v>65</v>
      </c>
      <c r="D123">
        <f t="shared" si="4"/>
        <v>0</v>
      </c>
      <c r="E123" t="str">
        <f t="shared" si="11"/>
        <v>Cal-36</v>
      </c>
      <c r="F123" t="s">
        <v>35</v>
      </c>
      <c r="G123" s="73" cm="1">
        <f t="array" ref="G123">INDEX(PPAcfd!$E$28:$T$35,Summary!K123,Summary!L123)</f>
        <v>-13257039.263598513</v>
      </c>
      <c r="H123" s="73" cm="1">
        <f t="array" ref="H123">INDEX(SwapSold!$E$28:$T$35,Summary!K123,Summary!L123)</f>
        <v>-25480841.131566525</v>
      </c>
      <c r="I123" s="20" cm="1">
        <f t="array" ref="I123">INDEX(DualFuelCM!$E$28:$T$35,Summary!K123,Summary!L123)</f>
        <v>2792702.3307662327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Portland</v>
      </c>
      <c r="C124" t="s">
        <v>65</v>
      </c>
      <c r="D124" t="str">
        <f t="shared" si="4"/>
        <v>avg</v>
      </c>
      <c r="E124" t="str">
        <f t="shared" si="11"/>
        <v>Cal-36</v>
      </c>
      <c r="F124" t="s">
        <v>35</v>
      </c>
      <c r="G124" s="73" cm="1">
        <f t="array" ref="G124">INDEX(PPAcfd!$E$28:$T$35,Summary!K124,Summary!L124)</f>
        <v>5188365.7417070912</v>
      </c>
      <c r="H124" s="73" cm="1">
        <f t="array" ref="H124">INDEX(SwapSold!$E$28:$T$35,Summary!K124,Summary!L124)</f>
        <v>1495520.3373719002</v>
      </c>
      <c r="I124" s="20" cm="1">
        <f t="array" ref="I124">INDEX(DualFuelCM!$E$28:$T$35,Summary!K124,Summary!L124)</f>
        <v>8221054.7515573632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Portland</v>
      </c>
      <c r="C125" t="s">
        <v>65</v>
      </c>
      <c r="D125">
        <f t="shared" si="4"/>
        <v>1</v>
      </c>
      <c r="E125" t="s">
        <v>18</v>
      </c>
      <c r="F125" t="s">
        <v>35</v>
      </c>
      <c r="G125" s="73" cm="1">
        <f t="array" ref="G125">INDEX(PPAcfd!$E$28:$T$35,Summary!K125,Summary!L125)</f>
        <v>23748772.455735382</v>
      </c>
      <c r="H125" s="73" cm="1">
        <f t="array" ref="H125">INDEX(SwapSold!$E$28:$T$35,Summary!K125,Summary!L125)</f>
        <v>38599190.443666168</v>
      </c>
      <c r="I125" s="20" cm="1">
        <f t="array" ref="I125">INDEX(DualFuelCM!$E$28:$T$35,Summary!K125,Summary!L125)</f>
        <v>15736533.806726474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Portland</v>
      </c>
      <c r="C126" t="s">
        <v>65</v>
      </c>
      <c r="D126">
        <f t="shared" si="4"/>
        <v>0.95</v>
      </c>
      <c r="E126" t="str">
        <f t="shared" si="11"/>
        <v>Cal-37</v>
      </c>
      <c r="F126" t="s">
        <v>35</v>
      </c>
      <c r="G126" s="73" cm="1">
        <f t="array" ref="G126">INDEX(PPAcfd!$E$28:$T$35,Summary!K126,Summary!L126)</f>
        <v>13720409.873889659</v>
      </c>
      <c r="H126" s="73" cm="1">
        <f t="array" ref="H126">INDEX(SwapSold!$E$28:$T$35,Summary!K126,Summary!L126)</f>
        <v>20754185.926307358</v>
      </c>
      <c r="I126" s="20" cm="1">
        <f t="array" ref="I126">INDEX(DualFuelCM!$E$28:$T$35,Summary!K126,Summary!L126)</f>
        <v>11344956.13765041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Portland</v>
      </c>
      <c r="C127" t="s">
        <v>65</v>
      </c>
      <c r="D127">
        <f t="shared" si="4"/>
        <v>0.75</v>
      </c>
      <c r="E127" t="str">
        <f t="shared" si="11"/>
        <v>Cal-37</v>
      </c>
      <c r="F127" t="s">
        <v>35</v>
      </c>
      <c r="G127" s="73" cm="1">
        <f t="array" ref="G127">INDEX(PPAcfd!$E$28:$T$35,Summary!K127,Summary!L127)</f>
        <v>9611988.245565705</v>
      </c>
      <c r="H127" s="73" cm="1">
        <f t="array" ref="H127">INDEX(SwapSold!$E$28:$T$35,Summary!K127,Summary!L127)</f>
        <v>8504625.9488123339</v>
      </c>
      <c r="I127" s="20" cm="1">
        <f t="array" ref="I127">INDEX(DualFuelCM!$E$28:$T$35,Summary!K127,Summary!L127)</f>
        <v>9661590.8641476333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Portland</v>
      </c>
      <c r="C128" t="s">
        <v>65</v>
      </c>
      <c r="D128">
        <f t="shared" si="4"/>
        <v>0.5</v>
      </c>
      <c r="E128" t="str">
        <f t="shared" si="11"/>
        <v>Cal-37</v>
      </c>
      <c r="F128" t="s">
        <v>35</v>
      </c>
      <c r="G128" s="73" cm="1">
        <f t="array" ref="G128">INDEX(PPAcfd!$E$28:$T$35,Summary!K128,Summary!L128)</f>
        <v>5855411.5788428513</v>
      </c>
      <c r="H128" s="73" cm="1">
        <f t="array" ref="H128">INDEX(SwapSold!$E$28:$T$35,Summary!K128,Summary!L128)</f>
        <v>313638.95356543461</v>
      </c>
      <c r="I128" s="20" cm="1">
        <f t="array" ref="I128">INDEX(DualFuelCM!$E$28:$T$35,Summary!K128,Summary!L128)</f>
        <v>8472464.3992074914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Portland</v>
      </c>
      <c r="C129" t="s">
        <v>65</v>
      </c>
      <c r="D129">
        <f t="shared" si="4"/>
        <v>0.25</v>
      </c>
      <c r="E129" t="str">
        <f t="shared" si="11"/>
        <v>Cal-37</v>
      </c>
      <c r="F129" t="s">
        <v>35</v>
      </c>
      <c r="G129" s="73" cm="1">
        <f t="array" ref="G129">INDEX(PPAcfd!$E$28:$T$35,Summary!K129,Summary!L129)</f>
        <v>-441155.89188348997</v>
      </c>
      <c r="H129" s="73" cm="1">
        <f t="array" ref="H129">INDEX(SwapSold!$E$28:$T$35,Summary!K129,Summary!L129)</f>
        <v>-5834943.0830026977</v>
      </c>
      <c r="I129" s="20" cm="1">
        <f t="array" ref="I129">INDEX(DualFuelCM!$E$28:$T$35,Summary!K129,Summary!L129)</f>
        <v>6852288.8686142648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Portland</v>
      </c>
      <c r="C130" t="s">
        <v>65</v>
      </c>
      <c r="D130">
        <f t="shared" si="4"/>
        <v>0.05</v>
      </c>
      <c r="E130" t="str">
        <f t="shared" si="11"/>
        <v>Cal-37</v>
      </c>
      <c r="F130" t="s">
        <v>35</v>
      </c>
      <c r="G130" s="73" cm="1">
        <f t="array" ref="G130">INDEX(PPAcfd!$E$28:$T$35,Summary!K130,Summary!L130)</f>
        <v>-9572685.3466388229</v>
      </c>
      <c r="H130" s="73" cm="1">
        <f t="array" ref="H130">INDEX(SwapSold!$E$28:$T$35,Summary!K130,Summary!L130)</f>
        <v>-13036835.991185354</v>
      </c>
      <c r="I130" s="20" cm="1">
        <f t="array" ref="I130">INDEX(DualFuelCM!$E$28:$T$35,Summary!K130,Summary!L130)</f>
        <v>4535813.8855270948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Portland</v>
      </c>
      <c r="C131" t="s">
        <v>65</v>
      </c>
      <c r="D131">
        <f t="shared" si="4"/>
        <v>0</v>
      </c>
      <c r="E131" t="str">
        <f t="shared" si="11"/>
        <v>Cal-37</v>
      </c>
      <c r="F131" t="s">
        <v>35</v>
      </c>
      <c r="G131" s="73" cm="1">
        <f t="array" ref="G131">INDEX(PPAcfd!$E$28:$T$35,Summary!K131,Summary!L131)</f>
        <v>-16534735.329574538</v>
      </c>
      <c r="H131" s="73" cm="1">
        <f t="array" ref="H131">INDEX(SwapSold!$E$28:$T$35,Summary!K131,Summary!L131)</f>
        <v>-28135843.305408809</v>
      </c>
      <c r="I131" s="20" cm="1">
        <f t="array" ref="I131">INDEX(DualFuelCM!$E$28:$T$35,Summary!K131,Summary!L131)</f>
        <v>2464368.9618247445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Portland</v>
      </c>
      <c r="C132" t="s">
        <v>65</v>
      </c>
      <c r="D132" t="str">
        <f t="shared" si="4"/>
        <v>avg</v>
      </c>
      <c r="E132" t="str">
        <f t="shared" si="11"/>
        <v>Cal-37</v>
      </c>
      <c r="F132" t="s">
        <v>35</v>
      </c>
      <c r="G132" s="73" cm="1">
        <f t="array" ref="G132">INDEX(PPAcfd!$E$28:$T$35,Summary!K132,Summary!L132)</f>
        <v>4277989.4742247015</v>
      </c>
      <c r="H132" s="73" cm="1">
        <f t="array" ref="H132">INDEX(SwapSold!$E$28:$T$35,Summary!K132,Summary!L132)</f>
        <v>1713936.0456258808</v>
      </c>
      <c r="I132" s="20" cm="1">
        <f t="array" ref="I132">INDEX(DualFuelCM!$E$28:$T$35,Summary!K132,Summary!L132)</f>
        <v>8212124.9591993224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Portland</v>
      </c>
      <c r="C133" t="s">
        <v>65</v>
      </c>
      <c r="D133">
        <f t="shared" si="4"/>
        <v>1</v>
      </c>
      <c r="E133" t="str">
        <f>E5</f>
        <v>Cal-22</v>
      </c>
      <c r="F133" t="s">
        <v>45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10108934.829009965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Portland</v>
      </c>
      <c r="C134" t="s">
        <v>65</v>
      </c>
      <c r="D134">
        <f t="shared" si="4"/>
        <v>0.95</v>
      </c>
      <c r="E134" t="str">
        <f t="shared" ref="E134:E260" si="13">E6</f>
        <v>Cal-22</v>
      </c>
      <c r="F134" t="s">
        <v>45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4708042.3995469287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Portland</v>
      </c>
      <c r="C135" t="s">
        <v>65</v>
      </c>
      <c r="D135">
        <f t="shared" si="4"/>
        <v>0.75</v>
      </c>
      <c r="E135" t="str">
        <f t="shared" si="13"/>
        <v>Cal-22</v>
      </c>
      <c r="F135" t="s">
        <v>45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2019663.7988517722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Portland</v>
      </c>
      <c r="C136" t="s">
        <v>65</v>
      </c>
      <c r="D136">
        <f t="shared" si="4"/>
        <v>0.5</v>
      </c>
      <c r="E136" t="str">
        <f t="shared" si="13"/>
        <v>Cal-22</v>
      </c>
      <c r="F136" t="s">
        <v>45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293.99697691506788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Portland</v>
      </c>
      <c r="C137" t="s">
        <v>65</v>
      </c>
      <c r="D137">
        <f t="shared" si="4"/>
        <v>0.25</v>
      </c>
      <c r="E137" t="str">
        <f t="shared" si="13"/>
        <v>Cal-22</v>
      </c>
      <c r="F137" t="s">
        <v>45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-2221054.9789293194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Portland</v>
      </c>
      <c r="C138" t="s">
        <v>65</v>
      </c>
      <c r="D138">
        <f t="shared" si="4"/>
        <v>0.05</v>
      </c>
      <c r="E138" t="str">
        <f t="shared" si="13"/>
        <v>Cal-22</v>
      </c>
      <c r="F138" t="s">
        <v>45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-5550659.4763276819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Portland</v>
      </c>
      <c r="C139" t="s">
        <v>65</v>
      </c>
      <c r="D139">
        <f t="shared" si="4"/>
        <v>0</v>
      </c>
      <c r="E139" t="str">
        <f t="shared" si="13"/>
        <v>Cal-22</v>
      </c>
      <c r="F139" t="s">
        <v>45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-14438182.430733874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Portland</v>
      </c>
      <c r="C140" t="s">
        <v>65</v>
      </c>
      <c r="D140" t="str">
        <f t="shared" si="4"/>
        <v>avg</v>
      </c>
      <c r="E140" t="str">
        <f t="shared" si="13"/>
        <v>Cal-22</v>
      </c>
      <c r="F140" t="s">
        <v>45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-164604.43080215916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Portland</v>
      </c>
      <c r="C141" t="s">
        <v>65</v>
      </c>
      <c r="D141">
        <f t="shared" si="4"/>
        <v>1</v>
      </c>
      <c r="E141" t="str">
        <f t="shared" si="13"/>
        <v>Cal-23</v>
      </c>
      <c r="F141" t="s">
        <v>45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13424557.997792156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Portland</v>
      </c>
      <c r="C142" t="s">
        <v>65</v>
      </c>
      <c r="D142">
        <f t="shared" si="4"/>
        <v>0.95</v>
      </c>
      <c r="E142" t="str">
        <f t="shared" si="13"/>
        <v>Cal-23</v>
      </c>
      <c r="F142" t="s">
        <v>45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6463513.7437161366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Portland</v>
      </c>
      <c r="C143" t="s">
        <v>65</v>
      </c>
      <c r="D143">
        <f t="shared" si="4"/>
        <v>0.75</v>
      </c>
      <c r="E143" t="str">
        <f t="shared" si="13"/>
        <v>Cal-23</v>
      </c>
      <c r="F143" t="s">
        <v>45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2881558.8041529139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Portland</v>
      </c>
      <c r="C144" t="s">
        <v>65</v>
      </c>
      <c r="D144">
        <f t="shared" si="4"/>
        <v>0.5</v>
      </c>
      <c r="E144" t="str">
        <f t="shared" si="13"/>
        <v>Cal-23</v>
      </c>
      <c r="F144" t="s">
        <v>45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57981.392992509529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Portland</v>
      </c>
      <c r="C145" t="s">
        <v>65</v>
      </c>
      <c r="D145">
        <f t="shared" si="4"/>
        <v>0.25</v>
      </c>
      <c r="E145" t="str">
        <f t="shared" si="13"/>
        <v>Cal-23</v>
      </c>
      <c r="F145" t="s">
        <v>45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-3039163.8572083013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Portland</v>
      </c>
      <c r="C146" t="s">
        <v>65</v>
      </c>
      <c r="D146">
        <f t="shared" si="4"/>
        <v>0.05</v>
      </c>
      <c r="E146" t="str">
        <f t="shared" si="13"/>
        <v>Cal-23</v>
      </c>
      <c r="F146" t="s">
        <v>45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-7495501.6193903629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Portland</v>
      </c>
      <c r="C147" t="s">
        <v>65</v>
      </c>
      <c r="D147">
        <f t="shared" si="4"/>
        <v>0</v>
      </c>
      <c r="E147" t="str">
        <f t="shared" si="13"/>
        <v>Cal-23</v>
      </c>
      <c r="F147" t="s">
        <v>45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-18198736.294352897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Portland</v>
      </c>
      <c r="C148" t="s">
        <v>65</v>
      </c>
      <c r="D148" t="str">
        <f t="shared" si="4"/>
        <v>avg</v>
      </c>
      <c r="E148" t="str">
        <f t="shared" si="13"/>
        <v>Cal-23</v>
      </c>
      <c r="F148" t="s">
        <v>45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-165619.79964116623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Portland</v>
      </c>
      <c r="C149" t="s">
        <v>65</v>
      </c>
      <c r="D149">
        <f t="shared" si="4"/>
        <v>1</v>
      </c>
      <c r="E149" t="str">
        <f t="shared" si="13"/>
        <v>Cal-24</v>
      </c>
      <c r="F149" t="s">
        <v>45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17587012.337209582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Portland</v>
      </c>
      <c r="C150" t="s">
        <v>65</v>
      </c>
      <c r="D150">
        <f t="shared" si="4"/>
        <v>0.95</v>
      </c>
      <c r="E150" t="str">
        <f t="shared" si="13"/>
        <v>Cal-24</v>
      </c>
      <c r="F150" t="s">
        <v>45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7978833.4511237415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Portland</v>
      </c>
      <c r="C151" t="s">
        <v>65</v>
      </c>
      <c r="D151">
        <f t="shared" si="4"/>
        <v>0.75</v>
      </c>
      <c r="E151" t="str">
        <f t="shared" si="13"/>
        <v>Cal-24</v>
      </c>
      <c r="F151" t="s">
        <v>45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3466576.4568539583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Portland</v>
      </c>
      <c r="C152" t="s">
        <v>65</v>
      </c>
      <c r="D152">
        <f t="shared" si="4"/>
        <v>0.5</v>
      </c>
      <c r="E152" t="str">
        <f t="shared" si="13"/>
        <v>Cal-24</v>
      </c>
      <c r="F152" t="s">
        <v>45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-9497.6635766195395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Portland</v>
      </c>
      <c r="C153" t="s">
        <v>65</v>
      </c>
      <c r="D153">
        <f t="shared" si="4"/>
        <v>0.25</v>
      </c>
      <c r="E153" t="str">
        <f t="shared" si="13"/>
        <v>Cal-24</v>
      </c>
      <c r="F153" t="s">
        <v>45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-3664744.070166253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Portland</v>
      </c>
      <c r="C154" t="s">
        <v>65</v>
      </c>
      <c r="D154">
        <f t="shared" si="4"/>
        <v>0.05</v>
      </c>
      <c r="E154" t="str">
        <f t="shared" si="13"/>
        <v>Cal-24</v>
      </c>
      <c r="F154" t="s">
        <v>45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-9229256.9061290827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Portland</v>
      </c>
      <c r="C155" t="s">
        <v>65</v>
      </c>
      <c r="D155">
        <f t="shared" si="4"/>
        <v>0</v>
      </c>
      <c r="E155" t="str">
        <f t="shared" si="13"/>
        <v>Cal-24</v>
      </c>
      <c r="F155" t="s">
        <v>45</v>
      </c>
      <c r="G155" s="73" cm="1">
        <f t="array" ref="G155">INDEX(PPAcfd!$E$28:$T$35,Summary!K155,Summary!L155)</f>
        <v>-16434156.496391501</v>
      </c>
      <c r="H155" s="73" cm="1">
        <f t="array" ref="H155">INDEX(SwapSold!$E$28:$T$35,Summary!K155,Summary!L155)</f>
        <v>-22897093.43281579</v>
      </c>
      <c r="I155" s="20" cm="1">
        <f t="array" ref="I155">INDEX('2hBatteryCM'!$E$28:$T$35,Summary!K155,Summary!L155)</f>
        <v>867870.34688859887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Portland</v>
      </c>
      <c r="C156" t="s">
        <v>65</v>
      </c>
      <c r="D156" t="str">
        <f t="shared" si="4"/>
        <v>avg</v>
      </c>
      <c r="E156" t="str">
        <f t="shared" si="13"/>
        <v>Cal-24</v>
      </c>
      <c r="F156" t="s">
        <v>45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-217224.89561765548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Portland</v>
      </c>
      <c r="C157" t="s">
        <v>65</v>
      </c>
      <c r="D157">
        <f t="shared" si="4"/>
        <v>1</v>
      </c>
      <c r="E157" t="str">
        <f t="shared" si="13"/>
        <v>Cal-25</v>
      </c>
      <c r="F157" t="s">
        <v>45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15217109.076776981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Portland</v>
      </c>
      <c r="C158" t="s">
        <v>65</v>
      </c>
      <c r="D158">
        <f t="shared" si="4"/>
        <v>0.95</v>
      </c>
      <c r="E158" t="str">
        <f t="shared" si="13"/>
        <v>Cal-25</v>
      </c>
      <c r="F158" t="s">
        <v>45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7150979.9659862816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Portland</v>
      </c>
      <c r="C159" t="s">
        <v>65</v>
      </c>
      <c r="D159">
        <f t="shared" si="4"/>
        <v>0.75</v>
      </c>
      <c r="E159" t="str">
        <f t="shared" si="13"/>
        <v>Cal-25</v>
      </c>
      <c r="F159" t="s">
        <v>45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2957825.4819188179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Portland</v>
      </c>
      <c r="C160" t="s">
        <v>65</v>
      </c>
      <c r="D160">
        <f t="shared" si="4"/>
        <v>0.5</v>
      </c>
      <c r="E160" t="str">
        <f t="shared" si="13"/>
        <v>Cal-25</v>
      </c>
      <c r="F160" t="s">
        <v>45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32143.041192836714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Portland</v>
      </c>
      <c r="C161" t="s">
        <v>65</v>
      </c>
      <c r="D161">
        <f t="shared" si="4"/>
        <v>0.25</v>
      </c>
      <c r="E161" t="str">
        <f t="shared" si="13"/>
        <v>Cal-25</v>
      </c>
      <c r="F161" t="s">
        <v>45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-3127711.7198138898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Portland</v>
      </c>
      <c r="C162" t="s">
        <v>65</v>
      </c>
      <c r="D162">
        <f t="shared" si="4"/>
        <v>0.05</v>
      </c>
      <c r="E162" t="str">
        <f t="shared" si="13"/>
        <v>Cal-25</v>
      </c>
      <c r="F162" t="s">
        <v>45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-8117397.4262861153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Portland</v>
      </c>
      <c r="C163" t="s">
        <v>65</v>
      </c>
      <c r="D163">
        <f t="shared" si="4"/>
        <v>0</v>
      </c>
      <c r="E163" t="str">
        <f t="shared" si="13"/>
        <v>Cal-25</v>
      </c>
      <c r="F163" t="s">
        <v>45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-19105280.406195033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Portland</v>
      </c>
      <c r="C164" t="s">
        <v>65</v>
      </c>
      <c r="D164" t="str">
        <f t="shared" si="4"/>
        <v>avg</v>
      </c>
      <c r="E164" t="str">
        <f t="shared" si="13"/>
        <v>Cal-25</v>
      </c>
      <c r="F164" t="s">
        <v>45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-187166.27747945694</v>
      </c>
      <c r="I164" s="20" cm="1">
        <f t="array" ref="I164">INDEX('2hBatteryCM'!$E$28:$T$35,Summary!K164,Summary!L164)</f>
        <v>4294552.5266935034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Portland</v>
      </c>
      <c r="C165" t="s">
        <v>65</v>
      </c>
      <c r="D165">
        <f t="shared" si="4"/>
        <v>1</v>
      </c>
      <c r="E165" t="str">
        <f t="shared" si="13"/>
        <v>Cal-26</v>
      </c>
      <c r="F165" t="s">
        <v>45</v>
      </c>
      <c r="G165" s="73" cm="1">
        <f t="array" ref="G165">INDEX(PPAcfd!$E$28:$T$35,Summary!K165,Summary!L165)</f>
        <v>17860497.031073336</v>
      </c>
      <c r="H165" s="73" cm="1">
        <f t="array" ref="H165">INDEX(SwapSold!$E$28:$T$35,Summary!K165,Summary!L165)</f>
        <v>16584619.799084904</v>
      </c>
      <c r="I165" s="20" cm="1">
        <f t="array" ref="I165">INDEX('2hBatteryCM'!$E$28:$T$35,Summary!K165,Summary!L165)</f>
        <v>11105800.414434144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Portland</v>
      </c>
      <c r="C166" t="s">
        <v>65</v>
      </c>
      <c r="D166">
        <f t="shared" si="4"/>
        <v>0.95</v>
      </c>
      <c r="E166" t="str">
        <f t="shared" si="13"/>
        <v>Cal-26</v>
      </c>
      <c r="F166" t="s">
        <v>45</v>
      </c>
      <c r="G166" s="73" cm="1">
        <f t="array" ref="G166">INDEX(PPAcfd!$E$28:$T$35,Summary!K166,Summary!L166)</f>
        <v>6417285.7733485429</v>
      </c>
      <c r="H166" s="73" cm="1">
        <f t="array" ref="H166">INDEX(SwapSold!$E$28:$T$35,Summary!K166,Summary!L166)</f>
        <v>8048518.2021383345</v>
      </c>
      <c r="I166" s="20" cm="1">
        <f t="array" ref="I166">INDEX('2hBatteryCM'!$E$28:$T$35,Summary!K166,Summary!L166)</f>
        <v>7550199.5876994841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Portland</v>
      </c>
      <c r="C167" t="s">
        <v>65</v>
      </c>
      <c r="D167">
        <f t="shared" si="4"/>
        <v>0.75</v>
      </c>
      <c r="E167" t="str">
        <f t="shared" si="13"/>
        <v>Cal-26</v>
      </c>
      <c r="F167" t="s">
        <v>45</v>
      </c>
      <c r="G167" s="73" cm="1">
        <f t="array" ref="G167">INDEX(PPAcfd!$E$28:$T$35,Summary!K167,Summary!L167)</f>
        <v>1140654.1441268765</v>
      </c>
      <c r="H167" s="73" cm="1">
        <f t="array" ref="H167">INDEX(SwapSold!$E$28:$T$35,Summary!K167,Summary!L167)</f>
        <v>3502969.8026826601</v>
      </c>
      <c r="I167" s="20" cm="1">
        <f t="array" ref="I167">INDEX('2hBatteryCM'!$E$28:$T$35,Summary!K167,Summary!L167)</f>
        <v>6066787.0879940121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Portland</v>
      </c>
      <c r="C168" t="s">
        <v>65</v>
      </c>
      <c r="D168">
        <f t="shared" si="4"/>
        <v>0.5</v>
      </c>
      <c r="E168" t="str">
        <f t="shared" si="13"/>
        <v>Cal-26</v>
      </c>
      <c r="F168" t="s">
        <v>45</v>
      </c>
      <c r="G168" s="73" cm="1">
        <f t="array" ref="G168">INDEX(PPAcfd!$E$28:$T$35,Summary!K168,Summary!L168)</f>
        <v>-2195834.406320299</v>
      </c>
      <c r="H168" s="73" cm="1">
        <f t="array" ref="H168">INDEX(SwapSold!$E$28:$T$35,Summary!K168,Summary!L168)</f>
        <v>33041.294507513245</v>
      </c>
      <c r="I168" s="20" cm="1">
        <f t="array" ref="I168">INDEX('2hBatteryCM'!$E$28:$T$35,Summary!K168,Summary!L168)</f>
        <v>5098863.9923250647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Portland</v>
      </c>
      <c r="C169" t="s">
        <v>65</v>
      </c>
      <c r="D169">
        <f t="shared" si="4"/>
        <v>0.25</v>
      </c>
      <c r="E169" t="str">
        <f t="shared" si="13"/>
        <v>Cal-26</v>
      </c>
      <c r="F169" t="s">
        <v>45</v>
      </c>
      <c r="G169" s="73" cm="1">
        <f t="array" ref="G169">INDEX(PPAcfd!$E$28:$T$35,Summary!K169,Summary!L169)</f>
        <v>-5000816.0483356267</v>
      </c>
      <c r="H169" s="73" cm="1">
        <f t="array" ref="H169">INDEX(SwapSold!$E$28:$T$35,Summary!K169,Summary!L169)</f>
        <v>-3529157.4613403575</v>
      </c>
      <c r="I169" s="20" cm="1">
        <f t="array" ref="I169">INDEX('2hBatteryCM'!$E$28:$T$35,Summary!K169,Summary!L169)</f>
        <v>4181690.1391606722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Portland</v>
      </c>
      <c r="C170" t="s">
        <v>65</v>
      </c>
      <c r="D170">
        <f t="shared" si="4"/>
        <v>0.05</v>
      </c>
      <c r="E170" t="str">
        <f t="shared" si="13"/>
        <v>Cal-26</v>
      </c>
      <c r="F170" t="s">
        <v>45</v>
      </c>
      <c r="G170" s="73" cm="1">
        <f t="array" ref="G170">INDEX(PPAcfd!$E$28:$T$35,Summary!K170,Summary!L170)</f>
        <v>-6896357.0562213697</v>
      </c>
      <c r="H170" s="73" cm="1">
        <f t="array" ref="H170">INDEX(SwapSold!$E$28:$T$35,Summary!K170,Summary!L170)</f>
        <v>-8885581.3205179032</v>
      </c>
      <c r="I170" s="20" cm="1">
        <f t="array" ref="I170">INDEX('2hBatteryCM'!$E$28:$T$35,Summary!K170,Summary!L170)</f>
        <v>3141899.6938131228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Portland</v>
      </c>
      <c r="C171" t="s">
        <v>65</v>
      </c>
      <c r="D171">
        <f t="shared" si="4"/>
        <v>0</v>
      </c>
      <c r="E171" t="str">
        <f t="shared" si="13"/>
        <v>Cal-26</v>
      </c>
      <c r="F171" t="s">
        <v>45</v>
      </c>
      <c r="G171" s="73" cm="1">
        <f t="array" ref="G171">INDEX(PPAcfd!$E$28:$T$35,Summary!K171,Summary!L171)</f>
        <v>-13196633.102378299</v>
      </c>
      <c r="H171" s="73" cm="1">
        <f t="array" ref="H171">INDEX(SwapSold!$E$28:$T$35,Summary!K171,Summary!L171)</f>
        <v>-23638054.409860451</v>
      </c>
      <c r="I171" s="20" cm="1">
        <f t="array" ref="I171">INDEX('2hBatteryCM'!$E$28:$T$35,Summary!K171,Summary!L171)</f>
        <v>1229383.0385288091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Portland</v>
      </c>
      <c r="C172" t="s">
        <v>65</v>
      </c>
      <c r="D172" t="str">
        <f t="shared" si="4"/>
        <v>avg</v>
      </c>
      <c r="E172" t="str">
        <f t="shared" si="13"/>
        <v>Cal-26</v>
      </c>
      <c r="F172" t="s">
        <v>45</v>
      </c>
      <c r="G172" s="73" cm="1">
        <f t="array" ref="G172">INDEX(PPAcfd!$E$28:$T$35,Summary!K172,Summary!L172)</f>
        <v>-1603081.1115662763</v>
      </c>
      <c r="H172" s="73" cm="1">
        <f t="array" ref="H172">INDEX(SwapSold!$E$28:$T$35,Summary!K172,Summary!L172)</f>
        <v>-130757.19611188515</v>
      </c>
      <c r="I172" s="20" cm="1">
        <f t="array" ref="I172">INDEX('2hBatteryCM'!$E$28:$T$35,Summary!K172,Summary!L172)</f>
        <v>5168770.102109734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Portland</v>
      </c>
      <c r="C173" t="s">
        <v>65</v>
      </c>
      <c r="D173">
        <f t="shared" si="4"/>
        <v>1</v>
      </c>
      <c r="E173" t="str">
        <f t="shared" si="13"/>
        <v>Cal-27</v>
      </c>
      <c r="F173" t="s">
        <v>45</v>
      </c>
      <c r="G173" s="73" cm="1">
        <f t="array" ref="G173">INDEX(PPAcfd!$E$28:$T$35,Summary!K173,Summary!L173)</f>
        <v>18773330.945654888</v>
      </c>
      <c r="H173" s="73" cm="1">
        <f t="array" ref="H173">INDEX(SwapSold!$E$28:$T$35,Summary!K173,Summary!L173)</f>
        <v>19303803.124656614</v>
      </c>
      <c r="I173" s="20" cm="1">
        <f t="array" ref="I173">INDEX('2hBatteryCM'!$E$28:$T$35,Summary!K173,Summary!L173)</f>
        <v>12466640.456735181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Portland</v>
      </c>
      <c r="C174" t="s">
        <v>65</v>
      </c>
      <c r="D174">
        <f t="shared" si="4"/>
        <v>0.95</v>
      </c>
      <c r="E174" t="str">
        <f t="shared" si="13"/>
        <v>Cal-27</v>
      </c>
      <c r="F174" t="s">
        <v>45</v>
      </c>
      <c r="G174" s="73" cm="1">
        <f t="array" ref="G174">INDEX(PPAcfd!$E$28:$T$35,Summary!K174,Summary!L174)</f>
        <v>8346943.4587955428</v>
      </c>
      <c r="H174" s="73" cm="1">
        <f t="array" ref="H174">INDEX(SwapSold!$E$28:$T$35,Summary!K174,Summary!L174)</f>
        <v>8054870.7869549971</v>
      </c>
      <c r="I174" s="20" cm="1">
        <f t="array" ref="I174">INDEX('2hBatteryCM'!$E$28:$T$35,Summary!K174,Summary!L174)</f>
        <v>8602909.9060643464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Portland</v>
      </c>
      <c r="C175" t="s">
        <v>65</v>
      </c>
      <c r="D175">
        <f t="shared" si="4"/>
        <v>0.75</v>
      </c>
      <c r="E175" t="str">
        <f t="shared" si="13"/>
        <v>Cal-27</v>
      </c>
      <c r="F175" t="s">
        <v>45</v>
      </c>
      <c r="G175" s="73" cm="1">
        <f t="array" ref="G175">INDEX(PPAcfd!$E$28:$T$35,Summary!K175,Summary!L175)</f>
        <v>2733462.9441192173</v>
      </c>
      <c r="H175" s="73" cm="1">
        <f t="array" ref="H175">INDEX(SwapSold!$E$28:$T$35,Summary!K175,Summary!L175)</f>
        <v>3549424.1141088833</v>
      </c>
      <c r="I175" s="20" cm="1">
        <f t="array" ref="I175">INDEX('2hBatteryCM'!$E$28:$T$35,Summary!K175,Summary!L175)</f>
        <v>6980426.3842568807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Portland</v>
      </c>
      <c r="C176" t="s">
        <v>65</v>
      </c>
      <c r="D176">
        <f t="shared" si="4"/>
        <v>0.5</v>
      </c>
      <c r="E176" t="str">
        <f t="shared" si="13"/>
        <v>Cal-27</v>
      </c>
      <c r="F176" t="s">
        <v>45</v>
      </c>
      <c r="G176" s="73" cm="1">
        <f t="array" ref="G176">INDEX(PPAcfd!$E$28:$T$35,Summary!K176,Summary!L176)</f>
        <v>-665372.71057744452</v>
      </c>
      <c r="H176" s="73" cm="1">
        <f t="array" ref="H176">INDEX(SwapSold!$E$28:$T$35,Summary!K176,Summary!L176)</f>
        <v>86281.588429511161</v>
      </c>
      <c r="I176" s="20" cm="1">
        <f t="array" ref="I176">INDEX('2hBatteryCM'!$E$28:$T$35,Summary!K176,Summary!L176)</f>
        <v>5914279.0169754941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Portland</v>
      </c>
      <c r="C177" t="s">
        <v>65</v>
      </c>
      <c r="D177">
        <f t="shared" si="4"/>
        <v>0.25</v>
      </c>
      <c r="E177" t="str">
        <f t="shared" si="13"/>
        <v>Cal-27</v>
      </c>
      <c r="F177" t="s">
        <v>45</v>
      </c>
      <c r="G177" s="73" cm="1">
        <f t="array" ref="G177">INDEX(PPAcfd!$E$28:$T$35,Summary!K177,Summary!L177)</f>
        <v>-3126043.7672759341</v>
      </c>
      <c r="H177" s="73" cm="1">
        <f t="array" ref="H177">INDEX(SwapSold!$E$28:$T$35,Summary!K177,Summary!L177)</f>
        <v>-3829220.1243827441</v>
      </c>
      <c r="I177" s="20" cm="1">
        <f t="array" ref="I177">INDEX('2hBatteryCM'!$E$28:$T$35,Summary!K177,Summary!L177)</f>
        <v>4894745.2167632366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Portland</v>
      </c>
      <c r="C178" t="s">
        <v>65</v>
      </c>
      <c r="D178">
        <f t="shared" si="4"/>
        <v>0.05</v>
      </c>
      <c r="E178" t="str">
        <f t="shared" si="13"/>
        <v>Cal-27</v>
      </c>
      <c r="F178" t="s">
        <v>45</v>
      </c>
      <c r="G178" s="73" cm="1">
        <f t="array" ref="G178">INDEX(PPAcfd!$E$28:$T$35,Summary!K178,Summary!L178)</f>
        <v>-5892643.4799591517</v>
      </c>
      <c r="H178" s="73" cm="1">
        <f t="array" ref="H178">INDEX(SwapSold!$E$28:$T$35,Summary!K178,Summary!L178)</f>
        <v>-9837551.5256236475</v>
      </c>
      <c r="I178" s="20" cm="1">
        <f t="array" ref="I178">INDEX('2hBatteryCM'!$E$28:$T$35,Summary!K178,Summary!L178)</f>
        <v>3666045.7949451427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Portland</v>
      </c>
      <c r="C179" t="s">
        <v>65</v>
      </c>
      <c r="D179">
        <f t="shared" si="4"/>
        <v>0</v>
      </c>
      <c r="E179" t="str">
        <f t="shared" si="13"/>
        <v>Cal-27</v>
      </c>
      <c r="F179" t="s">
        <v>45</v>
      </c>
      <c r="G179" s="73" cm="1">
        <f t="array" ref="G179">INDEX(PPAcfd!$E$28:$T$35,Summary!K179,Summary!L179)</f>
        <v>-10688050.332502784</v>
      </c>
      <c r="H179" s="73" cm="1">
        <f t="array" ref="H179">INDEX(SwapSold!$E$28:$T$35,Summary!K179,Summary!L179)</f>
        <v>-20944464.427544218</v>
      </c>
      <c r="I179" s="20" cm="1">
        <f t="array" ref="I179">INDEX('2hBatteryCM'!$E$28:$T$35,Summary!K179,Summary!L179)</f>
        <v>2032078.4681172532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Portland</v>
      </c>
      <c r="C180" t="s">
        <v>65</v>
      </c>
      <c r="D180" t="str">
        <f t="shared" si="4"/>
        <v>avg</v>
      </c>
      <c r="E180" t="str">
        <f t="shared" si="13"/>
        <v>Cal-27</v>
      </c>
      <c r="F180" t="s">
        <v>45</v>
      </c>
      <c r="G180" s="73" cm="1">
        <f t="array" ref="G180">INDEX(PPAcfd!$E$28:$T$35,Summary!K180,Summary!L180)</f>
        <v>52237.14087490258</v>
      </c>
      <c r="H180" s="73" cm="1">
        <f t="array" ref="H180">INDEX(SwapSold!$E$28:$T$35,Summary!K180,Summary!L180)</f>
        <v>-292972.92278962716</v>
      </c>
      <c r="I180" s="20" cm="1">
        <f t="array" ref="I180">INDEX('2hBatteryCM'!$E$28:$T$35,Summary!K180,Summary!L180)</f>
        <v>5972574.0355146192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Portland</v>
      </c>
      <c r="C181" t="s">
        <v>65</v>
      </c>
      <c r="D181">
        <f t="shared" si="4"/>
        <v>1</v>
      </c>
      <c r="E181" t="str">
        <f t="shared" si="13"/>
        <v>Cal-28</v>
      </c>
      <c r="F181" t="s">
        <v>45</v>
      </c>
      <c r="G181" s="73" cm="1">
        <f t="array" ref="G181">INDEX(PPAcfd!$E$28:$T$35,Summary!K181,Summary!L181)</f>
        <v>15219383.501575194</v>
      </c>
      <c r="H181" s="73" cm="1">
        <f t="array" ref="H181">INDEX(SwapSold!$E$28:$T$35,Summary!K181,Summary!L181)</f>
        <v>15752561.427753633</v>
      </c>
      <c r="I181" s="20" cm="1">
        <f t="array" ref="I181">INDEX('2hBatteryCM'!$E$28:$T$35,Summary!K181,Summary!L181)</f>
        <v>11899796.526095688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Portland</v>
      </c>
      <c r="C182" t="s">
        <v>65</v>
      </c>
      <c r="D182">
        <f t="shared" si="4"/>
        <v>0.95</v>
      </c>
      <c r="E182" t="str">
        <f t="shared" si="13"/>
        <v>Cal-28</v>
      </c>
      <c r="F182" t="s">
        <v>45</v>
      </c>
      <c r="G182" s="73" cm="1">
        <f t="array" ref="G182">INDEX(PPAcfd!$E$28:$T$35,Summary!K182,Summary!L182)</f>
        <v>6885065.8450074568</v>
      </c>
      <c r="H182" s="73" cm="1">
        <f t="array" ref="H182">INDEX(SwapSold!$E$28:$T$35,Summary!K182,Summary!L182)</f>
        <v>7776647.3251554416</v>
      </c>
      <c r="I182" s="20" cm="1">
        <f t="array" ref="I182">INDEX('2hBatteryCM'!$E$28:$T$35,Summary!K182,Summary!L182)</f>
        <v>8615730.2038751896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Portland</v>
      </c>
      <c r="C183" t="s">
        <v>65</v>
      </c>
      <c r="D183">
        <f t="shared" si="4"/>
        <v>0.75</v>
      </c>
      <c r="E183" t="str">
        <f t="shared" si="13"/>
        <v>Cal-28</v>
      </c>
      <c r="F183" t="s">
        <v>45</v>
      </c>
      <c r="G183" s="73" cm="1">
        <f t="array" ref="G183">INDEX(PPAcfd!$E$28:$T$35,Summary!K183,Summary!L183)</f>
        <v>1905457.5912601231</v>
      </c>
      <c r="H183" s="73" cm="1">
        <f t="array" ref="H183">INDEX(SwapSold!$E$28:$T$35,Summary!K183,Summary!L183)</f>
        <v>3392586.2484806124</v>
      </c>
      <c r="I183" s="20" cm="1">
        <f t="array" ref="I183">INDEX('2hBatteryCM'!$E$28:$T$35,Summary!K183,Summary!L183)</f>
        <v>7182926.4225437259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Portland</v>
      </c>
      <c r="C184" t="s">
        <v>65</v>
      </c>
      <c r="D184">
        <f t="shared" si="4"/>
        <v>0.5</v>
      </c>
      <c r="E184" t="str">
        <f t="shared" si="13"/>
        <v>Cal-28</v>
      </c>
      <c r="F184" t="s">
        <v>45</v>
      </c>
      <c r="G184" s="73" cm="1">
        <f t="array" ref="G184">INDEX(PPAcfd!$E$28:$T$35,Summary!K184,Summary!L184)</f>
        <v>-1200111.2369432077</v>
      </c>
      <c r="H184" s="73" cm="1">
        <f t="array" ref="H184">INDEX(SwapSold!$E$28:$T$35,Summary!K184,Summary!L184)</f>
        <v>-10313.475440117065</v>
      </c>
      <c r="I184" s="20" cm="1">
        <f t="array" ref="I184">INDEX('2hBatteryCM'!$E$28:$T$35,Summary!K184,Summary!L184)</f>
        <v>6206214.160894122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Portland</v>
      </c>
      <c r="C185" t="s">
        <v>65</v>
      </c>
      <c r="D185">
        <f t="shared" si="4"/>
        <v>0.25</v>
      </c>
      <c r="E185" t="str">
        <f t="shared" si="13"/>
        <v>Cal-28</v>
      </c>
      <c r="F185" t="s">
        <v>45</v>
      </c>
      <c r="G185" s="73" cm="1">
        <f t="array" ref="G185">INDEX(PPAcfd!$E$28:$T$35,Summary!K185,Summary!L185)</f>
        <v>-3747877.6613557991</v>
      </c>
      <c r="H185" s="73" cm="1">
        <f t="array" ref="H185">INDEX(SwapSold!$E$28:$T$35,Summary!K185,Summary!L185)</f>
        <v>-3676793.4854386454</v>
      </c>
      <c r="I185" s="20" cm="1">
        <f t="array" ref="I185">INDEX('2hBatteryCM'!$E$28:$T$35,Summary!K185,Summary!L185)</f>
        <v>5217845.7331530126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Portland</v>
      </c>
      <c r="C186" t="s">
        <v>65</v>
      </c>
      <c r="D186">
        <f t="shared" si="4"/>
        <v>0.05</v>
      </c>
      <c r="E186" t="str">
        <f t="shared" si="13"/>
        <v>Cal-28</v>
      </c>
      <c r="F186" t="s">
        <v>45</v>
      </c>
      <c r="G186" s="73" cm="1">
        <f t="array" ref="G186">INDEX(PPAcfd!$E$28:$T$35,Summary!K186,Summary!L186)</f>
        <v>-6772825.7938967925</v>
      </c>
      <c r="H186" s="73" cm="1">
        <f t="array" ref="H186">INDEX(SwapSold!$E$28:$T$35,Summary!K186,Summary!L186)</f>
        <v>-9260061.1067954823</v>
      </c>
      <c r="I186" s="20" cm="1">
        <f t="array" ref="I186">INDEX('2hBatteryCM'!$E$28:$T$35,Summary!K186,Summary!L186)</f>
        <v>3954611.6057632798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Portland</v>
      </c>
      <c r="C187" t="s">
        <v>65</v>
      </c>
      <c r="D187">
        <f t="shared" si="4"/>
        <v>0</v>
      </c>
      <c r="E187" t="str">
        <f t="shared" si="13"/>
        <v>Cal-28</v>
      </c>
      <c r="F187" t="s">
        <v>45</v>
      </c>
      <c r="G187" s="73" cm="1">
        <f t="array" ref="G187">INDEX(PPAcfd!$E$28:$T$35,Summary!K187,Summary!L187)</f>
        <v>-10006399.384266643</v>
      </c>
      <c r="H187" s="73" cm="1">
        <f t="array" ref="H187">INDEX(SwapSold!$E$28:$T$35,Summary!K187,Summary!L187)</f>
        <v>-21050762.873308599</v>
      </c>
      <c r="I187" s="20" cm="1">
        <f t="array" ref="I187">INDEX('2hBatteryCM'!$E$28:$T$35,Summary!K187,Summary!L187)</f>
        <v>2304486.274060165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Portland</v>
      </c>
      <c r="C188" t="s">
        <v>65</v>
      </c>
      <c r="D188" t="str">
        <f t="shared" si="4"/>
        <v>avg</v>
      </c>
      <c r="E188" t="str">
        <f t="shared" si="13"/>
        <v>Cal-28</v>
      </c>
      <c r="F188" t="s">
        <v>45</v>
      </c>
      <c r="G188" s="73" cm="1">
        <f t="array" ref="G188">INDEX(PPAcfd!$E$28:$T$35,Summary!K188,Summary!L188)</f>
        <v>-746683.67733185005</v>
      </c>
      <c r="H188" s="73" cm="1">
        <f t="array" ref="H188">INDEX(SwapSold!$E$28:$T$35,Summary!K188,Summary!L188)</f>
        <v>-260804.09760895075</v>
      </c>
      <c r="I188" s="20" cm="1">
        <f t="array" ref="I188">INDEX('2hBatteryCM'!$E$28:$T$35,Summary!K188,Summary!L188)</f>
        <v>6213631.4760949174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Portland</v>
      </c>
      <c r="C189" t="s">
        <v>65</v>
      </c>
      <c r="D189">
        <f t="shared" si="4"/>
        <v>1</v>
      </c>
      <c r="E189" t="str">
        <f t="shared" si="13"/>
        <v>Cal-29</v>
      </c>
      <c r="F189" t="s">
        <v>45</v>
      </c>
      <c r="G189" s="73" cm="1">
        <f t="array" ref="G189">INDEX(PPAcfd!$E$28:$T$35,Summary!K189,Summary!L189)</f>
        <v>18837500.764229041</v>
      </c>
      <c r="H189" s="73" cm="1">
        <f t="array" ref="H189">INDEX(SwapSold!$E$28:$T$35,Summary!K189,Summary!L189)</f>
        <v>17867252.303427499</v>
      </c>
      <c r="I189" s="20" cm="1">
        <f t="array" ref="I189">INDEX('2hBatteryCM'!$E$28:$T$35,Summary!K189,Summary!L189)</f>
        <v>10890790.770510606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Portland</v>
      </c>
      <c r="C190" t="s">
        <v>65</v>
      </c>
      <c r="D190">
        <f t="shared" si="4"/>
        <v>0.95</v>
      </c>
      <c r="E190" t="str">
        <f t="shared" si="13"/>
        <v>Cal-29</v>
      </c>
      <c r="F190" t="s">
        <v>45</v>
      </c>
      <c r="G190" s="73" cm="1">
        <f t="array" ref="G190">INDEX(PPAcfd!$E$28:$T$35,Summary!K190,Summary!L190)</f>
        <v>8336254.9475257751</v>
      </c>
      <c r="H190" s="73" cm="1">
        <f t="array" ref="H190">INDEX(SwapSold!$E$28:$T$35,Summary!K190,Summary!L190)</f>
        <v>8779561.2502015959</v>
      </c>
      <c r="I190" s="20" cm="1">
        <f t="array" ref="I190">INDEX('2hBatteryCM'!$E$28:$T$35,Summary!K190,Summary!L190)</f>
        <v>7116836.9459052365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Portland</v>
      </c>
      <c r="C191" t="s">
        <v>65</v>
      </c>
      <c r="D191">
        <f t="shared" si="4"/>
        <v>0.75</v>
      </c>
      <c r="E191" t="str">
        <f t="shared" si="13"/>
        <v>Cal-29</v>
      </c>
      <c r="F191" t="s">
        <v>45</v>
      </c>
      <c r="G191" s="73" cm="1">
        <f t="array" ref="G191">INDEX(PPAcfd!$E$28:$T$35,Summary!K191,Summary!L191)</f>
        <v>2849848.9357450404</v>
      </c>
      <c r="H191" s="73" cm="1">
        <f t="array" ref="H191">INDEX(SwapSold!$E$28:$T$35,Summary!K191,Summary!L191)</f>
        <v>3771289.3615905587</v>
      </c>
      <c r="I191" s="20" cm="1">
        <f t="array" ref="I191">INDEX('2hBatteryCM'!$E$28:$T$35,Summary!K191,Summary!L191)</f>
        <v>5962135.0776374806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Portland</v>
      </c>
      <c r="C192" t="s">
        <v>65</v>
      </c>
      <c r="D192">
        <f t="shared" si="4"/>
        <v>0.5</v>
      </c>
      <c r="E192" t="str">
        <f t="shared" si="13"/>
        <v>Cal-29</v>
      </c>
      <c r="F192" t="s">
        <v>45</v>
      </c>
      <c r="G192" s="73" cm="1">
        <f t="array" ref="G192">INDEX(PPAcfd!$E$28:$T$35,Summary!K192,Summary!L192)</f>
        <v>-199924.93808921563</v>
      </c>
      <c r="H192" s="73" cm="1">
        <f t="array" ref="H192">INDEX(SwapSold!$E$28:$T$35,Summary!K192,Summary!L192)</f>
        <v>84617.144283944595</v>
      </c>
      <c r="I192" s="20" cm="1">
        <f t="array" ref="I192">INDEX('2hBatteryCM'!$E$28:$T$35,Summary!K192,Summary!L192)</f>
        <v>5177708.8373257341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Portland</v>
      </c>
      <c r="C193" t="s">
        <v>65</v>
      </c>
      <c r="D193">
        <f t="shared" si="4"/>
        <v>0.25</v>
      </c>
      <c r="E193" t="str">
        <f t="shared" si="13"/>
        <v>Cal-29</v>
      </c>
      <c r="F193" t="s">
        <v>45</v>
      </c>
      <c r="G193" s="73" cm="1">
        <f t="array" ref="G193">INDEX(PPAcfd!$E$28:$T$35,Summary!K193,Summary!L193)</f>
        <v>-2920416.7906209836</v>
      </c>
      <c r="H193" s="73" cm="1">
        <f t="array" ref="H193">INDEX(SwapSold!$E$28:$T$35,Summary!K193,Summary!L193)</f>
        <v>-4019185.5497831106</v>
      </c>
      <c r="I193" s="20" cm="1">
        <f t="array" ref="I193">INDEX('2hBatteryCM'!$E$28:$T$35,Summary!K193,Summary!L193)</f>
        <v>4414334.232922202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Portland</v>
      </c>
      <c r="C194" t="s">
        <v>65</v>
      </c>
      <c r="D194">
        <f t="shared" si="4"/>
        <v>0.05</v>
      </c>
      <c r="E194" t="str">
        <f t="shared" si="13"/>
        <v>Cal-29</v>
      </c>
      <c r="F194" t="s">
        <v>45</v>
      </c>
      <c r="G194" s="73" cm="1">
        <f t="array" ref="G194">INDEX(PPAcfd!$E$28:$T$35,Summary!K194,Summary!L194)</f>
        <v>-5989011.0386455525</v>
      </c>
      <c r="H194" s="73" cm="1">
        <f t="array" ref="H194">INDEX(SwapSold!$E$28:$T$35,Summary!K194,Summary!L194)</f>
        <v>-10112980.274846431</v>
      </c>
      <c r="I194" s="20" cm="1">
        <f t="array" ref="I194">INDEX('2hBatteryCM'!$E$28:$T$35,Summary!K194,Summary!L194)</f>
        <v>3346156.3097410533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Portland</v>
      </c>
      <c r="C195" t="s">
        <v>65</v>
      </c>
      <c r="D195">
        <f t="shared" si="4"/>
        <v>0</v>
      </c>
      <c r="E195" t="str">
        <f t="shared" si="13"/>
        <v>Cal-29</v>
      </c>
      <c r="F195" t="s">
        <v>45</v>
      </c>
      <c r="G195" s="73" cm="1">
        <f t="array" ref="G195">INDEX(PPAcfd!$E$28:$T$35,Summary!K195,Summary!L195)</f>
        <v>-10689620.250376092</v>
      </c>
      <c r="H195" s="73" cm="1">
        <f t="array" ref="H195">INDEX(SwapSold!$E$28:$T$35,Summary!K195,Summary!L195)</f>
        <v>-25600292.776469998</v>
      </c>
      <c r="I195" s="20" cm="1">
        <f t="array" ref="I195">INDEX('2hBatteryCM'!$E$28:$T$35,Summary!K195,Summary!L195)</f>
        <v>1730258.596187637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Portland</v>
      </c>
      <c r="C196" t="s">
        <v>65</v>
      </c>
      <c r="D196" t="str">
        <f t="shared" si="4"/>
        <v>avg</v>
      </c>
      <c r="E196" t="str">
        <f t="shared" si="13"/>
        <v>Cal-29</v>
      </c>
      <c r="F196" t="s">
        <v>45</v>
      </c>
      <c r="G196" s="73" cm="1">
        <f t="array" ref="G196">INDEX(PPAcfd!$E$28:$T$35,Summary!K196,Summary!L196)</f>
        <v>207346.39458457413</v>
      </c>
      <c r="H196" s="73" cm="1">
        <f t="array" ref="H196">INDEX(SwapSold!$E$28:$T$35,Summary!K196,Summary!L196)</f>
        <v>-205804.51620867406</v>
      </c>
      <c r="I196" s="20" cm="1">
        <f t="array" ref="I196">INDEX('2hBatteryCM'!$E$28:$T$35,Summary!K196,Summary!L196)</f>
        <v>5194158.5344938654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Portland</v>
      </c>
      <c r="C197" t="s">
        <v>65</v>
      </c>
      <c r="D197">
        <f t="shared" si="4"/>
        <v>1</v>
      </c>
      <c r="E197" t="str">
        <f t="shared" si="13"/>
        <v>Cal-30</v>
      </c>
      <c r="F197" t="s">
        <v>45</v>
      </c>
      <c r="G197" s="73" cm="1">
        <f t="array" ref="G197">INDEX(PPAcfd!$E$28:$T$35,Summary!K197,Summary!L197)</f>
        <v>19211934.996263608</v>
      </c>
      <c r="H197" s="73" cm="1">
        <f t="array" ref="H197">INDEX(SwapSold!$E$28:$T$35,Summary!K197,Summary!L197)</f>
        <v>19537645.980924852</v>
      </c>
      <c r="I197" s="20" cm="1">
        <f t="array" ref="I197">INDEX('2hBatteryCM'!$E$28:$T$35,Summary!K197,Summary!L197)</f>
        <v>10204505.851004109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Portland</v>
      </c>
      <c r="C198" t="s">
        <v>65</v>
      </c>
      <c r="D198">
        <f t="shared" si="4"/>
        <v>0.95</v>
      </c>
      <c r="E198" t="str">
        <f t="shared" si="13"/>
        <v>Cal-30</v>
      </c>
      <c r="F198" t="s">
        <v>45</v>
      </c>
      <c r="G198" s="73" cm="1">
        <f t="array" ref="G198">INDEX(PPAcfd!$E$28:$T$35,Summary!K198,Summary!L198)</f>
        <v>10038694.580635415</v>
      </c>
      <c r="H198" s="73" cm="1">
        <f t="array" ref="H198">INDEX(SwapSold!$E$28:$T$35,Summary!K198,Summary!L198)</f>
        <v>9421950.1820862517</v>
      </c>
      <c r="I198" s="20" cm="1">
        <f t="array" ref="I198">INDEX('2hBatteryCM'!$E$28:$T$35,Summary!K198,Summary!L198)</f>
        <v>7550782.1823536409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Portland</v>
      </c>
      <c r="C199" t="s">
        <v>65</v>
      </c>
      <c r="D199">
        <f t="shared" si="4"/>
        <v>0.75</v>
      </c>
      <c r="E199" t="str">
        <f t="shared" si="13"/>
        <v>Cal-30</v>
      </c>
      <c r="F199" t="s">
        <v>45</v>
      </c>
      <c r="G199" s="73" cm="1">
        <f t="array" ref="G199">INDEX(PPAcfd!$E$28:$T$35,Summary!K199,Summary!L199)</f>
        <v>4206021.6526640151</v>
      </c>
      <c r="H199" s="73" cm="1">
        <f t="array" ref="H199">INDEX(SwapSold!$E$28:$T$35,Summary!K199,Summary!L199)</f>
        <v>4042833.2481751433</v>
      </c>
      <c r="I199" s="20" cm="1">
        <f t="array" ref="I199">INDEX('2hBatteryCM'!$E$28:$T$35,Summary!K199,Summary!L199)</f>
        <v>6376537.4604970161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Portland</v>
      </c>
      <c r="C200" t="s">
        <v>65</v>
      </c>
      <c r="D200">
        <f t="shared" si="4"/>
        <v>0.5</v>
      </c>
      <c r="E200" t="str">
        <f t="shared" si="13"/>
        <v>Cal-30</v>
      </c>
      <c r="F200" t="s">
        <v>45</v>
      </c>
      <c r="G200" s="73" cm="1">
        <f t="array" ref="G200">INDEX(PPAcfd!$E$28:$T$35,Summary!K200,Summary!L200)</f>
        <v>683318.82858569408</v>
      </c>
      <c r="H200" s="73" cm="1">
        <f t="array" ref="H200">INDEX(SwapSold!$E$28:$T$35,Summary!K200,Summary!L200)</f>
        <v>40702.268179094986</v>
      </c>
      <c r="I200" s="20" cm="1">
        <f t="array" ref="I200">INDEX('2hBatteryCM'!$E$28:$T$35,Summary!K200,Summary!L200)</f>
        <v>5543279.4503060952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Portland</v>
      </c>
      <c r="C201" t="s">
        <v>65</v>
      </c>
      <c r="D201">
        <f t="shared" si="4"/>
        <v>0.25</v>
      </c>
      <c r="E201" t="str">
        <f t="shared" si="13"/>
        <v>Cal-30</v>
      </c>
      <c r="F201" t="s">
        <v>45</v>
      </c>
      <c r="G201" s="73" cm="1">
        <f t="array" ref="G201">INDEX(PPAcfd!$E$28:$T$35,Summary!K201,Summary!L201)</f>
        <v>-2083085.2364269143</v>
      </c>
      <c r="H201" s="73" cm="1">
        <f t="array" ref="H201">INDEX(SwapSold!$E$28:$T$35,Summary!K201,Summary!L201)</f>
        <v>-4262723.9700870626</v>
      </c>
      <c r="I201" s="20" cm="1">
        <f t="array" ref="I201">INDEX('2hBatteryCM'!$E$28:$T$35,Summary!K201,Summary!L201)</f>
        <v>4781688.6782860262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Portland</v>
      </c>
      <c r="C202" t="s">
        <v>65</v>
      </c>
      <c r="D202">
        <f t="shared" si="4"/>
        <v>0.05</v>
      </c>
      <c r="E202" t="str">
        <f t="shared" si="13"/>
        <v>Cal-30</v>
      </c>
      <c r="F202" t="s">
        <v>45</v>
      </c>
      <c r="G202" s="73" cm="1">
        <f t="array" ref="G202">INDEX(PPAcfd!$E$28:$T$35,Summary!K202,Summary!L202)</f>
        <v>-5715480.0693829004</v>
      </c>
      <c r="H202" s="73" cm="1">
        <f t="array" ref="H202">INDEX(SwapSold!$E$28:$T$35,Summary!K202,Summary!L202)</f>
        <v>-10695352.980513863</v>
      </c>
      <c r="I202" s="20" cm="1">
        <f t="array" ref="I202">INDEX('2hBatteryCM'!$E$28:$T$35,Summary!K202,Summary!L202)</f>
        <v>3715431.8978559244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Portland</v>
      </c>
      <c r="C203" t="s">
        <v>65</v>
      </c>
      <c r="D203">
        <f t="shared" si="4"/>
        <v>0</v>
      </c>
      <c r="E203" t="str">
        <f t="shared" si="13"/>
        <v>Cal-30</v>
      </c>
      <c r="F203" t="s">
        <v>45</v>
      </c>
      <c r="G203" s="73" cm="1">
        <f t="array" ref="G203">INDEX(PPAcfd!$E$28:$T$35,Summary!K203,Summary!L203)</f>
        <v>-9384772.7834508754</v>
      </c>
      <c r="H203" s="73" cm="1">
        <f t="array" ref="H203">INDEX(SwapSold!$E$28:$T$35,Summary!K203,Summary!L203)</f>
        <v>-25748474.310843162</v>
      </c>
      <c r="I203" s="20" cm="1">
        <f t="array" ref="I203">INDEX('2hBatteryCM'!$E$28:$T$35,Summary!K203,Summary!L203)</f>
        <v>2327034.7908791672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Portland</v>
      </c>
      <c r="C204" t="s">
        <v>65</v>
      </c>
      <c r="D204" t="str">
        <f t="shared" si="4"/>
        <v>avg</v>
      </c>
      <c r="E204" t="str">
        <f t="shared" si="13"/>
        <v>Cal-30</v>
      </c>
      <c r="F204" t="s">
        <v>45</v>
      </c>
      <c r="G204" s="73" cm="1">
        <f t="array" ref="G204">INDEX(PPAcfd!$E$28:$T$35,Summary!K204,Summary!L204)</f>
        <v>1249175.3471420633</v>
      </c>
      <c r="H204" s="73" cm="1">
        <f t="array" ref="H204">INDEX(SwapSold!$E$28:$T$35,Summary!K204,Summary!L204)</f>
        <v>-226820.60448983047</v>
      </c>
      <c r="I204" s="20" cm="1">
        <f t="array" ref="I204">INDEX('2hBatteryCM'!$E$28:$T$35,Summary!K204,Summary!L204)</f>
        <v>5582484.1524624983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Portland</v>
      </c>
      <c r="C205" t="s">
        <v>65</v>
      </c>
      <c r="D205">
        <f t="shared" si="4"/>
        <v>1</v>
      </c>
      <c r="E205" t="str">
        <f t="shared" si="13"/>
        <v>Cal-31</v>
      </c>
      <c r="F205" t="s">
        <v>45</v>
      </c>
      <c r="G205" s="73" cm="1">
        <f t="array" ref="G205">INDEX(PPAcfd!$E$28:$T$35,Summary!K205,Summary!L205)</f>
        <v>22087776.246069185</v>
      </c>
      <c r="H205" s="73" cm="1">
        <f t="array" ref="H205">INDEX(SwapSold!$E$28:$T$35,Summary!K205,Summary!L205)</f>
        <v>25298379.129794389</v>
      </c>
      <c r="I205" s="20" cm="1">
        <f t="array" ref="I205">INDEX('2hBatteryCM'!$E$28:$T$35,Summary!K205,Summary!L205)</f>
        <v>11984754.341315569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Portland</v>
      </c>
      <c r="C206" t="s">
        <v>65</v>
      </c>
      <c r="D206">
        <f t="shared" si="4"/>
        <v>0.95</v>
      </c>
      <c r="E206" t="str">
        <f t="shared" si="13"/>
        <v>Cal-31</v>
      </c>
      <c r="F206" t="s">
        <v>45</v>
      </c>
      <c r="G206" s="73" cm="1">
        <f t="array" ref="G206">INDEX(PPAcfd!$E$28:$T$35,Summary!K206,Summary!L206)</f>
        <v>7950808.881582018</v>
      </c>
      <c r="H206" s="73" cm="1">
        <f t="array" ref="H206">INDEX(SwapSold!$E$28:$T$35,Summary!K206,Summary!L206)</f>
        <v>11078308.568822799</v>
      </c>
      <c r="I206" s="20" cm="1">
        <f t="array" ref="I206">INDEX('2hBatteryCM'!$E$28:$T$35,Summary!K206,Summary!L206)</f>
        <v>8275008.3304416053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Portland</v>
      </c>
      <c r="C207" t="s">
        <v>65</v>
      </c>
      <c r="D207">
        <f t="shared" si="4"/>
        <v>0.75</v>
      </c>
      <c r="E207" t="str">
        <f t="shared" si="13"/>
        <v>Cal-31</v>
      </c>
      <c r="F207" t="s">
        <v>45</v>
      </c>
      <c r="G207" s="73" cm="1">
        <f t="array" ref="G207">INDEX(PPAcfd!$E$28:$T$35,Summary!K207,Summary!L207)</f>
        <v>2586848.8495277716</v>
      </c>
      <c r="H207" s="73" cm="1">
        <f t="array" ref="H207">INDEX(SwapSold!$E$28:$T$35,Summary!K207,Summary!L207)</f>
        <v>4934974.6164602125</v>
      </c>
      <c r="I207" s="20" cm="1">
        <f t="array" ref="I207">INDEX('2hBatteryCM'!$E$28:$T$35,Summary!K207,Summary!L207)</f>
        <v>6943760.2706398042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Portland</v>
      </c>
      <c r="C208" t="s">
        <v>65</v>
      </c>
      <c r="D208">
        <f t="shared" si="4"/>
        <v>0.5</v>
      </c>
      <c r="E208" t="str">
        <f t="shared" si="13"/>
        <v>Cal-31</v>
      </c>
      <c r="F208" t="s">
        <v>45</v>
      </c>
      <c r="G208" s="73" cm="1">
        <f t="array" ref="G208">INDEX(PPAcfd!$E$28:$T$35,Summary!K208,Summary!L208)</f>
        <v>-913387.92390421068</v>
      </c>
      <c r="H208" s="73" cm="1">
        <f t="array" ref="H208">INDEX(SwapSold!$E$28:$T$35,Summary!K208,Summary!L208)</f>
        <v>70859.399767504845</v>
      </c>
      <c r="I208" s="20" cm="1">
        <f t="array" ref="I208">INDEX('2hBatteryCM'!$E$28:$T$35,Summary!K208,Summary!L208)</f>
        <v>6003170.0224054316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Portland</v>
      </c>
      <c r="C209" t="s">
        <v>65</v>
      </c>
      <c r="D209">
        <f t="shared" si="4"/>
        <v>0.25</v>
      </c>
      <c r="E209" t="str">
        <f t="shared" si="13"/>
        <v>Cal-31</v>
      </c>
      <c r="F209" t="s">
        <v>45</v>
      </c>
      <c r="G209" s="73" cm="1">
        <f t="array" ref="G209">INDEX(PPAcfd!$E$28:$T$35,Summary!K209,Summary!L209)</f>
        <v>-3893769.8694680561</v>
      </c>
      <c r="H209" s="73" cm="1">
        <f t="array" ref="H209">INDEX(SwapSold!$E$28:$T$35,Summary!K209,Summary!L209)</f>
        <v>-5184646.9384265002</v>
      </c>
      <c r="I209" s="20" cm="1">
        <f t="array" ref="I209">INDEX('2hBatteryCM'!$E$28:$T$35,Summary!K209,Summary!L209)</f>
        <v>5124834.8297884269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Portland</v>
      </c>
      <c r="C210" t="s">
        <v>65</v>
      </c>
      <c r="D210">
        <f t="shared" si="4"/>
        <v>0.05</v>
      </c>
      <c r="E210" t="str">
        <f t="shared" si="13"/>
        <v>Cal-31</v>
      </c>
      <c r="F210" t="s">
        <v>45</v>
      </c>
      <c r="G210" s="73" cm="1">
        <f t="array" ref="G210">INDEX(PPAcfd!$E$28:$T$35,Summary!K210,Summary!L210)</f>
        <v>-7063876.2471126122</v>
      </c>
      <c r="H210" s="73" cm="1">
        <f t="array" ref="H210">INDEX(SwapSold!$E$28:$T$35,Summary!K210,Summary!L210)</f>
        <v>-12663858.72053987</v>
      </c>
      <c r="I210" s="20" cm="1">
        <f t="array" ref="I210">INDEX('2hBatteryCM'!$E$28:$T$35,Summary!K210,Summary!L210)</f>
        <v>4081174.9158153231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Portland</v>
      </c>
      <c r="C211" t="s">
        <v>65</v>
      </c>
      <c r="D211">
        <f t="shared" si="4"/>
        <v>0</v>
      </c>
      <c r="E211" t="str">
        <f t="shared" si="13"/>
        <v>Cal-31</v>
      </c>
      <c r="F211" t="s">
        <v>45</v>
      </c>
      <c r="G211" s="73" cm="1">
        <f t="array" ref="G211">INDEX(PPAcfd!$E$28:$T$35,Summary!K211,Summary!L211)</f>
        <v>-12144139.323672693</v>
      </c>
      <c r="H211" s="73" cm="1">
        <f t="array" ref="H211">INDEX(SwapSold!$E$28:$T$35,Summary!K211,Summary!L211)</f>
        <v>-31940769.231974937</v>
      </c>
      <c r="I211" s="20" cm="1">
        <f t="array" ref="I211">INDEX('2hBatteryCM'!$E$28:$T$35,Summary!K211,Summary!L211)</f>
        <v>2520655.7573498264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Portland</v>
      </c>
      <c r="C212" t="s">
        <v>65</v>
      </c>
      <c r="D212" t="str">
        <f t="shared" si="4"/>
        <v>avg</v>
      </c>
      <c r="E212" t="str">
        <f t="shared" si="13"/>
        <v>Cal-31</v>
      </c>
      <c r="F212" t="s">
        <v>45</v>
      </c>
      <c r="G212" s="73" cm="1">
        <f t="array" ref="G212">INDEX(PPAcfd!$E$28:$T$35,Summary!K212,Summary!L212)</f>
        <v>-419298.13879330253</v>
      </c>
      <c r="H212" s="73" cm="1">
        <f t="array" ref="H212">INDEX(SwapSold!$E$28:$T$35,Summary!K212,Summary!L212)</f>
        <v>-228091.87051979435</v>
      </c>
      <c r="I212" s="20" cm="1">
        <f t="array" ref="I212">INDEX('2hBatteryCM'!$E$28:$T$35,Summary!K212,Summary!L212)</f>
        <v>6063420.1287944606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Portland</v>
      </c>
      <c r="C213" t="s">
        <v>65</v>
      </c>
      <c r="D213">
        <f t="shared" si="4"/>
        <v>1</v>
      </c>
      <c r="E213" t="str">
        <f t="shared" si="13"/>
        <v>Cal-32</v>
      </c>
      <c r="F213" t="s">
        <v>45</v>
      </c>
      <c r="G213" s="73" cm="1">
        <f t="array" ref="G213">INDEX(PPAcfd!$E$28:$T$35,Summary!K213,Summary!L213)</f>
        <v>18696631.250553377</v>
      </c>
      <c r="H213" s="73" cm="1">
        <f t="array" ref="H213">INDEX(SwapSold!$E$28:$T$35,Summary!K213,Summary!L213)</f>
        <v>22796567.012377162</v>
      </c>
      <c r="I213" s="20" cm="1">
        <f t="array" ref="I213">INDEX('2hBatteryCM'!$E$28:$T$35,Summary!K213,Summary!L213)</f>
        <v>11262823.028225292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Portland</v>
      </c>
      <c r="C214" t="s">
        <v>65</v>
      </c>
      <c r="D214">
        <f t="shared" si="4"/>
        <v>0.95</v>
      </c>
      <c r="E214" t="str">
        <f t="shared" si="13"/>
        <v>Cal-32</v>
      </c>
      <c r="F214" t="s">
        <v>45</v>
      </c>
      <c r="G214" s="73" cm="1">
        <f t="array" ref="G214">INDEX(PPAcfd!$E$28:$T$35,Summary!K214,Summary!L214)</f>
        <v>6967190.4466194846</v>
      </c>
      <c r="H214" s="73" cm="1">
        <f t="array" ref="H214">INDEX(SwapSold!$E$28:$T$35,Summary!K214,Summary!L214)</f>
        <v>10911136.671449313</v>
      </c>
      <c r="I214" s="20" cm="1">
        <f t="array" ref="I214">INDEX('2hBatteryCM'!$E$28:$T$35,Summary!K214,Summary!L214)</f>
        <v>8071793.5223289076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Portland</v>
      </c>
      <c r="C215" t="s">
        <v>65</v>
      </c>
      <c r="D215">
        <f t="shared" si="4"/>
        <v>0.75</v>
      </c>
      <c r="E215" t="str">
        <f t="shared" si="13"/>
        <v>Cal-32</v>
      </c>
      <c r="F215" t="s">
        <v>45</v>
      </c>
      <c r="G215" s="73" cm="1">
        <f t="array" ref="G215">INDEX(PPAcfd!$E$28:$T$35,Summary!K215,Summary!L215)</f>
        <v>2185877.8761197901</v>
      </c>
      <c r="H215" s="73" cm="1">
        <f t="array" ref="H215">INDEX(SwapSold!$E$28:$T$35,Summary!K215,Summary!L215)</f>
        <v>4890252.7653706707</v>
      </c>
      <c r="I215" s="20" cm="1">
        <f t="array" ref="I215">INDEX('2hBatteryCM'!$E$28:$T$35,Summary!K215,Summary!L215)</f>
        <v>6903167.2006983627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Portland</v>
      </c>
      <c r="C216" t="s">
        <v>65</v>
      </c>
      <c r="D216">
        <f t="shared" si="4"/>
        <v>0.5</v>
      </c>
      <c r="E216" t="str">
        <f t="shared" si="13"/>
        <v>Cal-32</v>
      </c>
      <c r="F216" t="s">
        <v>45</v>
      </c>
      <c r="G216" s="73" cm="1">
        <f t="array" ref="G216">INDEX(PPAcfd!$E$28:$T$35,Summary!K216,Summary!L216)</f>
        <v>-1373410.8587861729</v>
      </c>
      <c r="H216" s="73" cm="1">
        <f t="array" ref="H216">INDEX(SwapSold!$E$28:$T$35,Summary!K216,Summary!L216)</f>
        <v>55594.169111971067</v>
      </c>
      <c r="I216" s="20" cm="1">
        <f t="array" ref="I216">INDEX('2hBatteryCM'!$E$28:$T$35,Summary!K216,Summary!L216)</f>
        <v>5992157.0749653457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Portland</v>
      </c>
      <c r="C217" t="s">
        <v>65</v>
      </c>
      <c r="D217">
        <f t="shared" si="4"/>
        <v>0.25</v>
      </c>
      <c r="E217" t="str">
        <f t="shared" si="13"/>
        <v>Cal-32</v>
      </c>
      <c r="F217" t="s">
        <v>45</v>
      </c>
      <c r="G217" s="73" cm="1">
        <f t="array" ref="G217">INDEX(PPAcfd!$E$28:$T$35,Summary!K217,Summary!L217)</f>
        <v>-4299371.1556994934</v>
      </c>
      <c r="H217" s="73" cm="1">
        <f t="array" ref="H217">INDEX(SwapSold!$E$28:$T$35,Summary!K217,Summary!L217)</f>
        <v>-5176787.0798641518</v>
      </c>
      <c r="I217" s="20" cm="1">
        <f t="array" ref="I217">INDEX('2hBatteryCM'!$E$28:$T$35,Summary!K217,Summary!L217)</f>
        <v>5151707.0800422467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Portland</v>
      </c>
      <c r="C218" t="s">
        <v>65</v>
      </c>
      <c r="D218">
        <f t="shared" si="4"/>
        <v>0.05</v>
      </c>
      <c r="E218" t="str">
        <f t="shared" si="13"/>
        <v>Cal-32</v>
      </c>
      <c r="F218" t="s">
        <v>45</v>
      </c>
      <c r="G218" s="73" cm="1">
        <f t="array" ref="G218">INDEX(PPAcfd!$E$28:$T$35,Summary!K218,Summary!L218)</f>
        <v>-7591640.9513417287</v>
      </c>
      <c r="H218" s="73" cm="1">
        <f t="array" ref="H218">INDEX(SwapSold!$E$28:$T$35,Summary!K218,Summary!L218)</f>
        <v>-12860458.486038566</v>
      </c>
      <c r="I218" s="20" cm="1">
        <f t="array" ref="I218">INDEX('2hBatteryCM'!$E$28:$T$35,Summary!K218,Summary!L218)</f>
        <v>4100589.2790904562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Portland</v>
      </c>
      <c r="C219" t="s">
        <v>65</v>
      </c>
      <c r="D219">
        <f t="shared" si="4"/>
        <v>0</v>
      </c>
      <c r="E219" t="str">
        <f t="shared" si="13"/>
        <v>Cal-32</v>
      </c>
      <c r="F219" t="s">
        <v>45</v>
      </c>
      <c r="G219" s="73" cm="1">
        <f t="array" ref="G219">INDEX(PPAcfd!$E$28:$T$35,Summary!K219,Summary!L219)</f>
        <v>-11881264.746628447</v>
      </c>
      <c r="H219" s="73" cm="1">
        <f t="array" ref="H219">INDEX(SwapSold!$E$28:$T$35,Summary!K219,Summary!L219)</f>
        <v>-27992039.382593408</v>
      </c>
      <c r="I219" s="20" cm="1">
        <f t="array" ref="I219">INDEX('2hBatteryCM'!$E$28:$T$35,Summary!K219,Summary!L219)</f>
        <v>2768854.0827942463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Portland</v>
      </c>
      <c r="C220" t="s">
        <v>65</v>
      </c>
      <c r="D220" t="str">
        <f t="shared" si="4"/>
        <v>avg</v>
      </c>
      <c r="E220" t="str">
        <f t="shared" si="13"/>
        <v>Cal-32</v>
      </c>
      <c r="F220" t="s">
        <v>45</v>
      </c>
      <c r="G220" s="73" cm="1">
        <f t="array" ref="G220">INDEX(PPAcfd!$E$28:$T$35,Summary!K220,Summary!L220)</f>
        <v>-908748.42309713678</v>
      </c>
      <c r="H220" s="73" cm="1">
        <f t="array" ref="H220">INDEX(SwapSold!$E$28:$T$35,Summary!K220,Summary!L220)</f>
        <v>-316743.34469734092</v>
      </c>
      <c r="I220" s="20" cm="1">
        <f t="array" ref="I220">INDEX('2hBatteryCM'!$E$28:$T$35,Summary!K220,Summary!L220)</f>
        <v>6033360.454718695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Portland</v>
      </c>
      <c r="C221" t="s">
        <v>65</v>
      </c>
      <c r="D221">
        <f t="shared" si="4"/>
        <v>1</v>
      </c>
      <c r="E221" t="str">
        <f t="shared" si="13"/>
        <v>Cal-33</v>
      </c>
      <c r="F221" t="s">
        <v>45</v>
      </c>
      <c r="G221" s="73" cm="1">
        <f t="array" ref="G221">INDEX(PPAcfd!$E$28:$T$35,Summary!K221,Summary!L221)</f>
        <v>20285553.727669023</v>
      </c>
      <c r="H221" s="73" cm="1">
        <f t="array" ref="H221">INDEX(SwapSold!$E$28:$T$35,Summary!K221,Summary!L221)</f>
        <v>26859038.973777618</v>
      </c>
      <c r="I221" s="20" cm="1">
        <f t="array" ref="I221">INDEX('2hBatteryCM'!$E$28:$T$35,Summary!K221,Summary!L221)</f>
        <v>11567491.479616128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Portland</v>
      </c>
      <c r="C222" t="s">
        <v>65</v>
      </c>
      <c r="D222">
        <f t="shared" si="4"/>
        <v>0.95</v>
      </c>
      <c r="E222" t="str">
        <f t="shared" si="13"/>
        <v>Cal-33</v>
      </c>
      <c r="F222" t="s">
        <v>45</v>
      </c>
      <c r="G222" s="73" cm="1">
        <f t="array" ref="G222">INDEX(PPAcfd!$E$28:$T$35,Summary!K222,Summary!L222)</f>
        <v>9528989.821066333</v>
      </c>
      <c r="H222" s="73" cm="1">
        <f t="array" ref="H222">INDEX(SwapSold!$E$28:$T$35,Summary!K222,Summary!L222)</f>
        <v>13066334.36832756</v>
      </c>
      <c r="I222" s="20" cm="1">
        <f t="array" ref="I222">INDEX('2hBatteryCM'!$E$28:$T$35,Summary!K222,Summary!L222)</f>
        <v>8593595.9885961823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Portland</v>
      </c>
      <c r="C223" t="s">
        <v>65</v>
      </c>
      <c r="D223">
        <f t="shared" si="4"/>
        <v>0.75</v>
      </c>
      <c r="E223" t="str">
        <f t="shared" si="13"/>
        <v>Cal-33</v>
      </c>
      <c r="F223" t="s">
        <v>45</v>
      </c>
      <c r="G223" s="73" cm="1">
        <f t="array" ref="G223">INDEX(PPAcfd!$E$28:$T$35,Summary!K223,Summary!L223)</f>
        <v>4770479.0930355703</v>
      </c>
      <c r="H223" s="73" cm="1">
        <f t="array" ref="H223">INDEX(SwapSold!$E$28:$T$35,Summary!K223,Summary!L223)</f>
        <v>5349227.4542360576</v>
      </c>
      <c r="I223" s="20" cm="1">
        <f t="array" ref="I223">INDEX('2hBatteryCM'!$E$28:$T$35,Summary!K223,Summary!L223)</f>
        <v>7429593.9269432221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Portland</v>
      </c>
      <c r="C224" t="s">
        <v>65</v>
      </c>
      <c r="D224">
        <f t="shared" si="4"/>
        <v>0.5</v>
      </c>
      <c r="E224" t="str">
        <f t="shared" si="13"/>
        <v>Cal-33</v>
      </c>
      <c r="F224" t="s">
        <v>45</v>
      </c>
      <c r="G224" s="73" cm="1">
        <f t="array" ref="G224">INDEX(PPAcfd!$E$28:$T$35,Summary!K224,Summary!L224)</f>
        <v>1139113.103656502</v>
      </c>
      <c r="H224" s="73" cm="1">
        <f t="array" ref="H224">INDEX(SwapSold!$E$28:$T$35,Summary!K224,Summary!L224)</f>
        <v>-215308.38485815679</v>
      </c>
      <c r="I224" s="20" cm="1">
        <f t="array" ref="I224">INDEX('2hBatteryCM'!$E$28:$T$35,Summary!K224,Summary!L224)</f>
        <v>6508792.9688510774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Portland</v>
      </c>
      <c r="C225" t="s">
        <v>65</v>
      </c>
      <c r="D225">
        <f t="shared" si="4"/>
        <v>0.25</v>
      </c>
      <c r="E225" t="str">
        <f t="shared" si="13"/>
        <v>Cal-33</v>
      </c>
      <c r="F225" t="s">
        <v>45</v>
      </c>
      <c r="G225" s="73" cm="1">
        <f t="array" ref="G225">INDEX(PPAcfd!$E$28:$T$35,Summary!K225,Summary!L225)</f>
        <v>-2558759.9434770253</v>
      </c>
      <c r="H225" s="73" cm="1">
        <f t="array" ref="H225">INDEX(SwapSold!$E$28:$T$35,Summary!K225,Summary!L225)</f>
        <v>-5465286.3863549754</v>
      </c>
      <c r="I225" s="20" cm="1">
        <f t="array" ref="I225">INDEX('2hBatteryCM'!$E$28:$T$35,Summary!K225,Summary!L225)</f>
        <v>5519272.6480826186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Portland</v>
      </c>
      <c r="C226" t="s">
        <v>65</v>
      </c>
      <c r="D226">
        <f t="shared" si="4"/>
        <v>0.05</v>
      </c>
      <c r="E226" t="str">
        <f t="shared" si="13"/>
        <v>Cal-33</v>
      </c>
      <c r="F226" t="s">
        <v>45</v>
      </c>
      <c r="G226" s="73" cm="1">
        <f t="array" ref="G226">INDEX(PPAcfd!$E$28:$T$35,Summary!K226,Summary!L226)</f>
        <v>-6752308.6704997951</v>
      </c>
      <c r="H226" s="73" cm="1">
        <f t="array" ref="H226">INDEX(SwapSold!$E$28:$T$35,Summary!K226,Summary!L226)</f>
        <v>-13049757.465344248</v>
      </c>
      <c r="I226" s="20" cm="1">
        <f t="array" ref="I226">INDEX('2hBatteryCM'!$E$28:$T$35,Summary!K226,Summary!L226)</f>
        <v>4298467.4935660521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Portland</v>
      </c>
      <c r="C227" t="s">
        <v>65</v>
      </c>
      <c r="D227">
        <f t="shared" si="4"/>
        <v>0</v>
      </c>
      <c r="E227" t="str">
        <f t="shared" si="13"/>
        <v>Cal-33</v>
      </c>
      <c r="F227" t="s">
        <v>45</v>
      </c>
      <c r="G227" s="73" cm="1">
        <f t="array" ref="G227">INDEX(PPAcfd!$E$28:$T$35,Summary!K227,Summary!L227)</f>
        <v>-12134495.833575083</v>
      </c>
      <c r="H227" s="73" cm="1">
        <f t="array" ref="H227">INDEX(SwapSold!$E$28:$T$35,Summary!K227,Summary!L227)</f>
        <v>-27805661.786605474</v>
      </c>
      <c r="I227" s="20" cm="1">
        <f t="array" ref="I227">INDEX('2hBatteryCM'!$E$28:$T$35,Summary!K227,Summary!L227)</f>
        <v>2805075.7567771766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Portland</v>
      </c>
      <c r="C228" t="s">
        <v>65</v>
      </c>
      <c r="D228" t="str">
        <f t="shared" si="4"/>
        <v>avg</v>
      </c>
      <c r="E228" t="str">
        <f t="shared" si="13"/>
        <v>Cal-33</v>
      </c>
      <c r="F228" t="s">
        <v>45</v>
      </c>
      <c r="G228" s="73" cm="1">
        <f t="array" ref="G228">INDEX(PPAcfd!$E$28:$T$35,Summary!K228,Summary!L228)</f>
        <v>1196394.372985305</v>
      </c>
      <c r="H228" s="73" cm="1">
        <f t="array" ref="H228">INDEX(SwapSold!$E$28:$T$35,Summary!K228,Summary!L228)</f>
        <v>-74985.728845538004</v>
      </c>
      <c r="I228" s="20" cm="1">
        <f t="array" ref="I228">INDEX('2hBatteryCM'!$E$28:$T$35,Summary!K228,Summary!L228)</f>
        <v>6472166.3356434237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Portland</v>
      </c>
      <c r="C229" t="s">
        <v>65</v>
      </c>
      <c r="D229">
        <f t="shared" si="4"/>
        <v>1</v>
      </c>
      <c r="E229" t="str">
        <f t="shared" si="13"/>
        <v>Cal-34</v>
      </c>
      <c r="F229" t="s">
        <v>45</v>
      </c>
      <c r="G229" s="73" cm="1">
        <f t="array" ref="G229">INDEX(PPAcfd!$E$28:$T$35,Summary!K229,Summary!L229)</f>
        <v>25813631.713861201</v>
      </c>
      <c r="H229" s="73" cm="1">
        <f t="array" ref="H229">INDEX(SwapSold!$E$28:$T$35,Summary!K229,Summary!L229)</f>
        <v>30916231.607511751</v>
      </c>
      <c r="I229" s="20" cm="1">
        <f t="array" ref="I229">INDEX('2hBatteryCM'!$E$28:$T$35,Summary!K229,Summary!L229)</f>
        <v>12531038.587755406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Portland</v>
      </c>
      <c r="C230" t="s">
        <v>65</v>
      </c>
      <c r="D230">
        <f t="shared" si="4"/>
        <v>0.95</v>
      </c>
      <c r="E230" t="str">
        <f t="shared" si="13"/>
        <v>Cal-34</v>
      </c>
      <c r="F230" t="s">
        <v>45</v>
      </c>
      <c r="G230" s="73" cm="1">
        <f t="array" ref="G230">INDEX(PPAcfd!$E$28:$T$35,Summary!K230,Summary!L230)</f>
        <v>13006219.800313136</v>
      </c>
      <c r="H230" s="73" cm="1">
        <f t="array" ref="H230">INDEX(SwapSold!$E$28:$T$35,Summary!K230,Summary!L230)</f>
        <v>15249702.698799938</v>
      </c>
      <c r="I230" s="20" cm="1">
        <f t="array" ref="I230">INDEX('2hBatteryCM'!$E$28:$T$35,Summary!K230,Summary!L230)</f>
        <v>9251190.2514816765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Portland</v>
      </c>
      <c r="C231" t="s">
        <v>65</v>
      </c>
      <c r="D231">
        <f t="shared" si="4"/>
        <v>0.75</v>
      </c>
      <c r="E231" t="str">
        <f t="shared" si="13"/>
        <v>Cal-34</v>
      </c>
      <c r="F231" t="s">
        <v>45</v>
      </c>
      <c r="G231" s="73" cm="1">
        <f t="array" ref="G231">INDEX(PPAcfd!$E$28:$T$35,Summary!K231,Summary!L231)</f>
        <v>8314108.6783735482</v>
      </c>
      <c r="H231" s="73" cm="1">
        <f t="array" ref="H231">INDEX(SwapSold!$E$28:$T$35,Summary!K231,Summary!L231)</f>
        <v>6487839.6760428511</v>
      </c>
      <c r="I231" s="20" cm="1">
        <f t="array" ref="I231">INDEX('2hBatteryCM'!$E$28:$T$35,Summary!K231,Summary!L231)</f>
        <v>8121105.0904029654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Portland</v>
      </c>
      <c r="C232" t="s">
        <v>65</v>
      </c>
      <c r="D232">
        <f t="shared" si="4"/>
        <v>0.5</v>
      </c>
      <c r="E232" t="str">
        <f t="shared" si="13"/>
        <v>Cal-34</v>
      </c>
      <c r="F232" t="s">
        <v>45</v>
      </c>
      <c r="G232" s="73" cm="1">
        <f t="array" ref="G232">INDEX(PPAcfd!$E$28:$T$35,Summary!K232,Summary!L232)</f>
        <v>4337719.1389916372</v>
      </c>
      <c r="H232" s="73" cm="1">
        <f t="array" ref="H232">INDEX(SwapSold!$E$28:$T$35,Summary!K232,Summary!L232)</f>
        <v>175101.30132824215</v>
      </c>
      <c r="I232" s="20" cm="1">
        <f t="array" ref="I232">INDEX('2hBatteryCM'!$E$28:$T$35,Summary!K232,Summary!L232)</f>
        <v>7135099.2380940793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Portland</v>
      </c>
      <c r="C233" t="s">
        <v>65</v>
      </c>
      <c r="D233">
        <f t="shared" si="4"/>
        <v>0.25</v>
      </c>
      <c r="E233" t="str">
        <f t="shared" si="13"/>
        <v>Cal-34</v>
      </c>
      <c r="F233" t="s">
        <v>45</v>
      </c>
      <c r="G233" s="73" cm="1">
        <f t="array" ref="G233">INDEX(PPAcfd!$E$28:$T$35,Summary!K233,Summary!L233)</f>
        <v>-151836.75245253992</v>
      </c>
      <c r="H233" s="73" cm="1">
        <f t="array" ref="H233">INDEX(SwapSold!$E$28:$T$35,Summary!K233,Summary!L233)</f>
        <v>-5748415.9132488286</v>
      </c>
      <c r="I233" s="20" cm="1">
        <f t="array" ref="I233">INDEX('2hBatteryCM'!$E$28:$T$35,Summary!K233,Summary!L233)</f>
        <v>5997235.8875946822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Portland</v>
      </c>
      <c r="C234" t="s">
        <v>65</v>
      </c>
      <c r="D234">
        <f t="shared" si="4"/>
        <v>0.05</v>
      </c>
      <c r="E234" t="str">
        <f t="shared" si="13"/>
        <v>Cal-34</v>
      </c>
      <c r="F234" t="s">
        <v>45</v>
      </c>
      <c r="G234" s="73" cm="1">
        <f t="array" ref="G234">INDEX(PPAcfd!$E$28:$T$35,Summary!K234,Summary!L234)</f>
        <v>-5523143.393432661</v>
      </c>
      <c r="H234" s="73" cm="1">
        <f t="array" ref="H234">INDEX(SwapSold!$E$28:$T$35,Summary!K234,Summary!L234)</f>
        <v>-13500660.444324648</v>
      </c>
      <c r="I234" s="20" cm="1">
        <f t="array" ref="I234">INDEX('2hBatteryCM'!$E$28:$T$35,Summary!K234,Summary!L234)</f>
        <v>4560938.4449439161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Portland</v>
      </c>
      <c r="C235" t="s">
        <v>65</v>
      </c>
      <c r="D235">
        <f t="shared" si="4"/>
        <v>0</v>
      </c>
      <c r="E235" t="str">
        <f t="shared" si="13"/>
        <v>Cal-34</v>
      </c>
      <c r="F235" t="s">
        <v>45</v>
      </c>
      <c r="G235" s="73" cm="1">
        <f t="array" ref="G235">INDEX(PPAcfd!$E$28:$T$35,Summary!K235,Summary!L235)</f>
        <v>-11323072.239480695</v>
      </c>
      <c r="H235" s="73" cm="1">
        <f t="array" ref="H235">INDEX(SwapSold!$E$28:$T$35,Summary!K235,Summary!L235)</f>
        <v>-33794900.993271932</v>
      </c>
      <c r="I235" s="20" cm="1">
        <f t="array" ref="I235">INDEX('2hBatteryCM'!$E$28:$T$35,Summary!K235,Summary!L235)</f>
        <v>2976629.4857448568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Portland</v>
      </c>
      <c r="C236" t="s">
        <v>65</v>
      </c>
      <c r="D236" t="str">
        <f t="shared" si="4"/>
        <v>avg</v>
      </c>
      <c r="E236" t="str">
        <f t="shared" si="13"/>
        <v>Cal-34</v>
      </c>
      <c r="F236" t="s">
        <v>45</v>
      </c>
      <c r="G236" s="73" cm="1">
        <f t="array" ref="G236">INDEX(PPAcfd!$E$28:$T$35,Summary!K236,Summary!L236)</f>
        <v>4090445.2192611983</v>
      </c>
      <c r="H236" s="73" cm="1">
        <f t="array" ref="H236">INDEX(SwapSold!$E$28:$T$35,Summary!K236,Summary!L236)</f>
        <v>439534.84625883074</v>
      </c>
      <c r="I236" s="20" cm="1">
        <f t="array" ref="I236">INDEX('2hBatteryCM'!$E$28:$T$35,Summary!K236,Summary!L236)</f>
        <v>7028481.3569719251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Portland</v>
      </c>
      <c r="C237" t="s">
        <v>65</v>
      </c>
      <c r="D237">
        <f t="shared" si="4"/>
        <v>1</v>
      </c>
      <c r="E237" t="str">
        <f t="shared" si="13"/>
        <v>Cal-35</v>
      </c>
      <c r="F237" t="s">
        <v>45</v>
      </c>
      <c r="G237" s="73" cm="1">
        <f t="array" ref="G237">INDEX(PPAcfd!$E$28:$T$35,Summary!K237,Summary!L237)</f>
        <v>24944990.085123271</v>
      </c>
      <c r="H237" s="73" cm="1">
        <f t="array" ref="H237">INDEX(SwapSold!$E$28:$T$35,Summary!K237,Summary!L237)</f>
        <v>33420767.111733448</v>
      </c>
      <c r="I237" s="20" cm="1">
        <f t="array" ref="I237">INDEX('2hBatteryCM'!$E$28:$T$35,Summary!K237,Summary!L237)</f>
        <v>12276118.973485677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Portland</v>
      </c>
      <c r="C238" t="s">
        <v>65</v>
      </c>
      <c r="D238">
        <f t="shared" si="4"/>
        <v>0.95</v>
      </c>
      <c r="E238" t="str">
        <f t="shared" si="13"/>
        <v>Cal-35</v>
      </c>
      <c r="F238" t="s">
        <v>45</v>
      </c>
      <c r="G238" s="73" cm="1">
        <f t="array" ref="G238">INDEX(PPAcfd!$E$28:$T$35,Summary!K238,Summary!L238)</f>
        <v>13855963.944787433</v>
      </c>
      <c r="H238" s="73" cm="1">
        <f t="array" ref="H238">INDEX(SwapSold!$E$28:$T$35,Summary!K238,Summary!L238)</f>
        <v>17920750.341954298</v>
      </c>
      <c r="I238" s="20" cm="1">
        <f t="array" ref="I238">INDEX('2hBatteryCM'!$E$28:$T$35,Summary!K238,Summary!L238)</f>
        <v>9409024.4470039941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Portland</v>
      </c>
      <c r="C239" t="s">
        <v>65</v>
      </c>
      <c r="D239">
        <f t="shared" si="4"/>
        <v>0.75</v>
      </c>
      <c r="E239" t="str">
        <f t="shared" si="13"/>
        <v>Cal-35</v>
      </c>
      <c r="F239" t="s">
        <v>45</v>
      </c>
      <c r="G239" s="73" cm="1">
        <f t="array" ref="G239">INDEX(PPAcfd!$E$28:$T$35,Summary!K239,Summary!L239)</f>
        <v>9510571.0334362704</v>
      </c>
      <c r="H239" s="73" cm="1">
        <f t="array" ref="H239">INDEX(SwapSold!$E$28:$T$35,Summary!K239,Summary!L239)</f>
        <v>7142357.6418168927</v>
      </c>
      <c r="I239" s="20" cm="1">
        <f t="array" ref="I239">INDEX('2hBatteryCM'!$E$28:$T$35,Summary!K239,Summary!L239)</f>
        <v>8346483.5034625623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Portland</v>
      </c>
      <c r="C240" t="s">
        <v>65</v>
      </c>
      <c r="D240">
        <f t="shared" si="4"/>
        <v>0.5</v>
      </c>
      <c r="E240" t="str">
        <f t="shared" si="13"/>
        <v>Cal-35</v>
      </c>
      <c r="F240" t="s">
        <v>45</v>
      </c>
      <c r="G240" s="73" cm="1">
        <f t="array" ref="G240">INDEX(PPAcfd!$E$28:$T$35,Summary!K240,Summary!L240)</f>
        <v>5821093.0586560015</v>
      </c>
      <c r="H240" s="73" cm="1">
        <f t="array" ref="H240">INDEX(SwapSold!$E$28:$T$35,Summary!K240,Summary!L240)</f>
        <v>302682.67484619271</v>
      </c>
      <c r="I240" s="20" cm="1">
        <f t="array" ref="I240">INDEX('2hBatteryCM'!$E$28:$T$35,Summary!K240,Summary!L240)</f>
        <v>7428384.684332775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Portland</v>
      </c>
      <c r="C241" t="s">
        <v>65</v>
      </c>
      <c r="D241">
        <f t="shared" si="4"/>
        <v>0.25</v>
      </c>
      <c r="E241" t="str">
        <f t="shared" si="13"/>
        <v>Cal-35</v>
      </c>
      <c r="F241" t="s">
        <v>45</v>
      </c>
      <c r="G241" s="73" cm="1">
        <f t="array" ref="G241">INDEX(PPAcfd!$E$28:$T$35,Summary!K241,Summary!L241)</f>
        <v>374332.42086972721</v>
      </c>
      <c r="H241" s="73" cm="1">
        <f t="array" ref="H241">INDEX(SwapSold!$E$28:$T$35,Summary!K241,Summary!L241)</f>
        <v>-5504476.4939731341</v>
      </c>
      <c r="I241" s="20" cm="1">
        <f t="array" ref="I241">INDEX('2hBatteryCM'!$E$28:$T$35,Summary!K241,Summary!L241)</f>
        <v>6128127.872469156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Portland</v>
      </c>
      <c r="C242" t="s">
        <v>65</v>
      </c>
      <c r="D242">
        <f t="shared" si="4"/>
        <v>0.05</v>
      </c>
      <c r="E242" t="str">
        <f t="shared" si="13"/>
        <v>Cal-35</v>
      </c>
      <c r="F242" t="s">
        <v>45</v>
      </c>
      <c r="G242" s="73" cm="1">
        <f t="array" ref="G242">INDEX(PPAcfd!$E$28:$T$35,Summary!K242,Summary!L242)</f>
        <v>-6990987.6291547129</v>
      </c>
      <c r="H242" s="73" cm="1">
        <f t="array" ref="H242">INDEX(SwapSold!$E$28:$T$35,Summary!K242,Summary!L242)</f>
        <v>-12640961.563833881</v>
      </c>
      <c r="I242" s="20" cm="1">
        <f t="array" ref="I242">INDEX('2hBatteryCM'!$E$28:$T$35,Summary!K242,Summary!L242)</f>
        <v>4369729.762974279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Portland</v>
      </c>
      <c r="C243" t="s">
        <v>65</v>
      </c>
      <c r="D243">
        <f t="shared" si="4"/>
        <v>0</v>
      </c>
      <c r="E243" t="str">
        <f t="shared" si="13"/>
        <v>Cal-35</v>
      </c>
      <c r="F243" t="s">
        <v>45</v>
      </c>
      <c r="G243" s="73" cm="1">
        <f t="array" ref="G243">INDEX(PPAcfd!$E$28:$T$35,Summary!K243,Summary!L243)</f>
        <v>-12000550.302239608</v>
      </c>
      <c r="H243" s="73" cm="1">
        <f t="array" ref="H243">INDEX(SwapSold!$E$28:$T$35,Summary!K243,Summary!L243)</f>
        <v>-29323443.04032569</v>
      </c>
      <c r="I243" s="20" cm="1">
        <f t="array" ref="I243">INDEX('2hBatteryCM'!$E$28:$T$35,Summary!K243,Summary!L243)</f>
        <v>2909512.7964986041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Portland</v>
      </c>
      <c r="C244" t="s">
        <v>65</v>
      </c>
      <c r="D244" t="str">
        <f t="shared" si="4"/>
        <v>avg</v>
      </c>
      <c r="E244" t="str">
        <f t="shared" si="13"/>
        <v>Cal-35</v>
      </c>
      <c r="F244" t="s">
        <v>45</v>
      </c>
      <c r="G244" s="73" cm="1">
        <f t="array" ref="G244">INDEX(PPAcfd!$E$28:$T$35,Summary!K244,Summary!L244)</f>
        <v>4788482.0959405918</v>
      </c>
      <c r="H244" s="73" cm="1">
        <f t="array" ref="H244">INDEX(SwapSold!$E$28:$T$35,Summary!K244,Summary!L244)</f>
        <v>1185939.6218779015</v>
      </c>
      <c r="I244" s="20" cm="1">
        <f t="array" ref="I244">INDEX('2hBatteryCM'!$E$28:$T$35,Summary!K244,Summary!L244)</f>
        <v>7180445.1473618234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Portland</v>
      </c>
      <c r="C245" t="s">
        <v>65</v>
      </c>
      <c r="D245">
        <f t="shared" si="4"/>
        <v>1</v>
      </c>
      <c r="E245" t="str">
        <f t="shared" si="13"/>
        <v>Cal-36</v>
      </c>
      <c r="F245" t="s">
        <v>45</v>
      </c>
      <c r="G245" s="73" cm="1">
        <f t="array" ref="G245">INDEX(PPAcfd!$E$28:$T$35,Summary!K245,Summary!L245)</f>
        <v>25526348.529669534</v>
      </c>
      <c r="H245" s="73" cm="1">
        <f t="array" ref="H245">INDEX(SwapSold!$E$28:$T$35,Summary!K245,Summary!L245)</f>
        <v>34881700.184888624</v>
      </c>
      <c r="I245" s="20" cm="1">
        <f t="array" ref="I245">INDEX('2hBatteryCM'!$E$28:$T$35,Summary!K245,Summary!L245)</f>
        <v>12447529.377228539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Portland</v>
      </c>
      <c r="C246" t="s">
        <v>65</v>
      </c>
      <c r="D246">
        <f t="shared" si="4"/>
        <v>0.95</v>
      </c>
      <c r="E246" t="str">
        <f t="shared" si="13"/>
        <v>Cal-36</v>
      </c>
      <c r="F246" t="s">
        <v>45</v>
      </c>
      <c r="G246" s="73" cm="1">
        <f t="array" ref="G246">INDEX(PPAcfd!$E$28:$T$35,Summary!K246,Summary!L246)</f>
        <v>14312147.239889557</v>
      </c>
      <c r="H246" s="73" cm="1">
        <f t="array" ref="H246">INDEX(SwapSold!$E$28:$T$35,Summary!K246,Summary!L246)</f>
        <v>19522267.284847964</v>
      </c>
      <c r="I246" s="20" cm="1">
        <f t="array" ref="I246">INDEX('2hBatteryCM'!$E$28:$T$35,Summary!K246,Summary!L246)</f>
        <v>9488878.1545489077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Portland</v>
      </c>
      <c r="C247" t="s">
        <v>65</v>
      </c>
      <c r="D247">
        <f t="shared" si="4"/>
        <v>0.75</v>
      </c>
      <c r="E247" t="str">
        <f t="shared" si="13"/>
        <v>Cal-36</v>
      </c>
      <c r="F247" t="s">
        <v>45</v>
      </c>
      <c r="G247" s="73" cm="1">
        <f t="array" ref="G247">INDEX(PPAcfd!$E$28:$T$35,Summary!K247,Summary!L247)</f>
        <v>10212644.62720784</v>
      </c>
      <c r="H247" s="73" cm="1">
        <f t="array" ref="H247">INDEX(SwapSold!$E$28:$T$35,Summary!K247,Summary!L247)</f>
        <v>7788976.6107700691</v>
      </c>
      <c r="I247" s="20" cm="1">
        <f t="array" ref="I247">INDEX('2hBatteryCM'!$E$28:$T$35,Summary!K247,Summary!L247)</f>
        <v>8489151.6065175571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Portland</v>
      </c>
      <c r="C248" t="s">
        <v>65</v>
      </c>
      <c r="D248">
        <f t="shared" si="4"/>
        <v>0.5</v>
      </c>
      <c r="E248" t="str">
        <f t="shared" si="13"/>
        <v>Cal-36</v>
      </c>
      <c r="F248" t="s">
        <v>45</v>
      </c>
      <c r="G248" s="73" cm="1">
        <f t="array" ref="G248">INDEX(PPAcfd!$E$28:$T$35,Summary!K248,Summary!L248)</f>
        <v>6545433.8564862162</v>
      </c>
      <c r="H248" s="73" cm="1">
        <f t="array" ref="H248">INDEX(SwapSold!$E$28:$T$35,Summary!K248,Summary!L248)</f>
        <v>312489.81519589334</v>
      </c>
      <c r="I248" s="20" cm="1">
        <f t="array" ref="I248">INDEX('2hBatteryCM'!$E$28:$T$35,Summary!K248,Summary!L248)</f>
        <v>7569858.2211252498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Portland</v>
      </c>
      <c r="C249" t="s">
        <v>65</v>
      </c>
      <c r="D249">
        <f t="shared" si="4"/>
        <v>0.25</v>
      </c>
      <c r="E249" t="str">
        <f t="shared" si="13"/>
        <v>Cal-36</v>
      </c>
      <c r="F249" t="s">
        <v>45</v>
      </c>
      <c r="G249" s="73" cm="1">
        <f t="array" ref="G249">INDEX(PPAcfd!$E$28:$T$35,Summary!K249,Summary!L249)</f>
        <v>647185.97074679425</v>
      </c>
      <c r="H249" s="73" cm="1">
        <f t="array" ref="H249">INDEX(SwapSold!$E$28:$T$35,Summary!K249,Summary!L249)</f>
        <v>-5628177.3881013207</v>
      </c>
      <c r="I249" s="20" cm="1">
        <f t="array" ref="I249">INDEX('2hBatteryCM'!$E$28:$T$35,Summary!K249,Summary!L249)</f>
        <v>6210545.856511361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Portland</v>
      </c>
      <c r="C250" t="s">
        <v>65</v>
      </c>
      <c r="D250">
        <f t="shared" si="4"/>
        <v>0.05</v>
      </c>
      <c r="E250" t="str">
        <f t="shared" si="13"/>
        <v>Cal-36</v>
      </c>
      <c r="F250" t="s">
        <v>45</v>
      </c>
      <c r="G250" s="73" cm="1">
        <f t="array" ref="G250">INDEX(PPAcfd!$E$28:$T$35,Summary!K250,Summary!L250)</f>
        <v>-7691199.867926999</v>
      </c>
      <c r="H250" s="73" cm="1">
        <f t="array" ref="H250">INDEX(SwapSold!$E$28:$T$35,Summary!K250,Summary!L250)</f>
        <v>-12692451.619326441</v>
      </c>
      <c r="I250" s="20" cm="1">
        <f t="array" ref="I250">INDEX('2hBatteryCM'!$E$28:$T$35,Summary!K250,Summary!L250)</f>
        <v>4314090.8137353668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Portland</v>
      </c>
      <c r="C251" t="s">
        <v>65</v>
      </c>
      <c r="D251">
        <f t="shared" si="4"/>
        <v>0</v>
      </c>
      <c r="E251" t="str">
        <f t="shared" si="13"/>
        <v>Cal-36</v>
      </c>
      <c r="F251" t="s">
        <v>45</v>
      </c>
      <c r="G251" s="73" cm="1">
        <f t="array" ref="G251">INDEX(PPAcfd!$E$28:$T$35,Summary!K251,Summary!L251)</f>
        <v>-13257039.263598513</v>
      </c>
      <c r="H251" s="73" cm="1">
        <f t="array" ref="H251">INDEX(SwapSold!$E$28:$T$35,Summary!K251,Summary!L251)</f>
        <v>-25480841.131566525</v>
      </c>
      <c r="I251" s="20" cm="1">
        <f t="array" ref="I251">INDEX('2hBatteryCM'!$E$28:$T$35,Summary!K251,Summary!L251)</f>
        <v>2787297.9607936633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Portland</v>
      </c>
      <c r="C252" t="s">
        <v>65</v>
      </c>
      <c r="D252" t="str">
        <f t="shared" si="4"/>
        <v>avg</v>
      </c>
      <c r="E252" t="str">
        <f t="shared" si="13"/>
        <v>Cal-36</v>
      </c>
      <c r="F252" t="s">
        <v>45</v>
      </c>
      <c r="G252" s="73" cm="1">
        <f t="array" ref="G252">INDEX(PPAcfd!$E$28:$T$35,Summary!K252,Summary!L252)</f>
        <v>5188365.7417070912</v>
      </c>
      <c r="H252" s="73" cm="1">
        <f t="array" ref="H252">INDEX(SwapSold!$E$28:$T$35,Summary!K252,Summary!L252)</f>
        <v>1495520.3373719002</v>
      </c>
      <c r="I252" s="20" cm="1">
        <f t="array" ref="I252">INDEX('2hBatteryCM'!$E$28:$T$35,Summary!K252,Summary!L252)</f>
        <v>7275119.9686675491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Portland</v>
      </c>
      <c r="C253" t="s">
        <v>65</v>
      </c>
      <c r="D253">
        <f t="shared" si="4"/>
        <v>1</v>
      </c>
      <c r="E253" t="str">
        <f t="shared" si="13"/>
        <v>Cal-37</v>
      </c>
      <c r="F253" t="s">
        <v>45</v>
      </c>
      <c r="G253" s="73" cm="1">
        <f t="array" ref="G253">INDEX(PPAcfd!$E$28:$T$35,Summary!K253,Summary!L253)</f>
        <v>23748772.455735382</v>
      </c>
      <c r="H253" s="73" cm="1">
        <f t="array" ref="H253">INDEX(SwapSold!$E$28:$T$35,Summary!K253,Summary!L253)</f>
        <v>38599190.443666168</v>
      </c>
      <c r="I253" s="20" cm="1">
        <f t="array" ref="I253">INDEX('2hBatteryCM'!$E$28:$T$35,Summary!K253,Summary!L253)</f>
        <v>12342977.328932026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Portland</v>
      </c>
      <c r="C254" t="s">
        <v>65</v>
      </c>
      <c r="D254">
        <f t="shared" si="4"/>
        <v>0.95</v>
      </c>
      <c r="E254" t="str">
        <f t="shared" si="13"/>
        <v>Cal-37</v>
      </c>
      <c r="F254" t="s">
        <v>45</v>
      </c>
      <c r="G254" s="73" cm="1">
        <f t="array" ref="G254">INDEX(PPAcfd!$E$28:$T$35,Summary!K254,Summary!L254)</f>
        <v>13720409.873889659</v>
      </c>
      <c r="H254" s="73" cm="1">
        <f t="array" ref="H254">INDEX(SwapSold!$E$28:$T$35,Summary!K254,Summary!L254)</f>
        <v>20754185.926307358</v>
      </c>
      <c r="I254" s="20" cm="1">
        <f t="array" ref="I254">INDEX('2hBatteryCM'!$E$28:$T$35,Summary!K254,Summary!L254)</f>
        <v>9549921.1100423858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Portland</v>
      </c>
      <c r="C255" t="s">
        <v>65</v>
      </c>
      <c r="D255">
        <f t="shared" si="4"/>
        <v>0.75</v>
      </c>
      <c r="E255" t="str">
        <f t="shared" si="13"/>
        <v>Cal-37</v>
      </c>
      <c r="F255" t="s">
        <v>45</v>
      </c>
      <c r="G255" s="73" cm="1">
        <f t="array" ref="G255">INDEX(PPAcfd!$E$28:$T$35,Summary!K255,Summary!L255)</f>
        <v>9611988.245565705</v>
      </c>
      <c r="H255" s="73" cm="1">
        <f t="array" ref="H255">INDEX(SwapSold!$E$28:$T$35,Summary!K255,Summary!L255)</f>
        <v>8504625.9488123339</v>
      </c>
      <c r="I255" s="20" cm="1">
        <f t="array" ref="I255">INDEX('2hBatteryCM'!$E$28:$T$35,Summary!K255,Summary!L255)</f>
        <v>8545630.3927053753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Portland</v>
      </c>
      <c r="C256" t="s">
        <v>65</v>
      </c>
      <c r="D256">
        <f t="shared" si="4"/>
        <v>0.5</v>
      </c>
      <c r="E256" t="str">
        <f t="shared" si="13"/>
        <v>Cal-37</v>
      </c>
      <c r="F256" t="s">
        <v>45</v>
      </c>
      <c r="G256" s="73" cm="1">
        <f t="array" ref="G256">INDEX(PPAcfd!$E$28:$T$35,Summary!K256,Summary!L256)</f>
        <v>5855411.5788428513</v>
      </c>
      <c r="H256" s="73" cm="1">
        <f t="array" ref="H256">INDEX(SwapSold!$E$28:$T$35,Summary!K256,Summary!L256)</f>
        <v>313638.95356543461</v>
      </c>
      <c r="I256" s="20" cm="1">
        <f t="array" ref="I256">INDEX('2hBatteryCM'!$E$28:$T$35,Summary!K256,Summary!L256)</f>
        <v>7611646.7750180839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Portland</v>
      </c>
      <c r="C257" t="s">
        <v>65</v>
      </c>
      <c r="D257">
        <f t="shared" si="4"/>
        <v>0.25</v>
      </c>
      <c r="E257" t="str">
        <f t="shared" si="13"/>
        <v>Cal-37</v>
      </c>
      <c r="F257" t="s">
        <v>45</v>
      </c>
      <c r="G257" s="73" cm="1">
        <f t="array" ref="G257">INDEX(PPAcfd!$E$28:$T$35,Summary!K257,Summary!L257)</f>
        <v>-441155.89188348997</v>
      </c>
      <c r="H257" s="73" cm="1">
        <f t="array" ref="H257">INDEX(SwapSold!$E$28:$T$35,Summary!K257,Summary!L257)</f>
        <v>-5834943.0830026977</v>
      </c>
      <c r="I257" s="20" cm="1">
        <f t="array" ref="I257">INDEX('2hBatteryCM'!$E$28:$T$35,Summary!K257,Summary!L257)</f>
        <v>6175845.5241217092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Portland</v>
      </c>
      <c r="C258" t="s">
        <v>65</v>
      </c>
      <c r="D258">
        <f t="shared" si="4"/>
        <v>0.05</v>
      </c>
      <c r="E258" t="str">
        <f t="shared" si="13"/>
        <v>Cal-37</v>
      </c>
      <c r="F258" t="s">
        <v>45</v>
      </c>
      <c r="G258" s="73" cm="1">
        <f t="array" ref="G258">INDEX(PPAcfd!$E$28:$T$35,Summary!K258,Summary!L258)</f>
        <v>-9572685.3466388229</v>
      </c>
      <c r="H258" s="73" cm="1">
        <f t="array" ref="H258">INDEX(SwapSold!$E$28:$T$35,Summary!K258,Summary!L258)</f>
        <v>-13036835.991185354</v>
      </c>
      <c r="I258" s="20" cm="1">
        <f t="array" ref="I258">INDEX('2hBatteryCM'!$E$28:$T$35,Summary!K258,Summary!L258)</f>
        <v>4144041.0121958125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Portland</v>
      </c>
      <c r="C259" t="s">
        <v>65</v>
      </c>
      <c r="D259">
        <f t="shared" si="4"/>
        <v>0</v>
      </c>
      <c r="E259" t="str">
        <f t="shared" si="13"/>
        <v>Cal-37</v>
      </c>
      <c r="F259" t="s">
        <v>45</v>
      </c>
      <c r="G259" s="73" cm="1">
        <f t="array" ref="G259">INDEX(PPAcfd!$E$28:$T$35,Summary!K259,Summary!L259)</f>
        <v>-16534735.329574538</v>
      </c>
      <c r="H259" s="73" cm="1">
        <f t="array" ref="H259">INDEX(SwapSold!$E$28:$T$35,Summary!K259,Summary!L259)</f>
        <v>-28135843.305408809</v>
      </c>
      <c r="I259" s="20" cm="1">
        <f t="array" ref="I259">INDEX('2hBatteryCM'!$E$28:$T$35,Summary!K259,Summary!L259)</f>
        <v>2459599.9746427257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Portland</v>
      </c>
      <c r="C260" t="s">
        <v>65</v>
      </c>
      <c r="D260" t="str">
        <f t="shared" si="4"/>
        <v>avg</v>
      </c>
      <c r="E260" t="str">
        <f t="shared" si="13"/>
        <v>Cal-37</v>
      </c>
      <c r="F260" t="s">
        <v>45</v>
      </c>
      <c r="G260" s="73" cm="1">
        <f t="array" ref="G260">INDEX(PPAcfd!$E$28:$T$35,Summary!K260,Summary!L260)</f>
        <v>4277989.4742247015</v>
      </c>
      <c r="H260" s="73" cm="1">
        <f t="array" ref="H260">INDEX(SwapSold!$E$28:$T$35,Summary!K260,Summary!L260)</f>
        <v>1713936.0456258808</v>
      </c>
      <c r="I260" s="20" cm="1">
        <f t="array" ref="I260">INDEX('2hBatteryCM'!$E$28:$T$35,Summary!K260,Summary!L260)</f>
        <v>7267217.6601848416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DC14-6480-42B2-B9A9-AB406AA7D80A}">
  <dimension ref="B2:AU39"/>
  <sheetViews>
    <sheetView workbookViewId="0">
      <selection activeCell="H22" sqref="H22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81</v>
      </c>
      <c r="N2" s="83" t="s">
        <v>82</v>
      </c>
      <c r="V2" s="83" t="s">
        <v>83</v>
      </c>
      <c r="Z2" s="83" t="s">
        <v>84</v>
      </c>
      <c r="AC2" s="83" t="s">
        <v>85</v>
      </c>
      <c r="AK2" s="83" t="s">
        <v>86</v>
      </c>
      <c r="AO2" s="83" t="s">
        <v>87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88</v>
      </c>
      <c r="W4" s="85" t="s">
        <v>45</v>
      </c>
      <c r="X4" s="107">
        <v>0.11</v>
      </c>
      <c r="AO4" t="s">
        <v>89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90</v>
      </c>
      <c r="X5" s="107">
        <v>0.1</v>
      </c>
      <c r="AC5" s="1" t="s">
        <v>91</v>
      </c>
      <c r="AD5" s="86">
        <v>2.5000000000000001E-2</v>
      </c>
      <c r="AO5" t="s">
        <v>92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93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21</v>
      </c>
      <c r="C7" s="90" t="s">
        <v>61</v>
      </c>
      <c r="D7" s="90" t="s">
        <v>94</v>
      </c>
      <c r="E7" s="90" t="s">
        <v>95</v>
      </c>
      <c r="F7" s="90" t="s">
        <v>84</v>
      </c>
      <c r="G7" s="90" t="s">
        <v>96</v>
      </c>
      <c r="H7" s="90" t="s">
        <v>88</v>
      </c>
      <c r="I7" s="90" t="s">
        <v>97</v>
      </c>
      <c r="J7" s="90" t="s">
        <v>98</v>
      </c>
      <c r="K7" s="90" t="s">
        <v>99</v>
      </c>
      <c r="L7" s="90" t="s">
        <v>132</v>
      </c>
      <c r="M7" s="91"/>
      <c r="N7" s="90" t="s">
        <v>34</v>
      </c>
      <c r="O7" s="90" t="s">
        <v>60</v>
      </c>
      <c r="P7" s="90" t="s">
        <v>100</v>
      </c>
      <c r="Q7" s="90" t="s">
        <v>101</v>
      </c>
      <c r="R7" s="90" t="s">
        <v>102</v>
      </c>
      <c r="S7" s="90" t="s">
        <v>103</v>
      </c>
      <c r="V7" s="90" t="s">
        <v>34</v>
      </c>
      <c r="W7" s="90" t="s">
        <v>61</v>
      </c>
      <c r="X7" s="90" t="s">
        <v>104</v>
      </c>
      <c r="Z7" s="90" t="s">
        <v>61</v>
      </c>
      <c r="AA7" s="90" t="s">
        <v>105</v>
      </c>
      <c r="AC7" s="90" t="s">
        <v>34</v>
      </c>
      <c r="AD7" s="90" t="s">
        <v>61</v>
      </c>
      <c r="AE7" s="90" t="s">
        <v>106</v>
      </c>
      <c r="AF7" s="90" t="s">
        <v>107</v>
      </c>
      <c r="AG7" s="90" t="s">
        <v>86</v>
      </c>
      <c r="AH7" s="90" t="s">
        <v>108</v>
      </c>
      <c r="AI7" s="90" t="s">
        <v>95</v>
      </c>
      <c r="AK7" s="90" t="s">
        <v>109</v>
      </c>
      <c r="AL7" s="90" t="s">
        <v>86</v>
      </c>
      <c r="AO7" s="90" t="s">
        <v>34</v>
      </c>
      <c r="AP7" s="90" t="s">
        <v>45</v>
      </c>
      <c r="AQ7" s="90" t="s">
        <v>90</v>
      </c>
      <c r="AS7" s="90" t="s">
        <v>34</v>
      </c>
      <c r="AT7" s="92" t="s">
        <v>110</v>
      </c>
      <c r="AU7" s="92" t="s">
        <v>111</v>
      </c>
    </row>
    <row r="8" spans="2:47" x14ac:dyDescent="0.3">
      <c r="B8" s="85" t="s">
        <v>3</v>
      </c>
      <c r="C8" s="85" t="s">
        <v>45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65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45</v>
      </c>
      <c r="X8" s="97">
        <f>(1+$X$4)^2</f>
        <v>1.2321000000000002</v>
      </c>
      <c r="Z8" s="85" t="s">
        <v>45</v>
      </c>
      <c r="AA8" s="60">
        <f>147200000/2</f>
        <v>73600000</v>
      </c>
      <c r="AC8" s="85" t="s">
        <v>3</v>
      </c>
      <c r="AD8" s="85" t="s">
        <v>45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45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65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45</v>
      </c>
      <c r="X9" s="97">
        <f t="shared" ref="X9:X23" si="3">X8*(1+$X$4)</f>
        <v>1.3676310000000003</v>
      </c>
      <c r="Z9" s="85" t="s">
        <v>90</v>
      </c>
      <c r="AA9" s="60">
        <f>148000000/2</f>
        <v>74000000</v>
      </c>
      <c r="AC9" s="85" t="s">
        <v>4</v>
      </c>
      <c r="AD9" s="85" t="s">
        <v>45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45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65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45</v>
      </c>
      <c r="X10" s="97">
        <f t="shared" si="3"/>
        <v>1.5180704100000004</v>
      </c>
      <c r="AC10" s="85" t="s">
        <v>5</v>
      </c>
      <c r="AD10" s="85" t="s">
        <v>45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45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65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45</v>
      </c>
      <c r="X11" s="97">
        <f t="shared" si="3"/>
        <v>1.6850581551000006</v>
      </c>
      <c r="AC11" s="85" t="s">
        <v>6</v>
      </c>
      <c r="AD11" s="85" t="s">
        <v>45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45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65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45</v>
      </c>
      <c r="X12" s="97">
        <f t="shared" si="3"/>
        <v>1.8704145521610007</v>
      </c>
      <c r="AC12" s="85" t="s">
        <v>7</v>
      </c>
      <c r="AD12" s="85" t="s">
        <v>45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45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65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45</v>
      </c>
      <c r="X13" s="97">
        <f t="shared" si="3"/>
        <v>2.0761601528987108</v>
      </c>
      <c r="AC13" s="85" t="s">
        <v>8</v>
      </c>
      <c r="AD13" s="85" t="s">
        <v>45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45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65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45</v>
      </c>
      <c r="X14" s="97">
        <f t="shared" si="3"/>
        <v>2.3045377697175691</v>
      </c>
      <c r="AC14" s="85" t="s">
        <v>9</v>
      </c>
      <c r="AD14" s="85" t="s">
        <v>45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45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65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45</v>
      </c>
      <c r="X15" s="97">
        <f t="shared" si="3"/>
        <v>2.558036924386502</v>
      </c>
      <c r="AC15" s="85" t="s">
        <v>10</v>
      </c>
      <c r="AD15" s="85" t="s">
        <v>45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45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65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45</v>
      </c>
      <c r="X16" s="97">
        <f t="shared" si="3"/>
        <v>2.8394209860690176</v>
      </c>
      <c r="AC16" s="85" t="s">
        <v>11</v>
      </c>
      <c r="AD16" s="85" t="s">
        <v>45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45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65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45</v>
      </c>
      <c r="X17" s="97">
        <f t="shared" si="3"/>
        <v>3.1517572945366097</v>
      </c>
      <c r="AC17" s="85" t="s">
        <v>12</v>
      </c>
      <c r="AD17" s="85" t="s">
        <v>45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45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65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45</v>
      </c>
      <c r="X18" s="97">
        <f t="shared" si="3"/>
        <v>3.498450596935637</v>
      </c>
      <c r="AC18" s="85" t="s">
        <v>13</v>
      </c>
      <c r="AD18" s="85" t="s">
        <v>45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45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65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45</v>
      </c>
      <c r="X19" s="97">
        <f t="shared" si="3"/>
        <v>3.8832801625985574</v>
      </c>
      <c r="AC19" s="85" t="s">
        <v>14</v>
      </c>
      <c r="AD19" s="85" t="s">
        <v>45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45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65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45</v>
      </c>
      <c r="X20" s="97">
        <f t="shared" si="3"/>
        <v>4.3104409804843993</v>
      </c>
      <c r="AC20" s="85" t="s">
        <v>15</v>
      </c>
      <c r="AD20" s="85" t="s">
        <v>45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45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65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45</v>
      </c>
      <c r="X21" s="97">
        <f t="shared" si="3"/>
        <v>4.7845894883376836</v>
      </c>
      <c r="AC21" s="85" t="s">
        <v>16</v>
      </c>
      <c r="AD21" s="85" t="s">
        <v>45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45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65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45</v>
      </c>
      <c r="X22" s="97">
        <f t="shared" si="3"/>
        <v>5.3108943320548292</v>
      </c>
      <c r="AC22" s="85" t="s">
        <v>17</v>
      </c>
      <c r="AD22" s="85" t="s">
        <v>45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45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65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45</v>
      </c>
      <c r="X23" s="97">
        <f t="shared" si="3"/>
        <v>5.8950927085808607</v>
      </c>
      <c r="AC23" s="85" t="s">
        <v>18</v>
      </c>
      <c r="AD23" s="85" t="s">
        <v>45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35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35</v>
      </c>
      <c r="X24" s="97">
        <f>(1+$X$5)^2</f>
        <v>1.2100000000000002</v>
      </c>
      <c r="AC24" s="85" t="s">
        <v>3</v>
      </c>
      <c r="AD24" t="s">
        <v>35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35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35</v>
      </c>
      <c r="X25" s="97">
        <f t="shared" ref="X25:X39" si="22">X24*(1+$X$5)</f>
        <v>1.3310000000000004</v>
      </c>
      <c r="AC25" s="85" t="s">
        <v>4</v>
      </c>
      <c r="AD25" t="s">
        <v>35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35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35</v>
      </c>
      <c r="X26" s="97">
        <f t="shared" si="22"/>
        <v>1.4641000000000006</v>
      </c>
      <c r="AC26" s="85" t="s">
        <v>5</v>
      </c>
      <c r="AD26" t="s">
        <v>35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35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35</v>
      </c>
      <c r="X27" s="97">
        <f t="shared" si="22"/>
        <v>1.6105100000000008</v>
      </c>
      <c r="AC27" s="85" t="s">
        <v>6</v>
      </c>
      <c r="AD27" t="s">
        <v>35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35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35</v>
      </c>
      <c r="X28" s="97">
        <f t="shared" si="22"/>
        <v>1.7715610000000011</v>
      </c>
      <c r="AC28" s="85" t="s">
        <v>7</v>
      </c>
      <c r="AD28" t="s">
        <v>35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35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35</v>
      </c>
      <c r="X29" s="97">
        <f t="shared" si="22"/>
        <v>1.9487171000000014</v>
      </c>
      <c r="AC29" s="85" t="s">
        <v>8</v>
      </c>
      <c r="AD29" t="s">
        <v>35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35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35</v>
      </c>
      <c r="X30" s="97">
        <f t="shared" si="22"/>
        <v>2.1435888100000016</v>
      </c>
      <c r="AC30" s="85" t="s">
        <v>9</v>
      </c>
      <c r="AD30" t="s">
        <v>35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35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35</v>
      </c>
      <c r="X31" s="97">
        <f t="shared" si="22"/>
        <v>2.3579476910000019</v>
      </c>
      <c r="AC31" s="85" t="s">
        <v>10</v>
      </c>
      <c r="AD31" t="s">
        <v>35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35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35</v>
      </c>
      <c r="X32" s="97">
        <f t="shared" si="22"/>
        <v>2.5937424601000023</v>
      </c>
      <c r="AC32" s="85" t="s">
        <v>11</v>
      </c>
      <c r="AD32" t="s">
        <v>35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35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35</v>
      </c>
      <c r="X33" s="97">
        <f t="shared" si="22"/>
        <v>2.8531167061100029</v>
      </c>
      <c r="AC33" s="85" t="s">
        <v>12</v>
      </c>
      <c r="AD33" t="s">
        <v>35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35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35</v>
      </c>
      <c r="X34" s="97">
        <f t="shared" si="22"/>
        <v>3.1384283767210035</v>
      </c>
      <c r="AC34" s="85" t="s">
        <v>13</v>
      </c>
      <c r="AD34" t="s">
        <v>35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35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35</v>
      </c>
      <c r="X35" s="97">
        <f t="shared" si="22"/>
        <v>3.4522712143931042</v>
      </c>
      <c r="AC35" s="85" t="s">
        <v>14</v>
      </c>
      <c r="AD35" t="s">
        <v>35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35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35</v>
      </c>
      <c r="X36" s="97">
        <f t="shared" si="22"/>
        <v>3.7974983358324148</v>
      </c>
      <c r="AC36" s="85" t="s">
        <v>15</v>
      </c>
      <c r="AD36" t="s">
        <v>35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35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35</v>
      </c>
      <c r="X37" s="97">
        <f t="shared" si="22"/>
        <v>4.1772481694156562</v>
      </c>
      <c r="AC37" s="85" t="s">
        <v>16</v>
      </c>
      <c r="AD37" t="s">
        <v>35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35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35</v>
      </c>
      <c r="X38" s="97">
        <f t="shared" si="22"/>
        <v>4.594972986357222</v>
      </c>
      <c r="AC38" s="85" t="s">
        <v>17</v>
      </c>
      <c r="AD38" t="s">
        <v>35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35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35</v>
      </c>
      <c r="X39" s="97">
        <f t="shared" si="22"/>
        <v>5.0544702849929442</v>
      </c>
      <c r="AC39" s="85" t="s">
        <v>18</v>
      </c>
      <c r="AD39" t="s">
        <v>35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FA618-CC00-4D5F-A2AA-FA90D64C479C}">
  <dimension ref="A2:AZ260"/>
  <sheetViews>
    <sheetView tabSelected="1" topLeftCell="W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112</v>
      </c>
      <c r="AL2" s="1" t="s">
        <v>113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59</v>
      </c>
      <c r="C4" s="98" t="s">
        <v>60</v>
      </c>
      <c r="D4" s="98" t="s">
        <v>0</v>
      </c>
      <c r="E4" s="98" t="s">
        <v>21</v>
      </c>
      <c r="F4" s="98" t="s">
        <v>61</v>
      </c>
      <c r="G4" s="98" t="s">
        <v>62</v>
      </c>
      <c r="H4" s="98" t="s">
        <v>114</v>
      </c>
      <c r="I4" s="98" t="s">
        <v>64</v>
      </c>
      <c r="J4" s="98" t="s">
        <v>115</v>
      </c>
      <c r="K4" s="98" t="s">
        <v>116</v>
      </c>
      <c r="L4" s="98" t="s">
        <v>117</v>
      </c>
      <c r="M4" s="98" t="s">
        <v>108</v>
      </c>
      <c r="N4" s="98" t="s">
        <v>84</v>
      </c>
      <c r="O4" s="98" t="s">
        <v>118</v>
      </c>
      <c r="P4" s="99" t="s">
        <v>119</v>
      </c>
      <c r="Q4" s="99" t="s">
        <v>120</v>
      </c>
      <c r="R4" s="99" t="s">
        <v>121</v>
      </c>
      <c r="S4" s="100" t="s">
        <v>122</v>
      </c>
      <c r="T4" s="112" t="s">
        <v>133</v>
      </c>
      <c r="U4" s="112" t="s">
        <v>134</v>
      </c>
      <c r="V4" s="112" t="s">
        <v>135</v>
      </c>
      <c r="W4" s="112" t="s">
        <v>136</v>
      </c>
      <c r="X4" s="101" t="s">
        <v>123</v>
      </c>
      <c r="Y4" s="101" t="s">
        <v>124</v>
      </c>
      <c r="Z4" s="101" t="s">
        <v>125</v>
      </c>
      <c r="AA4" s="101" t="s">
        <v>137</v>
      </c>
      <c r="AB4" s="113" t="s">
        <v>138</v>
      </c>
      <c r="AC4" s="113" t="s">
        <v>139</v>
      </c>
      <c r="AD4" s="113" t="s">
        <v>140</v>
      </c>
      <c r="AE4" s="113" t="s">
        <v>141</v>
      </c>
      <c r="AF4" s="102" t="s">
        <v>126</v>
      </c>
      <c r="AG4" s="102" t="s">
        <v>127</v>
      </c>
      <c r="AH4" s="102" t="s">
        <v>128</v>
      </c>
      <c r="AI4" s="102" t="s">
        <v>142</v>
      </c>
      <c r="AL4" s="103" t="s">
        <v>129</v>
      </c>
      <c r="AM4" s="103" t="s">
        <v>130</v>
      </c>
      <c r="AN4" s="103" t="s">
        <v>131</v>
      </c>
      <c r="AP4" s="113" t="s">
        <v>143</v>
      </c>
      <c r="AX4" s="114"/>
    </row>
    <row r="5" spans="1:52" x14ac:dyDescent="0.3">
      <c r="A5">
        <v>1</v>
      </c>
      <c r="B5" t="str">
        <f>Summary!B5</f>
        <v>Portland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-14438182.430733874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40385629.363682188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-14438182.430733874</v>
      </c>
      <c r="AC5" s="73">
        <f>AB5/SUMIFS(FinParameters!$L$8:$L$39,FinParameters!$B$8:$B$39,Financials!$E5,FinParameters!$C$8:$C$39,Financials!$F5)</f>
        <v>-13742469.892429626</v>
      </c>
      <c r="AD5" s="73">
        <f>AC5</f>
        <v>-13742469.892429626</v>
      </c>
      <c r="AE5" s="12"/>
      <c r="AF5" s="73">
        <f>X5+AB5</f>
        <v>37735629.363682188</v>
      </c>
      <c r="AG5" s="73">
        <f>Y5+AC5</f>
        <v>34757376.57373514</v>
      </c>
      <c r="AH5" s="73">
        <f>Z5+AD5</f>
        <v>19392066.750052087</v>
      </c>
      <c r="AI5" s="12">
        <f>-AH5/SUM($N5,$O5)</f>
        <v>1.1426540427349894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-14438182.430733874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Portland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-5550659.4763276819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32540801.371447317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-5550659.4763276819</v>
      </c>
      <c r="AC6" s="73">
        <f>AB6/SUMIFS(FinParameters!$L$8:$L$39,FinParameters!$B$8:$B$39,Financials!$E6,FinParameters!$C$8:$C$39,Financials!$F6)</f>
        <v>-5283197.5979323564</v>
      </c>
      <c r="AD6" s="73">
        <f t="shared" ref="AD6:AD69" si="11">AC6</f>
        <v>-5283197.5979323564</v>
      </c>
      <c r="AE6" s="12"/>
      <c r="AF6" s="73">
        <f t="shared" ref="AF6:AF69" si="12">X6+AB6</f>
        <v>29890801.371447325</v>
      </c>
      <c r="AG6" s="73">
        <f t="shared" ref="AG6:AH69" si="13">Y6+AC6</f>
        <v>27795552.002468925</v>
      </c>
      <c r="AH6" s="73">
        <f t="shared" si="13"/>
        <v>11731149.969028119</v>
      </c>
      <c r="AI6" s="12">
        <f t="shared" ref="AI6:AI69" si="14">-AH6/SUM($N6,$O6)</f>
        <v>0.69124380143774111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-5550659.4763276819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Portland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-2221054.9789293194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27587498.589117829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-2221054.9789293194</v>
      </c>
      <c r="AC7" s="73">
        <f>AB7/SUMIFS(FinParameters!$L$8:$L$39,FinParameters!$B$8:$B$39,Financials!$E7,FinParameters!$C$8:$C$39,Financials!$F7)</f>
        <v>-2114032.1036804947</v>
      </c>
      <c r="AD7" s="73">
        <f t="shared" si="11"/>
        <v>-2114032.1036804947</v>
      </c>
      <c r="AE7" s="12"/>
      <c r="AF7" s="73">
        <f t="shared" si="12"/>
        <v>24937498.589117829</v>
      </c>
      <c r="AG7" s="73">
        <f t="shared" si="13"/>
        <v>23292156.90556201</v>
      </c>
      <c r="AH7" s="73">
        <f t="shared" si="13"/>
        <v>6935338.2772051208</v>
      </c>
      <c r="AI7" s="12">
        <f t="shared" si="14"/>
        <v>0.40865640688669053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-2221054.9789293194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Portland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293.99697691506788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23106435.269915231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293.99697691506788</v>
      </c>
      <c r="AC8" s="73">
        <f>AB8/SUMIFS(FinParameters!$L$8:$L$39,FinParameters!$B$8:$B$39,Financials!$E8,FinParameters!$C$8:$C$39,Financials!$F8)</f>
        <v>279.830555064907</v>
      </c>
      <c r="AD8" s="73">
        <f t="shared" si="11"/>
        <v>279.830555064907</v>
      </c>
      <c r="AE8" s="12"/>
      <c r="AF8" s="73">
        <f t="shared" si="12"/>
        <v>20456435.269915227</v>
      </c>
      <c r="AG8" s="73">
        <f t="shared" si="13"/>
        <v>19154424.297923692</v>
      </c>
      <c r="AH8" s="73">
        <f t="shared" si="13"/>
        <v>2621228.0718033859</v>
      </c>
      <c r="AI8" s="12">
        <f t="shared" si="14"/>
        <v>0.15445268891561212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293.99697691506788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Portland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2019663.7988517722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20396632.968746725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2019663.7988517722</v>
      </c>
      <c r="AC9" s="73">
        <f>AB9/SUMIFS(FinParameters!$L$8:$L$39,FinParameters!$B$8:$B$39,Financials!$E9,FinParameters!$C$8:$C$39,Financials!$F9)</f>
        <v>1922345.07921644</v>
      </c>
      <c r="AD9" s="73">
        <f t="shared" si="11"/>
        <v>1922345.07921644</v>
      </c>
      <c r="AE9" s="12"/>
      <c r="AF9" s="73">
        <f t="shared" si="12"/>
        <v>17746632.968746725</v>
      </c>
      <c r="AG9" s="73">
        <f t="shared" si="13"/>
        <v>16672101.017842865</v>
      </c>
      <c r="AH9" s="73">
        <f t="shared" si="13"/>
        <v>4753.2933253708761</v>
      </c>
      <c r="AI9" s="12">
        <f t="shared" si="14"/>
        <v>2.8008205131233287E-4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2019663.7988517722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Portland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4708042.3995469287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18489885.959433574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4708042.3995469287</v>
      </c>
      <c r="AC10" s="73">
        <f>AB10/SUMIFS(FinParameters!$L$8:$L$39,FinParameters!$B$8:$B$39,Financials!$E10,FinParameters!$C$8:$C$39,Financials!$F10)</f>
        <v>4481182.5337745901</v>
      </c>
      <c r="AD10" s="73">
        <f t="shared" si="11"/>
        <v>4481182.5337745901</v>
      </c>
      <c r="AE10" s="12"/>
      <c r="AF10" s="73">
        <f t="shared" si="12"/>
        <v>15839885.959433574</v>
      </c>
      <c r="AG10" s="73">
        <f t="shared" si="13"/>
        <v>14976066.543961899</v>
      </c>
      <c r="AH10" s="73">
        <f t="shared" si="13"/>
        <v>-1855790.4570438303</v>
      </c>
      <c r="AI10" s="12">
        <f t="shared" si="14"/>
        <v>-0.10935020467606686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4708042.3995469287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Portland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10108934.829009965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15697250.73610992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10108934.829009965</v>
      </c>
      <c r="AC11" s="73">
        <f>AB11/SUMIFS(FinParameters!$L$8:$L$39,FinParameters!$B$8:$B$39,Financials!$E11,FinParameters!$C$8:$C$39,Financials!$F11)</f>
        <v>9621829.7004259042</v>
      </c>
      <c r="AD11" s="73">
        <f t="shared" si="11"/>
        <v>9621829.7004259042</v>
      </c>
      <c r="AE11" s="12"/>
      <c r="AF11" s="73">
        <f t="shared" si="12"/>
        <v>13047250.73610992</v>
      </c>
      <c r="AG11" s="73">
        <f t="shared" si="13"/>
        <v>12518217.069920471</v>
      </c>
      <c r="AH11" s="73">
        <f t="shared" si="13"/>
        <v>-4590816.3711063731</v>
      </c>
      <c r="AI11" s="12">
        <f t="shared" si="14"/>
        <v>-0.27050829359818396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10108934.829009965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Portland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-164604.43080215916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24210189.477743033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-164604.43080215916</v>
      </c>
      <c r="AC12" s="73">
        <f>AB12/SUMIFS(FinParameters!$L$8:$L$39,FinParameters!$B$8:$B$39,Financials!$E12,FinParameters!$C$8:$C$39,Financials!$F12)</f>
        <v>-156672.86691460718</v>
      </c>
      <c r="AD12" s="73">
        <f t="shared" si="11"/>
        <v>-156672.86691460718</v>
      </c>
      <c r="AE12" s="12"/>
      <c r="AF12" s="73">
        <f t="shared" si="12"/>
        <v>21560189.477743033</v>
      </c>
      <c r="AG12" s="73">
        <f t="shared" si="13"/>
        <v>20181406.852040023</v>
      </c>
      <c r="AH12" s="73">
        <f t="shared" si="13"/>
        <v>3680862.7922002566</v>
      </c>
      <c r="AI12" s="12">
        <f t="shared" si="14"/>
        <v>0.21689038123020732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-164604.43080215916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Portland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-32636918.725086771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62649077.723578639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5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5">
        <f t="shared" si="10"/>
        <v>-32636918.725086771</v>
      </c>
      <c r="AC13" s="73">
        <f>AB13/SUMIFS(FinParameters!$L$8:$L$39,FinParameters!$B$8:$B$39,Financials!$E13,FinParameters!$C$8:$C$39,Financials!$F13)</f>
        <v>-30306623.502351295</v>
      </c>
      <c r="AD13" s="73">
        <f t="shared" si="11"/>
        <v>-30306623.502351295</v>
      </c>
      <c r="AE13" s="12"/>
      <c r="AF13" s="73">
        <f t="shared" si="12"/>
        <v>58374077.723578639</v>
      </c>
      <c r="AG13" s="73">
        <f t="shared" si="13"/>
        <v>50421941.118612945</v>
      </c>
      <c r="AH13" s="73">
        <f t="shared" si="13"/>
        <v>30075176.716045123</v>
      </c>
      <c r="AI13" s="12">
        <f t="shared" si="14"/>
        <v>1.1722918764894708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-18198736.294352897</v>
      </c>
      <c r="AN13" s="20">
        <f>Summary!I13</f>
        <v>13718036.891405039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Portland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-13046161.095718045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49784518.542109206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5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5">
        <f t="shared" si="10"/>
        <v>-13046161.095718045</v>
      </c>
      <c r="AC14" s="73">
        <f>AB14/SUMIFS(FinParameters!$L$8:$L$39,FinParameters!$B$8:$B$39,Financials!$E14,FinParameters!$C$8:$C$39,Financials!$F14)</f>
        <v>-12114657.508247921</v>
      </c>
      <c r="AD14" s="73">
        <f t="shared" si="11"/>
        <v>-12114657.508247921</v>
      </c>
      <c r="AE14" s="12"/>
      <c r="AF14" s="73">
        <f t="shared" si="12"/>
        <v>45509518.542109206</v>
      </c>
      <c r="AG14" s="73">
        <f t="shared" si="13"/>
        <v>39979273.881602138</v>
      </c>
      <c r="AH14" s="73">
        <f t="shared" si="13"/>
        <v>17523685.155124873</v>
      </c>
      <c r="AI14" s="12">
        <f t="shared" si="14"/>
        <v>0.68305080789608086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-7495501.6193903629</v>
      </c>
      <c r="AN14" s="20">
        <f>Summary!I14</f>
        <v>9266244.8349261656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Portland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-5260218.8361376207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41011009.504391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5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5">
        <f t="shared" si="10"/>
        <v>-5260218.8361376207</v>
      </c>
      <c r="AC15" s="73">
        <f>AB15/SUMIFS(FinParameters!$L$8:$L$39,FinParameters!$B$8:$B$39,Financials!$E15,FinParameters!$C$8:$C$39,Financials!$F15)</f>
        <v>-4884636.1125463611</v>
      </c>
      <c r="AD15" s="73">
        <f t="shared" si="11"/>
        <v>-4884636.1125463611</v>
      </c>
      <c r="AE15" s="12"/>
      <c r="AF15" s="73">
        <f t="shared" si="12"/>
        <v>36736009.504390992</v>
      </c>
      <c r="AG15" s="73">
        <f t="shared" si="13"/>
        <v>32445992.704466216</v>
      </c>
      <c r="AH15" s="73">
        <f t="shared" si="13"/>
        <v>9129406.9651428424</v>
      </c>
      <c r="AI15" s="12">
        <f t="shared" si="14"/>
        <v>0.3558525931019268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-3039163.8572083013</v>
      </c>
      <c r="AN15" s="20">
        <f>Summary!I15</f>
        <v>7488924.9582065959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Portland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58275.389969424599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33371524.694547705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5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5">
        <f t="shared" si="10"/>
        <v>58275.389969424599</v>
      </c>
      <c r="AC16" s="73">
        <f>AB16/SUMIFS(FinParameters!$L$8:$L$39,FinParameters!$B$8:$B$39,Financials!$E16,FinParameters!$C$8:$C$39,Financials!$F16)</f>
        <v>54114.492796726321</v>
      </c>
      <c r="AD16" s="73">
        <f t="shared" si="11"/>
        <v>54114.492796726321</v>
      </c>
      <c r="AE16" s="12"/>
      <c r="AF16" s="73">
        <f t="shared" si="12"/>
        <v>29096524.694547705</v>
      </c>
      <c r="AG16" s="73">
        <f t="shared" si="13"/>
        <v>25714724.883504398</v>
      </c>
      <c r="AH16" s="73">
        <f t="shared" si="13"/>
        <v>1889288.601782724</v>
      </c>
      <c r="AI16" s="12">
        <f t="shared" si="14"/>
        <v>7.3642050423346053E-2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57981.392992509529</v>
      </c>
      <c r="AN16" s="20">
        <f>Summary!I16</f>
        <v>6459032.5193413571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Portland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4901222.6030046865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30420312.468006659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5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5">
        <f t="shared" si="10"/>
        <v>4901222.6030046865</v>
      </c>
      <c r="AC17" s="73">
        <f>AB17/SUMIFS(FinParameters!$L$8:$L$39,FinParameters!$B$8:$B$39,Financials!$E17,FinParameters!$C$8:$C$39,Financials!$F17)</f>
        <v>4551272.4219367094</v>
      </c>
      <c r="AD17" s="73">
        <f t="shared" si="11"/>
        <v>4551272.4219367094</v>
      </c>
      <c r="AE17" s="12"/>
      <c r="AF17" s="73">
        <f t="shared" si="12"/>
        <v>26145312.468006659</v>
      </c>
      <c r="AG17" s="73">
        <f t="shared" si="13"/>
        <v>23274179.5307457</v>
      </c>
      <c r="AH17" s="73">
        <f t="shared" si="13"/>
        <v>-972008.29225488752</v>
      </c>
      <c r="AI17" s="12">
        <f t="shared" si="14"/>
        <v>-3.7887638554851659E-2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2881558.8041529139</v>
      </c>
      <c r="AN17" s="20">
        <f>Summary!I17</f>
        <v>5540096.4428083496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Portland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11171556.143263064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27105803.63480068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5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5">
        <f t="shared" si="10"/>
        <v>11171556.143263064</v>
      </c>
      <c r="AC18" s="73">
        <f>AB18/SUMIFS(FinParameters!$L$8:$L$39,FinParameters!$B$8:$B$39,Financials!$E18,FinParameters!$C$8:$C$39,Financials!$F18)</f>
        <v>10373900.453690981</v>
      </c>
      <c r="AD18" s="73">
        <f t="shared" si="11"/>
        <v>10373900.453690981</v>
      </c>
      <c r="AE18" s="12"/>
      <c r="AF18" s="73">
        <f t="shared" si="12"/>
        <v>22830803.63480068</v>
      </c>
      <c r="AG18" s="73">
        <f t="shared" si="13"/>
        <v>20570292.119561993</v>
      </c>
      <c r="AH18" s="73">
        <f t="shared" si="13"/>
        <v>-4200471.3961475436</v>
      </c>
      <c r="AI18" s="12">
        <f t="shared" si="14"/>
        <v>-0.16372899622907616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6463513.7437161366</v>
      </c>
      <c r="AN18" s="20">
        <f>Summary!I18</f>
        <v>4378586.7097803121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Portland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23533492.82680212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25001418.652785361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5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5">
        <f t="shared" si="10"/>
        <v>23533492.82680212</v>
      </c>
      <c r="AC19" s="73">
        <f>AB19/SUMIFS(FinParameters!$L$8:$L$39,FinParameters!$B$8:$B$39,Financials!$E19,FinParameters!$C$8:$C$39,Financials!$F19)</f>
        <v>21853187.575852584</v>
      </c>
      <c r="AD19" s="73">
        <f t="shared" si="11"/>
        <v>21853187.575852584</v>
      </c>
      <c r="AE19" s="12"/>
      <c r="AF19" s="73">
        <f t="shared" si="12"/>
        <v>20726418.652785357</v>
      </c>
      <c r="AG19" s="73">
        <f t="shared" si="13"/>
        <v>19269696.720711499</v>
      </c>
      <c r="AH19" s="73">
        <f t="shared" si="13"/>
        <v>-6417810.4716721363</v>
      </c>
      <c r="AI19" s="12">
        <f t="shared" si="14"/>
        <v>-0.25015803404328757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13424557.997792156</v>
      </c>
      <c r="AN19" s="20">
        <f>Summary!I19</f>
        <v>2289288.9242196986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Portland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-330224.23044332536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36019881.300466478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5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5">
        <f t="shared" si="10"/>
        <v>-330224.23044332536</v>
      </c>
      <c r="AC20" s="73">
        <f>AB20/SUMIFS(FinParameters!$L$8:$L$39,FinParameters!$B$8:$B$39,Financials!$E20,FinParameters!$C$8:$C$39,Financials!$F20)</f>
        <v>-306646.0258610993</v>
      </c>
      <c r="AD20" s="73">
        <f t="shared" si="11"/>
        <v>-306646.0258610993</v>
      </c>
      <c r="AE20" s="12"/>
      <c r="AF20" s="73">
        <f t="shared" si="12"/>
        <v>31744881.300466474</v>
      </c>
      <c r="AG20" s="73">
        <f t="shared" si="13"/>
        <v>28120524.679964174</v>
      </c>
      <c r="AH20" s="73">
        <f t="shared" si="13"/>
        <v>4370082.8056283481</v>
      </c>
      <c r="AI20" s="12">
        <f t="shared" si="14"/>
        <v>0.17034023177962901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-165619.79964116623</v>
      </c>
      <c r="AN20" s="20">
        <f>Summary!I20</f>
        <v>6572457.4609526834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Portland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-55534012.157902561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67771497.984669626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5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5">
        <f t="shared" si="10"/>
        <v>-55534012.157902561</v>
      </c>
      <c r="AC21" s="73">
        <f>AB21/SUMIFS(FinParameters!$L$8:$L$39,FinParameters!$B$8:$B$39,Financials!$E21,FinParameters!$C$8:$C$39,Financials!$F21)</f>
        <v>-50311074.122769259</v>
      </c>
      <c r="AD21" s="73">
        <f t="shared" si="11"/>
        <v>-50311074.122769259</v>
      </c>
      <c r="AE21" s="12"/>
      <c r="AF21" s="73">
        <f t="shared" si="12"/>
        <v>61845872.984669633</v>
      </c>
      <c r="AG21" s="73">
        <f t="shared" si="13"/>
        <v>49035090.610064097</v>
      </c>
      <c r="AH21" s="73">
        <f t="shared" si="13"/>
        <v>25963277.21829275</v>
      </c>
      <c r="AI21" s="12">
        <f t="shared" si="14"/>
        <v>0.7863693197224374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-22897093.43281579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Portland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-22275418.001847126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54103852.070361711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5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5">
        <f t="shared" si="10"/>
        <v>-22275418.001847126</v>
      </c>
      <c r="AC22" s="73">
        <f>AB22/SUMIFS(FinParameters!$L$8:$L$39,FinParameters!$B$8:$B$39,Financials!$E22,FinParameters!$C$8:$C$39,Financials!$F22)</f>
        <v>-20180429.301957473</v>
      </c>
      <c r="AD22" s="73">
        <f t="shared" si="11"/>
        <v>-20180429.301957473</v>
      </c>
      <c r="AE22" s="12"/>
      <c r="AF22" s="73">
        <f t="shared" si="12"/>
        <v>48178227.070361711</v>
      </c>
      <c r="AG22" s="73">
        <f t="shared" si="13"/>
        <v>39487846.118631206</v>
      </c>
      <c r="AH22" s="73">
        <f t="shared" si="13"/>
        <v>12385091.29288815</v>
      </c>
      <c r="AI22" s="12">
        <f t="shared" si="14"/>
        <v>0.37511658227131756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-9229256.9061290827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Portland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-8924962.9063038733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42769635.567729369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5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5">
        <f t="shared" si="10"/>
        <v>-8924962.9063038733</v>
      </c>
      <c r="AC23" s="73">
        <f>AB23/SUMIFS(FinParameters!$L$8:$L$39,FinParameters!$B$8:$B$39,Financials!$E23,FinParameters!$C$8:$C$39,Financials!$F23)</f>
        <v>-8085575.8997798897</v>
      </c>
      <c r="AD23" s="73">
        <f t="shared" si="11"/>
        <v>-8085575.8997798897</v>
      </c>
      <c r="AE23" s="12"/>
      <c r="AF23" s="73">
        <f t="shared" si="12"/>
        <v>36844010.567729361</v>
      </c>
      <c r="AG23" s="73">
        <f t="shared" si="13"/>
        <v>30368666.084811244</v>
      </c>
      <c r="AH23" s="73">
        <f t="shared" si="13"/>
        <v>1632102.2630911693</v>
      </c>
      <c r="AI23" s="12">
        <f t="shared" si="14"/>
        <v>4.9432709728962611E-2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-3664744.070166253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Portland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48777.72639280506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33624733.944272935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5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5">
        <f t="shared" si="10"/>
        <v>48777.72639280506</v>
      </c>
      <c r="AC24" s="73">
        <f>AB24/SUMIFS(FinParameters!$L$8:$L$39,FinParameters!$B$8:$B$39,Financials!$E24,FinParameters!$C$8:$C$39,Financials!$F24)</f>
        <v>44190.212677427771</v>
      </c>
      <c r="AD24" s="73">
        <f t="shared" si="11"/>
        <v>44190.212677427771</v>
      </c>
      <c r="AE24" s="12"/>
      <c r="AF24" s="73">
        <f t="shared" si="12"/>
        <v>27699108.944272935</v>
      </c>
      <c r="AG24" s="73">
        <f t="shared" si="13"/>
        <v>22775466.122388877</v>
      </c>
      <c r="AH24" s="73">
        <f t="shared" si="13"/>
        <v>-6944501.4326465549</v>
      </c>
      <c r="AI24" s="12">
        <f t="shared" si="14"/>
        <v>-0.2103333420310356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-9497.6635766195395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Portland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8367799.0598586444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30441871.409488462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5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5">
        <f t="shared" si="10"/>
        <v>8367799.0598586444</v>
      </c>
      <c r="AC25" s="73">
        <f>AB25/SUMIFS(FinParameters!$L$8:$L$39,FinParameters!$B$8:$B$39,Financials!$E25,FinParameters!$C$8:$C$39,Financials!$F25)</f>
        <v>7580812.9538337225</v>
      </c>
      <c r="AD25" s="73">
        <f t="shared" si="11"/>
        <v>7580812.9538337225</v>
      </c>
      <c r="AE25" s="12"/>
      <c r="AF25" s="73">
        <f t="shared" si="12"/>
        <v>24516246.409488462</v>
      </c>
      <c r="AG25" s="73">
        <f t="shared" si="13"/>
        <v>20473344.399717379</v>
      </c>
      <c r="AH25" s="73">
        <f t="shared" si="13"/>
        <v>-10073287.739316944</v>
      </c>
      <c r="AI25" s="12">
        <f t="shared" si="14"/>
        <v>-0.3050972479450309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3466576.4568539583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Portland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19150389.594386805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26953171.993584584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5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5">
        <f t="shared" si="10"/>
        <v>19150389.594386805</v>
      </c>
      <c r="AC26" s="73">
        <f>AB26/SUMIFS(FinParameters!$L$8:$L$39,FinParameters!$B$8:$B$39,Financials!$E26,FinParameters!$C$8:$C$39,Financials!$F26)</f>
        <v>17349307.801201247</v>
      </c>
      <c r="AD26" s="73">
        <f t="shared" si="11"/>
        <v>17349307.801201247</v>
      </c>
      <c r="AE26" s="12"/>
      <c r="AF26" s="73">
        <f t="shared" si="12"/>
        <v>21027546.993584584</v>
      </c>
      <c r="AG26" s="73">
        <f t="shared" si="13"/>
        <v>18030963.230924435</v>
      </c>
      <c r="AH26" s="73">
        <f t="shared" si="13"/>
        <v>-13536864.040115416</v>
      </c>
      <c r="AI26" s="12">
        <f t="shared" si="14"/>
        <v>-0.41000119040829852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7978833.4511237415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Portland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-19110612.624901954</v>
      </c>
      <c r="H27" s="73">
        <f>SUMIFS(AM$5:AM27,$F$5:$F27,$F27,$D$5:$D27,$D27)</f>
        <v>41120505.164011702</v>
      </c>
      <c r="I27" s="20">
        <f>SUMIFS(AN$5:AN27,$F$5:$F27,$F27,$D$5:$D27,$D27)</f>
        <v>5362355.9491443997</v>
      </c>
      <c r="J27" s="73">
        <f t="shared" si="0"/>
        <v>5362355.9491443997</v>
      </c>
      <c r="K27" s="73">
        <f t="shared" si="1"/>
        <v>-13748256.675757553</v>
      </c>
      <c r="L27" s="73">
        <f t="shared" si="2"/>
        <v>27372248.488254149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-563269.05085560028</v>
      </c>
      <c r="Q27" s="73">
        <f>P27/SUMIFS(FinParameters!$H$8:$H$39,FinParameters!$B$8:$B$39,Financials!$E27,FinParameters!$C$8:$C$39,Financials!$F27)</f>
        <v>-384720.3407250871</v>
      </c>
      <c r="R27" s="73">
        <f t="shared" si="15"/>
        <v>-33579914.750432156</v>
      </c>
      <c r="S27" s="12">
        <f t="shared" si="4"/>
        <v>-1.0170601537170334</v>
      </c>
      <c r="T27" s="115">
        <f t="shared" si="5"/>
        <v>-19110612.624901954</v>
      </c>
      <c r="U27" s="73">
        <f>T27/SUMIFS(FinParameters!$L$8:$L$39,FinParameters!$B$8:$B$39,Financials!$E27,FinParameters!$C$8:$C$39,Financials!$F27)</f>
        <v>-17313271.830048263</v>
      </c>
      <c r="V27" s="73">
        <f t="shared" si="6"/>
        <v>-17313271.830048263</v>
      </c>
      <c r="W27" s="12"/>
      <c r="X27" s="73">
        <f t="shared" si="7"/>
        <v>-19673881.675757553</v>
      </c>
      <c r="Y27" s="73">
        <f t="shared" si="8"/>
        <v>-17697992.17077335</v>
      </c>
      <c r="Z27" s="73">
        <f t="shared" si="8"/>
        <v>-50893186.580480419</v>
      </c>
      <c r="AA27" s="12">
        <f t="shared" si="9"/>
        <v>-1.5414402493689159</v>
      </c>
      <c r="AB27" s="115">
        <f t="shared" si="10"/>
        <v>41120505.164011702</v>
      </c>
      <c r="AC27" s="73">
        <f>AB27/SUMIFS(FinParameters!$L$8:$L$39,FinParameters!$B$8:$B$39,Financials!$E27,FinParameters!$C$8:$C$39,Financials!$F27)</f>
        <v>37253148.167828061</v>
      </c>
      <c r="AD27" s="73">
        <f t="shared" si="11"/>
        <v>37253148.167828061</v>
      </c>
      <c r="AE27" s="12"/>
      <c r="AF27" s="73">
        <f t="shared" si="12"/>
        <v>21446623.488254149</v>
      </c>
      <c r="AG27" s="73">
        <f t="shared" si="13"/>
        <v>19555155.997054711</v>
      </c>
      <c r="AH27" s="73">
        <f t="shared" si="13"/>
        <v>-13640038.412652358</v>
      </c>
      <c r="AI27" s="12">
        <f t="shared" si="14"/>
        <v>-0.41312611028888668</v>
      </c>
      <c r="AL27" s="73">
        <f>Summary!G27</f>
        <v>-16434156.496391501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17587012.337209582</v>
      </c>
      <c r="AN27" s="20">
        <f>Summary!I27</f>
        <v>1217973.9946507069</v>
      </c>
      <c r="AP27" s="12">
        <v>1</v>
      </c>
    </row>
    <row r="28" spans="1:52" x14ac:dyDescent="0.3">
      <c r="A28">
        <v>24</v>
      </c>
      <c r="B28" t="str">
        <f>Summary!B28</f>
        <v>Portland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-547449.12606098084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37042412.212724842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5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5">
        <f t="shared" si="10"/>
        <v>-547449.12606098084</v>
      </c>
      <c r="AC28" s="73">
        <f>AB28/SUMIFS(FinParameters!$L$8:$L$39,FinParameters!$B$8:$B$39,Financials!$E28,FinParameters!$C$8:$C$39,Financials!$F28)</f>
        <v>-495961.88875000796</v>
      </c>
      <c r="AD28" s="73">
        <f t="shared" si="11"/>
        <v>-495961.88875000796</v>
      </c>
      <c r="AE28" s="12"/>
      <c r="AF28" s="73">
        <f t="shared" si="12"/>
        <v>31116787.212724846</v>
      </c>
      <c r="AG28" s="73">
        <f t="shared" si="13"/>
        <v>25782558.193600684</v>
      </c>
      <c r="AH28" s="73">
        <f t="shared" si="13"/>
        <v>-3810641.9238966876</v>
      </c>
      <c r="AI28" s="12">
        <f t="shared" si="14"/>
        <v>-0.11541578022704954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-217224.89561765548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Portland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-74639292.564097598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73396589.583015233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5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5">
        <f t="shared" si="10"/>
        <v>-74639292.564097598</v>
      </c>
      <c r="AC29" s="73">
        <f>AB29/SUMIFS(FinParameters!$L$8:$L$39,FinParameters!$B$8:$B$39,Financials!$E29,FinParameters!$C$8:$C$39,Financials!$F29)</f>
        <v>-65970258.756918818</v>
      </c>
      <c r="AD29" s="73">
        <f t="shared" si="11"/>
        <v>-65970258.756918818</v>
      </c>
      <c r="AE29" s="12"/>
      <c r="AF29" s="73">
        <f t="shared" si="12"/>
        <v>65794073.958015248</v>
      </c>
      <c r="AG29" s="73">
        <f t="shared" si="13"/>
        <v>47525114.863433585</v>
      </c>
      <c r="AH29" s="73">
        <f t="shared" si="13"/>
        <v>23589474.373978436</v>
      </c>
      <c r="AI29" s="12">
        <f t="shared" si="14"/>
        <v>0.60089406763520425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-19105280.406195033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Portland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-30392815.428133242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59197615.299957596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5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5">
        <f t="shared" si="10"/>
        <v>-30392815.428133242</v>
      </c>
      <c r="AC30" s="73">
        <f>AB30/SUMIFS(FinParameters!$L$8:$L$39,FinParameters!$B$8:$B$39,Financials!$E30,FinParameters!$C$8:$C$39,Financials!$F30)</f>
        <v>-26862820.228680249</v>
      </c>
      <c r="AD30" s="73">
        <f t="shared" si="11"/>
        <v>-26862820.228680249</v>
      </c>
      <c r="AE30" s="12"/>
      <c r="AF30" s="73">
        <f t="shared" si="12"/>
        <v>51595099.674957596</v>
      </c>
      <c r="AG30" s="73">
        <f t="shared" si="13"/>
        <v>39003111.982946366</v>
      </c>
      <c r="AH30" s="73">
        <f t="shared" si="13"/>
        <v>9260435.4028490372</v>
      </c>
      <c r="AI30" s="12">
        <f t="shared" si="14"/>
        <v>0.23589083033699376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-8117397.4262861153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Portland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-12052674.626117762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45015329.417664781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5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5">
        <f t="shared" si="10"/>
        <v>-12052674.626117762</v>
      </c>
      <c r="AC31" s="73">
        <f>AB31/SUMIFS(FinParameters!$L$8:$L$39,FinParameters!$B$8:$B$39,Financials!$E31,FinParameters!$C$8:$C$39,Financials!$F31)</f>
        <v>-10652808.145456618</v>
      </c>
      <c r="AD31" s="73">
        <f t="shared" si="11"/>
        <v>-10652808.145456618</v>
      </c>
      <c r="AE31" s="12"/>
      <c r="AF31" s="73">
        <f t="shared" si="12"/>
        <v>37412813.792664781</v>
      </c>
      <c r="AG31" s="73">
        <f t="shared" si="13"/>
        <v>28325603.2713603</v>
      </c>
      <c r="AH31" s="73">
        <f t="shared" si="13"/>
        <v>-4095183.5383188482</v>
      </c>
      <c r="AI31" s="12">
        <f t="shared" si="14"/>
        <v>-0.10431650383730549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-3127711.7198138898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Portland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80920.767585641777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34893706.155001074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5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5">
        <f t="shared" si="10"/>
        <v>80920.767585641777</v>
      </c>
      <c r="AC32" s="73">
        <f>AB32/SUMIFS(FinParameters!$L$8:$L$39,FinParameters!$B$8:$B$39,Financials!$E32,FinParameters!$C$8:$C$39,Financials!$F32)</f>
        <v>71522.167387222726</v>
      </c>
      <c r="AD32" s="73">
        <f t="shared" si="11"/>
        <v>71522.167387222726</v>
      </c>
      <c r="AE32" s="12"/>
      <c r="AF32" s="73">
        <f t="shared" si="12"/>
        <v>27291190.530001067</v>
      </c>
      <c r="AG32" s="73">
        <f t="shared" si="13"/>
        <v>20441714.158643115</v>
      </c>
      <c r="AH32" s="73">
        <f t="shared" si="13"/>
        <v>-13510408.96934911</v>
      </c>
      <c r="AI32" s="12">
        <f t="shared" si="14"/>
        <v>-0.34415029653914897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32143.041192836714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Portland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11325624.541777462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31604701.58822237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5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5">
        <f t="shared" si="10"/>
        <v>11325624.541777462</v>
      </c>
      <c r="AC33" s="73">
        <f>AB33/SUMIFS(FinParameters!$L$8:$L$39,FinParameters!$B$8:$B$39,Financials!$E33,FinParameters!$C$8:$C$39,Financials!$F33)</f>
        <v>10010201.811105583</v>
      </c>
      <c r="AD33" s="73">
        <f t="shared" si="11"/>
        <v>10010201.811105583</v>
      </c>
      <c r="AE33" s="12"/>
      <c r="AF33" s="73">
        <f t="shared" si="12"/>
        <v>24002185.96322237</v>
      </c>
      <c r="AG33" s="73">
        <f t="shared" si="13"/>
        <v>18430709.88610569</v>
      </c>
      <c r="AH33" s="73">
        <f t="shared" si="13"/>
        <v>-16813199.436612122</v>
      </c>
      <c r="AI33" s="12">
        <f t="shared" si="14"/>
        <v>-0.42828219227183606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2957825.4819188179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Portland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26301369.560373086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27798711.943429008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5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5">
        <f t="shared" si="10"/>
        <v>26301369.560373086</v>
      </c>
      <c r="AC34" s="73">
        <f>AB34/SUMIFS(FinParameters!$L$8:$L$39,FinParameters!$B$8:$B$39,Financials!$E34,FinParameters!$C$8:$C$39,Financials!$F34)</f>
        <v>23246578.255938195</v>
      </c>
      <c r="AD34" s="73">
        <f t="shared" si="11"/>
        <v>23246578.255938195</v>
      </c>
      <c r="AE34" s="12"/>
      <c r="AF34" s="73">
        <f t="shared" si="12"/>
        <v>20196196.318429008</v>
      </c>
      <c r="AG34" s="73">
        <f t="shared" si="13"/>
        <v>16193679.680410856</v>
      </c>
      <c r="AH34" s="73">
        <f t="shared" si="13"/>
        <v>-20674931.115089022</v>
      </c>
      <c r="AI34" s="12">
        <f t="shared" si="14"/>
        <v>-0.52665198295082827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7150979.9659862816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Portland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56337614.240788683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30262638.110428236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5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5">
        <f t="shared" si="10"/>
        <v>56337614.240788683</v>
      </c>
      <c r="AC35" s="73">
        <f>AB35/SUMIFS(FinParameters!$L$8:$L$39,FinParameters!$B$8:$B$39,Financials!$E35,FinParameters!$C$8:$C$39,Financials!$F35)</f>
        <v>49794241.900412068</v>
      </c>
      <c r="AD35" s="73">
        <f t="shared" si="11"/>
        <v>49794241.900412068</v>
      </c>
      <c r="AE35" s="12"/>
      <c r="AF35" s="73">
        <f t="shared" si="12"/>
        <v>22660122.485428236</v>
      </c>
      <c r="AG35" s="73">
        <f t="shared" si="13"/>
        <v>20145949.966491267</v>
      </c>
      <c r="AH35" s="73">
        <f t="shared" si="13"/>
        <v>-19281039.753819481</v>
      </c>
      <c r="AI35" s="12">
        <f t="shared" si="14"/>
        <v>-0.49114542453260585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15217109.076776981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Portland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-734615.40354043781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38920658.308874711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5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5">
        <f t="shared" si="10"/>
        <v>-734615.40354043781</v>
      </c>
      <c r="AC36" s="73">
        <f>AB36/SUMIFS(FinParameters!$L$8:$L$39,FinParameters!$B$8:$B$39,Financials!$E36,FinParameters!$C$8:$C$39,Financials!$F36)</f>
        <v>-649292.97416321165</v>
      </c>
      <c r="AD36" s="73">
        <f t="shared" si="11"/>
        <v>-649292.97416321165</v>
      </c>
      <c r="AE36" s="12"/>
      <c r="AF36" s="73">
        <f t="shared" si="12"/>
        <v>31318142.683874708</v>
      </c>
      <c r="AG36" s="73">
        <f t="shared" si="13"/>
        <v>23858548.135881066</v>
      </c>
      <c r="AH36" s="73">
        <f t="shared" si="13"/>
        <v>-9888265.3227298278</v>
      </c>
      <c r="AI36" s="12">
        <f t="shared" si="14"/>
        <v>-0.25188352556874544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-187166.27747945694</v>
      </c>
      <c r="AN36" s="20">
        <f>Summary!I36</f>
        <v>5413425.0986614088</v>
      </c>
      <c r="AP36" s="12">
        <v>1</v>
      </c>
    </row>
    <row r="37" spans="1:42" x14ac:dyDescent="0.3">
      <c r="A37">
        <v>33</v>
      </c>
      <c r="B37" t="str">
        <f>Summary!B37</f>
        <v>Portland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117875730.65825087</v>
      </c>
      <c r="H37" s="73">
        <f>SUMIFS(AM$5:AM37,$F$5:$F37,$F37,$D$5:$D37,$D37)</f>
        <v>-98277346.973958045</v>
      </c>
      <c r="I37" s="20">
        <f>SUMIFS(AN$5:AN37,$F$5:$F37,$F37,$D$5:$D37,$D37)</f>
        <v>60437066.015026107</v>
      </c>
      <c r="J37" s="73">
        <f t="shared" si="0"/>
        <v>60437066.015026107</v>
      </c>
      <c r="K37" s="73">
        <f t="shared" si="1"/>
        <v>178312796.67327696</v>
      </c>
      <c r="L37" s="73">
        <f t="shared" si="2"/>
        <v>80035449.699318931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51130737.499401107</v>
      </c>
      <c r="Q37" s="73">
        <f>P37/SUMIFS(FinParameters!$H$8:$H$39,FinParameters!$B$8:$B$39,Financials!$E37,FinParameters!$C$8:$C$39,Financials!$F37)</f>
        <v>28861968.342834979</v>
      </c>
      <c r="R37" s="73">
        <f t="shared" si="15"/>
        <v>6583077.8943577856</v>
      </c>
      <c r="S37" s="12">
        <f t="shared" si="4"/>
        <v>0.147776066188952</v>
      </c>
      <c r="T37" s="115">
        <f t="shared" si="5"/>
        <v>117875730.65825087</v>
      </c>
      <c r="U37" s="73">
        <f>T37/SUMIFS(FinParameters!$L$8:$L$39,FinParameters!$B$8:$B$39,Financials!$E37,FinParameters!$C$8:$C$39,Financials!$F37)</f>
        <v>101643873.1194143</v>
      </c>
      <c r="V37" s="73">
        <f t="shared" si="6"/>
        <v>101643873.1194143</v>
      </c>
      <c r="W37" s="12"/>
      <c r="X37" s="73">
        <f t="shared" si="7"/>
        <v>169006468.15765196</v>
      </c>
      <c r="Y37" s="73">
        <f t="shared" si="8"/>
        <v>130505841.46224928</v>
      </c>
      <c r="Z37" s="73">
        <f t="shared" si="8"/>
        <v>108226951.01377209</v>
      </c>
      <c r="AA37" s="12">
        <f t="shared" si="9"/>
        <v>2.429464352859505</v>
      </c>
      <c r="AB37" s="115">
        <f t="shared" si="10"/>
        <v>-98277346.973958045</v>
      </c>
      <c r="AC37" s="73">
        <f>AB37/SUMIFS(FinParameters!$L$8:$L$39,FinParameters!$B$8:$B$39,Financials!$E37,FinParameters!$C$8:$C$39,Financials!$F37)</f>
        <v>-84744248.290557101</v>
      </c>
      <c r="AD37" s="73">
        <f t="shared" si="11"/>
        <v>-84744248.290557101</v>
      </c>
      <c r="AE37" s="12"/>
      <c r="AF37" s="73">
        <f t="shared" si="12"/>
        <v>70729121.183693916</v>
      </c>
      <c r="AG37" s="73">
        <f t="shared" si="13"/>
        <v>45761593.171692178</v>
      </c>
      <c r="AH37" s="73">
        <f t="shared" si="13"/>
        <v>23482702.723214984</v>
      </c>
      <c r="AI37" s="12">
        <f t="shared" si="14"/>
        <v>0.52713662022676644</v>
      </c>
      <c r="AL37" s="73">
        <f>Summary!G37</f>
        <v>17860497.031073336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-23638054.409860451</v>
      </c>
      <c r="AN37" s="20">
        <f>Summary!I37</f>
        <v>12416417.495090801</v>
      </c>
      <c r="AP37" s="12">
        <v>1</v>
      </c>
    </row>
    <row r="38" spans="1:42" x14ac:dyDescent="0.3">
      <c r="A38">
        <v>34</v>
      </c>
      <c r="B38" t="str">
        <f>Summary!B38</f>
        <v>Portland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63305882.897459783</v>
      </c>
      <c r="H38" s="73">
        <f>SUMIFS(AM$5:AM38,$F$5:$F38,$F38,$D$5:$D38,$D38)</f>
        <v>-39278396.748651147</v>
      </c>
      <c r="I38" s="20">
        <f>SUMIFS(AN$5:AN38,$F$5:$F38,$F38,$D$5:$D38,$D38)</f>
        <v>41131181.44645004</v>
      </c>
      <c r="J38" s="73">
        <f t="shared" si="0"/>
        <v>41131181.44645004</v>
      </c>
      <c r="K38" s="73">
        <f t="shared" si="1"/>
        <v>104437064.34390983</v>
      </c>
      <c r="L38" s="73">
        <f t="shared" si="2"/>
        <v>65158667.595258676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31824852.93082504</v>
      </c>
      <c r="Q38" s="73">
        <f>P38/SUMIFS(FinParameters!$H$8:$H$39,FinParameters!$B$8:$B$39,Financials!$E38,FinParameters!$C$8:$C$39,Financials!$F38)</f>
        <v>17964299.807246275</v>
      </c>
      <c r="R38" s="73">
        <f t="shared" si="15"/>
        <v>-12722806.674218282</v>
      </c>
      <c r="S38" s="12">
        <f t="shared" si="4"/>
        <v>-0.28559988980381606</v>
      </c>
      <c r="T38" s="115">
        <f t="shared" si="5"/>
        <v>63305882.897459783</v>
      </c>
      <c r="U38" s="73">
        <f>T38/SUMIFS(FinParameters!$L$8:$L$39,FinParameters!$B$8:$B$39,Financials!$E38,FinParameters!$C$8:$C$39,Financials!$F38)</f>
        <v>54588464.419342279</v>
      </c>
      <c r="V38" s="73">
        <f t="shared" si="6"/>
        <v>54588464.419342279</v>
      </c>
      <c r="W38" s="12"/>
      <c r="X38" s="73">
        <f t="shared" si="7"/>
        <v>95130735.82828483</v>
      </c>
      <c r="Y38" s="73">
        <f t="shared" si="8"/>
        <v>72552764.226588547</v>
      </c>
      <c r="Z38" s="73">
        <f t="shared" si="8"/>
        <v>41865657.745123997</v>
      </c>
      <c r="AA38" s="12">
        <f t="shared" si="9"/>
        <v>0.93979477522056643</v>
      </c>
      <c r="AB38" s="115">
        <f t="shared" si="10"/>
        <v>-39278396.748651147</v>
      </c>
      <c r="AC38" s="73">
        <f>AB38/SUMIFS(FinParameters!$L$8:$L$39,FinParameters!$B$8:$B$39,Financials!$E38,FinParameters!$C$8:$C$39,Financials!$F38)</f>
        <v>-33869638.416315161</v>
      </c>
      <c r="AD38" s="73">
        <f t="shared" si="11"/>
        <v>-33869638.416315161</v>
      </c>
      <c r="AE38" s="12"/>
      <c r="AF38" s="73">
        <f t="shared" si="12"/>
        <v>55852339.079633683</v>
      </c>
      <c r="AG38" s="73">
        <f t="shared" si="13"/>
        <v>38683125.810273387</v>
      </c>
      <c r="AH38" s="73">
        <f t="shared" si="13"/>
        <v>7996019.3288088366</v>
      </c>
      <c r="AI38" s="12">
        <f t="shared" si="14"/>
        <v>0.17949358955556877</v>
      </c>
      <c r="AL38" s="73">
        <f>Summary!G38</f>
        <v>6417285.7733485429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-8885581.3205179032</v>
      </c>
      <c r="AN38" s="20">
        <f>Summary!I38</f>
        <v>8429347.8424704447</v>
      </c>
      <c r="AP38" s="12">
        <v>1</v>
      </c>
    </row>
    <row r="39" spans="1:42" x14ac:dyDescent="0.3">
      <c r="A39">
        <v>35</v>
      </c>
      <c r="B39" t="str">
        <f>Summary!B39</f>
        <v>Portland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32571611.90247304</v>
      </c>
      <c r="H39" s="73">
        <f>SUMIFS(AM$5:AM39,$F$5:$F39,$F39,$D$5:$D39,$D39)</f>
        <v>-15581832.087458119</v>
      </c>
      <c r="I39" s="20">
        <f>SUMIFS(AN$5:AN39,$F$5:$F39,$F39,$D$5:$D39,$D39)</f>
        <v>32453678.277775995</v>
      </c>
      <c r="J39" s="73">
        <f t="shared" si="0"/>
        <v>32453678.277775995</v>
      </c>
      <c r="K39" s="73">
        <f t="shared" si="1"/>
        <v>65025290.180249035</v>
      </c>
      <c r="L39" s="73">
        <f t="shared" si="2"/>
        <v>49443458.092790917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23147349.762150995</v>
      </c>
      <c r="Q39" s="73">
        <f>P39/SUMIFS(FinParameters!$H$8:$H$39,FinParameters!$B$8:$B$39,Financials!$E39,FinParameters!$C$8:$C$39,Financials!$F39)</f>
        <v>13066075.490570735</v>
      </c>
      <c r="R39" s="73">
        <f t="shared" si="15"/>
        <v>-21400309.842892326</v>
      </c>
      <c r="S39" s="12">
        <f t="shared" si="4"/>
        <v>-0.4803913389081737</v>
      </c>
      <c r="T39" s="115">
        <f t="shared" si="5"/>
        <v>32571611.90247304</v>
      </c>
      <c r="U39" s="73">
        <f>T39/SUMIFS(FinParameters!$L$8:$L$39,FinParameters!$B$8:$B$39,Financials!$E39,FinParameters!$C$8:$C$39,Financials!$F39)</f>
        <v>28086398.862784371</v>
      </c>
      <c r="V39" s="73">
        <f t="shared" si="6"/>
        <v>28086398.862784371</v>
      </c>
      <c r="W39" s="12"/>
      <c r="X39" s="73">
        <f t="shared" si="7"/>
        <v>55718961.664624035</v>
      </c>
      <c r="Y39" s="73">
        <f t="shared" si="8"/>
        <v>41152474.35335511</v>
      </c>
      <c r="Z39" s="73">
        <f t="shared" si="8"/>
        <v>6686089.0198920444</v>
      </c>
      <c r="AA39" s="12">
        <f t="shared" si="9"/>
        <v>0.15008844637789007</v>
      </c>
      <c r="AB39" s="115">
        <f t="shared" si="10"/>
        <v>-15581832.087458119</v>
      </c>
      <c r="AC39" s="73">
        <f>AB39/SUMIFS(FinParameters!$L$8:$L$39,FinParameters!$B$8:$B$39,Financials!$E39,FinParameters!$C$8:$C$39,Financials!$F39)</f>
        <v>-13436164.974937964</v>
      </c>
      <c r="AD39" s="73">
        <f t="shared" si="11"/>
        <v>-13436164.974937964</v>
      </c>
      <c r="AE39" s="12"/>
      <c r="AF39" s="73">
        <f t="shared" si="12"/>
        <v>40137129.577165917</v>
      </c>
      <c r="AG39" s="73">
        <f t="shared" si="13"/>
        <v>27716309.378417145</v>
      </c>
      <c r="AH39" s="73">
        <f t="shared" si="13"/>
        <v>-6750075.9550459199</v>
      </c>
      <c r="AI39" s="12">
        <f t="shared" si="14"/>
        <v>-0.15152481667705237</v>
      </c>
      <c r="AL39" s="73">
        <f>Summary!G39</f>
        <v>1140654.1441268765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-3529157.4613403575</v>
      </c>
      <c r="AN39" s="20">
        <f>Summary!I39</f>
        <v>6816631.9923396185</v>
      </c>
      <c r="AP39" s="12">
        <v>1</v>
      </c>
    </row>
    <row r="40" spans="1:42" x14ac:dyDescent="0.3">
      <c r="A40">
        <v>36</v>
      </c>
      <c r="B40" t="str">
        <f>Summary!B40</f>
        <v>Portland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11019531.325863644</v>
      </c>
      <c r="H40" s="73">
        <f>SUMIFS(AM$5:AM40,$F$5:$F40,$F40,$D$5:$D40,$D40)</f>
        <v>113962.06209315502</v>
      </c>
      <c r="I40" s="20">
        <f>SUMIFS(AN$5:AN40,$F$5:$F40,$F40,$D$5:$D40,$D40)</f>
        <v>27399853.506456025</v>
      </c>
      <c r="J40" s="73">
        <f t="shared" si="0"/>
        <v>27399853.506456025</v>
      </c>
      <c r="K40" s="73">
        <f t="shared" si="1"/>
        <v>38419384.832319669</v>
      </c>
      <c r="L40" s="73">
        <f t="shared" si="2"/>
        <v>38533346.894412823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18093524.990831025</v>
      </c>
      <c r="Q40" s="73">
        <f>P40/SUMIFS(FinParameters!$H$8:$H$39,FinParameters!$B$8:$B$39,Financials!$E40,FinParameters!$C$8:$C$39,Financials!$F40)</f>
        <v>10213323.16010062</v>
      </c>
      <c r="R40" s="73">
        <f t="shared" si="15"/>
        <v>-26454134.614212297</v>
      </c>
      <c r="S40" s="12">
        <f t="shared" si="4"/>
        <v>-0.59383893225262452</v>
      </c>
      <c r="T40" s="115">
        <f t="shared" si="5"/>
        <v>11019531.325863644</v>
      </c>
      <c r="U40" s="73">
        <f>T40/SUMIFS(FinParameters!$L$8:$L$39,FinParameters!$B$8:$B$39,Financials!$E40,FinParameters!$C$8:$C$39,Financials!$F40)</f>
        <v>9502107.3266458251</v>
      </c>
      <c r="V40" s="73">
        <f t="shared" si="6"/>
        <v>9502107.3266458251</v>
      </c>
      <c r="W40" s="12"/>
      <c r="X40" s="73">
        <f t="shared" si="7"/>
        <v>29113056.316694669</v>
      </c>
      <c r="Y40" s="73">
        <f t="shared" si="8"/>
        <v>19715430.486746445</v>
      </c>
      <c r="Z40" s="73">
        <f t="shared" si="8"/>
        <v>-16952027.287566472</v>
      </c>
      <c r="AA40" s="12">
        <f t="shared" si="9"/>
        <v>-0.38053687753435428</v>
      </c>
      <c r="AB40" s="115">
        <f t="shared" si="10"/>
        <v>113962.06209315502</v>
      </c>
      <c r="AC40" s="73">
        <f>AB40/SUMIFS(FinParameters!$L$8:$L$39,FinParameters!$B$8:$B$39,Financials!$E40,FinParameters!$C$8:$C$39,Financials!$F40)</f>
        <v>98269.128981324</v>
      </c>
      <c r="AD40" s="73">
        <f t="shared" si="11"/>
        <v>98269.128981324</v>
      </c>
      <c r="AE40" s="12"/>
      <c r="AF40" s="73">
        <f t="shared" si="12"/>
        <v>29227018.378787823</v>
      </c>
      <c r="AG40" s="73">
        <f t="shared" si="13"/>
        <v>19813699.615727771</v>
      </c>
      <c r="AH40" s="73">
        <f t="shared" si="13"/>
        <v>-16853758.158585146</v>
      </c>
      <c r="AI40" s="12">
        <f t="shared" si="14"/>
        <v>-0.37833094505995329</v>
      </c>
      <c r="AL40" s="73">
        <f>Summary!G40</f>
        <v>-2195834.406320299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33041.294507513245</v>
      </c>
      <c r="AN40" s="20">
        <f>Summary!I40</f>
        <v>5802433.8512245435</v>
      </c>
      <c r="AP40" s="12">
        <v>1</v>
      </c>
    </row>
    <row r="41" spans="1:42" x14ac:dyDescent="0.3">
      <c r="A41">
        <v>37</v>
      </c>
      <c r="B41" t="str">
        <f>Summary!B41</f>
        <v>Portland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-2911459.2181817982</v>
      </c>
      <c r="H41" s="73">
        <f>SUMIFS(AM$5:AM41,$F$5:$F41,$F41,$D$5:$D41,$D41)</f>
        <v>14828594.344460122</v>
      </c>
      <c r="I41" s="20">
        <f>SUMIFS(AN$5:AN41,$F$5:$F41,$F41,$D$5:$D41,$D41)</f>
        <v>23144781.645152371</v>
      </c>
      <c r="J41" s="73">
        <f t="shared" si="0"/>
        <v>23144781.645152371</v>
      </c>
      <c r="K41" s="73">
        <f t="shared" si="1"/>
        <v>20233322.426970571</v>
      </c>
      <c r="L41" s="73">
        <f t="shared" si="2"/>
        <v>35061916.771430694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13838453.129527371</v>
      </c>
      <c r="Q41" s="73">
        <f>P41/SUMIFS(FinParameters!$H$8:$H$39,FinParameters!$B$8:$B$39,Financials!$E41,FinParameters!$C$8:$C$39,Financials!$F41)</f>
        <v>7811446.023889306</v>
      </c>
      <c r="R41" s="73">
        <f t="shared" si="15"/>
        <v>-30709206.475515947</v>
      </c>
      <c r="S41" s="12">
        <f t="shared" si="4"/>
        <v>-0.68935622539504415</v>
      </c>
      <c r="T41" s="115">
        <f t="shared" si="5"/>
        <v>-2911459.2181817982</v>
      </c>
      <c r="U41" s="73">
        <f>T41/SUMIFS(FinParameters!$L$8:$L$39,FinParameters!$B$8:$B$39,Financials!$E41,FinParameters!$C$8:$C$39,Financials!$F41)</f>
        <v>-2510542.1592099858</v>
      </c>
      <c r="V41" s="73">
        <f t="shared" si="6"/>
        <v>-2510542.1592099858</v>
      </c>
      <c r="W41" s="12"/>
      <c r="X41" s="73">
        <f t="shared" si="7"/>
        <v>10926993.911345571</v>
      </c>
      <c r="Y41" s="73">
        <f t="shared" si="8"/>
        <v>5300903.8646793198</v>
      </c>
      <c r="Z41" s="73">
        <f t="shared" si="8"/>
        <v>-33219748.634725932</v>
      </c>
      <c r="AA41" s="12">
        <f t="shared" si="9"/>
        <v>-0.7457125453783674</v>
      </c>
      <c r="AB41" s="115">
        <f t="shared" si="10"/>
        <v>14828594.344460122</v>
      </c>
      <c r="AC41" s="73">
        <f>AB41/SUMIFS(FinParameters!$L$8:$L$39,FinParameters!$B$8:$B$39,Financials!$E41,FinParameters!$C$8:$C$39,Financials!$F41)</f>
        <v>12786650.429827627</v>
      </c>
      <c r="AD41" s="73">
        <f t="shared" si="11"/>
        <v>12786650.429827627</v>
      </c>
      <c r="AE41" s="12"/>
      <c r="AF41" s="73">
        <f t="shared" si="12"/>
        <v>25755588.255805694</v>
      </c>
      <c r="AG41" s="73">
        <f t="shared" si="13"/>
        <v>18087554.294506945</v>
      </c>
      <c r="AH41" s="73">
        <f t="shared" si="13"/>
        <v>-20433098.204898305</v>
      </c>
      <c r="AI41" s="12">
        <f t="shared" si="14"/>
        <v>-0.45867949935096114</v>
      </c>
      <c r="AL41" s="73">
        <f>Summary!G41</f>
        <v>-5000816.0483356267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3502969.8026826601</v>
      </c>
      <c r="AN41" s="20">
        <f>Summary!I41</f>
        <v>4955061.4288612911</v>
      </c>
      <c r="AP41" s="12">
        <v>1</v>
      </c>
    </row>
    <row r="42" spans="1:42" x14ac:dyDescent="0.3">
      <c r="A42">
        <v>38</v>
      </c>
      <c r="B42" t="str">
        <f>Summary!B42</f>
        <v>Portland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-19302813.333822329</v>
      </c>
      <c r="H42" s="73">
        <f>SUMIFS(AM$5:AM42,$F$5:$F42,$F42,$D$5:$D42,$D42)</f>
        <v>34349887.762511417</v>
      </c>
      <c r="I42" s="20">
        <f>SUMIFS(AN$5:AN42,$F$5:$F42,$F42,$D$5:$D42,$D42)</f>
        <v>17731094.303334795</v>
      </c>
      <c r="J42" s="73">
        <f t="shared" si="0"/>
        <v>17731094.303334795</v>
      </c>
      <c r="K42" s="73">
        <f t="shared" si="1"/>
        <v>-1571719.0304875337</v>
      </c>
      <c r="L42" s="73">
        <f t="shared" si="2"/>
        <v>32778168.732023884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8424765.7877097949</v>
      </c>
      <c r="Q42" s="73">
        <f>P42/SUMIFS(FinParameters!$H$8:$H$39,FinParameters!$B$8:$B$39,Financials!$E42,FinParameters!$C$8:$C$39,Financials!$F42)</f>
        <v>4755560.6539711533</v>
      </c>
      <c r="R42" s="73">
        <f t="shared" si="15"/>
        <v>-36122893.817333527</v>
      </c>
      <c r="S42" s="12">
        <f t="shared" si="4"/>
        <v>-0.81088196636134813</v>
      </c>
      <c r="T42" s="115">
        <f t="shared" si="5"/>
        <v>-19302813.333822329</v>
      </c>
      <c r="U42" s="73">
        <f>T42/SUMIFS(FinParameters!$L$8:$L$39,FinParameters!$B$8:$B$39,Financials!$E42,FinParameters!$C$8:$C$39,Financials!$F42)</f>
        <v>-16644755.441975635</v>
      </c>
      <c r="V42" s="73">
        <f t="shared" si="6"/>
        <v>-16644755.441975635</v>
      </c>
      <c r="W42" s="12"/>
      <c r="X42" s="73">
        <f t="shared" si="7"/>
        <v>-10878047.546112534</v>
      </c>
      <c r="Y42" s="73">
        <f t="shared" si="8"/>
        <v>-11889194.78800448</v>
      </c>
      <c r="Z42" s="73">
        <f t="shared" si="8"/>
        <v>-52767649.259309158</v>
      </c>
      <c r="AA42" s="12">
        <f t="shared" si="9"/>
        <v>-1.1845212459452132</v>
      </c>
      <c r="AB42" s="115">
        <f t="shared" si="10"/>
        <v>34349887.762511417</v>
      </c>
      <c r="AC42" s="73">
        <f>AB42/SUMIFS(FinParameters!$L$8:$L$39,FinParameters!$B$8:$B$39,Financials!$E42,FinParameters!$C$8:$C$39,Financials!$F42)</f>
        <v>29619800.563708685</v>
      </c>
      <c r="AD42" s="73">
        <f t="shared" si="11"/>
        <v>29619800.563708685</v>
      </c>
      <c r="AE42" s="12"/>
      <c r="AF42" s="73">
        <f t="shared" si="12"/>
        <v>23471840.216398884</v>
      </c>
      <c r="AG42" s="73">
        <f t="shared" si="13"/>
        <v>17730605.775704205</v>
      </c>
      <c r="AH42" s="73">
        <f t="shared" si="13"/>
        <v>-23147848.695600472</v>
      </c>
      <c r="AI42" s="12">
        <f t="shared" si="14"/>
        <v>-0.51961986108423663</v>
      </c>
      <c r="AL42" s="73">
        <f>Summary!G42</f>
        <v>-6896357.0562213697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8048518.2021383345</v>
      </c>
      <c r="AN42" s="20">
        <f>Summary!I42</f>
        <v>3827295.6426779125</v>
      </c>
      <c r="AP42" s="12">
        <v>1</v>
      </c>
    </row>
    <row r="43" spans="1:42" x14ac:dyDescent="0.3">
      <c r="A43">
        <v>39</v>
      </c>
      <c r="B43" t="str">
        <f>Summary!B43</f>
        <v>Portland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-46426468.740560837</v>
      </c>
      <c r="H43" s="73">
        <f>SUMIFS(AM$5:AM43,$F$5:$F43,$F43,$D$5:$D43,$D43)</f>
        <v>72922234.039873585</v>
      </c>
      <c r="I43" s="20">
        <f>SUMIFS(AN$5:AN43,$F$5:$F43,$F43,$D$5:$D43,$D43)</f>
        <v>8703038.1649371684</v>
      </c>
      <c r="J43" s="73">
        <f t="shared" si="0"/>
        <v>8703038.1649371684</v>
      </c>
      <c r="K43" s="73">
        <f t="shared" si="1"/>
        <v>-37723430.575623669</v>
      </c>
      <c r="L43" s="73">
        <f t="shared" si="2"/>
        <v>35198803.464249916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-603290.35068783164</v>
      </c>
      <c r="Q43" s="73">
        <f>P43/SUMIFS(FinParameters!$H$8:$H$39,FinParameters!$B$8:$B$39,Financials!$E43,FinParameters!$C$8:$C$39,Financials!$F43)</f>
        <v>-340541.67521628173</v>
      </c>
      <c r="R43" s="73">
        <f t="shared" si="15"/>
        <v>-45150949.955731153</v>
      </c>
      <c r="S43" s="12">
        <f t="shared" si="4"/>
        <v>-1.0135425823945987</v>
      </c>
      <c r="T43" s="115">
        <f t="shared" si="5"/>
        <v>-46426468.740560837</v>
      </c>
      <c r="U43" s="73">
        <f>T43/SUMIFS(FinParameters!$L$8:$L$39,FinParameters!$B$8:$B$39,Financials!$E43,FinParameters!$C$8:$C$39,Financials!$F43)</f>
        <v>-40033398.492598943</v>
      </c>
      <c r="V43" s="73">
        <f t="shared" si="6"/>
        <v>-40033398.492598943</v>
      </c>
      <c r="W43" s="12"/>
      <c r="X43" s="73">
        <f t="shared" si="7"/>
        <v>-47029759.091248669</v>
      </c>
      <c r="Y43" s="73">
        <f t="shared" si="8"/>
        <v>-40373940.167815223</v>
      </c>
      <c r="Z43" s="73">
        <f t="shared" si="8"/>
        <v>-85184348.448330104</v>
      </c>
      <c r="AA43" s="12">
        <f t="shared" si="9"/>
        <v>-1.9122070430538674</v>
      </c>
      <c r="AB43" s="115">
        <f t="shared" si="10"/>
        <v>72922234.039873585</v>
      </c>
      <c r="AC43" s="73">
        <f>AB43/SUMIFS(FinParameters!$L$8:$L$39,FinParameters!$B$8:$B$39,Financials!$E43,FinParameters!$C$8:$C$39,Financials!$F43)</f>
        <v>62880613.871421419</v>
      </c>
      <c r="AD43" s="73">
        <f t="shared" si="11"/>
        <v>62880613.871421419</v>
      </c>
      <c r="AE43" s="12"/>
      <c r="AF43" s="73">
        <f t="shared" si="12"/>
        <v>25892474.948624916</v>
      </c>
      <c r="AG43" s="73">
        <f t="shared" si="13"/>
        <v>22506673.703606196</v>
      </c>
      <c r="AH43" s="73">
        <f t="shared" si="13"/>
        <v>-22303734.576908685</v>
      </c>
      <c r="AI43" s="12">
        <f t="shared" si="14"/>
        <v>-0.50067129843974201</v>
      </c>
      <c r="AL43" s="73">
        <f>Summary!G43</f>
        <v>-13196633.102378299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16584619.799084904</v>
      </c>
      <c r="AN43" s="20">
        <f>Summary!I43</f>
        <v>1548178.6571150774</v>
      </c>
      <c r="AP43" s="12">
        <v>1</v>
      </c>
    </row>
    <row r="44" spans="1:42" x14ac:dyDescent="0.3">
      <c r="A44">
        <v>40</v>
      </c>
      <c r="B44" t="str">
        <f>Summary!B44</f>
        <v>Portland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15913171.209961403</v>
      </c>
      <c r="H44" s="73">
        <f>SUMIFS(AM$5:AM44,$F$5:$F44,$F44,$D$5:$D44,$D44)</f>
        <v>-865372.59965232294</v>
      </c>
      <c r="I44" s="20">
        <f>SUMIFS(AN$5:AN44,$F$5:$F44,$F44,$D$5:$D44,$D44)</f>
        <v>28055554.060980894</v>
      </c>
      <c r="J44" s="73">
        <f t="shared" si="0"/>
        <v>28055554.060980894</v>
      </c>
      <c r="K44" s="73">
        <f t="shared" si="1"/>
        <v>43968725.270942301</v>
      </c>
      <c r="L44" s="73">
        <f t="shared" si="2"/>
        <v>43103352.671289973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18749225.545355894</v>
      </c>
      <c r="Q44" s="73">
        <f>P44/SUMIFS(FinParameters!$H$8:$H$39,FinParameters!$B$8:$B$39,Financials!$E44,FinParameters!$C$8:$C$39,Financials!$F44)</f>
        <v>10583449.029051714</v>
      </c>
      <c r="R44" s="73">
        <f t="shared" si="15"/>
        <v>-25798434.059687428</v>
      </c>
      <c r="S44" s="12">
        <f t="shared" si="4"/>
        <v>-0.57911985249987719</v>
      </c>
      <c r="T44" s="115">
        <f t="shared" si="5"/>
        <v>15913171.209961403</v>
      </c>
      <c r="U44" s="73">
        <f>T44/SUMIFS(FinParameters!$L$8:$L$39,FinParameters!$B$8:$B$39,Financials!$E44,FinParameters!$C$8:$C$39,Financials!$F44)</f>
        <v>13721877.66184265</v>
      </c>
      <c r="V44" s="73">
        <f t="shared" si="6"/>
        <v>13721877.66184265</v>
      </c>
      <c r="W44" s="12"/>
      <c r="X44" s="73">
        <f t="shared" si="7"/>
        <v>34662396.755317301</v>
      </c>
      <c r="Y44" s="73">
        <f t="shared" si="8"/>
        <v>24305326.690894365</v>
      </c>
      <c r="Z44" s="73">
        <f t="shared" si="8"/>
        <v>-12076556.397844778</v>
      </c>
      <c r="AA44" s="12">
        <f t="shared" si="9"/>
        <v>-0.27109294865128153</v>
      </c>
      <c r="AB44" s="115">
        <f t="shared" si="10"/>
        <v>-865372.59965232294</v>
      </c>
      <c r="AC44" s="73">
        <f>AB44/SUMIFS(FinParameters!$L$8:$L$39,FinParameters!$B$8:$B$39,Financials!$E44,FinParameters!$C$8:$C$39,Financials!$F44)</f>
        <v>-746208.08056829253</v>
      </c>
      <c r="AD44" s="73">
        <f t="shared" si="11"/>
        <v>-746208.08056829253</v>
      </c>
      <c r="AE44" s="12"/>
      <c r="AF44" s="73">
        <f t="shared" si="12"/>
        <v>33797024.15566498</v>
      </c>
      <c r="AG44" s="73">
        <f t="shared" si="13"/>
        <v>23559118.610326074</v>
      </c>
      <c r="AH44" s="73">
        <f t="shared" si="13"/>
        <v>-12822764.478413071</v>
      </c>
      <c r="AI44" s="12">
        <f t="shared" si="14"/>
        <v>-0.2878437294371663</v>
      </c>
      <c r="AL44" s="73">
        <f>Summary!G44</f>
        <v>-1603081.1115662763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-130757.19611188515</v>
      </c>
      <c r="AN44" s="20">
        <f>Summary!I44</f>
        <v>5916532.6700934255</v>
      </c>
      <c r="AP44" s="12">
        <v>1</v>
      </c>
    </row>
    <row r="45" spans="1:42" x14ac:dyDescent="0.3">
      <c r="A45">
        <v>41</v>
      </c>
      <c r="B45" t="str">
        <f>Summary!B45</f>
        <v>Portland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136649061.60390577</v>
      </c>
      <c r="H45" s="73">
        <f>SUMIFS(AM$5:AM45,$F$5:$F45,$F45,$D$5:$D45,$D45)</f>
        <v>-119221811.40150227</v>
      </c>
      <c r="I45" s="20">
        <f>SUMIFS(AN$5:AN45,$F$5:$F45,$F45,$D$5:$D45,$D45)</f>
        <v>73398951.300297856</v>
      </c>
      <c r="J45" s="73">
        <f t="shared" si="0"/>
        <v>73398951.300297856</v>
      </c>
      <c r="K45" s="73">
        <f t="shared" si="1"/>
        <v>210048012.90420362</v>
      </c>
      <c r="L45" s="73">
        <f t="shared" si="2"/>
        <v>90826201.502701357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62361214.571782231</v>
      </c>
      <c r="Q45" s="73">
        <f>P45/SUMIFS(FinParameters!$H$8:$H$39,FinParameters!$B$8:$B$39,Financials!$E45,FinParameters!$C$8:$C$39,Financials!$F45)</f>
        <v>32001163.520237077</v>
      </c>
      <c r="R45" s="73">
        <f t="shared" si="15"/>
        <v>13328766.770234141</v>
      </c>
      <c r="S45" s="12">
        <f t="shared" si="4"/>
        <v>0.27183563880352135</v>
      </c>
      <c r="T45" s="115">
        <f t="shared" si="5"/>
        <v>136649061.60390577</v>
      </c>
      <c r="U45" s="73">
        <f>T45/SUMIFS(FinParameters!$L$8:$L$39,FinParameters!$B$8:$B$39,Financials!$E45,FinParameters!$C$8:$C$39,Financials!$F45)</f>
        <v>114958104.93413843</v>
      </c>
      <c r="V45" s="73">
        <f t="shared" si="6"/>
        <v>114958104.93413843</v>
      </c>
      <c r="W45" s="12"/>
      <c r="X45" s="73">
        <f t="shared" si="7"/>
        <v>199010276.175688</v>
      </c>
      <c r="Y45" s="73">
        <f t="shared" si="8"/>
        <v>146959268.45437551</v>
      </c>
      <c r="Z45" s="73">
        <f t="shared" si="8"/>
        <v>128286871.70437257</v>
      </c>
      <c r="AA45" s="12">
        <f t="shared" si="9"/>
        <v>2.6163668643180036</v>
      </c>
      <c r="AB45" s="115">
        <f t="shared" si="10"/>
        <v>-119221811.40150227</v>
      </c>
      <c r="AC45" s="73">
        <f>AB45/SUMIFS(FinParameters!$L$8:$L$39,FinParameters!$B$8:$B$39,Financials!$E45,FinParameters!$C$8:$C$39,Financials!$F45)</f>
        <v>-100297165.19575588</v>
      </c>
      <c r="AD45" s="73">
        <f t="shared" si="11"/>
        <v>-100297165.19575588</v>
      </c>
      <c r="AE45" s="12"/>
      <c r="AF45" s="73">
        <f t="shared" si="12"/>
        <v>79788464.774185732</v>
      </c>
      <c r="AG45" s="73">
        <f t="shared" si="13"/>
        <v>46662103.258619621</v>
      </c>
      <c r="AH45" s="73">
        <f t="shared" si="13"/>
        <v>27989706.508616686</v>
      </c>
      <c r="AI45" s="12">
        <f t="shared" si="14"/>
        <v>0.57084048958561218</v>
      </c>
      <c r="AL45" s="73">
        <f>Summary!G45</f>
        <v>18773330.945654888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-20944464.427544218</v>
      </c>
      <c r="AN45" s="20">
        <f>Summary!I45</f>
        <v>12961885.285271753</v>
      </c>
      <c r="AP45" s="12">
        <v>1</v>
      </c>
    </row>
    <row r="46" spans="1:42" x14ac:dyDescent="0.3">
      <c r="A46">
        <v>42</v>
      </c>
      <c r="B46" t="str">
        <f>Summary!B46</f>
        <v>Portland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71652826.356255323</v>
      </c>
      <c r="H46" s="73">
        <f>SUMIFS(AM$5:AM46,$F$5:$F46,$F46,$D$5:$D46,$D46)</f>
        <v>-49115948.274274796</v>
      </c>
      <c r="I46" s="20">
        <f>SUMIFS(AN$5:AN46,$F$5:$F46,$F46,$D$5:$D46,$D46)</f>
        <v>49996364.453213409</v>
      </c>
      <c r="J46" s="73">
        <f t="shared" si="0"/>
        <v>49996364.453213409</v>
      </c>
      <c r="K46" s="73">
        <f t="shared" si="1"/>
        <v>121649190.80946873</v>
      </c>
      <c r="L46" s="73">
        <f t="shared" si="2"/>
        <v>72533242.535193935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38958627.724697784</v>
      </c>
      <c r="Q46" s="73">
        <f>P46/SUMIFS(FinParameters!$H$8:$H$39,FinParameters!$B$8:$B$39,Financials!$E46,FinParameters!$C$8:$C$39,Financials!$F46)</f>
        <v>19991936.092056539</v>
      </c>
      <c r="R46" s="73">
        <f t="shared" si="15"/>
        <v>-10073820.076850306</v>
      </c>
      <c r="S46" s="12">
        <f t="shared" si="4"/>
        <v>-0.20545211443700853</v>
      </c>
      <c r="T46" s="115">
        <f t="shared" si="5"/>
        <v>71652826.356255323</v>
      </c>
      <c r="U46" s="73">
        <f>T46/SUMIFS(FinParameters!$L$8:$L$39,FinParameters!$B$8:$B$39,Financials!$E46,FinParameters!$C$8:$C$39,Financials!$F46)</f>
        <v>60279031.808986552</v>
      </c>
      <c r="V46" s="73">
        <f t="shared" si="6"/>
        <v>60279031.808986552</v>
      </c>
      <c r="W46" s="12"/>
      <c r="X46" s="73">
        <f t="shared" si="7"/>
        <v>110611454.08095311</v>
      </c>
      <c r="Y46" s="73">
        <f t="shared" si="8"/>
        <v>80270967.901043087</v>
      </c>
      <c r="Z46" s="73">
        <f t="shared" si="8"/>
        <v>50205211.73213625</v>
      </c>
      <c r="AA46" s="12">
        <f t="shared" si="9"/>
        <v>1.0239181191878235</v>
      </c>
      <c r="AB46" s="115">
        <f t="shared" si="10"/>
        <v>-49115948.274274796</v>
      </c>
      <c r="AC46" s="73">
        <f>AB46/SUMIFS(FinParameters!$L$8:$L$39,FinParameters!$B$8:$B$39,Financials!$E46,FinParameters!$C$8:$C$39,Financials!$F46)</f>
        <v>-41319539.771302849</v>
      </c>
      <c r="AD46" s="73">
        <f t="shared" si="11"/>
        <v>-41319539.771302849</v>
      </c>
      <c r="AE46" s="12"/>
      <c r="AF46" s="73">
        <f t="shared" si="12"/>
        <v>61495505.80667831</v>
      </c>
      <c r="AG46" s="73">
        <f t="shared" si="13"/>
        <v>38951428.129740238</v>
      </c>
      <c r="AH46" s="73">
        <f t="shared" si="13"/>
        <v>8885671.9608334005</v>
      </c>
      <c r="AI46" s="12">
        <f t="shared" si="14"/>
        <v>0.18122024004995432</v>
      </c>
      <c r="AL46" s="73">
        <f>Summary!G46</f>
        <v>8346943.4587955428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-9837551.5256236475</v>
      </c>
      <c r="AN46" s="20">
        <f>Summary!I46</f>
        <v>8865183.0067633651</v>
      </c>
      <c r="AP46" s="12">
        <v>1</v>
      </c>
    </row>
    <row r="47" spans="1:42" x14ac:dyDescent="0.3">
      <c r="A47">
        <v>43</v>
      </c>
      <c r="B47" t="str">
        <f>Summary!B47</f>
        <v>Portland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35305074.846592255</v>
      </c>
      <c r="H47" s="73">
        <f>SUMIFS(AM$5:AM47,$F$5:$F47,$F47,$D$5:$D47,$D47)</f>
        <v>-19411052.211840864</v>
      </c>
      <c r="I47" s="20">
        <f>SUMIFS(AN$5:AN47,$F$5:$F47,$F47,$D$5:$D47,$D47)</f>
        <v>39519495.770480588</v>
      </c>
      <c r="J47" s="73">
        <f t="shared" si="0"/>
        <v>39519495.770480588</v>
      </c>
      <c r="K47" s="73">
        <f t="shared" si="1"/>
        <v>74824570.61707285</v>
      </c>
      <c r="L47" s="73">
        <f t="shared" si="2"/>
        <v>55413518.405231982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28481759.041964963</v>
      </c>
      <c r="Q47" s="73">
        <f>P47/SUMIFS(FinParameters!$H$8:$H$39,FinParameters!$B$8:$B$39,Financials!$E47,FinParameters!$C$8:$C$39,Financials!$F47)</f>
        <v>14615645.873875147</v>
      </c>
      <c r="R47" s="73">
        <f t="shared" si="15"/>
        <v>-20550688.759583127</v>
      </c>
      <c r="S47" s="12">
        <f t="shared" si="4"/>
        <v>-0.41912426731700481</v>
      </c>
      <c r="T47" s="115">
        <f t="shared" si="5"/>
        <v>35305074.846592255</v>
      </c>
      <c r="U47" s="73">
        <f>T47/SUMIFS(FinParameters!$L$8:$L$39,FinParameters!$B$8:$B$39,Financials!$E47,FinParameters!$C$8:$C$39,Financials!$F47)</f>
        <v>29700932.090456147</v>
      </c>
      <c r="V47" s="73">
        <f t="shared" si="6"/>
        <v>29700932.090456147</v>
      </c>
      <c r="W47" s="12"/>
      <c r="X47" s="73">
        <f t="shared" si="7"/>
        <v>63786833.888557225</v>
      </c>
      <c r="Y47" s="73">
        <f t="shared" si="8"/>
        <v>44316577.964331292</v>
      </c>
      <c r="Z47" s="73">
        <f t="shared" si="8"/>
        <v>9150243.33087302</v>
      </c>
      <c r="AA47" s="12">
        <f t="shared" si="9"/>
        <v>0.18661608263791638</v>
      </c>
      <c r="AB47" s="115">
        <f t="shared" si="10"/>
        <v>-19411052.211840864</v>
      </c>
      <c r="AC47" s="73">
        <f>AB47/SUMIFS(FinParameters!$L$8:$L$39,FinParameters!$B$8:$B$39,Financials!$E47,FinParameters!$C$8:$C$39,Financials!$F47)</f>
        <v>-16329843.40221083</v>
      </c>
      <c r="AD47" s="73">
        <f t="shared" si="11"/>
        <v>-16329843.40221083</v>
      </c>
      <c r="AE47" s="12"/>
      <c r="AF47" s="73">
        <f t="shared" si="12"/>
        <v>44375781.676716357</v>
      </c>
      <c r="AG47" s="73">
        <f t="shared" si="13"/>
        <v>27986734.56212046</v>
      </c>
      <c r="AH47" s="73">
        <f t="shared" si="13"/>
        <v>-7179600.0713378098</v>
      </c>
      <c r="AI47" s="12">
        <f t="shared" si="14"/>
        <v>-0.14642548747303474</v>
      </c>
      <c r="AL47" s="73">
        <f>Summary!G47</f>
        <v>2733462.9441192173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-3829220.1243827441</v>
      </c>
      <c r="AN47" s="20">
        <f>Summary!I47</f>
        <v>7065817.4927045908</v>
      </c>
      <c r="AP47" s="12">
        <v>1</v>
      </c>
    </row>
    <row r="48" spans="1:42" x14ac:dyDescent="0.3">
      <c r="A48">
        <v>44</v>
      </c>
      <c r="B48" t="str">
        <f>Summary!B48</f>
        <v>Portland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10354158.615286199</v>
      </c>
      <c r="H48" s="73">
        <f>SUMIFS(AM$5:AM48,$F$5:$F48,$F48,$D$5:$D48,$D48)</f>
        <v>200243.65052266617</v>
      </c>
      <c r="I48" s="20">
        <f>SUMIFS(AN$5:AN48,$F$5:$F48,$F48,$D$5:$D48,$D48)</f>
        <v>33452263.537359759</v>
      </c>
      <c r="J48" s="73">
        <f t="shared" si="0"/>
        <v>33452263.537359759</v>
      </c>
      <c r="K48" s="73">
        <f t="shared" si="1"/>
        <v>43806422.15264596</v>
      </c>
      <c r="L48" s="73">
        <f t="shared" si="2"/>
        <v>44006665.803168625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22414526.808844134</v>
      </c>
      <c r="Q48" s="73">
        <f>P48/SUMIFS(FinParameters!$H$8:$H$39,FinParameters!$B$8:$B$39,Financials!$E48,FinParameters!$C$8:$C$39,Financials!$F48)</f>
        <v>11502196.398258176</v>
      </c>
      <c r="R48" s="73">
        <f t="shared" si="15"/>
        <v>-26617920.992703956</v>
      </c>
      <c r="S48" s="12">
        <f t="shared" si="4"/>
        <v>-0.542863393245963</v>
      </c>
      <c r="T48" s="115">
        <f t="shared" si="5"/>
        <v>10354158.615286199</v>
      </c>
      <c r="U48" s="73">
        <f>T48/SUMIFS(FinParameters!$L$8:$L$39,FinParameters!$B$8:$B$39,Financials!$E48,FinParameters!$C$8:$C$39,Financials!$F48)</f>
        <v>8710593.6815797556</v>
      </c>
      <c r="V48" s="73">
        <f t="shared" si="6"/>
        <v>8710593.6815797556</v>
      </c>
      <c r="W48" s="12"/>
      <c r="X48" s="73">
        <f t="shared" si="7"/>
        <v>32768685.424130335</v>
      </c>
      <c r="Y48" s="73">
        <f t="shared" si="8"/>
        <v>20212790.079837933</v>
      </c>
      <c r="Z48" s="73">
        <f t="shared" si="8"/>
        <v>-17907327.311124198</v>
      </c>
      <c r="AA48" s="12">
        <f t="shared" si="9"/>
        <v>-0.36521381481099163</v>
      </c>
      <c r="AB48" s="115">
        <f t="shared" si="10"/>
        <v>200243.65052266617</v>
      </c>
      <c r="AC48" s="73">
        <f>AB48/SUMIFS(FinParameters!$L$8:$L$39,FinParameters!$B$8:$B$39,Financials!$E48,FinParameters!$C$8:$C$39,Financials!$F48)</f>
        <v>168458.02173091279</v>
      </c>
      <c r="AD48" s="73">
        <f t="shared" si="11"/>
        <v>168458.02173091279</v>
      </c>
      <c r="AE48" s="12"/>
      <c r="AF48" s="73">
        <f t="shared" si="12"/>
        <v>32968929.074653003</v>
      </c>
      <c r="AG48" s="73">
        <f t="shared" si="13"/>
        <v>20381248.101568844</v>
      </c>
      <c r="AH48" s="73">
        <f t="shared" si="13"/>
        <v>-17738869.289393287</v>
      </c>
      <c r="AI48" s="12">
        <f t="shared" si="14"/>
        <v>-0.36177817108354154</v>
      </c>
      <c r="AL48" s="73">
        <f>Summary!G48</f>
        <v>-665372.71057744452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86281.588429511161</v>
      </c>
      <c r="AN48" s="20">
        <f>Summary!I48</f>
        <v>6052410.0309037324</v>
      </c>
      <c r="AP48" s="12">
        <v>1</v>
      </c>
    </row>
    <row r="49" spans="1:42" x14ac:dyDescent="0.3">
      <c r="A49">
        <v>45</v>
      </c>
      <c r="B49" t="str">
        <f>Summary!B49</f>
        <v>Portland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-6037502.9854577323</v>
      </c>
      <c r="H49" s="73">
        <f>SUMIFS(AM$5:AM49,$F$5:$F49,$F49,$D$5:$D49,$D49)</f>
        <v>18378018.458569005</v>
      </c>
      <c r="I49" s="20">
        <f>SUMIFS(AN$5:AN49,$F$5:$F49,$F49,$D$5:$D49,$D49)</f>
        <v>28340410.598167505</v>
      </c>
      <c r="J49" s="73">
        <f t="shared" si="0"/>
        <v>28340410.598167505</v>
      </c>
      <c r="K49" s="73">
        <f t="shared" si="1"/>
        <v>22302907.612709772</v>
      </c>
      <c r="L49" s="73">
        <f t="shared" si="2"/>
        <v>40680926.071278781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17302673.86965188</v>
      </c>
      <c r="Q49" s="73">
        <f>P49/SUMIFS(FinParameters!$H$8:$H$39,FinParameters!$B$8:$B$39,Financials!$E49,FinParameters!$C$8:$C$39,Financials!$F49)</f>
        <v>8879007.5633101743</v>
      </c>
      <c r="R49" s="73">
        <f t="shared" si="15"/>
        <v>-31729773.931896206</v>
      </c>
      <c r="S49" s="12">
        <f t="shared" si="4"/>
        <v>-0.64711788528930847</v>
      </c>
      <c r="T49" s="115">
        <f t="shared" si="5"/>
        <v>-6037502.9854577323</v>
      </c>
      <c r="U49" s="73">
        <f>T49/SUMIFS(FinParameters!$L$8:$L$39,FinParameters!$B$8:$B$39,Financials!$E49,FinParameters!$C$8:$C$39,Financials!$F49)</f>
        <v>-5079141.3683779445</v>
      </c>
      <c r="V49" s="73">
        <f t="shared" si="6"/>
        <v>-5079141.3683779445</v>
      </c>
      <c r="W49" s="12"/>
      <c r="X49" s="73">
        <f t="shared" si="7"/>
        <v>11265170.884194147</v>
      </c>
      <c r="Y49" s="73">
        <f t="shared" si="8"/>
        <v>3799866.1949322298</v>
      </c>
      <c r="Z49" s="73">
        <f t="shared" si="8"/>
        <v>-36808915.300274149</v>
      </c>
      <c r="AA49" s="12">
        <f t="shared" si="9"/>
        <v>-0.75070523603579886</v>
      </c>
      <c r="AB49" s="115">
        <f t="shared" si="10"/>
        <v>18378018.458569005</v>
      </c>
      <c r="AC49" s="73">
        <f>AB49/SUMIFS(FinParameters!$L$8:$L$39,FinParameters!$B$8:$B$39,Financials!$E49,FinParameters!$C$8:$C$39,Financials!$F49)</f>
        <v>15460788.018915473</v>
      </c>
      <c r="AD49" s="73">
        <f t="shared" si="11"/>
        <v>15460788.018915473</v>
      </c>
      <c r="AE49" s="12"/>
      <c r="AF49" s="73">
        <f t="shared" si="12"/>
        <v>29643189.342763152</v>
      </c>
      <c r="AG49" s="73">
        <f t="shared" si="13"/>
        <v>19260654.213847704</v>
      </c>
      <c r="AH49" s="73">
        <f t="shared" si="13"/>
        <v>-21348127.281358674</v>
      </c>
      <c r="AI49" s="12">
        <f t="shared" si="14"/>
        <v>-0.43538775318259049</v>
      </c>
      <c r="AL49" s="73">
        <f>Summary!G49</f>
        <v>-3126043.7672759341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3549424.1141088833</v>
      </c>
      <c r="AN49" s="20">
        <f>Summary!I49</f>
        <v>5195628.9530151347</v>
      </c>
      <c r="AP49" s="12">
        <v>1</v>
      </c>
    </row>
    <row r="50" spans="1:42" x14ac:dyDescent="0.3">
      <c r="A50">
        <v>46</v>
      </c>
      <c r="B50" t="str">
        <f>Summary!B50</f>
        <v>Portland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-25195456.813781481</v>
      </c>
      <c r="H50" s="73">
        <f>SUMIFS(AM$5:AM50,$F$5:$F50,$F50,$D$5:$D50,$D50)</f>
        <v>42404758.549466416</v>
      </c>
      <c r="I50" s="20">
        <f>SUMIFS(AN$5:AN50,$F$5:$F50,$F50,$D$5:$D50,$D50)</f>
        <v>21763687.785502806</v>
      </c>
      <c r="J50" s="73">
        <f t="shared" si="0"/>
        <v>21763687.785502806</v>
      </c>
      <c r="K50" s="73">
        <f t="shared" si="1"/>
        <v>-3431769.0282786749</v>
      </c>
      <c r="L50" s="73">
        <f t="shared" si="2"/>
        <v>38972989.521187738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10725951.056987181</v>
      </c>
      <c r="Q50" s="73">
        <f>P50/SUMIFS(FinParameters!$H$8:$H$39,FinParameters!$B$8:$B$39,Financials!$E50,FinParameters!$C$8:$C$39,Financials!$F50)</f>
        <v>5504108.8606381984</v>
      </c>
      <c r="R50" s="73">
        <f t="shared" si="15"/>
        <v>-38306496.744560912</v>
      </c>
      <c r="S50" s="12">
        <f t="shared" si="4"/>
        <v>-0.78124789730264022</v>
      </c>
      <c r="T50" s="115">
        <f t="shared" si="5"/>
        <v>-25195456.813781481</v>
      </c>
      <c r="U50" s="73">
        <f>T50/SUMIFS(FinParameters!$L$8:$L$39,FinParameters!$B$8:$B$39,Financials!$E50,FinParameters!$C$8:$C$39,Financials!$F50)</f>
        <v>-21196061.899480015</v>
      </c>
      <c r="V50" s="73">
        <f t="shared" si="6"/>
        <v>-21196061.899480015</v>
      </c>
      <c r="W50" s="12"/>
      <c r="X50" s="73">
        <f t="shared" si="7"/>
        <v>-14469505.7567943</v>
      </c>
      <c r="Y50" s="73">
        <f t="shared" si="8"/>
        <v>-15691953.038841818</v>
      </c>
      <c r="Z50" s="73">
        <f t="shared" si="8"/>
        <v>-59502558.644040927</v>
      </c>
      <c r="AA50" s="12">
        <f t="shared" si="9"/>
        <v>-1.2135343290400089</v>
      </c>
      <c r="AB50" s="115">
        <f t="shared" si="10"/>
        <v>42404758.549466416</v>
      </c>
      <c r="AC50" s="73">
        <f>AB50/SUMIFS(FinParameters!$L$8:$L$39,FinParameters!$B$8:$B$39,Financials!$E50,FinParameters!$C$8:$C$39,Financials!$F50)</f>
        <v>35673649.169772498</v>
      </c>
      <c r="AD50" s="73">
        <f t="shared" si="11"/>
        <v>35673649.169772498</v>
      </c>
      <c r="AE50" s="12"/>
      <c r="AF50" s="73">
        <f t="shared" si="12"/>
        <v>27935252.792672116</v>
      </c>
      <c r="AG50" s="73">
        <f t="shared" si="13"/>
        <v>19981696.130930681</v>
      </c>
      <c r="AH50" s="73">
        <f t="shared" si="13"/>
        <v>-23828909.474268429</v>
      </c>
      <c r="AI50" s="12">
        <f t="shared" si="14"/>
        <v>-0.4859824573864347</v>
      </c>
      <c r="AL50" s="73">
        <f>Summary!G50</f>
        <v>-5892643.4799591517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8054870.7869549971</v>
      </c>
      <c r="AN50" s="20">
        <f>Summary!I50</f>
        <v>4032593.48216801</v>
      </c>
      <c r="AP50" s="12">
        <v>1</v>
      </c>
    </row>
    <row r="51" spans="1:42" x14ac:dyDescent="0.3">
      <c r="A51">
        <v>47</v>
      </c>
      <c r="B51" t="str">
        <f>Summary!B51</f>
        <v>Portland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-57114519.073063619</v>
      </c>
      <c r="H51" s="73">
        <f>SUMIFS(AM$5:AM51,$F$5:$F51,$F51,$D$5:$D51,$D51)</f>
        <v>92226037.164530203</v>
      </c>
      <c r="I51" s="20">
        <f>SUMIFS(AN$5:AN51,$F$5:$F51,$F51,$D$5:$D51,$D51)</f>
        <v>11142088.034994464</v>
      </c>
      <c r="J51" s="73">
        <f t="shared" si="0"/>
        <v>11142088.034994464</v>
      </c>
      <c r="K51" s="73">
        <f t="shared" si="1"/>
        <v>-45972431.038069159</v>
      </c>
      <c r="L51" s="73">
        <f t="shared" si="2"/>
        <v>46253606.126461044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104351.30647883937</v>
      </c>
      <c r="Q51" s="73">
        <f>P51/SUMIFS(FinParameters!$H$8:$H$39,FinParameters!$B$8:$B$39,Financials!$E51,FinParameters!$C$8:$C$39,Financials!$F51)</f>
        <v>53548.720067596929</v>
      </c>
      <c r="R51" s="73">
        <f t="shared" si="15"/>
        <v>-48928096.49506925</v>
      </c>
      <c r="S51" s="12">
        <f t="shared" si="4"/>
        <v>-0.99787179080063082</v>
      </c>
      <c r="T51" s="115">
        <f t="shared" si="5"/>
        <v>-57114519.073063619</v>
      </c>
      <c r="U51" s="73">
        <f>T51/SUMIFS(FinParameters!$L$8:$L$39,FinParameters!$B$8:$B$39,Financials!$E51,FinParameters!$C$8:$C$39,Financials!$F51)</f>
        <v>-48048459.314677298</v>
      </c>
      <c r="V51" s="73">
        <f t="shared" si="6"/>
        <v>-48048459.314677298</v>
      </c>
      <c r="W51" s="12"/>
      <c r="X51" s="73">
        <f t="shared" si="7"/>
        <v>-57010167.766584784</v>
      </c>
      <c r="Y51" s="73">
        <f t="shared" si="8"/>
        <v>-47994910.5946097</v>
      </c>
      <c r="Z51" s="73">
        <f t="shared" si="8"/>
        <v>-96976555.809746549</v>
      </c>
      <c r="AA51" s="12">
        <f t="shared" si="9"/>
        <v>-1.9778036822115319</v>
      </c>
      <c r="AB51" s="115">
        <f t="shared" si="10"/>
        <v>92226037.164530203</v>
      </c>
      <c r="AC51" s="73">
        <f>AB51/SUMIFS(FinParameters!$L$8:$L$39,FinParameters!$B$8:$B$39,Financials!$E51,FinParameters!$C$8:$C$39,Financials!$F51)</f>
        <v>77586558.836030662</v>
      </c>
      <c r="AD51" s="73">
        <f t="shared" si="11"/>
        <v>77586558.836030662</v>
      </c>
      <c r="AE51" s="12"/>
      <c r="AF51" s="73">
        <f t="shared" si="12"/>
        <v>35215869.397945419</v>
      </c>
      <c r="AG51" s="73">
        <f t="shared" si="13"/>
        <v>29591648.241420962</v>
      </c>
      <c r="AH51" s="73">
        <f t="shared" si="13"/>
        <v>-19389996.973715886</v>
      </c>
      <c r="AI51" s="12">
        <f t="shared" si="14"/>
        <v>-0.39545235539115159</v>
      </c>
      <c r="AL51" s="73">
        <f>Summary!G51</f>
        <v>-10688050.332502784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19303803.124656614</v>
      </c>
      <c r="AN51" s="20">
        <f>Summary!I51</f>
        <v>2439049.8700572969</v>
      </c>
      <c r="AP51" s="12">
        <v>1</v>
      </c>
    </row>
    <row r="52" spans="1:42" x14ac:dyDescent="0.3">
      <c r="A52">
        <v>48</v>
      </c>
      <c r="B52" t="str">
        <f>Summary!B52</f>
        <v>Portland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15965408.350836305</v>
      </c>
      <c r="H52" s="73">
        <f>SUMIFS(AM$5:AM52,$F$5:$F52,$F52,$D$5:$D52,$D52)</f>
        <v>-1158345.5224419502</v>
      </c>
      <c r="I52" s="20">
        <f>SUMIFS(AN$5:AN52,$F$5:$F52,$F52,$D$5:$D52,$D52)</f>
        <v>34241522.670034468</v>
      </c>
      <c r="J52" s="73">
        <f t="shared" si="0"/>
        <v>34241522.670034468</v>
      </c>
      <c r="K52" s="73">
        <f t="shared" si="1"/>
        <v>50206931.020870775</v>
      </c>
      <c r="L52" s="73">
        <f t="shared" si="2"/>
        <v>49048585.498428822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23203785.941518843</v>
      </c>
      <c r="Q52" s="73">
        <f>P52/SUMIFS(FinParameters!$H$8:$H$39,FinParameters!$B$8:$B$39,Financials!$E52,FinParameters!$C$8:$C$39,Financials!$F52)</f>
        <v>11907211.129577929</v>
      </c>
      <c r="R52" s="73">
        <f t="shared" si="15"/>
        <v>-25828661.860029247</v>
      </c>
      <c r="S52" s="12">
        <f t="shared" si="4"/>
        <v>-0.52676672322310125</v>
      </c>
      <c r="T52" s="115">
        <f t="shared" si="5"/>
        <v>15965408.350836305</v>
      </c>
      <c r="U52" s="73">
        <f>T52/SUMIFS(FinParameters!$L$8:$L$39,FinParameters!$B$8:$B$39,Financials!$E52,FinParameters!$C$8:$C$39,Financials!$F52)</f>
        <v>13431143.00946909</v>
      </c>
      <c r="V52" s="73">
        <f t="shared" si="6"/>
        <v>13431143.00946909</v>
      </c>
      <c r="W52" s="12"/>
      <c r="X52" s="73">
        <f t="shared" si="7"/>
        <v>39169194.29235515</v>
      </c>
      <c r="Y52" s="73">
        <f t="shared" si="8"/>
        <v>25338354.139047019</v>
      </c>
      <c r="Z52" s="73">
        <f t="shared" si="8"/>
        <v>-12397518.850560157</v>
      </c>
      <c r="AA52" s="12">
        <f t="shared" si="9"/>
        <v>-0.25284315604102336</v>
      </c>
      <c r="AB52" s="115">
        <f t="shared" si="10"/>
        <v>-1158345.5224419502</v>
      </c>
      <c r="AC52" s="73">
        <f>AB52/SUMIFS(FinParameters!$L$8:$L$39,FinParameters!$B$8:$B$39,Financials!$E52,FinParameters!$C$8:$C$39,Financials!$F52)</f>
        <v>-974475.81824495329</v>
      </c>
      <c r="AD52" s="73">
        <f t="shared" si="11"/>
        <v>-974475.81824495329</v>
      </c>
      <c r="AE52" s="12"/>
      <c r="AF52" s="73">
        <f t="shared" si="12"/>
        <v>38010848.769913197</v>
      </c>
      <c r="AG52" s="73">
        <f t="shared" si="13"/>
        <v>24363878.320802066</v>
      </c>
      <c r="AH52" s="73">
        <f t="shared" si="13"/>
        <v>-13371994.668805109</v>
      </c>
      <c r="AI52" s="12">
        <f t="shared" si="14"/>
        <v>-0.27271725700757116</v>
      </c>
      <c r="AL52" s="73">
        <f>Summary!G52</f>
        <v>52237.14087490258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-292972.92278962716</v>
      </c>
      <c r="AN52" s="20">
        <f>Summary!I52</f>
        <v>6185968.6090535782</v>
      </c>
      <c r="AP52" s="12">
        <v>1</v>
      </c>
    </row>
    <row r="53" spans="1:42" x14ac:dyDescent="0.3">
      <c r="A53">
        <v>49</v>
      </c>
      <c r="B53" t="str">
        <f>Summary!B53</f>
        <v>Portland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151868445.10548097</v>
      </c>
      <c r="H53" s="73">
        <f>SUMIFS(AM$5:AM53,$F$5:$F53,$F53,$D$5:$D53,$D53)</f>
        <v>-140272574.27481085</v>
      </c>
      <c r="I53" s="20">
        <f>SUMIFS(AN$5:AN53,$F$5:$F53,$F53,$D$5:$D53,$D53)</f>
        <v>85255939.217488736</v>
      </c>
      <c r="J53" s="73">
        <f t="shared" si="0"/>
        <v>85255939.217488736</v>
      </c>
      <c r="K53" s="73">
        <f t="shared" si="1"/>
        <v>237124384.3229697</v>
      </c>
      <c r="L53" s="73">
        <f t="shared" si="2"/>
        <v>96851810.048158854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72458509.07076022</v>
      </c>
      <c r="Q53" s="73">
        <f>P53/SUMIFS(FinParameters!$H$8:$H$39,FinParameters!$B$8:$B$39,Financials!$E53,FinParameters!$C$8:$C$39,Financials!$F53)</f>
        <v>33802429.240503527</v>
      </c>
      <c r="R53" s="73">
        <f t="shared" si="15"/>
        <v>19624184.002629679</v>
      </c>
      <c r="S53" s="12">
        <f t="shared" si="4"/>
        <v>0.3714286872657887</v>
      </c>
      <c r="T53" s="115">
        <f t="shared" si="5"/>
        <v>151868445.10548097</v>
      </c>
      <c r="U53" s="73">
        <f>T53/SUMIFS(FinParameters!$L$8:$L$39,FinParameters!$B$8:$B$39,Financials!$E53,FinParameters!$C$8:$C$39,Financials!$F53)</f>
        <v>124645505.53503981</v>
      </c>
      <c r="V53" s="73">
        <f t="shared" si="6"/>
        <v>124645505.53503981</v>
      </c>
      <c r="W53" s="12"/>
      <c r="X53" s="73">
        <f t="shared" si="7"/>
        <v>224326954.17624119</v>
      </c>
      <c r="Y53" s="73">
        <f t="shared" si="8"/>
        <v>158447934.77554333</v>
      </c>
      <c r="Z53" s="73">
        <f t="shared" si="8"/>
        <v>144269689.53766948</v>
      </c>
      <c r="AA53" s="12">
        <f t="shared" si="9"/>
        <v>2.7306053281012272</v>
      </c>
      <c r="AB53" s="115">
        <f t="shared" si="10"/>
        <v>-140272574.27481085</v>
      </c>
      <c r="AC53" s="73">
        <f>AB53/SUMIFS(FinParameters!$L$8:$L$39,FinParameters!$B$8:$B$39,Financials!$E53,FinParameters!$C$8:$C$39,Financials!$F53)</f>
        <v>-115128234.31517576</v>
      </c>
      <c r="AD53" s="73">
        <f t="shared" si="11"/>
        <v>-115128234.31517576</v>
      </c>
      <c r="AE53" s="12"/>
      <c r="AF53" s="73">
        <f t="shared" si="12"/>
        <v>84054379.901430339</v>
      </c>
      <c r="AG53" s="73">
        <f t="shared" si="13"/>
        <v>43319700.460367575</v>
      </c>
      <c r="AH53" s="73">
        <f t="shared" si="13"/>
        <v>29141455.222493723</v>
      </c>
      <c r="AI53" s="12">
        <f t="shared" si="14"/>
        <v>0.55156293157744407</v>
      </c>
      <c r="AL53" s="73">
        <f>Summary!G53</f>
        <v>15219383.501575194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-21050762.873308599</v>
      </c>
      <c r="AN53" s="20">
        <f>Summary!I53</f>
        <v>11856987.91719088</v>
      </c>
      <c r="AP53" s="12">
        <v>1</v>
      </c>
    </row>
    <row r="54" spans="1:42" x14ac:dyDescent="0.3">
      <c r="A54">
        <v>50</v>
      </c>
      <c r="B54" t="str">
        <f>Summary!B54</f>
        <v>Portland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78537892.201262772</v>
      </c>
      <c r="H54" s="73">
        <f>SUMIFS(AM$5:AM54,$F$5:$F54,$F54,$D$5:$D54,$D54)</f>
        <v>-58376009.381070279</v>
      </c>
      <c r="I54" s="20">
        <f>SUMIFS(AN$5:AN54,$F$5:$F54,$F54,$D$5:$D54,$D54)</f>
        <v>58349765.240386285</v>
      </c>
      <c r="J54" s="73">
        <f t="shared" si="0"/>
        <v>58349765.240386285</v>
      </c>
      <c r="K54" s="73">
        <f t="shared" si="1"/>
        <v>136887657.44164905</v>
      </c>
      <c r="L54" s="73">
        <f t="shared" si="2"/>
        <v>78511648.060578778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45552335.093657769</v>
      </c>
      <c r="Q54" s="73">
        <f>P54/SUMIFS(FinParameters!$H$8:$H$39,FinParameters!$B$8:$B$39,Financials!$E54,FinParameters!$C$8:$C$39,Financials!$F54)</f>
        <v>21250500.506978173</v>
      </c>
      <c r="R54" s="73">
        <f t="shared" si="15"/>
        <v>-7281989.9744727723</v>
      </c>
      <c r="S54" s="12">
        <f t="shared" si="4"/>
        <v>-0.13782687609016586</v>
      </c>
      <c r="T54" s="115">
        <f t="shared" si="5"/>
        <v>78537892.201262772</v>
      </c>
      <c r="U54" s="73">
        <f>T54/SUMIFS(FinParameters!$L$8:$L$39,FinParameters!$B$8:$B$39,Financials!$E54,FinParameters!$C$8:$C$39,Financials!$F54)</f>
        <v>64459705.703074701</v>
      </c>
      <c r="V54" s="73">
        <f t="shared" si="6"/>
        <v>64459705.703074701</v>
      </c>
      <c r="W54" s="12"/>
      <c r="X54" s="73">
        <f t="shared" si="7"/>
        <v>124090227.29492053</v>
      </c>
      <c r="Y54" s="73">
        <f t="shared" si="8"/>
        <v>85710206.210052878</v>
      </c>
      <c r="Z54" s="73">
        <f t="shared" si="8"/>
        <v>57177715.728601933</v>
      </c>
      <c r="AA54" s="12">
        <f t="shared" si="9"/>
        <v>1.0822077438269635</v>
      </c>
      <c r="AB54" s="115">
        <f t="shared" si="10"/>
        <v>-58376009.381070279</v>
      </c>
      <c r="AC54" s="73">
        <f>AB54/SUMIFS(FinParameters!$L$8:$L$39,FinParameters!$B$8:$B$39,Financials!$E54,FinParameters!$C$8:$C$39,Financials!$F54)</f>
        <v>-47911909.517266326</v>
      </c>
      <c r="AD54" s="73">
        <f t="shared" si="11"/>
        <v>-47911909.517266326</v>
      </c>
      <c r="AE54" s="12"/>
      <c r="AF54" s="73">
        <f t="shared" si="12"/>
        <v>65714217.913850255</v>
      </c>
      <c r="AG54" s="73">
        <f t="shared" si="13"/>
        <v>37798296.692786552</v>
      </c>
      <c r="AH54" s="73">
        <f t="shared" si="13"/>
        <v>9265806.2113356069</v>
      </c>
      <c r="AI54" s="12">
        <f t="shared" si="14"/>
        <v>0.17537474358548596</v>
      </c>
      <c r="AL54" s="73">
        <f>Summary!G54</f>
        <v>6885065.8450074568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-9260061.1067954823</v>
      </c>
      <c r="AN54" s="20">
        <f>Summary!I54</f>
        <v>8353400.7871728772</v>
      </c>
      <c r="AP54" s="12">
        <v>1</v>
      </c>
    </row>
    <row r="55" spans="1:42" x14ac:dyDescent="0.3">
      <c r="A55">
        <v>51</v>
      </c>
      <c r="B55" t="str">
        <f>Summary!B55</f>
        <v>Portland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37210532.437852375</v>
      </c>
      <c r="H55" s="73">
        <f>SUMIFS(AM$5:AM55,$F$5:$F55,$F55,$D$5:$D55,$D55)</f>
        <v>-23087845.697279509</v>
      </c>
      <c r="I55" s="20">
        <f>SUMIFS(AN$5:AN55,$F$5:$F55,$F55,$D$5:$D55,$D55)</f>
        <v>46324342.449854992</v>
      </c>
      <c r="J55" s="73">
        <f t="shared" si="0"/>
        <v>46324342.449854992</v>
      </c>
      <c r="K55" s="73">
        <f t="shared" si="1"/>
        <v>83534874.887707368</v>
      </c>
      <c r="L55" s="73">
        <f t="shared" si="2"/>
        <v>60447029.190427855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33526912.303126477</v>
      </c>
      <c r="Q55" s="73">
        <f>P55/SUMIFS(FinParameters!$H$8:$H$39,FinParameters!$B$8:$B$39,Financials!$E55,FinParameters!$C$8:$C$39,Financials!$F55)</f>
        <v>15640552.025053</v>
      </c>
      <c r="R55" s="73">
        <f t="shared" si="15"/>
        <v>-19307412.765004065</v>
      </c>
      <c r="S55" s="12">
        <f t="shared" si="4"/>
        <v>-0.36543312969564595</v>
      </c>
      <c r="T55" s="115">
        <f t="shared" si="5"/>
        <v>37210532.437852375</v>
      </c>
      <c r="U55" s="73">
        <f>T55/SUMIFS(FinParameters!$L$8:$L$39,FinParameters!$B$8:$B$39,Financials!$E55,FinParameters!$C$8:$C$39,Financials!$F55)</f>
        <v>30540416.896496661</v>
      </c>
      <c r="V55" s="73">
        <f t="shared" si="6"/>
        <v>30540416.896496661</v>
      </c>
      <c r="W55" s="12"/>
      <c r="X55" s="73">
        <f t="shared" si="7"/>
        <v>70737444.740978852</v>
      </c>
      <c r="Y55" s="73">
        <f t="shared" si="8"/>
        <v>46180968.921549663</v>
      </c>
      <c r="Z55" s="73">
        <f t="shared" si="8"/>
        <v>11233004.131492596</v>
      </c>
      <c r="AA55" s="12">
        <f t="shared" si="9"/>
        <v>0.21260807471293508</v>
      </c>
      <c r="AB55" s="115">
        <f t="shared" si="10"/>
        <v>-23087845.697279509</v>
      </c>
      <c r="AC55" s="73">
        <f>AB55/SUMIFS(FinParameters!$L$8:$L$39,FinParameters!$B$8:$B$39,Financials!$E55,FinParameters!$C$8:$C$39,Financials!$F55)</f>
        <v>-18949270.183503959</v>
      </c>
      <c r="AD55" s="73">
        <f t="shared" si="11"/>
        <v>-18949270.183503959</v>
      </c>
      <c r="AE55" s="12"/>
      <c r="AF55" s="73">
        <f t="shared" si="12"/>
        <v>47649599.043699339</v>
      </c>
      <c r="AG55" s="73">
        <f t="shared" si="13"/>
        <v>27231698.738045704</v>
      </c>
      <c r="AH55" s="73">
        <f t="shared" si="13"/>
        <v>-7716266.0520113632</v>
      </c>
      <c r="AI55" s="12">
        <f t="shared" si="14"/>
        <v>-0.14604645828372256</v>
      </c>
      <c r="AL55" s="73">
        <f>Summary!G55</f>
        <v>1905457.5912601231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-3676793.4854386454</v>
      </c>
      <c r="AN55" s="20">
        <f>Summary!I55</f>
        <v>6804846.679374407</v>
      </c>
      <c r="AP55" s="12">
        <v>1</v>
      </c>
    </row>
    <row r="56" spans="1:42" x14ac:dyDescent="0.3">
      <c r="A56">
        <v>52</v>
      </c>
      <c r="B56" t="str">
        <f>Summary!B56</f>
        <v>Portland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9154047.3783429917</v>
      </c>
      <c r="H56" s="73">
        <f>SUMIFS(AM$5:AM56,$F$5:$F56,$F56,$D$5:$D56,$D56)</f>
        <v>189930.1750825491</v>
      </c>
      <c r="I56" s="20">
        <f>SUMIFS(AN$5:AN56,$F$5:$F56,$F56,$D$5:$D56,$D56)</f>
        <v>39400576.600700453</v>
      </c>
      <c r="J56" s="73">
        <f t="shared" si="0"/>
        <v>39400576.600700453</v>
      </c>
      <c r="K56" s="73">
        <f t="shared" si="1"/>
        <v>48554623.979043446</v>
      </c>
      <c r="L56" s="73">
        <f t="shared" si="2"/>
        <v>48744554.154125996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26603146.453971937</v>
      </c>
      <c r="Q56" s="73">
        <f>P56/SUMIFS(FinParameters!$H$8:$H$39,FinParameters!$B$8:$B$39,Financials!$E56,FinParameters!$C$8:$C$39,Financials!$F56)</f>
        <v>12410564.157578299</v>
      </c>
      <c r="R56" s="73">
        <f t="shared" si="15"/>
        <v>-26231178.614158604</v>
      </c>
      <c r="S56" s="12">
        <f t="shared" si="4"/>
        <v>-0.49647986569967845</v>
      </c>
      <c r="T56" s="115">
        <f t="shared" si="5"/>
        <v>9154047.3783429917</v>
      </c>
      <c r="U56" s="73">
        <f>T56/SUMIFS(FinParameters!$L$8:$L$39,FinParameters!$B$8:$B$39,Financials!$E56,FinParameters!$C$8:$C$39,Financials!$F56)</f>
        <v>7513152.9948355854</v>
      </c>
      <c r="V56" s="73">
        <f t="shared" si="6"/>
        <v>7513152.9948355854</v>
      </c>
      <c r="W56" s="12"/>
      <c r="X56" s="73">
        <f t="shared" si="7"/>
        <v>35757193.832314931</v>
      </c>
      <c r="Y56" s="73">
        <f t="shared" si="8"/>
        <v>19923717.152413882</v>
      </c>
      <c r="Z56" s="73">
        <f t="shared" si="8"/>
        <v>-18718025.619323019</v>
      </c>
      <c r="AA56" s="12">
        <f t="shared" si="9"/>
        <v>-0.35427774643067522</v>
      </c>
      <c r="AB56" s="115">
        <f t="shared" si="10"/>
        <v>189930.1750825491</v>
      </c>
      <c r="AC56" s="73">
        <f>AB56/SUMIFS(FinParameters!$L$8:$L$39,FinParameters!$B$8:$B$39,Financials!$E56,FinParameters!$C$8:$C$39,Financials!$F56)</f>
        <v>155884.53989293234</v>
      </c>
      <c r="AD56" s="73">
        <f t="shared" si="11"/>
        <v>155884.53989293234</v>
      </c>
      <c r="AE56" s="12"/>
      <c r="AF56" s="73">
        <f t="shared" si="12"/>
        <v>35947124.00739748</v>
      </c>
      <c r="AG56" s="73">
        <f t="shared" si="13"/>
        <v>20079601.692306813</v>
      </c>
      <c r="AH56" s="73">
        <f t="shared" si="13"/>
        <v>-18562141.079430088</v>
      </c>
      <c r="AI56" s="12">
        <f t="shared" si="14"/>
        <v>-0.35132730579020305</v>
      </c>
      <c r="AL56" s="73">
        <f>Summary!G56</f>
        <v>-1200111.2369432077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-10313.475440117065</v>
      </c>
      <c r="AN56" s="20">
        <f>Summary!I56</f>
        <v>5948313.0633406965</v>
      </c>
      <c r="AP56" s="12">
        <v>1</v>
      </c>
    </row>
    <row r="57" spans="1:42" x14ac:dyDescent="0.3">
      <c r="A57">
        <v>53</v>
      </c>
      <c r="B57" t="str">
        <f>Summary!B57</f>
        <v>Portland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-9785380.6468135305</v>
      </c>
      <c r="H57" s="73">
        <f>SUMIFS(AM$5:AM57,$F$5:$F57,$F57,$D$5:$D57,$D57)</f>
        <v>21770604.707049616</v>
      </c>
      <c r="I57" s="20">
        <f>SUMIFS(AN$5:AN57,$F$5:$F57,$F57,$D$5:$D57,$D57)</f>
        <v>33488523.100950036</v>
      </c>
      <c r="J57" s="73">
        <f t="shared" si="0"/>
        <v>33488523.100950036</v>
      </c>
      <c r="K57" s="73">
        <f t="shared" si="1"/>
        <v>23703142.454136506</v>
      </c>
      <c r="L57" s="73">
        <f t="shared" si="2"/>
        <v>45473747.161186121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20691092.954221521</v>
      </c>
      <c r="Q57" s="73">
        <f>P57/SUMIFS(FinParameters!$H$8:$H$39,FinParameters!$B$8:$B$39,Financials!$E57,FinParameters!$C$8:$C$39,Financials!$F57)</f>
        <v>9652547.5677499473</v>
      </c>
      <c r="R57" s="73">
        <f t="shared" si="15"/>
        <v>-32143232.113909025</v>
      </c>
      <c r="S57" s="12">
        <f t="shared" si="4"/>
        <v>-0.60837783150366576</v>
      </c>
      <c r="T57" s="115">
        <f t="shared" si="5"/>
        <v>-9785380.6468135305</v>
      </c>
      <c r="U57" s="73">
        <f>T57/SUMIFS(FinParameters!$L$8:$L$39,FinParameters!$B$8:$B$39,Financials!$E57,FinParameters!$C$8:$C$39,Financials!$F57)</f>
        <v>-8031317.6099730013</v>
      </c>
      <c r="V57" s="73">
        <f t="shared" si="6"/>
        <v>-8031317.6099730013</v>
      </c>
      <c r="W57" s="12"/>
      <c r="X57" s="73">
        <f t="shared" si="7"/>
        <v>10905712.30740799</v>
      </c>
      <c r="Y57" s="73">
        <f t="shared" si="8"/>
        <v>1621229.957776946</v>
      </c>
      <c r="Z57" s="73">
        <f t="shared" si="8"/>
        <v>-40174549.723882027</v>
      </c>
      <c r="AA57" s="12">
        <f t="shared" si="9"/>
        <v>-0.76038729882659484</v>
      </c>
      <c r="AB57" s="115">
        <f t="shared" si="10"/>
        <v>21770604.707049616</v>
      </c>
      <c r="AC57" s="73">
        <f>AB57/SUMIFS(FinParameters!$L$8:$L$39,FinParameters!$B$8:$B$39,Financials!$E57,FinParameters!$C$8:$C$39,Financials!$F57)</f>
        <v>17868149.157838333</v>
      </c>
      <c r="AD57" s="73">
        <f t="shared" si="11"/>
        <v>17868149.157838333</v>
      </c>
      <c r="AE57" s="12"/>
      <c r="AF57" s="73">
        <f t="shared" si="12"/>
        <v>32676317.014457606</v>
      </c>
      <c r="AG57" s="73">
        <f t="shared" si="13"/>
        <v>19489379.115615278</v>
      </c>
      <c r="AH57" s="73">
        <f t="shared" si="13"/>
        <v>-22306400.566043694</v>
      </c>
      <c r="AI57" s="12">
        <f t="shared" si="14"/>
        <v>-0.4221952402586634</v>
      </c>
      <c r="AL57" s="73">
        <f>Summary!G57</f>
        <v>-3747877.6613557991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3392586.2484806124</v>
      </c>
      <c r="AN57" s="20">
        <f>Summary!I57</f>
        <v>5148112.5027825311</v>
      </c>
      <c r="AP57" s="12">
        <v>1</v>
      </c>
    </row>
    <row r="58" spans="1:42" x14ac:dyDescent="0.3">
      <c r="A58">
        <v>54</v>
      </c>
      <c r="B58" t="str">
        <f>Summary!B58</f>
        <v>Portland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-31968282.607678272</v>
      </c>
      <c r="H58" s="73">
        <f>SUMIFS(AM$5:AM58,$F$5:$F58,$F58,$D$5:$D58,$D58)</f>
        <v>50181405.874621861</v>
      </c>
      <c r="I58" s="20">
        <f>SUMIFS(AN$5:AN58,$F$5:$F58,$F58,$D$5:$D58,$D58)</f>
        <v>25830215.342392616</v>
      </c>
      <c r="J58" s="73">
        <f t="shared" si="0"/>
        <v>25830215.342392616</v>
      </c>
      <c r="K58" s="73">
        <f t="shared" si="1"/>
        <v>-6138067.2652856559</v>
      </c>
      <c r="L58" s="73">
        <f t="shared" si="2"/>
        <v>44043338.609336205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13032785.1956641</v>
      </c>
      <c r="Q58" s="73">
        <f>P58/SUMIFS(FinParameters!$H$8:$H$39,FinParameters!$B$8:$B$39,Financials!$E58,FinParameters!$C$8:$C$39,Financials!$F58)</f>
        <v>6079890.4784654528</v>
      </c>
      <c r="R58" s="73">
        <f t="shared" si="15"/>
        <v>-39801539.872466445</v>
      </c>
      <c r="S58" s="12">
        <f t="shared" si="4"/>
        <v>-0.75332730797908087</v>
      </c>
      <c r="T58" s="115">
        <f t="shared" si="5"/>
        <v>-31968282.607678272</v>
      </c>
      <c r="U58" s="73">
        <f>T58/SUMIFS(FinParameters!$L$8:$L$39,FinParameters!$B$8:$B$39,Financials!$E58,FinParameters!$C$8:$C$39,Financials!$F58)</f>
        <v>-26237858.325035755</v>
      </c>
      <c r="V58" s="73">
        <f t="shared" si="6"/>
        <v>-26237858.325035755</v>
      </c>
      <c r="W58" s="12"/>
      <c r="X58" s="73">
        <f t="shared" si="7"/>
        <v>-18935497.412014171</v>
      </c>
      <c r="Y58" s="73">
        <f t="shared" si="8"/>
        <v>-20157967.846570302</v>
      </c>
      <c r="Z58" s="73">
        <f t="shared" si="8"/>
        <v>-66039398.197502196</v>
      </c>
      <c r="AA58" s="12">
        <f t="shared" si="9"/>
        <v>-1.2499336011644617</v>
      </c>
      <c r="AB58" s="115">
        <f t="shared" si="10"/>
        <v>50181405.874621861</v>
      </c>
      <c r="AC58" s="73">
        <f>AB58/SUMIFS(FinParameters!$L$8:$L$39,FinParameters!$B$8:$B$39,Financials!$E58,FinParameters!$C$8:$C$39,Financials!$F58)</f>
        <v>41186216.79017584</v>
      </c>
      <c r="AD58" s="73">
        <f t="shared" si="11"/>
        <v>41186216.79017584</v>
      </c>
      <c r="AE58" s="12"/>
      <c r="AF58" s="73">
        <f t="shared" si="12"/>
        <v>31245908.462607689</v>
      </c>
      <c r="AG58" s="73">
        <f t="shared" si="13"/>
        <v>21028248.943605538</v>
      </c>
      <c r="AH58" s="73">
        <f t="shared" si="13"/>
        <v>-24853181.407326356</v>
      </c>
      <c r="AI58" s="12">
        <f t="shared" si="14"/>
        <v>-0.47039838921530386</v>
      </c>
      <c r="AL58" s="73">
        <f>Summary!G58</f>
        <v>-6772825.7938967925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7776647.3251554416</v>
      </c>
      <c r="AN58" s="20">
        <f>Summary!I58</f>
        <v>4066527.5568898115</v>
      </c>
      <c r="AP58" s="12">
        <v>1</v>
      </c>
    </row>
    <row r="59" spans="1:42" x14ac:dyDescent="0.3">
      <c r="A59">
        <v>55</v>
      </c>
      <c r="B59" t="str">
        <f>Summary!B59</f>
        <v>Portland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-67120918.457330257</v>
      </c>
      <c r="H59" s="73">
        <f>SUMIFS(AM$5:AM59,$F$5:$F59,$F59,$D$5:$D59,$D59)</f>
        <v>107978598.59228383</v>
      </c>
      <c r="I59" s="20">
        <f>SUMIFS(AN$5:AN59,$F$5:$F59,$F59,$D$5:$D59,$D59)</f>
        <v>13681394.460860969</v>
      </c>
      <c r="J59" s="73">
        <f t="shared" si="0"/>
        <v>13681394.460860969</v>
      </c>
      <c r="K59" s="73">
        <f t="shared" si="1"/>
        <v>-53439523.996469289</v>
      </c>
      <c r="L59" s="73">
        <f t="shared" si="2"/>
        <v>54539074.595814541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883964.31413245387</v>
      </c>
      <c r="Q59" s="73">
        <f>P59/SUMIFS(FinParameters!$H$8:$H$39,FinParameters!$B$8:$B$39,Financials!$E59,FinParameters!$C$8:$C$39,Financials!$F59)</f>
        <v>412375.87638482457</v>
      </c>
      <c r="R59" s="73">
        <f t="shared" si="15"/>
        <v>-51950360.753998086</v>
      </c>
      <c r="S59" s="12">
        <f t="shared" si="4"/>
        <v>-0.98326912829883661</v>
      </c>
      <c r="T59" s="115">
        <f t="shared" si="5"/>
        <v>-67120918.457330257</v>
      </c>
      <c r="U59" s="73">
        <f>T59/SUMIFS(FinParameters!$L$8:$L$39,FinParameters!$B$8:$B$39,Financials!$E59,FinParameters!$C$8:$C$39,Financials!$F59)</f>
        <v>-55089263.653678983</v>
      </c>
      <c r="V59" s="73">
        <f t="shared" si="6"/>
        <v>-55089263.653678983</v>
      </c>
      <c r="W59" s="12"/>
      <c r="X59" s="73">
        <f t="shared" si="7"/>
        <v>-66236954.143197805</v>
      </c>
      <c r="Y59" s="73">
        <f t="shared" si="8"/>
        <v>-54676887.777294159</v>
      </c>
      <c r="Z59" s="73">
        <f t="shared" si="8"/>
        <v>-107039624.40767707</v>
      </c>
      <c r="AA59" s="12">
        <f t="shared" si="9"/>
        <v>-2.0259485527570971</v>
      </c>
      <c r="AB59" s="115">
        <f t="shared" si="10"/>
        <v>107978598.59228383</v>
      </c>
      <c r="AC59" s="73">
        <f>AB59/SUMIFS(FinParameters!$L$8:$L$39,FinParameters!$B$8:$B$39,Financials!$E59,FinParameters!$C$8:$C$39,Financials!$F59)</f>
        <v>88623064.515820324</v>
      </c>
      <c r="AD59" s="73">
        <f t="shared" si="11"/>
        <v>88623064.515820324</v>
      </c>
      <c r="AE59" s="12"/>
      <c r="AF59" s="73">
        <f t="shared" si="12"/>
        <v>41741644.449086025</v>
      </c>
      <c r="AG59" s="73">
        <f t="shared" si="13"/>
        <v>33946176.738526165</v>
      </c>
      <c r="AH59" s="73">
        <f t="shared" si="13"/>
        <v>-18416559.891856745</v>
      </c>
      <c r="AI59" s="12">
        <f t="shared" si="14"/>
        <v>-0.34857187762138259</v>
      </c>
      <c r="AL59" s="73">
        <f>Summary!G59</f>
        <v>-10006399.384266643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15752561.427753633</v>
      </c>
      <c r="AN59" s="20">
        <f>Summary!I59</f>
        <v>2539306.4258665056</v>
      </c>
      <c r="AP59" s="12">
        <v>1</v>
      </c>
    </row>
    <row r="60" spans="1:42" x14ac:dyDescent="0.3">
      <c r="A60">
        <v>56</v>
      </c>
      <c r="B60" t="str">
        <f>Summary!B60</f>
        <v>Portland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15218724.673504455</v>
      </c>
      <c r="H60" s="73">
        <f>SUMIFS(AM$5:AM60,$F$5:$F60,$F60,$D$5:$D60,$D60)</f>
        <v>-1419149.6200509008</v>
      </c>
      <c r="I60" s="20">
        <f>SUMIFS(AN$5:AN60,$F$5:$F60,$F60,$D$5:$D60,$D60)</f>
        <v>40265501.458518103</v>
      </c>
      <c r="J60" s="73">
        <f t="shared" si="0"/>
        <v>40265501.458518103</v>
      </c>
      <c r="K60" s="73">
        <f t="shared" si="1"/>
        <v>55484226.13202256</v>
      </c>
      <c r="L60" s="73">
        <f t="shared" si="2"/>
        <v>54065076.511971653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27468071.311789587</v>
      </c>
      <c r="Q60" s="73">
        <f>P60/SUMIFS(FinParameters!$H$8:$H$39,FinParameters!$B$8:$B$39,Financials!$E60,FinParameters!$C$8:$C$39,Financials!$F60)</f>
        <v>12814057.987077087</v>
      </c>
      <c r="R60" s="73">
        <f t="shared" si="15"/>
        <v>-25366253.756340954</v>
      </c>
      <c r="S60" s="12">
        <f t="shared" si="4"/>
        <v>-0.48010935549249179</v>
      </c>
      <c r="T60" s="115">
        <f t="shared" si="5"/>
        <v>15218724.673504455</v>
      </c>
      <c r="U60" s="73">
        <f>T60/SUMIFS(FinParameters!$L$8:$L$39,FinParameters!$B$8:$B$39,Financials!$E60,FinParameters!$C$8:$C$39,Financials!$F60)</f>
        <v>12490716.087927375</v>
      </c>
      <c r="V60" s="73">
        <f t="shared" si="6"/>
        <v>12490716.087927375</v>
      </c>
      <c r="W60" s="12"/>
      <c r="X60" s="73">
        <f t="shared" si="7"/>
        <v>42686795.985294044</v>
      </c>
      <c r="Y60" s="73">
        <f t="shared" si="8"/>
        <v>25304774.075004462</v>
      </c>
      <c r="Z60" s="73">
        <f t="shared" si="8"/>
        <v>-12875537.668413579</v>
      </c>
      <c r="AA60" s="12">
        <f t="shared" si="9"/>
        <v>-0.24369645399672293</v>
      </c>
      <c r="AB60" s="115">
        <f t="shared" si="10"/>
        <v>-1419149.6200509008</v>
      </c>
      <c r="AC60" s="73">
        <f>AB60/SUMIFS(FinParameters!$L$8:$L$39,FinParameters!$B$8:$B$39,Financials!$E60,FinParameters!$C$8:$C$39,Financials!$F60)</f>
        <v>-1164762.1841274793</v>
      </c>
      <c r="AD60" s="73">
        <f t="shared" si="11"/>
        <v>-1164762.1841274793</v>
      </c>
      <c r="AE60" s="12"/>
      <c r="AF60" s="73">
        <f t="shared" si="12"/>
        <v>41267646.365243144</v>
      </c>
      <c r="AG60" s="73">
        <f t="shared" si="13"/>
        <v>24140011.890876982</v>
      </c>
      <c r="AH60" s="73">
        <f t="shared" si="13"/>
        <v>-14040299.852541059</v>
      </c>
      <c r="AI60" s="12">
        <f t="shared" si="14"/>
        <v>-0.26574201211874882</v>
      </c>
      <c r="AL60" s="73">
        <f>Summary!G60</f>
        <v>-746683.67733185005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-260804.09760895075</v>
      </c>
      <c r="AN60" s="20">
        <f>Summary!I60</f>
        <v>6023978.7884836365</v>
      </c>
      <c r="AP60" s="12">
        <v>1</v>
      </c>
    </row>
    <row r="61" spans="1:42" x14ac:dyDescent="0.3">
      <c r="A61">
        <v>57</v>
      </c>
      <c r="B61" t="str">
        <f>Summary!B61</f>
        <v>Portland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170705945.86971</v>
      </c>
      <c r="H61" s="73">
        <f>SUMIFS(AM$5:AM61,$F$5:$F61,$F61,$D$5:$D61,$D61)</f>
        <v>-165872867.05128086</v>
      </c>
      <c r="I61" s="20">
        <f>SUMIFS(AN$5:AN61,$F$5:$F61,$F61,$D$5:$D61,$D61)</f>
        <v>99778863.775723949</v>
      </c>
      <c r="J61" s="73">
        <f t="shared" si="0"/>
        <v>99778863.775723949</v>
      </c>
      <c r="K61" s="73">
        <f t="shared" si="1"/>
        <v>270484809.64543396</v>
      </c>
      <c r="L61" s="73">
        <f t="shared" si="2"/>
        <v>104611942.59415309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85192747.875327215</v>
      </c>
      <c r="Q61" s="73">
        <f>P61/SUMIFS(FinParameters!$H$8:$H$39,FinParameters!$B$8:$B$39,Financials!$E61,FinParameters!$C$8:$C$39,Financials!$F61)</f>
        <v>36130041.476533815</v>
      </c>
      <c r="R61" s="73">
        <f t="shared" si="15"/>
        <v>29135467.760752916</v>
      </c>
      <c r="S61" s="12">
        <f t="shared" si="4"/>
        <v>0.51974458448935701</v>
      </c>
      <c r="T61" s="115">
        <f t="shared" si="5"/>
        <v>170705945.86971</v>
      </c>
      <c r="U61" s="73">
        <f>T61/SUMIFS(FinParameters!$L$8:$L$39,FinParameters!$B$8:$B$39,Financials!$E61,FinParameters!$C$8:$C$39,Financials!$F61)</f>
        <v>136689092.38045835</v>
      </c>
      <c r="V61" s="73">
        <f t="shared" si="6"/>
        <v>136689092.38045835</v>
      </c>
      <c r="W61" s="12"/>
      <c r="X61" s="73">
        <f t="shared" si="7"/>
        <v>255898693.74503723</v>
      </c>
      <c r="Y61" s="73">
        <f t="shared" si="8"/>
        <v>172819133.85699219</v>
      </c>
      <c r="Z61" s="73">
        <f t="shared" si="8"/>
        <v>165824560.14121127</v>
      </c>
      <c r="AA61" s="12">
        <f t="shared" si="9"/>
        <v>2.9581271121660904</v>
      </c>
      <c r="AB61" s="115">
        <f t="shared" si="10"/>
        <v>-165872867.05128086</v>
      </c>
      <c r="AC61" s="73">
        <f>AB61/SUMIFS(FinParameters!$L$8:$L$39,FinParameters!$B$8:$B$39,Financials!$E61,FinParameters!$C$8:$C$39,Financials!$F61)</f>
        <v>-132819109.09587777</v>
      </c>
      <c r="AD61" s="73">
        <f t="shared" si="11"/>
        <v>-132819109.09587777</v>
      </c>
      <c r="AE61" s="12"/>
      <c r="AF61" s="73">
        <f t="shared" si="12"/>
        <v>90025826.693756372</v>
      </c>
      <c r="AG61" s="73">
        <f t="shared" si="13"/>
        <v>40000024.761114419</v>
      </c>
      <c r="AH61" s="73">
        <f t="shared" si="13"/>
        <v>33005451.045333505</v>
      </c>
      <c r="AI61" s="12">
        <f t="shared" si="14"/>
        <v>0.58878081451462427</v>
      </c>
      <c r="AL61" s="73">
        <f>Summary!G61</f>
        <v>18837500.764229041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-25600292.776469998</v>
      </c>
      <c r="AN61" s="20">
        <f>Summary!I61</f>
        <v>14522924.558235213</v>
      </c>
      <c r="AP61" s="12">
        <v>1</v>
      </c>
    </row>
    <row r="62" spans="1:42" x14ac:dyDescent="0.3">
      <c r="A62">
        <v>58</v>
      </c>
      <c r="B62" t="str">
        <f>Summary!B62</f>
        <v>Portland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86874147.148788542</v>
      </c>
      <c r="H62" s="73">
        <f>SUMIFS(AM$5:AM62,$F$5:$F62,$F62,$D$5:$D62,$D62)</f>
        <v>-68488989.655916706</v>
      </c>
      <c r="I62" s="20">
        <f>SUMIFS(AN$5:AN62,$F$5:$F62,$F62,$D$5:$D62,$D62)</f>
        <v>67322827.930544794</v>
      </c>
      <c r="J62" s="73">
        <f t="shared" si="0"/>
        <v>67322827.930544794</v>
      </c>
      <c r="K62" s="73">
        <f t="shared" si="1"/>
        <v>154196975.07933334</v>
      </c>
      <c r="L62" s="73">
        <f t="shared" si="2"/>
        <v>85707985.423416629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52736712.030148067</v>
      </c>
      <c r="Q62" s="73">
        <f>P62/SUMIFS(FinParameters!$H$8:$H$39,FinParameters!$B$8:$B$39,Financials!$E62,FinParameters!$C$8:$C$39,Financials!$F62)</f>
        <v>22365513.972781353</v>
      </c>
      <c r="R62" s="73">
        <f t="shared" si="15"/>
        <v>-3320568.0844262317</v>
      </c>
      <c r="S62" s="12">
        <f t="shared" si="4"/>
        <v>-5.9235269310951091E-2</v>
      </c>
      <c r="T62" s="115">
        <f t="shared" si="5"/>
        <v>86874147.148788542</v>
      </c>
      <c r="U62" s="73">
        <f>T62/SUMIFS(FinParameters!$L$8:$L$39,FinParameters!$B$8:$B$39,Financials!$E62,FinParameters!$C$8:$C$39,Financials!$F62)</f>
        <v>69562593.526517227</v>
      </c>
      <c r="V62" s="73">
        <f t="shared" si="6"/>
        <v>69562593.526517227</v>
      </c>
      <c r="W62" s="12"/>
      <c r="X62" s="73">
        <f t="shared" si="7"/>
        <v>139610859.1789366</v>
      </c>
      <c r="Y62" s="73">
        <f t="shared" si="8"/>
        <v>91928107.499298573</v>
      </c>
      <c r="Z62" s="73">
        <f t="shared" si="8"/>
        <v>66242025.442090996</v>
      </c>
      <c r="AA62" s="12">
        <f t="shared" si="9"/>
        <v>1.1816846144996744</v>
      </c>
      <c r="AB62" s="115">
        <f t="shared" si="10"/>
        <v>-68488989.655916706</v>
      </c>
      <c r="AC62" s="73">
        <f>AB62/SUMIFS(FinParameters!$L$8:$L$39,FinParameters!$B$8:$B$39,Financials!$E62,FinParameters!$C$8:$C$39,Financials!$F62)</f>
        <v>-54841076.486387298</v>
      </c>
      <c r="AD62" s="73">
        <f t="shared" si="11"/>
        <v>-54841076.486387298</v>
      </c>
      <c r="AE62" s="12"/>
      <c r="AF62" s="73">
        <f t="shared" si="12"/>
        <v>71121869.523019895</v>
      </c>
      <c r="AG62" s="73">
        <f t="shared" si="13"/>
        <v>37087031.012911275</v>
      </c>
      <c r="AH62" s="73">
        <f t="shared" si="13"/>
        <v>11400948.955703698</v>
      </c>
      <c r="AI62" s="12">
        <f t="shared" si="14"/>
        <v>0.20338034475453567</v>
      </c>
      <c r="AL62" s="73">
        <f>Summary!G62</f>
        <v>8336254.9475257751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-10112980.274846431</v>
      </c>
      <c r="AN62" s="20">
        <f>Summary!I62</f>
        <v>8973062.6901585013</v>
      </c>
      <c r="AP62" s="12">
        <v>1</v>
      </c>
    </row>
    <row r="63" spans="1:42" x14ac:dyDescent="0.3">
      <c r="A63">
        <v>59</v>
      </c>
      <c r="B63" t="str">
        <f>Summary!B63</f>
        <v>Portland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40060381.373597413</v>
      </c>
      <c r="H63" s="73">
        <f>SUMIFS(AM$5:AM63,$F$5:$F63,$F63,$D$5:$D63,$D63)</f>
        <v>-27107031.24706262</v>
      </c>
      <c r="I63" s="20">
        <f>SUMIFS(AN$5:AN63,$F$5:$F63,$F63,$D$5:$D63,$D63)</f>
        <v>53533736.93482399</v>
      </c>
      <c r="J63" s="73">
        <f t="shared" si="0"/>
        <v>53533736.93482399</v>
      </c>
      <c r="K63" s="73">
        <f t="shared" si="1"/>
        <v>93594118.308421403</v>
      </c>
      <c r="L63" s="73">
        <f t="shared" si="2"/>
        <v>66487087.06135878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38947621.034427263</v>
      </c>
      <c r="Q63" s="73">
        <f>P63/SUMIFS(FinParameters!$H$8:$H$39,FinParameters!$B$8:$B$39,Financials!$E63,FinParameters!$C$8:$C$39,Financials!$F63)</f>
        <v>16517593.321974687</v>
      </c>
      <c r="R63" s="73">
        <f t="shared" si="15"/>
        <v>-17109659.080147035</v>
      </c>
      <c r="S63" s="12">
        <f t="shared" si="4"/>
        <v>-0.30521743197630996</v>
      </c>
      <c r="T63" s="115">
        <f t="shared" si="5"/>
        <v>40060381.373597413</v>
      </c>
      <c r="U63" s="73">
        <f>T63/SUMIFS(FinParameters!$L$8:$L$39,FinParameters!$B$8:$B$39,Financials!$E63,FinParameters!$C$8:$C$39,Financials!$F63)</f>
        <v>32077483.549116828</v>
      </c>
      <c r="V63" s="73">
        <f t="shared" si="6"/>
        <v>32077483.549116828</v>
      </c>
      <c r="W63" s="12"/>
      <c r="X63" s="73">
        <f t="shared" si="7"/>
        <v>79008002.408024669</v>
      </c>
      <c r="Y63" s="73">
        <f t="shared" si="8"/>
        <v>48595076.871091515</v>
      </c>
      <c r="Z63" s="73">
        <f t="shared" si="8"/>
        <v>14967824.468969792</v>
      </c>
      <c r="AA63" s="12">
        <f t="shared" si="9"/>
        <v>0.26700946671649728</v>
      </c>
      <c r="AB63" s="115">
        <f t="shared" si="10"/>
        <v>-27107031.24706262</v>
      </c>
      <c r="AC63" s="73">
        <f>AB63/SUMIFS(FinParameters!$L$8:$L$39,FinParameters!$B$8:$B$39,Financials!$E63,FinParameters!$C$8:$C$39,Financials!$F63)</f>
        <v>-21705368.722878031</v>
      </c>
      <c r="AD63" s="73">
        <f t="shared" si="11"/>
        <v>-21705368.722878031</v>
      </c>
      <c r="AE63" s="12"/>
      <c r="AF63" s="73">
        <f t="shared" si="12"/>
        <v>51900971.160962045</v>
      </c>
      <c r="AG63" s="73">
        <f t="shared" si="13"/>
        <v>26889708.148213483</v>
      </c>
      <c r="AH63" s="73">
        <f t="shared" si="13"/>
        <v>-6737544.2539082393</v>
      </c>
      <c r="AI63" s="12">
        <f t="shared" si="14"/>
        <v>-0.12019035244195783</v>
      </c>
      <c r="AL63" s="73">
        <f>Summary!G63</f>
        <v>2849848.9357450404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-4019185.5497831106</v>
      </c>
      <c r="AN63" s="20">
        <f>Summary!I63</f>
        <v>7209394.4849689994</v>
      </c>
      <c r="AP63" s="12">
        <v>1</v>
      </c>
    </row>
    <row r="64" spans="1:42" x14ac:dyDescent="0.3">
      <c r="A64">
        <v>60</v>
      </c>
      <c r="B64" t="str">
        <f>Summary!B64</f>
        <v>Portland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8954122.4402537756</v>
      </c>
      <c r="H64" s="73">
        <f>SUMIFS(AM$5:AM64,$F$5:$F64,$F64,$D$5:$D64,$D64)</f>
        <v>274547.31936649373</v>
      </c>
      <c r="I64" s="20">
        <f>SUMIFS(AN$5:AN64,$F$5:$F64,$F64,$D$5:$D64,$D64)</f>
        <v>45657639.556730606</v>
      </c>
      <c r="J64" s="73">
        <f t="shared" si="0"/>
        <v>45657639.556730606</v>
      </c>
      <c r="K64" s="73">
        <f t="shared" si="1"/>
        <v>54611761.996984378</v>
      </c>
      <c r="L64" s="73">
        <f t="shared" si="2"/>
        <v>54886309.316350877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31071523.656333879</v>
      </c>
      <c r="Q64" s="73">
        <f>P64/SUMIFS(FinParameters!$H$8:$H$39,FinParameters!$B$8:$B$39,Financials!$E64,FinParameters!$C$8:$C$39,Financials!$F64)</f>
        <v>13177359.181855513</v>
      </c>
      <c r="R64" s="73">
        <f t="shared" si="15"/>
        <v>-24985756.45824042</v>
      </c>
      <c r="S64" s="12">
        <f t="shared" si="4"/>
        <v>-0.44571831539404971</v>
      </c>
      <c r="T64" s="115">
        <f t="shared" si="5"/>
        <v>8954122.4402537756</v>
      </c>
      <c r="U64" s="73">
        <f>T64/SUMIFS(FinParameters!$L$8:$L$39,FinParameters!$B$8:$B$39,Financials!$E64,FinParameters!$C$8:$C$39,Financials!$F64)</f>
        <v>7169819.7926622862</v>
      </c>
      <c r="V64" s="73">
        <f t="shared" si="6"/>
        <v>7169819.7926622862</v>
      </c>
      <c r="W64" s="12"/>
      <c r="X64" s="73">
        <f t="shared" si="7"/>
        <v>40025646.09658765</v>
      </c>
      <c r="Y64" s="73">
        <f t="shared" si="8"/>
        <v>20347178.9745178</v>
      </c>
      <c r="Z64" s="73">
        <f t="shared" si="8"/>
        <v>-17815936.665578134</v>
      </c>
      <c r="AA64" s="12">
        <f t="shared" si="9"/>
        <v>-0.31781664449585345</v>
      </c>
      <c r="AB64" s="115">
        <f t="shared" si="10"/>
        <v>274547.31936649373</v>
      </c>
      <c r="AC64" s="73">
        <f>AB64/SUMIFS(FinParameters!$L$8:$L$39,FinParameters!$B$8:$B$39,Financials!$E64,FinParameters!$C$8:$C$39,Financials!$F64)</f>
        <v>219837.82526436739</v>
      </c>
      <c r="AD64" s="73">
        <f t="shared" si="11"/>
        <v>219837.82526436739</v>
      </c>
      <c r="AE64" s="12"/>
      <c r="AF64" s="73">
        <f t="shared" si="12"/>
        <v>40300193.415954143</v>
      </c>
      <c r="AG64" s="73">
        <f t="shared" si="13"/>
        <v>20567016.799782168</v>
      </c>
      <c r="AH64" s="73">
        <f t="shared" si="13"/>
        <v>-17596098.840313766</v>
      </c>
      <c r="AI64" s="12">
        <f t="shared" si="14"/>
        <v>-0.31389498035490609</v>
      </c>
      <c r="AL64" s="73">
        <f>Summary!G64</f>
        <v>-199924.93808921563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84617.144283944595</v>
      </c>
      <c r="AN64" s="20">
        <f>Summary!I64</f>
        <v>6257062.9560301546</v>
      </c>
      <c r="AP64" s="12">
        <v>1</v>
      </c>
    </row>
    <row r="65" spans="1:42" x14ac:dyDescent="0.3">
      <c r="A65">
        <v>61</v>
      </c>
      <c r="B65" t="str">
        <f>Summary!B65</f>
        <v>Portland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-12705797.437434513</v>
      </c>
      <c r="H65" s="73">
        <f>SUMIFS(AM$5:AM65,$F$5:$F65,$F65,$D$5:$D65,$D65)</f>
        <v>25541894.068640172</v>
      </c>
      <c r="I65" s="20">
        <f>SUMIFS(AN$5:AN65,$F$5:$F65,$F65,$D$5:$D65,$D65)</f>
        <v>38838497.925717071</v>
      </c>
      <c r="J65" s="73">
        <f t="shared" si="0"/>
        <v>38838497.925717071</v>
      </c>
      <c r="K65" s="73">
        <f t="shared" si="1"/>
        <v>26132700.488282558</v>
      </c>
      <c r="L65" s="73">
        <f t="shared" si="2"/>
        <v>51674594.556922734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24252382.025320344</v>
      </c>
      <c r="Q65" s="73">
        <f>P65/SUMIFS(FinParameters!$H$8:$H$39,FinParameters!$B$8:$B$39,Financials!$E65,FinParameters!$C$8:$C$39,Financials!$F65)</f>
        <v>10285377.456798011</v>
      </c>
      <c r="R65" s="73">
        <f t="shared" si="15"/>
        <v>-31804898.089253955</v>
      </c>
      <c r="S65" s="12">
        <f t="shared" si="4"/>
        <v>-0.56736427497460795</v>
      </c>
      <c r="T65" s="115">
        <f t="shared" si="5"/>
        <v>-12705797.437434513</v>
      </c>
      <c r="U65" s="73">
        <f>T65/SUMIFS(FinParameters!$L$8:$L$39,FinParameters!$B$8:$B$39,Financials!$E65,FinParameters!$C$8:$C$39,Financials!$F65)</f>
        <v>-10173892.36704405</v>
      </c>
      <c r="V65" s="73">
        <f t="shared" si="6"/>
        <v>-10173892.36704405</v>
      </c>
      <c r="W65" s="12"/>
      <c r="X65" s="73">
        <f t="shared" si="7"/>
        <v>11546584.587885829</v>
      </c>
      <c r="Y65" s="73">
        <f t="shared" si="8"/>
        <v>111485.08975396119</v>
      </c>
      <c r="Z65" s="73">
        <f t="shared" si="8"/>
        <v>-41978790.456298009</v>
      </c>
      <c r="AA65" s="12">
        <f t="shared" si="9"/>
        <v>-0.74885528463918405</v>
      </c>
      <c r="AB65" s="115">
        <f t="shared" si="10"/>
        <v>25541894.068640172</v>
      </c>
      <c r="AC65" s="73">
        <f>AB65/SUMIFS(FinParameters!$L$8:$L$39,FinParameters!$B$8:$B$39,Financials!$E65,FinParameters!$C$8:$C$39,Financials!$F65)</f>
        <v>20452118.994056273</v>
      </c>
      <c r="AD65" s="73">
        <f t="shared" si="11"/>
        <v>20452118.994056273</v>
      </c>
      <c r="AE65" s="12"/>
      <c r="AF65" s="73">
        <f t="shared" si="12"/>
        <v>37088478.656525999</v>
      </c>
      <c r="AG65" s="73">
        <f t="shared" si="13"/>
        <v>20563604.083810233</v>
      </c>
      <c r="AH65" s="73">
        <f t="shared" si="13"/>
        <v>-21526671.462241735</v>
      </c>
      <c r="AI65" s="12">
        <f t="shared" si="14"/>
        <v>-0.38401205727862331</v>
      </c>
      <c r="AL65" s="73">
        <f>Summary!G65</f>
        <v>-2920416.7906209836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3771289.3615905587</v>
      </c>
      <c r="AN65" s="20">
        <f>Summary!I65</f>
        <v>5349974.8247670336</v>
      </c>
      <c r="AP65" s="12">
        <v>1</v>
      </c>
    </row>
    <row r="66" spans="1:42" x14ac:dyDescent="0.3">
      <c r="A66">
        <v>62</v>
      </c>
      <c r="B66" t="str">
        <f>Summary!B66</f>
        <v>Portland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-37957293.646323822</v>
      </c>
      <c r="H66" s="73">
        <f>SUMIFS(AM$5:AM66,$F$5:$F66,$F66,$D$5:$D66,$D66)</f>
        <v>58960967.124823458</v>
      </c>
      <c r="I66" s="20">
        <f>SUMIFS(AN$5:AN66,$F$5:$F66,$F66,$D$5:$D66,$D66)</f>
        <v>30098946.504866406</v>
      </c>
      <c r="J66" s="73">
        <f t="shared" si="0"/>
        <v>30098946.504866406</v>
      </c>
      <c r="K66" s="73">
        <f t="shared" si="1"/>
        <v>-7858347.1414574161</v>
      </c>
      <c r="L66" s="73">
        <f t="shared" si="2"/>
        <v>51102619.983366042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15512830.604469677</v>
      </c>
      <c r="Q66" s="73">
        <f>P66/SUMIFS(FinParameters!$H$8:$H$39,FinParameters!$B$8:$B$39,Financials!$E66,FinParameters!$C$8:$C$39,Financials!$F66)</f>
        <v>6578954.5135713806</v>
      </c>
      <c r="R66" s="73">
        <f t="shared" si="15"/>
        <v>-40544449.510104619</v>
      </c>
      <c r="S66" s="12">
        <f t="shared" si="4"/>
        <v>-0.72326822541580094</v>
      </c>
      <c r="T66" s="115">
        <f t="shared" si="5"/>
        <v>-37957293.646323822</v>
      </c>
      <c r="U66" s="73">
        <f>T66/SUMIFS(FinParameters!$L$8:$L$39,FinParameters!$B$8:$B$39,Financials!$E66,FinParameters!$C$8:$C$39,Financials!$F66)</f>
        <v>-30393481.558600828</v>
      </c>
      <c r="V66" s="73">
        <f t="shared" si="6"/>
        <v>-30393481.558600828</v>
      </c>
      <c r="W66" s="12"/>
      <c r="X66" s="73">
        <f t="shared" si="7"/>
        <v>-22444463.041854143</v>
      </c>
      <c r="Y66" s="73">
        <f t="shared" si="8"/>
        <v>-23814527.045029446</v>
      </c>
      <c r="Z66" s="73">
        <f t="shared" si="8"/>
        <v>-70937931.06870544</v>
      </c>
      <c r="AA66" s="12">
        <f t="shared" si="9"/>
        <v>-1.265454387435796</v>
      </c>
      <c r="AB66" s="115">
        <f t="shared" si="10"/>
        <v>58960967.124823458</v>
      </c>
      <c r="AC66" s="73">
        <f>AB66/SUMIFS(FinParameters!$L$8:$L$39,FinParameters!$B$8:$B$39,Financials!$E66,FinParameters!$C$8:$C$39,Financials!$F66)</f>
        <v>47211718.614168115</v>
      </c>
      <c r="AD66" s="73">
        <f t="shared" si="11"/>
        <v>47211718.614168115</v>
      </c>
      <c r="AE66" s="12"/>
      <c r="AF66" s="73">
        <f t="shared" si="12"/>
        <v>36516504.082969315</v>
      </c>
      <c r="AG66" s="73">
        <f t="shared" si="13"/>
        <v>23397191.569138668</v>
      </c>
      <c r="AH66" s="73">
        <f t="shared" si="13"/>
        <v>-23726212.454537325</v>
      </c>
      <c r="AI66" s="12">
        <f t="shared" si="14"/>
        <v>-0.42324944068002973</v>
      </c>
      <c r="AL66" s="73">
        <f>Summary!G66</f>
        <v>-5989011.0386455525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8779561.2502015959</v>
      </c>
      <c r="AN66" s="20">
        <f>Summary!I66</f>
        <v>4268731.1624737903</v>
      </c>
      <c r="AP66" s="12">
        <v>1</v>
      </c>
    </row>
    <row r="67" spans="1:42" x14ac:dyDescent="0.3">
      <c r="A67">
        <v>63</v>
      </c>
      <c r="B67" t="str">
        <f>Summary!B67</f>
        <v>Portland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-77810538.707706347</v>
      </c>
      <c r="H67" s="73">
        <f>SUMIFS(AM$5:AM67,$F$5:$F67,$F67,$D$5:$D67,$D67)</f>
        <v>125845850.89571133</v>
      </c>
      <c r="I67" s="20">
        <f>SUMIFS(AN$5:AN67,$F$5:$F67,$F67,$D$5:$D67,$D67)</f>
        <v>15799792.770028085</v>
      </c>
      <c r="J67" s="73">
        <f t="shared" si="0"/>
        <v>15799792.770028085</v>
      </c>
      <c r="K67" s="73">
        <f t="shared" si="1"/>
        <v>-62010745.937678263</v>
      </c>
      <c r="L67" s="73">
        <f t="shared" si="2"/>
        <v>63835104.95803307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1213676.8696313556</v>
      </c>
      <c r="Q67" s="73">
        <f>P67/SUMIFS(FinParameters!$H$8:$H$39,FinParameters!$B$8:$B$39,Financials!$E67,FinParameters!$C$8:$C$39,Financials!$F67)</f>
        <v>514717.46988443041</v>
      </c>
      <c r="R67" s="73">
        <f t="shared" si="15"/>
        <v>-54843603.244942948</v>
      </c>
      <c r="S67" s="12">
        <f t="shared" si="4"/>
        <v>-0.97834934432868059</v>
      </c>
      <c r="T67" s="115">
        <f t="shared" si="5"/>
        <v>-77810538.707706347</v>
      </c>
      <c r="U67" s="73">
        <f>T67/SUMIFS(FinParameters!$L$8:$L$39,FinParameters!$B$8:$B$39,Financials!$E67,FinParameters!$C$8:$C$39,Financials!$F67)</f>
        <v>-62305105.187774979</v>
      </c>
      <c r="V67" s="73">
        <f t="shared" si="6"/>
        <v>-62305105.187774979</v>
      </c>
      <c r="W67" s="12"/>
      <c r="X67" s="73">
        <f t="shared" si="7"/>
        <v>-76596861.838074997</v>
      </c>
      <c r="Y67" s="73">
        <f t="shared" si="8"/>
        <v>-61790387.717890546</v>
      </c>
      <c r="Z67" s="73">
        <f t="shared" si="8"/>
        <v>-117148708.43271792</v>
      </c>
      <c r="AA67" s="12">
        <f t="shared" si="9"/>
        <v>-2.0898036471494894</v>
      </c>
      <c r="AB67" s="115">
        <f t="shared" si="10"/>
        <v>125845850.89571133</v>
      </c>
      <c r="AC67" s="73">
        <f>AB67/SUMIFS(FinParameters!$L$8:$L$39,FinParameters!$B$8:$B$39,Financials!$E67,FinParameters!$C$8:$C$39,Financials!$F67)</f>
        <v>100768342.02313247</v>
      </c>
      <c r="AD67" s="73">
        <f t="shared" si="11"/>
        <v>100768342.02313247</v>
      </c>
      <c r="AE67" s="12"/>
      <c r="AF67" s="73">
        <f t="shared" si="12"/>
        <v>49248989.057636335</v>
      </c>
      <c r="AG67" s="73">
        <f t="shared" si="13"/>
        <v>38977954.305241928</v>
      </c>
      <c r="AH67" s="73">
        <f t="shared" si="13"/>
        <v>-16380366.409585446</v>
      </c>
      <c r="AI67" s="12">
        <f t="shared" si="14"/>
        <v>-0.29220765574258972</v>
      </c>
      <c r="AL67" s="73">
        <f>Summary!G67</f>
        <v>-10689620.250376092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17867252.303427499</v>
      </c>
      <c r="AN67" s="20">
        <f>Summary!I67</f>
        <v>2118398.3091671141</v>
      </c>
      <c r="AP67" s="12">
        <v>1</v>
      </c>
    </row>
    <row r="68" spans="1:42" x14ac:dyDescent="0.3">
      <c r="A68">
        <v>64</v>
      </c>
      <c r="B68" t="str">
        <f>Summary!B68</f>
        <v>Portland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15426071.068089029</v>
      </c>
      <c r="H68" s="73">
        <f>SUMIFS(AM$5:AM68,$F$5:$F68,$F68,$D$5:$D68,$D68)</f>
        <v>-1624954.1362595749</v>
      </c>
      <c r="I68" s="20">
        <f>SUMIFS(AN$5:AN68,$F$5:$F68,$F68,$D$5:$D68,$D68)</f>
        <v>46636660.240876317</v>
      </c>
      <c r="J68" s="73">
        <f t="shared" si="0"/>
        <v>46636660.240876317</v>
      </c>
      <c r="K68" s="73">
        <f t="shared" si="1"/>
        <v>62062731.308965348</v>
      </c>
      <c r="L68" s="73">
        <f t="shared" si="2"/>
        <v>60437777.17270577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32050544.34047959</v>
      </c>
      <c r="Q68" s="73">
        <f>P68/SUMIFS(FinParameters!$H$8:$H$39,FinParameters!$B$8:$B$39,Financials!$E68,FinParameters!$C$8:$C$39,Financials!$F68)</f>
        <v>13592559.522339109</v>
      </c>
      <c r="R68" s="73">
        <f t="shared" si="15"/>
        <v>-24006735.774094708</v>
      </c>
      <c r="S68" s="12">
        <f t="shared" si="4"/>
        <v>-0.42825366705319712</v>
      </c>
      <c r="T68" s="115">
        <f t="shared" si="5"/>
        <v>15426071.068089029</v>
      </c>
      <c r="U68" s="73">
        <f>T68/SUMIFS(FinParameters!$L$8:$L$39,FinParameters!$B$8:$B$39,Financials!$E68,FinParameters!$C$8:$C$39,Financials!$F68)</f>
        <v>12352092.614881096</v>
      </c>
      <c r="V68" s="73">
        <f t="shared" si="6"/>
        <v>12352092.614881096</v>
      </c>
      <c r="W68" s="12"/>
      <c r="X68" s="73">
        <f t="shared" si="7"/>
        <v>47476615.408568621</v>
      </c>
      <c r="Y68" s="73">
        <f t="shared" si="8"/>
        <v>25944652.137220204</v>
      </c>
      <c r="Z68" s="73">
        <f t="shared" si="8"/>
        <v>-11654643.159213612</v>
      </c>
      <c r="AA68" s="12">
        <f t="shared" si="9"/>
        <v>-0.20790596931197752</v>
      </c>
      <c r="AB68" s="115">
        <f t="shared" si="10"/>
        <v>-1624954.1362595749</v>
      </c>
      <c r="AC68" s="73">
        <f>AB68/SUMIFS(FinParameters!$L$8:$L$39,FinParameters!$B$8:$B$39,Financials!$E68,FinParameters!$C$8:$C$39,Financials!$F68)</f>
        <v>-1301146.8634766792</v>
      </c>
      <c r="AD68" s="73">
        <f t="shared" si="11"/>
        <v>-1301146.8634766792</v>
      </c>
      <c r="AE68" s="12"/>
      <c r="AF68" s="73">
        <f t="shared" si="12"/>
        <v>45851661.272309043</v>
      </c>
      <c r="AG68" s="73">
        <f t="shared" si="13"/>
        <v>24643505.273743525</v>
      </c>
      <c r="AH68" s="73">
        <f t="shared" si="13"/>
        <v>-12955790.022690291</v>
      </c>
      <c r="AI68" s="12">
        <f t="shared" si="14"/>
        <v>-0.23111699312221753</v>
      </c>
      <c r="AL68" s="73">
        <f>Summary!G68</f>
        <v>207346.39458457413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-205804.51620867406</v>
      </c>
      <c r="AN68" s="20">
        <f>Summary!I68</f>
        <v>6371158.7823582143</v>
      </c>
      <c r="AP68" s="12">
        <v>1</v>
      </c>
    </row>
    <row r="69" spans="1:42" x14ac:dyDescent="0.3">
      <c r="A69">
        <v>65</v>
      </c>
      <c r="B69" t="str">
        <f>Summary!B69</f>
        <v>Portland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189917880.86597359</v>
      </c>
      <c r="H69" s="73">
        <f>SUMIFS(AM$5:AM69,$F$5:$F69,$F69,$D$5:$D69,$D69)</f>
        <v>-191621341.36212403</v>
      </c>
      <c r="I69" s="20">
        <f>SUMIFS(AN$5:AN69,$F$5:$F69,$F69,$D$5:$D69,$D69)</f>
        <v>111648129.53417447</v>
      </c>
      <c r="J69" s="73">
        <f t="shared" si="0"/>
        <v>111648129.53417447</v>
      </c>
      <c r="K69" s="73">
        <f t="shared" si="1"/>
        <v>301566010.40014803</v>
      </c>
      <c r="L69" s="73">
        <f t="shared" si="2"/>
        <v>109944669.03802404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95243610.73626782</v>
      </c>
      <c r="Q69" s="73">
        <f>P69/SUMIFS(FinParameters!$H$8:$H$39,FinParameters!$B$8:$B$39,Financials!$E69,FinParameters!$C$8:$C$39,Financials!$F69)</f>
        <v>36720534.98040653</v>
      </c>
      <c r="R69" s="73">
        <f t="shared" si="15"/>
        <v>36454143.730049148</v>
      </c>
      <c r="S69" s="12">
        <f t="shared" si="4"/>
        <v>0.62007950720480387</v>
      </c>
      <c r="T69" s="115">
        <f t="shared" si="5"/>
        <v>189917880.86597359</v>
      </c>
      <c r="U69" s="73">
        <f>T69/SUMIFS(FinParameters!$L$8:$L$39,FinParameters!$B$8:$B$39,Financials!$E69,FinParameters!$C$8:$C$39,Financials!$F69)</f>
        <v>148363544.99163565</v>
      </c>
      <c r="V69" s="73">
        <f t="shared" si="6"/>
        <v>148363544.99163565</v>
      </c>
      <c r="W69" s="12"/>
      <c r="X69" s="73">
        <f t="shared" si="7"/>
        <v>285161491.6022414</v>
      </c>
      <c r="Y69" s="73">
        <f t="shared" si="8"/>
        <v>185084079.97204217</v>
      </c>
      <c r="Z69" s="73">
        <f t="shared" si="8"/>
        <v>184817688.72168481</v>
      </c>
      <c r="AA69" s="12">
        <f t="shared" si="9"/>
        <v>3.143721114228422</v>
      </c>
      <c r="AB69" s="115">
        <f t="shared" si="10"/>
        <v>-191621341.36212403</v>
      </c>
      <c r="AC69" s="73">
        <f>AB69/SUMIFS(FinParameters!$L$8:$L$39,FinParameters!$B$8:$B$39,Financials!$E69,FinParameters!$C$8:$C$39,Financials!$F69)</f>
        <v>-149694285.60863131</v>
      </c>
      <c r="AD69" s="73">
        <f t="shared" si="11"/>
        <v>-149694285.60863131</v>
      </c>
      <c r="AE69" s="12"/>
      <c r="AF69" s="73">
        <f t="shared" si="12"/>
        <v>93540150.240117371</v>
      </c>
      <c r="AG69" s="73">
        <f t="shared" si="13"/>
        <v>35389794.36341086</v>
      </c>
      <c r="AH69" s="73">
        <f t="shared" si="13"/>
        <v>35123403.113053501</v>
      </c>
      <c r="AI69" s="12">
        <f t="shared" si="14"/>
        <v>0.59744380926838803</v>
      </c>
      <c r="AL69" s="73">
        <f>Summary!G69</f>
        <v>19211934.996263608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-25748474.310843162</v>
      </c>
      <c r="AN69" s="20">
        <f>Summary!I69</f>
        <v>11869265.758450525</v>
      </c>
      <c r="AP69" s="12">
        <v>1</v>
      </c>
    </row>
    <row r="70" spans="1:42" x14ac:dyDescent="0.3">
      <c r="A70">
        <v>66</v>
      </c>
      <c r="B70" t="str">
        <f>Summary!B70</f>
        <v>Portland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96912841.729423955</v>
      </c>
      <c r="H70" s="73">
        <f>SUMIFS(AM$5:AM70,$F$5:$F70,$F70,$D$5:$D70,$D70)</f>
        <v>-79184342.636430562</v>
      </c>
      <c r="I70" s="20">
        <f>SUMIFS(AN$5:AN70,$F$5:$F70,$F70,$D$5:$D70,$D70)</f>
        <v>76514178.136978358</v>
      </c>
      <c r="J70" s="73">
        <f t="shared" ref="J70:J133" si="16">I70</f>
        <v>76514178.136978358</v>
      </c>
      <c r="K70" s="73">
        <f t="shared" ref="K70:K133" si="17">SUM(G70,I70)</f>
        <v>173427019.86640233</v>
      </c>
      <c r="L70" s="73">
        <f t="shared" ref="L70:L133" si="18">SUM(G70:I70)</f>
        <v>94242677.229971752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60109659.339071713</v>
      </c>
      <c r="Q70" s="73">
        <f>P70/SUMIFS(FinParameters!$H$8:$H$39,FinParameters!$B$8:$B$39,Financials!$E70,FinParameters!$C$8:$C$39,Financials!$F70)</f>
        <v>23174875.788074262</v>
      </c>
      <c r="R70" s="73">
        <f t="shared" si="15"/>
        <v>1320192.3328530435</v>
      </c>
      <c r="S70" s="12">
        <f t="shared" ref="S70:S133" si="20">-R70/SUM($N70,$O70)</f>
        <v>2.2456273208147904E-2</v>
      </c>
      <c r="T70" s="115">
        <f t="shared" ref="T70:T133" si="21">G70</f>
        <v>96912841.729423955</v>
      </c>
      <c r="U70" s="73">
        <f>T70/SUMIFS(FinParameters!$L$8:$L$39,FinParameters!$B$8:$B$39,Financials!$E70,FinParameters!$C$8:$C$39,Financials!$F70)</f>
        <v>75708157.065724373</v>
      </c>
      <c r="V70" s="73">
        <f t="shared" ref="V70:V133" si="22">U70</f>
        <v>75708157.065724373</v>
      </c>
      <c r="W70" s="12"/>
      <c r="X70" s="73">
        <f t="shared" ref="X70:X133" si="23">SUM(K70,M70)</f>
        <v>157022501.06849569</v>
      </c>
      <c r="Y70" s="73">
        <f t="shared" ref="Y70:Z133" si="24">SUM(Q70,U70)</f>
        <v>98883032.853798628</v>
      </c>
      <c r="Z70" s="73">
        <f t="shared" si="24"/>
        <v>77028349.398577422</v>
      </c>
      <c r="AA70" s="12">
        <f t="shared" ref="AA70:AA133" si="25">-Z70/SUM($N70,$O70)</f>
        <v>1.3102406488976923</v>
      </c>
      <c r="AB70" s="115">
        <f t="shared" ref="AB70:AB133" si="26">H70*AP70</f>
        <v>-79184342.636430562</v>
      </c>
      <c r="AC70" s="73">
        <f>AB70/SUMIFS(FinParameters!$L$8:$L$39,FinParameters!$B$8:$B$39,Financials!$E70,FinParameters!$C$8:$C$39,Financials!$F70)</f>
        <v>-61858681.909281924</v>
      </c>
      <c r="AD70" s="73">
        <f t="shared" ref="AD70:AD133" si="27">AC70</f>
        <v>-61858681.909281924</v>
      </c>
      <c r="AE70" s="12"/>
      <c r="AF70" s="73">
        <f t="shared" ref="AF70:AF133" si="28">X70+AB70</f>
        <v>77838158.432065129</v>
      </c>
      <c r="AG70" s="73">
        <f t="shared" ref="AG70:AH133" si="29">Y70+AC70</f>
        <v>37024350.944516703</v>
      </c>
      <c r="AH70" s="73">
        <f t="shared" si="29"/>
        <v>15169667.489295498</v>
      </c>
      <c r="AI70" s="12">
        <f t="shared" ref="AI70:AI133" si="30">-AH70/SUM($N70,$O70)</f>
        <v>0.25803376458049654</v>
      </c>
      <c r="AL70" s="73">
        <f>Summary!G70</f>
        <v>10038694.580635415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-10695352.980513863</v>
      </c>
      <c r="AN70" s="20">
        <f>Summary!I70</f>
        <v>9191350.2064335607</v>
      </c>
      <c r="AP70" s="12">
        <v>1</v>
      </c>
    </row>
    <row r="71" spans="1:42" x14ac:dyDescent="0.3">
      <c r="A71">
        <v>67</v>
      </c>
      <c r="B71" t="str">
        <f>Summary!B71</f>
        <v>Portland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44266403.026261427</v>
      </c>
      <c r="H71" s="73">
        <f>SUMIFS(AM$5:AM71,$F$5:$F71,$F71,$D$5:$D71,$D71)</f>
        <v>-31369755.217149682</v>
      </c>
      <c r="I71" s="20">
        <f>SUMIFS(AN$5:AN71,$F$5:$F71,$F71,$D$5:$D71,$D71)</f>
        <v>60944782.931994542</v>
      </c>
      <c r="J71" s="73">
        <f t="shared" si="16"/>
        <v>60944782.931994542</v>
      </c>
      <c r="K71" s="73">
        <f t="shared" si="17"/>
        <v>105211185.95825598</v>
      </c>
      <c r="L71" s="73">
        <f t="shared" si="18"/>
        <v>73841430.741106287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44540264.134087898</v>
      </c>
      <c r="Q71" s="73">
        <f>P71/SUMIFS(FinParameters!$H$8:$H$39,FinParameters!$B$8:$B$39,Financials!$E71,FinParameters!$C$8:$C$39,Financials!$F71)</f>
        <v>17172199.946316428</v>
      </c>
      <c r="R71" s="73">
        <f t="shared" ref="R71:R134" si="31">SUM(P71,N71:O71)</f>
        <v>-14249202.872130772</v>
      </c>
      <c r="S71" s="12">
        <f t="shared" si="20"/>
        <v>-0.24237679975264123</v>
      </c>
      <c r="T71" s="115">
        <f t="shared" si="21"/>
        <v>44266403.026261427</v>
      </c>
      <c r="U71" s="73">
        <f>T71/SUMIFS(FinParameters!$L$8:$L$39,FinParameters!$B$8:$B$39,Financials!$E71,FinParameters!$C$8:$C$39,Financials!$F71)</f>
        <v>34580843.294262327</v>
      </c>
      <c r="V71" s="73">
        <f t="shared" si="22"/>
        <v>34580843.294262327</v>
      </c>
      <c r="W71" s="12"/>
      <c r="X71" s="73">
        <f t="shared" si="23"/>
        <v>88806667.160349324</v>
      </c>
      <c r="Y71" s="73">
        <f t="shared" si="24"/>
        <v>51753043.240578756</v>
      </c>
      <c r="Z71" s="73">
        <f t="shared" si="24"/>
        <v>20331640.422131553</v>
      </c>
      <c r="AA71" s="12">
        <f t="shared" si="25"/>
        <v>0.34583814852379763</v>
      </c>
      <c r="AB71" s="115">
        <f t="shared" si="26"/>
        <v>-31369755.217149682</v>
      </c>
      <c r="AC71" s="73">
        <f>AB71/SUMIFS(FinParameters!$L$8:$L$39,FinParameters!$B$8:$B$39,Financials!$E71,FinParameters!$C$8:$C$39,Financials!$F71)</f>
        <v>-24506002.638164628</v>
      </c>
      <c r="AD71" s="73">
        <f t="shared" si="27"/>
        <v>-24506002.638164628</v>
      </c>
      <c r="AE71" s="12"/>
      <c r="AF71" s="73">
        <f t="shared" si="28"/>
        <v>57436911.943199642</v>
      </c>
      <c r="AG71" s="73">
        <f t="shared" si="29"/>
        <v>27247040.602414127</v>
      </c>
      <c r="AH71" s="73">
        <f t="shared" si="29"/>
        <v>-4174362.216033075</v>
      </c>
      <c r="AI71" s="12">
        <f t="shared" si="30"/>
        <v>-7.1005274050052483E-2</v>
      </c>
      <c r="AL71" s="73">
        <f>Summary!G71</f>
        <v>4206021.6526640151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-4262723.9700870626</v>
      </c>
      <c r="AN71" s="20">
        <f>Summary!I71</f>
        <v>7411045.9971705498</v>
      </c>
      <c r="AP71" s="12">
        <v>1</v>
      </c>
    </row>
    <row r="72" spans="1:42" x14ac:dyDescent="0.3">
      <c r="A72">
        <v>68</v>
      </c>
      <c r="B72" t="str">
        <f>Summary!B72</f>
        <v>Portland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9637441.2688394692</v>
      </c>
      <c r="H72" s="73">
        <f>SUMIFS(AM$5:AM72,$F$5:$F72,$F72,$D$5:$D72,$D72)</f>
        <v>315249.58754558873</v>
      </c>
      <c r="I72" s="20">
        <f>SUMIFS(AN$5:AN72,$F$5:$F72,$F72,$D$5:$D72,$D72)</f>
        <v>52050240.787697725</v>
      </c>
      <c r="J72" s="73">
        <f t="shared" si="16"/>
        <v>52050240.787697725</v>
      </c>
      <c r="K72" s="73">
        <f t="shared" si="17"/>
        <v>61687682.056537196</v>
      </c>
      <c r="L72" s="73">
        <f t="shared" si="18"/>
        <v>62002931.644082785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35645721.98979108</v>
      </c>
      <c r="Q72" s="73">
        <f>P72/SUMIFS(FinParameters!$H$8:$H$39,FinParameters!$B$8:$B$39,Financials!$E72,FinParameters!$C$8:$C$39,Financials!$F72)</f>
        <v>13742968.910034634</v>
      </c>
      <c r="R72" s="73">
        <f t="shared" si="31"/>
        <v>-23143745.016427591</v>
      </c>
      <c r="S72" s="12">
        <f t="shared" si="20"/>
        <v>-0.3936716251225662</v>
      </c>
      <c r="T72" s="115">
        <f t="shared" si="21"/>
        <v>9637441.2688394692</v>
      </c>
      <c r="U72" s="73">
        <f>T72/SUMIFS(FinParameters!$L$8:$L$39,FinParameters!$B$8:$B$39,Financials!$E72,FinParameters!$C$8:$C$39,Financials!$F72)</f>
        <v>7528753.7159429593</v>
      </c>
      <c r="V72" s="73">
        <f t="shared" si="22"/>
        <v>7528753.7159429593</v>
      </c>
      <c r="W72" s="12"/>
      <c r="X72" s="73">
        <f t="shared" si="23"/>
        <v>45283163.258630551</v>
      </c>
      <c r="Y72" s="73">
        <f t="shared" si="24"/>
        <v>21271722.625977594</v>
      </c>
      <c r="Z72" s="73">
        <f t="shared" si="24"/>
        <v>-15614991.300484631</v>
      </c>
      <c r="AA72" s="12">
        <f t="shared" si="25"/>
        <v>-0.26560865569393405</v>
      </c>
      <c r="AB72" s="115">
        <f t="shared" si="26"/>
        <v>315249.58754558873</v>
      </c>
      <c r="AC72" s="73">
        <f>AB72/SUMIFS(FinParameters!$L$8:$L$39,FinParameters!$B$8:$B$39,Financials!$E72,FinParameters!$C$8:$C$39,Financials!$F72)</f>
        <v>246272.47393530866</v>
      </c>
      <c r="AD72" s="73">
        <f t="shared" si="27"/>
        <v>246272.47393530866</v>
      </c>
      <c r="AE72" s="12"/>
      <c r="AF72" s="73">
        <f t="shared" si="28"/>
        <v>45598412.84617614</v>
      </c>
      <c r="AG72" s="73">
        <f t="shared" si="29"/>
        <v>21517995.099912904</v>
      </c>
      <c r="AH72" s="73">
        <f t="shared" si="29"/>
        <v>-15368718.826549323</v>
      </c>
      <c r="AI72" s="12">
        <f t="shared" si="30"/>
        <v>-0.26141959791749159</v>
      </c>
      <c r="AL72" s="73">
        <f>Summary!G72</f>
        <v>683318.82858569408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40702.268179094986</v>
      </c>
      <c r="AN72" s="20">
        <f>Summary!I72</f>
        <v>6392601.2309671203</v>
      </c>
      <c r="AP72" s="12">
        <v>1</v>
      </c>
    </row>
    <row r="73" spans="1:42" x14ac:dyDescent="0.3">
      <c r="A73">
        <v>69</v>
      </c>
      <c r="B73" t="str">
        <f>Summary!B73</f>
        <v>Portland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-14788882.673861427</v>
      </c>
      <c r="H73" s="73">
        <f>SUMIFS(AM$5:AM73,$F$5:$F73,$F73,$D$5:$D73,$D73)</f>
        <v>29584727.316815317</v>
      </c>
      <c r="I73" s="20">
        <f>SUMIFS(AN$5:AN73,$F$5:$F73,$F73,$D$5:$D73,$D73)</f>
        <v>44312047.549776889</v>
      </c>
      <c r="J73" s="73">
        <f t="shared" si="16"/>
        <v>44312047.549776889</v>
      </c>
      <c r="K73" s="73">
        <f t="shared" si="17"/>
        <v>29523164.87591546</v>
      </c>
      <c r="L73" s="73">
        <f t="shared" si="18"/>
        <v>59107892.192730777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27907528.751870245</v>
      </c>
      <c r="Q73" s="73">
        <f>P73/SUMIFS(FinParameters!$H$8:$H$39,FinParameters!$B$8:$B$39,Financials!$E73,FinParameters!$C$8:$C$39,Financials!$F73)</f>
        <v>10759560.43484528</v>
      </c>
      <c r="R73" s="73">
        <f t="shared" si="31"/>
        <v>-30881938.254348427</v>
      </c>
      <c r="S73" s="12">
        <f t="shared" si="20"/>
        <v>-0.52529712934940842</v>
      </c>
      <c r="T73" s="115">
        <f t="shared" si="21"/>
        <v>-14788882.673861427</v>
      </c>
      <c r="U73" s="73">
        <f>T73/SUMIFS(FinParameters!$L$8:$L$39,FinParameters!$B$8:$B$39,Financials!$E73,FinParameters!$C$8:$C$39,Financials!$F73)</f>
        <v>-11553051.508129848</v>
      </c>
      <c r="V73" s="73">
        <f t="shared" si="22"/>
        <v>-11553051.508129848</v>
      </c>
      <c r="W73" s="12"/>
      <c r="X73" s="73">
        <f t="shared" si="23"/>
        <v>13118646.078008814</v>
      </c>
      <c r="Y73" s="73">
        <f t="shared" si="24"/>
        <v>-793491.07328456827</v>
      </c>
      <c r="Z73" s="73">
        <f t="shared" si="24"/>
        <v>-42434989.762478277</v>
      </c>
      <c r="AA73" s="12">
        <f t="shared" si="25"/>
        <v>-0.72181279952732957</v>
      </c>
      <c r="AB73" s="115">
        <f t="shared" si="26"/>
        <v>29584727.316815317</v>
      </c>
      <c r="AC73" s="73">
        <f>AB73/SUMIFS(FinParameters!$L$8:$L$39,FinParameters!$B$8:$B$39,Financials!$E73,FinParameters!$C$8:$C$39,Financials!$F73)</f>
        <v>23111541.695387591</v>
      </c>
      <c r="AD73" s="73">
        <f t="shared" si="27"/>
        <v>23111541.695387591</v>
      </c>
      <c r="AE73" s="12"/>
      <c r="AF73" s="73">
        <f t="shared" si="28"/>
        <v>42703373.394824132</v>
      </c>
      <c r="AG73" s="73">
        <f t="shared" si="29"/>
        <v>22318050.622103021</v>
      </c>
      <c r="AH73" s="73">
        <f t="shared" si="29"/>
        <v>-19323448.067090686</v>
      </c>
      <c r="AI73" s="12">
        <f t="shared" si="30"/>
        <v>-0.3286889480567442</v>
      </c>
      <c r="AL73" s="73">
        <f>Summary!G73</f>
        <v>-2083085.2364269143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4042833.2481751433</v>
      </c>
      <c r="AN73" s="20">
        <f>Summary!I73</f>
        <v>5473549.6240598178</v>
      </c>
      <c r="AP73" s="12">
        <v>1</v>
      </c>
    </row>
    <row r="74" spans="1:42" x14ac:dyDescent="0.3">
      <c r="A74">
        <v>70</v>
      </c>
      <c r="B74" t="str">
        <f>Summary!B74</f>
        <v>Portland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-43672773.715706721</v>
      </c>
      <c r="H74" s="73">
        <f>SUMIFS(AM$5:AM74,$F$5:$F74,$F74,$D$5:$D74,$D74)</f>
        <v>68382917.30690971</v>
      </c>
      <c r="I74" s="20">
        <f>SUMIFS(AN$5:AN74,$F$5:$F74,$F74,$D$5:$D74,$D74)</f>
        <v>34370288.721998602</v>
      </c>
      <c r="J74" s="73">
        <f t="shared" si="16"/>
        <v>34370288.721998602</v>
      </c>
      <c r="K74" s="73">
        <f t="shared" si="17"/>
        <v>-9302484.9937081188</v>
      </c>
      <c r="L74" s="73">
        <f t="shared" si="18"/>
        <v>59080432.313201591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17965769.924091958</v>
      </c>
      <c r="Q74" s="73">
        <f>P74/SUMIFS(FinParameters!$H$8:$H$39,FinParameters!$B$8:$B$39,Financials!$E74,FinParameters!$C$8:$C$39,Financials!$F74)</f>
        <v>6926582.0336685563</v>
      </c>
      <c r="R74" s="73">
        <f t="shared" si="31"/>
        <v>-40823697.082126714</v>
      </c>
      <c r="S74" s="12">
        <f t="shared" si="20"/>
        <v>-0.69440495314931905</v>
      </c>
      <c r="T74" s="115">
        <f t="shared" si="21"/>
        <v>-43672773.715706721</v>
      </c>
      <c r="U74" s="73">
        <f>T74/SUMIFS(FinParameters!$L$8:$L$39,FinParameters!$B$8:$B$39,Financials!$E74,FinParameters!$C$8:$C$39,Financials!$F74)</f>
        <v>-34117101.025639445</v>
      </c>
      <c r="V74" s="73">
        <f t="shared" si="22"/>
        <v>-34117101.025639445</v>
      </c>
      <c r="W74" s="12"/>
      <c r="X74" s="73">
        <f t="shared" si="23"/>
        <v>-25707003.791614763</v>
      </c>
      <c r="Y74" s="73">
        <f t="shared" si="24"/>
        <v>-27190518.991970889</v>
      </c>
      <c r="Z74" s="73">
        <f t="shared" si="24"/>
        <v>-74940798.107766151</v>
      </c>
      <c r="AA74" s="12">
        <f t="shared" si="25"/>
        <v>-1.2747317151189517</v>
      </c>
      <c r="AB74" s="115">
        <f t="shared" si="26"/>
        <v>68382917.30690971</v>
      </c>
      <c r="AC74" s="73">
        <f>AB74/SUMIFS(FinParameters!$L$8:$L$39,FinParameters!$B$8:$B$39,Financials!$E74,FinParameters!$C$8:$C$39,Financials!$F74)</f>
        <v>53420625.705500446</v>
      </c>
      <c r="AD74" s="73">
        <f t="shared" si="27"/>
        <v>53420625.705500446</v>
      </c>
      <c r="AE74" s="12"/>
      <c r="AF74" s="73">
        <f t="shared" si="28"/>
        <v>42675913.515294947</v>
      </c>
      <c r="AG74" s="73">
        <f t="shared" si="29"/>
        <v>26230106.713529557</v>
      </c>
      <c r="AH74" s="73">
        <f t="shared" si="29"/>
        <v>-21520172.402265705</v>
      </c>
      <c r="AI74" s="12">
        <f t="shared" si="30"/>
        <v>-0.36605489891563958</v>
      </c>
      <c r="AL74" s="73">
        <f>Summary!G74</f>
        <v>-5715480.0693829004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9421950.1820862517</v>
      </c>
      <c r="AN74" s="20">
        <f>Summary!I74</f>
        <v>4271342.217132194</v>
      </c>
      <c r="AP74" s="12">
        <v>1</v>
      </c>
    </row>
    <row r="75" spans="1:42" x14ac:dyDescent="0.3">
      <c r="A75">
        <v>71</v>
      </c>
      <c r="B75" t="str">
        <f>Summary!B75</f>
        <v>Portland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-87195311.491157219</v>
      </c>
      <c r="H75" s="73">
        <f>SUMIFS(AM$5:AM75,$F$5:$F75,$F75,$D$5:$D75,$D75)</f>
        <v>145383496.87663618</v>
      </c>
      <c r="I75" s="20">
        <f>SUMIFS(AN$5:AN75,$F$5:$F75,$F75,$D$5:$D75,$D75)</f>
        <v>18351628.932979807</v>
      </c>
      <c r="J75" s="73">
        <f t="shared" si="16"/>
        <v>18351628.932979807</v>
      </c>
      <c r="K75" s="73">
        <f t="shared" si="17"/>
        <v>-68843682.558177412</v>
      </c>
      <c r="L75" s="73">
        <f t="shared" si="18"/>
        <v>76539814.318458766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1947110.1350731608</v>
      </c>
      <c r="Q75" s="73">
        <f>P75/SUMIFS(FinParameters!$H$8:$H$39,FinParameters!$B$8:$B$39,Financials!$E75,FinParameters!$C$8:$C$39,Financials!$F75)</f>
        <v>750695.24635768565</v>
      </c>
      <c r="R75" s="73">
        <f t="shared" si="31"/>
        <v>-56842356.871145517</v>
      </c>
      <c r="S75" s="12">
        <f t="shared" si="20"/>
        <v>-0.96687994917750841</v>
      </c>
      <c r="T75" s="115">
        <f t="shared" si="21"/>
        <v>-87195311.491157219</v>
      </c>
      <c r="U75" s="73">
        <f>T75/SUMIFS(FinParameters!$L$8:$L$39,FinParameters!$B$8:$B$39,Financials!$E75,FinParameters!$C$8:$C$39,Financials!$F75)</f>
        <v>-68116837.974868968</v>
      </c>
      <c r="V75" s="73">
        <f t="shared" si="22"/>
        <v>-68116837.974868968</v>
      </c>
      <c r="W75" s="12"/>
      <c r="X75" s="73">
        <f t="shared" si="23"/>
        <v>-85248201.356084064</v>
      </c>
      <c r="Y75" s="73">
        <f t="shared" si="24"/>
        <v>-67366142.728511289</v>
      </c>
      <c r="Z75" s="73">
        <f t="shared" si="24"/>
        <v>-124959194.84601448</v>
      </c>
      <c r="AA75" s="12">
        <f t="shared" si="25"/>
        <v>-2.1255371278123079</v>
      </c>
      <c r="AB75" s="115">
        <f t="shared" si="26"/>
        <v>145383496.87663618</v>
      </c>
      <c r="AC75" s="73">
        <f>AB75/SUMIFS(FinParameters!$L$8:$L$39,FinParameters!$B$8:$B$39,Financials!$E75,FinParameters!$C$8:$C$39,Financials!$F75)</f>
        <v>113573355.39732546</v>
      </c>
      <c r="AD75" s="73">
        <f t="shared" si="27"/>
        <v>113573355.39732546</v>
      </c>
      <c r="AE75" s="12"/>
      <c r="AF75" s="73">
        <f t="shared" si="28"/>
        <v>60135295.520552114</v>
      </c>
      <c r="AG75" s="73">
        <f t="shared" si="29"/>
        <v>46207212.668814167</v>
      </c>
      <c r="AH75" s="73">
        <f t="shared" si="29"/>
        <v>-11385839.448689029</v>
      </c>
      <c r="AI75" s="12">
        <f t="shared" si="30"/>
        <v>-0.19367141817231731</v>
      </c>
      <c r="AL75" s="73">
        <f>Summary!G75</f>
        <v>-9384772.7834508754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19537645.980924852</v>
      </c>
      <c r="AN75" s="20">
        <f>Summary!I75</f>
        <v>2551836.1629517246</v>
      </c>
      <c r="AP75" s="12">
        <v>1</v>
      </c>
    </row>
    <row r="76" spans="1:42" x14ac:dyDescent="0.3">
      <c r="A76">
        <v>72</v>
      </c>
      <c r="B76" t="str">
        <f>Summary!B76</f>
        <v>Portland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16675246.415231092</v>
      </c>
      <c r="H76" s="73">
        <f>SUMIFS(AM$5:AM76,$F$5:$F76,$F76,$D$5:$D76,$D76)</f>
        <v>-1851774.7407494055</v>
      </c>
      <c r="I76" s="20">
        <f>SUMIFS(AN$5:AN76,$F$5:$F76,$F76,$D$5:$D76,$D76)</f>
        <v>53138728.932228923</v>
      </c>
      <c r="J76" s="73">
        <f t="shared" si="16"/>
        <v>53138728.932228923</v>
      </c>
      <c r="K76" s="73">
        <f t="shared" si="17"/>
        <v>69813975.347460017</v>
      </c>
      <c r="L76" s="73">
        <f t="shared" si="18"/>
        <v>67962200.606710613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36734210.134322278</v>
      </c>
      <c r="Q76" s="73">
        <f>P76/SUMIFS(FinParameters!$H$8:$H$39,FinParameters!$B$8:$B$39,Financials!$E76,FinParameters!$C$8:$C$39,Financials!$F76)</f>
        <v>14162628.209782239</v>
      </c>
      <c r="R76" s="73">
        <f t="shared" si="31"/>
        <v>-22055256.871896394</v>
      </c>
      <c r="S76" s="12">
        <f t="shared" si="20"/>
        <v>-0.37515660534162382</v>
      </c>
      <c r="T76" s="115">
        <f t="shared" si="21"/>
        <v>16675246.415231092</v>
      </c>
      <c r="U76" s="73">
        <f>T76/SUMIFS(FinParameters!$L$8:$L$39,FinParameters!$B$8:$B$39,Financials!$E76,FinParameters!$C$8:$C$39,Financials!$F76)</f>
        <v>13026675.847961193</v>
      </c>
      <c r="V76" s="73">
        <f t="shared" si="22"/>
        <v>13026675.847961193</v>
      </c>
      <c r="W76" s="12"/>
      <c r="X76" s="73">
        <f t="shared" si="23"/>
        <v>53409456.549553372</v>
      </c>
      <c r="Y76" s="73">
        <f t="shared" si="24"/>
        <v>27189304.05774343</v>
      </c>
      <c r="Z76" s="73">
        <f t="shared" si="24"/>
        <v>-9028581.0239352006</v>
      </c>
      <c r="AA76" s="12">
        <f t="shared" si="25"/>
        <v>-0.15357480657173112</v>
      </c>
      <c r="AB76" s="115">
        <f t="shared" si="26"/>
        <v>-1851774.7407494055</v>
      </c>
      <c r="AC76" s="73">
        <f>AB76/SUMIFS(FinParameters!$L$8:$L$39,FinParameters!$B$8:$B$39,Financials!$E76,FinParameters!$C$8:$C$39,Financials!$F76)</f>
        <v>-1446603.4678295087</v>
      </c>
      <c r="AD76" s="73">
        <f t="shared" si="27"/>
        <v>-1446603.4678295087</v>
      </c>
      <c r="AE76" s="12"/>
      <c r="AF76" s="73">
        <f t="shared" si="28"/>
        <v>51557681.808803968</v>
      </c>
      <c r="AG76" s="73">
        <f t="shared" si="29"/>
        <v>25742700.58991392</v>
      </c>
      <c r="AH76" s="73">
        <f t="shared" si="29"/>
        <v>-10475184.491764709</v>
      </c>
      <c r="AI76" s="12">
        <f t="shared" si="30"/>
        <v>-0.17818131419114003</v>
      </c>
      <c r="AL76" s="73">
        <f>Summary!G76</f>
        <v>1249175.3471420633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-226820.60448983047</v>
      </c>
      <c r="AN76" s="20">
        <f>Summary!I76</f>
        <v>6502068.691352603</v>
      </c>
      <c r="AP76" s="12">
        <v>1</v>
      </c>
    </row>
    <row r="77" spans="1:42" x14ac:dyDescent="0.3">
      <c r="A77">
        <v>73</v>
      </c>
      <c r="B77" t="str">
        <f>Summary!B77</f>
        <v>Portland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212005657.11204278</v>
      </c>
      <c r="H77" s="73">
        <f>SUMIFS(AM$5:AM77,$F$5:$F77,$F77,$D$5:$D77,$D77)</f>
        <v>-223562110.59409896</v>
      </c>
      <c r="I77" s="20">
        <f>SUMIFS(AN$5:AN77,$F$5:$F77,$F77,$D$5:$D77,$D77)</f>
        <v>125430166.05779038</v>
      </c>
      <c r="J77" s="73">
        <f t="shared" si="16"/>
        <v>125430166.05779038</v>
      </c>
      <c r="K77" s="73">
        <f t="shared" si="17"/>
        <v>337435823.16983318</v>
      </c>
      <c r="L77" s="73">
        <f t="shared" si="18"/>
        <v>113873712.57573421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107176784.28993607</v>
      </c>
      <c r="Q77" s="73">
        <f>P77/SUMIFS(FinParameters!$H$8:$H$39,FinParameters!$B$8:$B$39,Financials!$E77,FinParameters!$C$8:$C$39,Financials!$F77)</f>
        <v>37564809.059655696</v>
      </c>
      <c r="R77" s="73">
        <f t="shared" si="31"/>
        <v>46071167.941482514</v>
      </c>
      <c r="S77" s="12">
        <f t="shared" si="20"/>
        <v>0.75395963079338901</v>
      </c>
      <c r="T77" s="115">
        <f t="shared" si="21"/>
        <v>212005657.11204278</v>
      </c>
      <c r="U77" s="73">
        <f>T77/SUMIFS(FinParameters!$L$8:$L$39,FinParameters!$B$8:$B$39,Financials!$E77,FinParameters!$C$8:$C$39,Financials!$F77)</f>
        <v>161579005.35877112</v>
      </c>
      <c r="V77" s="73">
        <f t="shared" si="22"/>
        <v>161579005.35877112</v>
      </c>
      <c r="W77" s="12"/>
      <c r="X77" s="73">
        <f t="shared" si="23"/>
        <v>319182441.40197885</v>
      </c>
      <c r="Y77" s="73">
        <f t="shared" si="24"/>
        <v>199143814.41842681</v>
      </c>
      <c r="Z77" s="73">
        <f t="shared" si="24"/>
        <v>207650173.30025363</v>
      </c>
      <c r="AA77" s="12">
        <f t="shared" si="25"/>
        <v>3.3982174750702567</v>
      </c>
      <c r="AB77" s="115">
        <f t="shared" si="26"/>
        <v>-223562110.59409896</v>
      </c>
      <c r="AC77" s="73">
        <f>AB77/SUMIFS(FinParameters!$L$8:$L$39,FinParameters!$B$8:$B$39,Financials!$E77,FinParameters!$C$8:$C$39,Financials!$F77)</f>
        <v>-170386696.08052722</v>
      </c>
      <c r="AD77" s="73">
        <f t="shared" si="27"/>
        <v>-170386696.08052722</v>
      </c>
      <c r="AE77" s="12"/>
      <c r="AF77" s="73">
        <f t="shared" si="28"/>
        <v>95620330.807879895</v>
      </c>
      <c r="AG77" s="73">
        <f t="shared" si="29"/>
        <v>28757118.337899595</v>
      </c>
      <c r="AH77" s="73">
        <f t="shared" si="29"/>
        <v>37263477.219726413</v>
      </c>
      <c r="AI77" s="12">
        <f t="shared" si="30"/>
        <v>0.60982082247942937</v>
      </c>
      <c r="AL77" s="73">
        <f>Summary!G77</f>
        <v>22087776.246069185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-31940769.231974937</v>
      </c>
      <c r="AN77" s="20">
        <f>Summary!I77</f>
        <v>13782036.523615908</v>
      </c>
      <c r="AP77" s="12">
        <v>1</v>
      </c>
    </row>
    <row r="78" spans="1:42" x14ac:dyDescent="0.3">
      <c r="A78">
        <v>74</v>
      </c>
      <c r="B78" t="str">
        <f>Summary!B78</f>
        <v>Portland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104863650.61100598</v>
      </c>
      <c r="H78" s="73">
        <f>SUMIFS(AM$5:AM78,$F$5:$F78,$F78,$D$5:$D78,$D78)</f>
        <v>-91848201.356970429</v>
      </c>
      <c r="I78" s="20">
        <f>SUMIFS(AN$5:AN78,$F$5:$F78,$F78,$D$5:$D78,$D78)</f>
        <v>85494509.857984707</v>
      </c>
      <c r="J78" s="73">
        <f t="shared" si="16"/>
        <v>85494509.857984707</v>
      </c>
      <c r="K78" s="73">
        <f t="shared" si="17"/>
        <v>190358160.46899068</v>
      </c>
      <c r="L78" s="73">
        <f t="shared" si="18"/>
        <v>98509959.112020254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67241128.090130389</v>
      </c>
      <c r="Q78" s="73">
        <f>P78/SUMIFS(FinParameters!$H$8:$H$39,FinParameters!$B$8:$B$39,Financials!$E78,FinParameters!$C$8:$C$39,Financials!$F78)</f>
        <v>23567605.189837575</v>
      </c>
      <c r="R78" s="73">
        <f t="shared" si="31"/>
        <v>6135511.7416768353</v>
      </c>
      <c r="S78" s="12">
        <f t="shared" si="20"/>
        <v>0.10040831118843811</v>
      </c>
      <c r="T78" s="115">
        <f t="shared" si="21"/>
        <v>104863650.61100598</v>
      </c>
      <c r="U78" s="73">
        <f>T78/SUMIFS(FinParameters!$L$8:$L$39,FinParameters!$B$8:$B$39,Financials!$E78,FinParameters!$C$8:$C$39,Financials!$F78)</f>
        <v>79921284.152627274</v>
      </c>
      <c r="V78" s="73">
        <f t="shared" si="22"/>
        <v>79921284.152627274</v>
      </c>
      <c r="W78" s="12"/>
      <c r="X78" s="73">
        <f t="shared" si="23"/>
        <v>172104778.70113638</v>
      </c>
      <c r="Y78" s="73">
        <f t="shared" si="24"/>
        <v>103488889.34246485</v>
      </c>
      <c r="Z78" s="73">
        <f t="shared" si="24"/>
        <v>86056795.894304112</v>
      </c>
      <c r="AA78" s="12">
        <f t="shared" si="25"/>
        <v>1.4083287435244407</v>
      </c>
      <c r="AB78" s="115">
        <f t="shared" si="26"/>
        <v>-91848201.356970429</v>
      </c>
      <c r="AC78" s="73">
        <f>AB78/SUMIFS(FinParameters!$L$8:$L$39,FinParameters!$B$8:$B$39,Financials!$E78,FinParameters!$C$8:$C$39,Financials!$F78)</f>
        <v>-70001627.416046903</v>
      </c>
      <c r="AD78" s="73">
        <f t="shared" si="27"/>
        <v>-70001627.416046903</v>
      </c>
      <c r="AE78" s="12"/>
      <c r="AF78" s="73">
        <f t="shared" si="28"/>
        <v>80256577.344165951</v>
      </c>
      <c r="AG78" s="73">
        <f t="shared" si="29"/>
        <v>33487261.926417947</v>
      </c>
      <c r="AH78" s="73">
        <f t="shared" si="29"/>
        <v>16055168.478257209</v>
      </c>
      <c r="AI78" s="12">
        <f t="shared" si="30"/>
        <v>0.26274456322808254</v>
      </c>
      <c r="AL78" s="73">
        <f>Summary!G78</f>
        <v>7950808.881582018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-12663858.72053987</v>
      </c>
      <c r="AN78" s="20">
        <f>Summary!I78</f>
        <v>8980331.7210063431</v>
      </c>
      <c r="AP78" s="12">
        <v>1</v>
      </c>
    </row>
    <row r="79" spans="1:42" x14ac:dyDescent="0.3">
      <c r="A79">
        <v>75</v>
      </c>
      <c r="B79" t="str">
        <f>Summary!B79</f>
        <v>Portland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46853251.875789195</v>
      </c>
      <c r="H79" s="73">
        <f>SUMIFS(AM$5:AM79,$F$5:$F79,$F79,$D$5:$D79,$D79)</f>
        <v>-36554402.155576184</v>
      </c>
      <c r="I79" s="20">
        <f>SUMIFS(AN$5:AN79,$F$5:$F79,$F79,$D$5:$D79,$D79)</f>
        <v>68060724.104122862</v>
      </c>
      <c r="J79" s="73">
        <f t="shared" si="16"/>
        <v>68060724.104122862</v>
      </c>
      <c r="K79" s="73">
        <f t="shared" si="17"/>
        <v>114913975.97991206</v>
      </c>
      <c r="L79" s="73">
        <f t="shared" si="18"/>
        <v>78359573.824335873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49807342.336268552</v>
      </c>
      <c r="Q79" s="73">
        <f>P79/SUMIFS(FinParameters!$H$8:$H$39,FinParameters!$B$8:$B$39,Financials!$E79,FinParameters!$C$8:$C$39,Financials!$F79)</f>
        <v>17457169.638243396</v>
      </c>
      <c r="R79" s="73">
        <f t="shared" si="31"/>
        <v>-11298274.012185002</v>
      </c>
      <c r="S79" s="12">
        <f t="shared" si="20"/>
        <v>-0.18489747239855697</v>
      </c>
      <c r="T79" s="115">
        <f t="shared" si="21"/>
        <v>46853251.875789195</v>
      </c>
      <c r="U79" s="73">
        <f>T79/SUMIFS(FinParameters!$L$8:$L$39,FinParameters!$B$8:$B$39,Financials!$E79,FinParameters!$C$8:$C$39,Financials!$F79)</f>
        <v>35708961.444897033</v>
      </c>
      <c r="V79" s="73">
        <f t="shared" si="22"/>
        <v>35708961.444897033</v>
      </c>
      <c r="W79" s="12"/>
      <c r="X79" s="73">
        <f t="shared" si="23"/>
        <v>96660594.212057739</v>
      </c>
      <c r="Y79" s="73">
        <f t="shared" si="24"/>
        <v>53166131.083140433</v>
      </c>
      <c r="Z79" s="73">
        <f t="shared" si="24"/>
        <v>24410687.432712033</v>
      </c>
      <c r="AA79" s="12">
        <f t="shared" si="25"/>
        <v>0.39948353181662677</v>
      </c>
      <c r="AB79" s="115">
        <f t="shared" si="26"/>
        <v>-36554402.155576184</v>
      </c>
      <c r="AC79" s="73">
        <f>AB79/SUMIFS(FinParameters!$L$8:$L$39,FinParameters!$B$8:$B$39,Financials!$E79,FinParameters!$C$8:$C$39,Financials!$F79)</f>
        <v>-27859746.868268877</v>
      </c>
      <c r="AD79" s="73">
        <f t="shared" si="27"/>
        <v>-27859746.868268877</v>
      </c>
      <c r="AE79" s="12"/>
      <c r="AF79" s="73">
        <f t="shared" si="28"/>
        <v>60106192.056481555</v>
      </c>
      <c r="AG79" s="73">
        <f t="shared" si="29"/>
        <v>25306384.214871556</v>
      </c>
      <c r="AH79" s="73">
        <f t="shared" si="29"/>
        <v>-3449059.4355568439</v>
      </c>
      <c r="AI79" s="12">
        <f t="shared" si="30"/>
        <v>-5.6444229543298467E-2</v>
      </c>
      <c r="AL79" s="73">
        <f>Summary!G79</f>
        <v>2586848.8495277716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-5184646.9384265002</v>
      </c>
      <c r="AN79" s="20">
        <f>Summary!I79</f>
        <v>7115941.1721283253</v>
      </c>
      <c r="AP79" s="12">
        <v>1</v>
      </c>
    </row>
    <row r="80" spans="1:42" x14ac:dyDescent="0.3">
      <c r="A80">
        <v>76</v>
      </c>
      <c r="B80" t="str">
        <f>Summary!B80</f>
        <v>Portland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8724053.3449352589</v>
      </c>
      <c r="H80" s="73">
        <f>SUMIFS(AM$5:AM80,$F$5:$F80,$F80,$D$5:$D80,$D80)</f>
        <v>386108.98731309356</v>
      </c>
      <c r="I80" s="20">
        <f>SUMIFS(AN$5:AN80,$F$5:$F80,$F80,$D$5:$D80,$D80)</f>
        <v>58215589.390030064</v>
      </c>
      <c r="J80" s="73">
        <f t="shared" si="16"/>
        <v>58215589.390030064</v>
      </c>
      <c r="K80" s="73">
        <f t="shared" si="17"/>
        <v>66939642.734965324</v>
      </c>
      <c r="L80" s="73">
        <f t="shared" si="18"/>
        <v>67325751.722278416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39962207.622175753</v>
      </c>
      <c r="Q80" s="73">
        <f>P80/SUMIFS(FinParameters!$H$8:$H$39,FinParameters!$B$8:$B$39,Financials!$E80,FinParameters!$C$8:$C$39,Financials!$F80)</f>
        <v>14006509.981381392</v>
      </c>
      <c r="R80" s="73">
        <f t="shared" si="31"/>
        <v>-21143408.726277798</v>
      </c>
      <c r="S80" s="12">
        <f t="shared" si="20"/>
        <v>-0.34601416350516678</v>
      </c>
      <c r="T80" s="115">
        <f t="shared" si="21"/>
        <v>8724053.3449352589</v>
      </c>
      <c r="U80" s="73">
        <f>T80/SUMIFS(FinParameters!$L$8:$L$39,FinParameters!$B$8:$B$39,Financials!$E80,FinParameters!$C$8:$C$39,Financials!$F80)</f>
        <v>6648991.7362277173</v>
      </c>
      <c r="V80" s="73">
        <f t="shared" si="22"/>
        <v>6648991.7362277173</v>
      </c>
      <c r="W80" s="12"/>
      <c r="X80" s="73">
        <f t="shared" si="23"/>
        <v>48686260.967111014</v>
      </c>
      <c r="Y80" s="73">
        <f t="shared" si="24"/>
        <v>20655501.717609107</v>
      </c>
      <c r="Z80" s="73">
        <f t="shared" si="24"/>
        <v>-14494416.990050081</v>
      </c>
      <c r="AA80" s="12">
        <f t="shared" si="25"/>
        <v>-0.23720269684207027</v>
      </c>
      <c r="AB80" s="115">
        <f t="shared" si="26"/>
        <v>386108.98731309356</v>
      </c>
      <c r="AC80" s="73">
        <f>AB80/SUMIFS(FinParameters!$L$8:$L$39,FinParameters!$B$8:$B$39,Financials!$E80,FinParameters!$C$8:$C$39,Financials!$F80)</f>
        <v>294270.95003017347</v>
      </c>
      <c r="AD80" s="73">
        <f t="shared" si="27"/>
        <v>294270.95003017347</v>
      </c>
      <c r="AE80" s="12"/>
      <c r="AF80" s="73">
        <f t="shared" si="28"/>
        <v>49072369.954424106</v>
      </c>
      <c r="AG80" s="73">
        <f t="shared" si="29"/>
        <v>20949772.667639282</v>
      </c>
      <c r="AH80" s="73">
        <f t="shared" si="29"/>
        <v>-14200146.040019907</v>
      </c>
      <c r="AI80" s="12">
        <f t="shared" si="30"/>
        <v>-0.23238692101629185</v>
      </c>
      <c r="AL80" s="73">
        <f>Summary!G80</f>
        <v>-913387.92390421068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70859.399767504845</v>
      </c>
      <c r="AN80" s="20">
        <f>Summary!I80</f>
        <v>6165348.6023323415</v>
      </c>
      <c r="AP80" s="12">
        <v>1</v>
      </c>
    </row>
    <row r="81" spans="1:42" x14ac:dyDescent="0.3">
      <c r="A81">
        <v>77</v>
      </c>
      <c r="B81" t="str">
        <f>Summary!B81</f>
        <v>Portland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-18682652.543329485</v>
      </c>
      <c r="H81" s="73">
        <f>SUMIFS(AM$5:AM81,$F$5:$F81,$F81,$D$5:$D81,$D81)</f>
        <v>34519701.933275528</v>
      </c>
      <c r="I81" s="20">
        <f>SUMIFS(AN$5:AN81,$F$5:$F81,$F81,$D$5:$D81,$D81)</f>
        <v>49611355.736942254</v>
      </c>
      <c r="J81" s="73">
        <f t="shared" si="16"/>
        <v>49611355.736942254</v>
      </c>
      <c r="K81" s="73">
        <f t="shared" si="17"/>
        <v>30928703.193612769</v>
      </c>
      <c r="L81" s="73">
        <f t="shared" si="18"/>
        <v>65448405.126888297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31357973.969087943</v>
      </c>
      <c r="Q81" s="73">
        <f>P81/SUMIFS(FinParameters!$H$8:$H$39,FinParameters!$B$8:$B$39,Financials!$E81,FinParameters!$C$8:$C$39,Financials!$F81)</f>
        <v>10990778.576261621</v>
      </c>
      <c r="R81" s="73">
        <f t="shared" si="31"/>
        <v>-29747642.379365608</v>
      </c>
      <c r="S81" s="12">
        <f t="shared" si="20"/>
        <v>-0.48682337495346212</v>
      </c>
      <c r="T81" s="115">
        <f t="shared" si="21"/>
        <v>-18682652.543329485</v>
      </c>
      <c r="U81" s="73">
        <f>T81/SUMIFS(FinParameters!$L$8:$L$39,FinParameters!$B$8:$B$39,Financials!$E81,FinParameters!$C$8:$C$39,Financials!$F81)</f>
        <v>-14238886.153020574</v>
      </c>
      <c r="V81" s="73">
        <f t="shared" si="22"/>
        <v>-14238886.153020574</v>
      </c>
      <c r="W81" s="12"/>
      <c r="X81" s="73">
        <f t="shared" si="23"/>
        <v>12675321.425758459</v>
      </c>
      <c r="Y81" s="73">
        <f t="shared" si="24"/>
        <v>-3248107.5767589528</v>
      </c>
      <c r="Z81" s="73">
        <f t="shared" si="24"/>
        <v>-43986528.532386184</v>
      </c>
      <c r="AA81" s="12">
        <f t="shared" si="25"/>
        <v>-0.7198442820960006</v>
      </c>
      <c r="AB81" s="115">
        <f t="shared" si="26"/>
        <v>34519701.933275528</v>
      </c>
      <c r="AC81" s="73">
        <f>AB81/SUMIFS(FinParameters!$L$8:$L$39,FinParameters!$B$8:$B$39,Financials!$E81,FinParameters!$C$8:$C$39,Financials!$F81)</f>
        <v>26309010.710559361</v>
      </c>
      <c r="AD81" s="73">
        <f t="shared" si="27"/>
        <v>26309010.710559361</v>
      </c>
      <c r="AE81" s="12"/>
      <c r="AF81" s="73">
        <f t="shared" si="28"/>
        <v>47195023.359033987</v>
      </c>
      <c r="AG81" s="73">
        <f t="shared" si="29"/>
        <v>23060903.13380041</v>
      </c>
      <c r="AH81" s="73">
        <f t="shared" si="29"/>
        <v>-17677517.821826823</v>
      </c>
      <c r="AI81" s="12">
        <f t="shared" si="30"/>
        <v>-0.2892944851586331</v>
      </c>
      <c r="AL81" s="73">
        <f>Summary!G81</f>
        <v>-3893769.8694680561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4934974.6164602125</v>
      </c>
      <c r="AN81" s="20">
        <f>Summary!I81</f>
        <v>5299308.1871653628</v>
      </c>
      <c r="AP81" s="12">
        <v>1</v>
      </c>
    </row>
    <row r="82" spans="1:42" x14ac:dyDescent="0.3">
      <c r="A82">
        <v>78</v>
      </c>
      <c r="B82" t="str">
        <f>Summary!B82</f>
        <v>Portland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-50736649.96281933</v>
      </c>
      <c r="H82" s="73">
        <f>SUMIFS(AM$5:AM82,$F$5:$F82,$F82,$D$5:$D82,$D82)</f>
        <v>79461225.875732511</v>
      </c>
      <c r="I82" s="20">
        <f>SUMIFS(AN$5:AN82,$F$5:$F82,$F82,$D$5:$D82,$D82)</f>
        <v>38567368.615416035</v>
      </c>
      <c r="J82" s="73">
        <f t="shared" si="16"/>
        <v>38567368.615416035</v>
      </c>
      <c r="K82" s="73">
        <f t="shared" si="17"/>
        <v>-12169281.347403295</v>
      </c>
      <c r="L82" s="73">
        <f t="shared" si="18"/>
        <v>67291944.528329223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20313986.847561724</v>
      </c>
      <c r="Q82" s="73">
        <f>P82/SUMIFS(FinParameters!$H$8:$H$39,FinParameters!$B$8:$B$39,Financials!$E82,FinParameters!$C$8:$C$39,Financials!$F82)</f>
        <v>7119928.4642156214</v>
      </c>
      <c r="R82" s="73">
        <f t="shared" si="31"/>
        <v>-40791629.500891827</v>
      </c>
      <c r="S82" s="12">
        <f t="shared" si="20"/>
        <v>-0.66755941496896742</v>
      </c>
      <c r="T82" s="115">
        <f t="shared" si="21"/>
        <v>-50736649.96281933</v>
      </c>
      <c r="U82" s="73">
        <f>T82/SUMIFS(FinParameters!$L$8:$L$39,FinParameters!$B$8:$B$39,Financials!$E82,FinParameters!$C$8:$C$39,Financials!$F82)</f>
        <v>-38668673.034021609</v>
      </c>
      <c r="V82" s="73">
        <f t="shared" si="22"/>
        <v>-38668673.034021609</v>
      </c>
      <c r="W82" s="12"/>
      <c r="X82" s="73">
        <f t="shared" si="23"/>
        <v>-30422663.115257606</v>
      </c>
      <c r="Y82" s="73">
        <f t="shared" si="24"/>
        <v>-31548744.569805987</v>
      </c>
      <c r="Z82" s="73">
        <f t="shared" si="24"/>
        <v>-79460302.534913436</v>
      </c>
      <c r="AA82" s="12">
        <f t="shared" si="25"/>
        <v>-1.3003764184587003</v>
      </c>
      <c r="AB82" s="115">
        <f t="shared" si="26"/>
        <v>79461225.875732511</v>
      </c>
      <c r="AC82" s="73">
        <f>AB82/SUMIFS(FinParameters!$L$8:$L$39,FinParameters!$B$8:$B$39,Financials!$E82,FinParameters!$C$8:$C$39,Financials!$F82)</f>
        <v>60560958.686135851</v>
      </c>
      <c r="AD82" s="73">
        <f t="shared" si="27"/>
        <v>60560958.686135851</v>
      </c>
      <c r="AE82" s="12"/>
      <c r="AF82" s="73">
        <f t="shared" si="28"/>
        <v>49038562.760474905</v>
      </c>
      <c r="AG82" s="73">
        <f t="shared" si="29"/>
        <v>29012214.116329864</v>
      </c>
      <c r="AH82" s="73">
        <f t="shared" si="29"/>
        <v>-18899343.848777585</v>
      </c>
      <c r="AI82" s="12">
        <f t="shared" si="30"/>
        <v>-0.30928979982796434</v>
      </c>
      <c r="AL82" s="73">
        <f>Summary!G82</f>
        <v>-7063876.2471126122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11078308.568822799</v>
      </c>
      <c r="AN82" s="20">
        <f>Summary!I82</f>
        <v>4197079.8934174301</v>
      </c>
      <c r="AP82" s="12">
        <v>1</v>
      </c>
    </row>
    <row r="83" spans="1:42" x14ac:dyDescent="0.3">
      <c r="A83">
        <v>79</v>
      </c>
      <c r="B83" t="str">
        <f>Summary!B83</f>
        <v>Portland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-99339450.814829916</v>
      </c>
      <c r="H83" s="73">
        <f>SUMIFS(AM$5:AM83,$F$5:$F83,$F83,$D$5:$D83,$D83)</f>
        <v>170681876.00643057</v>
      </c>
      <c r="I83" s="20">
        <f>SUMIFS(AN$5:AN83,$F$5:$F83,$F83,$D$5:$D83,$D83)</f>
        <v>20547354.490559474</v>
      </c>
      <c r="J83" s="73">
        <f t="shared" si="16"/>
        <v>20547354.490559474</v>
      </c>
      <c r="K83" s="73">
        <f t="shared" si="17"/>
        <v>-78792096.324270442</v>
      </c>
      <c r="L83" s="73">
        <f t="shared" si="18"/>
        <v>91889779.682160124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2293972.7227051631</v>
      </c>
      <c r="Q83" s="73">
        <f>P83/SUMIFS(FinParameters!$H$8:$H$39,FinParameters!$B$8:$B$39,Financials!$E83,FinParameters!$C$8:$C$39,Financials!$F83)</f>
        <v>804023.44488487882</v>
      </c>
      <c r="R83" s="73">
        <f t="shared" si="31"/>
        <v>-58811643.625748396</v>
      </c>
      <c r="S83" s="12">
        <f t="shared" si="20"/>
        <v>-0.96245888905491395</v>
      </c>
      <c r="T83" s="115">
        <f t="shared" si="21"/>
        <v>-99339450.814829916</v>
      </c>
      <c r="U83" s="73">
        <f>T83/SUMIFS(FinParameters!$L$8:$L$39,FinParameters!$B$8:$B$39,Financials!$E83,FinParameters!$C$8:$C$39,Financials!$F83)</f>
        <v>-75711044.102299154</v>
      </c>
      <c r="V83" s="73">
        <f t="shared" si="22"/>
        <v>-75711044.102299154</v>
      </c>
      <c r="W83" s="12"/>
      <c r="X83" s="73">
        <f t="shared" si="23"/>
        <v>-97045478.09212476</v>
      </c>
      <c r="Y83" s="73">
        <f t="shared" si="24"/>
        <v>-74907020.657414272</v>
      </c>
      <c r="Z83" s="73">
        <f t="shared" si="24"/>
        <v>-134522687.72804755</v>
      </c>
      <c r="AA83" s="12">
        <f t="shared" si="25"/>
        <v>-2.2014782890157694</v>
      </c>
      <c r="AB83" s="115">
        <f t="shared" si="26"/>
        <v>170681876.00643057</v>
      </c>
      <c r="AC83" s="73">
        <f>AB83/SUMIFS(FinParameters!$L$8:$L$39,FinParameters!$B$8:$B$39,Financials!$E83,FinParameters!$C$8:$C$39,Financials!$F83)</f>
        <v>130084301.20953397</v>
      </c>
      <c r="AD83" s="73">
        <f t="shared" si="27"/>
        <v>130084301.20953397</v>
      </c>
      <c r="AE83" s="12"/>
      <c r="AF83" s="73">
        <f t="shared" si="28"/>
        <v>73636397.914305806</v>
      </c>
      <c r="AG83" s="73">
        <f t="shared" si="29"/>
        <v>55177280.552119702</v>
      </c>
      <c r="AH83" s="73">
        <f t="shared" si="29"/>
        <v>-4438386.5185135752</v>
      </c>
      <c r="AI83" s="12">
        <f t="shared" si="30"/>
        <v>-7.2634673925941029E-2</v>
      </c>
      <c r="AL83" s="73">
        <f>Summary!G83</f>
        <v>-12144139.323672693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25298379.129794389</v>
      </c>
      <c r="AN83" s="20">
        <f>Summary!I83</f>
        <v>2195725.5575796659</v>
      </c>
      <c r="AP83" s="12">
        <v>1</v>
      </c>
    </row>
    <row r="84" spans="1:42" x14ac:dyDescent="0.3">
      <c r="A84">
        <v>80</v>
      </c>
      <c r="B84" t="str">
        <f>Summary!B84</f>
        <v>Portland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16255948.276437789</v>
      </c>
      <c r="H84" s="73">
        <f>SUMIFS(AM$5:AM84,$F$5:$F84,$F84,$D$5:$D84,$D84)</f>
        <v>-2079866.6112691998</v>
      </c>
      <c r="I84" s="20">
        <f>SUMIFS(AN$5:AN84,$F$5:$F84,$F84,$D$5:$D84,$D84)</f>
        <v>59431494.216271698</v>
      </c>
      <c r="J84" s="73">
        <f t="shared" si="16"/>
        <v>59431494.216271698</v>
      </c>
      <c r="K84" s="73">
        <f t="shared" si="17"/>
        <v>75687442.492709488</v>
      </c>
      <c r="L84" s="73">
        <f t="shared" si="18"/>
        <v>73607575.881440282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41178112.448417388</v>
      </c>
      <c r="Q84" s="73">
        <f>P84/SUMIFS(FinParameters!$H$8:$H$39,FinParameters!$B$8:$B$39,Financials!$E84,FinParameters!$C$8:$C$39,Financials!$F84)</f>
        <v>14432677.205329066</v>
      </c>
      <c r="R84" s="73">
        <f t="shared" si="31"/>
        <v>-19927503.900036164</v>
      </c>
      <c r="S84" s="12">
        <f t="shared" si="20"/>
        <v>-0.32611574992386905</v>
      </c>
      <c r="T84" s="115">
        <f t="shared" si="21"/>
        <v>16255948.276437789</v>
      </c>
      <c r="U84" s="73">
        <f>T84/SUMIFS(FinParameters!$L$8:$L$39,FinParameters!$B$8:$B$39,Financials!$E84,FinParameters!$C$8:$C$39,Financials!$F84)</f>
        <v>12389386.158135897</v>
      </c>
      <c r="V84" s="73">
        <f t="shared" si="22"/>
        <v>12389386.158135897</v>
      </c>
      <c r="W84" s="12"/>
      <c r="X84" s="73">
        <f t="shared" si="23"/>
        <v>57434060.724855177</v>
      </c>
      <c r="Y84" s="73">
        <f t="shared" si="24"/>
        <v>26822063.363464963</v>
      </c>
      <c r="Z84" s="73">
        <f t="shared" si="24"/>
        <v>-7538117.7419002671</v>
      </c>
      <c r="AA84" s="12">
        <f t="shared" si="25"/>
        <v>-0.12336210961222127</v>
      </c>
      <c r="AB84" s="115">
        <f t="shared" si="26"/>
        <v>-2079866.6112691998</v>
      </c>
      <c r="AC84" s="73">
        <f>AB84/SUMIFS(FinParameters!$L$8:$L$39,FinParameters!$B$8:$B$39,Financials!$E84,FinParameters!$C$8:$C$39,Financials!$F84)</f>
        <v>-1585159.485391418</v>
      </c>
      <c r="AD84" s="73">
        <f t="shared" si="27"/>
        <v>-1585159.485391418</v>
      </c>
      <c r="AE84" s="12"/>
      <c r="AF84" s="73">
        <f t="shared" si="28"/>
        <v>55354194.113585979</v>
      </c>
      <c r="AG84" s="73">
        <f t="shared" si="29"/>
        <v>25236903.878073543</v>
      </c>
      <c r="AH84" s="73">
        <f t="shared" si="29"/>
        <v>-9123277.2272916846</v>
      </c>
      <c r="AI84" s="12">
        <f t="shared" si="30"/>
        <v>-0.14930341550384468</v>
      </c>
      <c r="AL84" s="73">
        <f>Summary!G84</f>
        <v>-419298.13879330253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-228091.87051979435</v>
      </c>
      <c r="AN84" s="20">
        <f>Summary!I84</f>
        <v>6292765.2840427784</v>
      </c>
      <c r="AP84" s="12">
        <v>1</v>
      </c>
    </row>
    <row r="85" spans="1:42" x14ac:dyDescent="0.3">
      <c r="A85">
        <v>81</v>
      </c>
      <c r="B85" t="str">
        <f>Summary!B85</f>
        <v>Portland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230702288.36259615</v>
      </c>
      <c r="H85" s="73">
        <f>SUMIFS(AM$5:AM85,$F$5:$F85,$F85,$D$5:$D85,$D85)</f>
        <v>-251554149.97669238</v>
      </c>
      <c r="I85" s="20">
        <f>SUMIFS(AN$5:AN85,$F$5:$F85,$F85,$D$5:$D85,$D85)</f>
        <v>138781892.3817538</v>
      </c>
      <c r="J85" s="73">
        <f t="shared" si="16"/>
        <v>138781892.3817538</v>
      </c>
      <c r="K85" s="73">
        <f t="shared" si="17"/>
        <v>369484180.74434996</v>
      </c>
      <c r="L85" s="73">
        <f t="shared" si="18"/>
        <v>117930030.76765758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117508426.06970313</v>
      </c>
      <c r="Q85" s="73">
        <f>P85/SUMIFS(FinParameters!$H$8:$H$39,FinParameters!$B$8:$B$39,Financials!$E85,FinParameters!$C$8:$C$39,Financials!$F85)</f>
        <v>37441805.886446476</v>
      </c>
      <c r="R85" s="73">
        <f t="shared" si="31"/>
        <v>54439346.75612773</v>
      </c>
      <c r="S85" s="12">
        <f t="shared" si="20"/>
        <v>0.86317015165956046</v>
      </c>
      <c r="T85" s="115">
        <f t="shared" si="21"/>
        <v>230702288.36259615</v>
      </c>
      <c r="U85" s="73">
        <f>T85/SUMIFS(FinParameters!$L$8:$L$39,FinParameters!$B$8:$B$39,Financials!$E85,FinParameters!$C$8:$C$39,Financials!$F85)</f>
        <v>171540044.20542818</v>
      </c>
      <c r="V85" s="73">
        <f t="shared" si="22"/>
        <v>171540044.20542818</v>
      </c>
      <c r="W85" s="12"/>
      <c r="X85" s="73">
        <f t="shared" si="23"/>
        <v>348210714.43229932</v>
      </c>
      <c r="Y85" s="73">
        <f t="shared" si="24"/>
        <v>208981850.09187466</v>
      </c>
      <c r="Z85" s="73">
        <f t="shared" si="24"/>
        <v>225979390.9615559</v>
      </c>
      <c r="AA85" s="12">
        <f t="shared" si="25"/>
        <v>3.5830456607428962</v>
      </c>
      <c r="AB85" s="115">
        <f t="shared" si="26"/>
        <v>-251554149.97669238</v>
      </c>
      <c r="AC85" s="73">
        <f>AB85/SUMIFS(FinParameters!$L$8:$L$39,FinParameters!$B$8:$B$39,Financials!$E85,FinParameters!$C$8:$C$39,Financials!$F85)</f>
        <v>-187044568.62273982</v>
      </c>
      <c r="AD85" s="73">
        <f t="shared" si="27"/>
        <v>-187044568.62273982</v>
      </c>
      <c r="AE85" s="12"/>
      <c r="AF85" s="73">
        <f t="shared" si="28"/>
        <v>96656564.455606937</v>
      </c>
      <c r="AG85" s="73">
        <f t="shared" si="29"/>
        <v>21937281.469134837</v>
      </c>
      <c r="AH85" s="73">
        <f t="shared" si="29"/>
        <v>38934822.338816077</v>
      </c>
      <c r="AI85" s="12">
        <f t="shared" si="30"/>
        <v>0.61733614574004869</v>
      </c>
      <c r="AL85" s="73">
        <f>Summary!G85</f>
        <v>18696631.250553377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-27992039.382593408</v>
      </c>
      <c r="AN85" s="20">
        <f>Summary!I85</f>
        <v>13351726.323963415</v>
      </c>
      <c r="AP85" s="12">
        <v>1</v>
      </c>
    </row>
    <row r="86" spans="1:42" x14ac:dyDescent="0.3">
      <c r="A86">
        <v>82</v>
      </c>
      <c r="B86" t="str">
        <f>Summary!B86</f>
        <v>Portland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111830841.05762546</v>
      </c>
      <c r="H86" s="73">
        <f>SUMIFS(AM$5:AM86,$F$5:$F86,$F86,$D$5:$D86,$D86)</f>
        <v>-104708659.843009</v>
      </c>
      <c r="I86" s="20">
        <f>SUMIFS(AN$5:AN86,$F$5:$F86,$F86,$D$5:$D86,$D86)</f>
        <v>94410592.703092188</v>
      </c>
      <c r="J86" s="73">
        <f t="shared" si="16"/>
        <v>94410592.703092188</v>
      </c>
      <c r="K86" s="73">
        <f t="shared" si="17"/>
        <v>206241433.76071763</v>
      </c>
      <c r="L86" s="73">
        <f t="shared" si="18"/>
        <v>101532773.91770865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73137126.391041517</v>
      </c>
      <c r="Q86" s="73">
        <f>P86/SUMIFS(FinParameters!$H$8:$H$39,FinParameters!$B$8:$B$39,Financials!$E86,FinParameters!$C$8:$C$39,Financials!$F86)</f>
        <v>23303742.386963252</v>
      </c>
      <c r="R86" s="73">
        <f t="shared" si="31"/>
        <v>10068047.077466117</v>
      </c>
      <c r="S86" s="12">
        <f t="shared" si="20"/>
        <v>0.15963523151191783</v>
      </c>
      <c r="T86" s="115">
        <f t="shared" si="21"/>
        <v>111830841.05762546</v>
      </c>
      <c r="U86" s="73">
        <f>T86/SUMIFS(FinParameters!$L$8:$L$39,FinParameters!$B$8:$B$39,Financials!$E86,FinParameters!$C$8:$C$39,Financials!$F86)</f>
        <v>83152479.997963935</v>
      </c>
      <c r="V86" s="73">
        <f t="shared" si="22"/>
        <v>83152479.997963935</v>
      </c>
      <c r="W86" s="12"/>
      <c r="X86" s="73">
        <f t="shared" si="23"/>
        <v>184967967.44866696</v>
      </c>
      <c r="Y86" s="73">
        <f t="shared" si="24"/>
        <v>106456222.38492718</v>
      </c>
      <c r="Z86" s="73">
        <f t="shared" si="24"/>
        <v>93220527.07543005</v>
      </c>
      <c r="AA86" s="12">
        <f t="shared" si="25"/>
        <v>1.4780702063517306</v>
      </c>
      <c r="AB86" s="115">
        <f t="shared" si="26"/>
        <v>-104708659.843009</v>
      </c>
      <c r="AC86" s="73">
        <f>AB86/SUMIFS(FinParameters!$L$8:$L$39,FinParameters!$B$8:$B$39,Financials!$E86,FinParameters!$C$8:$C$39,Financials!$F86)</f>
        <v>-77856740.24147673</v>
      </c>
      <c r="AD86" s="73">
        <f t="shared" si="27"/>
        <v>-77856740.24147673</v>
      </c>
      <c r="AE86" s="12"/>
      <c r="AF86" s="73">
        <f t="shared" si="28"/>
        <v>80259307.605657965</v>
      </c>
      <c r="AG86" s="73">
        <f t="shared" si="29"/>
        <v>28599482.143450454</v>
      </c>
      <c r="AH86" s="73">
        <f t="shared" si="29"/>
        <v>15363786.833953321</v>
      </c>
      <c r="AI86" s="12">
        <f t="shared" si="30"/>
        <v>0.24360252283952905</v>
      </c>
      <c r="AL86" s="73">
        <f>Summary!G86</f>
        <v>6967190.4466194846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-12860458.486038566</v>
      </c>
      <c r="AN86" s="20">
        <f>Summary!I86</f>
        <v>8916082.8451074772</v>
      </c>
      <c r="AP86" s="12">
        <v>1</v>
      </c>
    </row>
    <row r="87" spans="1:42" x14ac:dyDescent="0.3">
      <c r="A87">
        <v>83</v>
      </c>
      <c r="B87" t="str">
        <f>Summary!B87</f>
        <v>Portland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49039129.751908988</v>
      </c>
      <c r="H87" s="73">
        <f>SUMIFS(AM$5:AM87,$F$5:$F87,$F87,$D$5:$D87,$D87)</f>
        <v>-41731189.235440336</v>
      </c>
      <c r="I87" s="20">
        <f>SUMIFS(AN$5:AN87,$F$5:$F87,$F87,$D$5:$D87,$D87)</f>
        <v>75317670.979948655</v>
      </c>
      <c r="J87" s="73">
        <f t="shared" si="16"/>
        <v>75317670.979948655</v>
      </c>
      <c r="K87" s="73">
        <f t="shared" si="17"/>
        <v>124356800.73185764</v>
      </c>
      <c r="L87" s="73">
        <f t="shared" si="18"/>
        <v>82625611.496417314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54044204.667897984</v>
      </c>
      <c r="Q87" s="73">
        <f>P87/SUMIFS(FinParameters!$H$8:$H$39,FinParameters!$B$8:$B$39,Financials!$E87,FinParameters!$C$8:$C$39,Financials!$F87)</f>
        <v>17220149.125838198</v>
      </c>
      <c r="R87" s="73">
        <f t="shared" si="31"/>
        <v>-9024874.6456774157</v>
      </c>
      <c r="S87" s="12">
        <f t="shared" si="20"/>
        <v>-0.14309507517632086</v>
      </c>
      <c r="T87" s="115">
        <f t="shared" si="21"/>
        <v>49039129.751908988</v>
      </c>
      <c r="U87" s="73">
        <f>T87/SUMIFS(FinParameters!$L$8:$L$39,FinParameters!$B$8:$B$39,Financials!$E87,FinParameters!$C$8:$C$39,Financials!$F87)</f>
        <v>36463333.524532415</v>
      </c>
      <c r="V87" s="73">
        <f t="shared" si="22"/>
        <v>36463333.524532415</v>
      </c>
      <c r="W87" s="12"/>
      <c r="X87" s="73">
        <f t="shared" si="23"/>
        <v>103083334.41980697</v>
      </c>
      <c r="Y87" s="73">
        <f t="shared" si="24"/>
        <v>53683482.650370613</v>
      </c>
      <c r="Z87" s="73">
        <f t="shared" si="24"/>
        <v>27438458.878854997</v>
      </c>
      <c r="AA87" s="12">
        <f t="shared" si="25"/>
        <v>0.43505405782812756</v>
      </c>
      <c r="AB87" s="115">
        <f t="shared" si="26"/>
        <v>-41731189.235440336</v>
      </c>
      <c r="AC87" s="73">
        <f>AB87/SUMIFS(FinParameters!$L$8:$L$39,FinParameters!$B$8:$B$39,Financials!$E87,FinParameters!$C$8:$C$39,Financials!$F87)</f>
        <v>-31029471.345951095</v>
      </c>
      <c r="AD87" s="73">
        <f t="shared" si="27"/>
        <v>-31029471.345951095</v>
      </c>
      <c r="AE87" s="12"/>
      <c r="AF87" s="73">
        <f t="shared" si="28"/>
        <v>61352145.184366636</v>
      </c>
      <c r="AG87" s="73">
        <f t="shared" si="29"/>
        <v>22654011.304419518</v>
      </c>
      <c r="AH87" s="73">
        <f t="shared" si="29"/>
        <v>-3591012.4670960978</v>
      </c>
      <c r="AI87" s="12">
        <f t="shared" si="30"/>
        <v>-5.6937765798701689E-2</v>
      </c>
      <c r="AL87" s="73">
        <f>Summary!G87</f>
        <v>2185877.8761197901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-5176787.0798641518</v>
      </c>
      <c r="AN87" s="20">
        <f>Summary!I87</f>
        <v>7256946.8758257916</v>
      </c>
      <c r="AP87" s="12">
        <v>1</v>
      </c>
    </row>
    <row r="88" spans="1:42" x14ac:dyDescent="0.3">
      <c r="A88">
        <v>84</v>
      </c>
      <c r="B88" t="str">
        <f>Summary!B88</f>
        <v>Portland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7350642.4861490857</v>
      </c>
      <c r="H88" s="73">
        <f>SUMIFS(AM$5:AM88,$F$5:$F88,$F88,$D$5:$D88,$D88)</f>
        <v>441703.1564250646</v>
      </c>
      <c r="I88" s="20">
        <f>SUMIFS(AN$5:AN88,$F$5:$F88,$F88,$D$5:$D88,$D88)</f>
        <v>64417354.72899878</v>
      </c>
      <c r="J88" s="73">
        <f t="shared" si="16"/>
        <v>64417354.72899878</v>
      </c>
      <c r="K88" s="73">
        <f t="shared" si="17"/>
        <v>71767997.215147868</v>
      </c>
      <c r="L88" s="73">
        <f t="shared" si="18"/>
        <v>72209700.371572927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43143888.41694811</v>
      </c>
      <c r="Q88" s="73">
        <f>P88/SUMIFS(FinParameters!$H$8:$H$39,FinParameters!$B$8:$B$39,Financials!$E88,FinParameters!$C$8:$C$39,Financials!$F88)</f>
        <v>13746972.445496554</v>
      </c>
      <c r="R88" s="73">
        <f t="shared" si="31"/>
        <v>-19925190.896627292</v>
      </c>
      <c r="S88" s="12">
        <f t="shared" si="20"/>
        <v>-0.31592645894766475</v>
      </c>
      <c r="T88" s="115">
        <f t="shared" si="21"/>
        <v>7350642.4861490857</v>
      </c>
      <c r="U88" s="73">
        <f>T88/SUMIFS(FinParameters!$L$8:$L$39,FinParameters!$B$8:$B$39,Financials!$E88,FinParameters!$C$8:$C$39,Financials!$F88)</f>
        <v>5465613.4794402318</v>
      </c>
      <c r="V88" s="73">
        <f t="shared" si="22"/>
        <v>5465613.4794402318</v>
      </c>
      <c r="W88" s="12"/>
      <c r="X88" s="73">
        <f t="shared" si="23"/>
        <v>50494530.903097197</v>
      </c>
      <c r="Y88" s="73">
        <f t="shared" si="24"/>
        <v>19212585.924936786</v>
      </c>
      <c r="Z88" s="73">
        <f t="shared" si="24"/>
        <v>-14459577.417187061</v>
      </c>
      <c r="AA88" s="12">
        <f t="shared" si="25"/>
        <v>-0.22926571268457835</v>
      </c>
      <c r="AB88" s="115">
        <f t="shared" si="26"/>
        <v>441703.1564250646</v>
      </c>
      <c r="AC88" s="73">
        <f>AB88/SUMIFS(FinParameters!$L$8:$L$39,FinParameters!$B$8:$B$39,Financials!$E88,FinParameters!$C$8:$C$39,Financials!$F88)</f>
        <v>328430.98140294536</v>
      </c>
      <c r="AD88" s="73">
        <f t="shared" si="27"/>
        <v>328430.98140294536</v>
      </c>
      <c r="AE88" s="12"/>
      <c r="AF88" s="73">
        <f t="shared" si="28"/>
        <v>50936234.059522264</v>
      </c>
      <c r="AG88" s="73">
        <f t="shared" si="29"/>
        <v>19541016.906339731</v>
      </c>
      <c r="AH88" s="73">
        <f t="shared" si="29"/>
        <v>-14131146.435784116</v>
      </c>
      <c r="AI88" s="12">
        <f t="shared" si="30"/>
        <v>-0.22405823249020279</v>
      </c>
      <c r="AL88" s="73">
        <f>Summary!G88</f>
        <v>-1373410.8587861729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55594.169111971067</v>
      </c>
      <c r="AN88" s="20">
        <f>Summary!I88</f>
        <v>6201765.3389687138</v>
      </c>
      <c r="AP88" s="12">
        <v>1</v>
      </c>
    </row>
    <row r="89" spans="1:42" x14ac:dyDescent="0.3">
      <c r="A89">
        <v>85</v>
      </c>
      <c r="B89" t="str">
        <f>Summary!B89</f>
        <v>Portland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-22982023.699028976</v>
      </c>
      <c r="H89" s="73">
        <f>SUMIFS(AM$5:AM89,$F$5:$F89,$F89,$D$5:$D89,$D89)</f>
        <v>39409954.698646203</v>
      </c>
      <c r="I89" s="20">
        <f>SUMIFS(AN$5:AN89,$F$5:$F89,$F89,$D$5:$D89,$D89)</f>
        <v>54926210.656795569</v>
      </c>
      <c r="J89" s="73">
        <f t="shared" si="16"/>
        <v>54926210.656795569</v>
      </c>
      <c r="K89" s="73">
        <f t="shared" si="17"/>
        <v>31944186.957766593</v>
      </c>
      <c r="L89" s="73">
        <f t="shared" si="18"/>
        <v>71354141.656412795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33652744.344744906</v>
      </c>
      <c r="Q89" s="73">
        <f>P89/SUMIFS(FinParameters!$H$8:$H$39,FinParameters!$B$8:$B$39,Financials!$E89,FinParameters!$C$8:$C$39,Financials!$F89)</f>
        <v>10722801.448763642</v>
      </c>
      <c r="R89" s="73">
        <f t="shared" si="31"/>
        <v>-29416334.968830496</v>
      </c>
      <c r="S89" s="12">
        <f t="shared" si="20"/>
        <v>-0.4664145297345213</v>
      </c>
      <c r="T89" s="115">
        <f t="shared" si="21"/>
        <v>-22982023.699028976</v>
      </c>
      <c r="U89" s="73">
        <f>T89/SUMIFS(FinParameters!$L$8:$L$39,FinParameters!$B$8:$B$39,Financials!$E89,FinParameters!$C$8:$C$39,Financials!$F89)</f>
        <v>-17088418.971663751</v>
      </c>
      <c r="V89" s="73">
        <f t="shared" si="22"/>
        <v>-17088418.971663751</v>
      </c>
      <c r="W89" s="12"/>
      <c r="X89" s="73">
        <f t="shared" si="23"/>
        <v>10670720.645715926</v>
      </c>
      <c r="Y89" s="73">
        <f t="shared" si="24"/>
        <v>-6365617.5229001082</v>
      </c>
      <c r="Z89" s="73">
        <f t="shared" si="24"/>
        <v>-46504753.940494247</v>
      </c>
      <c r="AA89" s="12">
        <f t="shared" si="25"/>
        <v>-0.73736218201752401</v>
      </c>
      <c r="AB89" s="115">
        <f t="shared" si="26"/>
        <v>39409954.698646203</v>
      </c>
      <c r="AC89" s="73">
        <f>AB89/SUMIFS(FinParameters!$L$8:$L$39,FinParameters!$B$8:$B$39,Financials!$E89,FinParameters!$C$8:$C$39,Financials!$F89)</f>
        <v>29303503.745547399</v>
      </c>
      <c r="AD89" s="73">
        <f t="shared" si="27"/>
        <v>29303503.745547399</v>
      </c>
      <c r="AE89" s="12"/>
      <c r="AF89" s="73">
        <f t="shared" si="28"/>
        <v>50080675.344362125</v>
      </c>
      <c r="AG89" s="73">
        <f t="shared" si="29"/>
        <v>22937886.222647291</v>
      </c>
      <c r="AH89" s="73">
        <f t="shared" si="29"/>
        <v>-17201250.194946848</v>
      </c>
      <c r="AI89" s="12">
        <f t="shared" si="30"/>
        <v>-0.27273666243680739</v>
      </c>
      <c r="AL89" s="73">
        <f>Summary!G89</f>
        <v>-4299371.1556994934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4890252.7653706707</v>
      </c>
      <c r="AN89" s="20">
        <f>Summary!I89</f>
        <v>5314854.9198533138</v>
      </c>
      <c r="AP89" s="12">
        <v>1</v>
      </c>
    </row>
    <row r="90" spans="1:42" x14ac:dyDescent="0.3">
      <c r="A90">
        <v>86</v>
      </c>
      <c r="B90" t="str">
        <f>Summary!B90</f>
        <v>Portland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-58328290.914161056</v>
      </c>
      <c r="H90" s="73">
        <f>SUMIFS(AM$5:AM90,$F$5:$F90,$F90,$D$5:$D90,$D90)</f>
        <v>90372362.54718183</v>
      </c>
      <c r="I90" s="20">
        <f>SUMIFS(AN$5:AN90,$F$5:$F90,$F90,$D$5:$D90,$D90)</f>
        <v>42740657.678624213</v>
      </c>
      <c r="J90" s="73">
        <f t="shared" si="16"/>
        <v>42740657.678624213</v>
      </c>
      <c r="K90" s="73">
        <f t="shared" si="17"/>
        <v>-15587633.235536844</v>
      </c>
      <c r="L90" s="73">
        <f t="shared" si="18"/>
        <v>74784729.311644986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21467191.366573546</v>
      </c>
      <c r="Q90" s="73">
        <f>P90/SUMIFS(FinParameters!$H$8:$H$39,FinParameters!$B$8:$B$39,Financials!$E90,FinParameters!$C$8:$C$39,Financials!$F90)</f>
        <v>6840108.7390760332</v>
      </c>
      <c r="R90" s="73">
        <f t="shared" si="31"/>
        <v>-41601887.94700186</v>
      </c>
      <c r="S90" s="12">
        <f t="shared" si="20"/>
        <v>-0.6596241517996474</v>
      </c>
      <c r="T90" s="115">
        <f t="shared" si="21"/>
        <v>-58328290.914161056</v>
      </c>
      <c r="U90" s="73">
        <f>T90/SUMIFS(FinParameters!$L$8:$L$39,FinParameters!$B$8:$B$39,Financials!$E90,FinParameters!$C$8:$C$39,Financials!$F90)</f>
        <v>-43370343.973859258</v>
      </c>
      <c r="V90" s="73">
        <f t="shared" si="22"/>
        <v>-43370343.973859258</v>
      </c>
      <c r="W90" s="12"/>
      <c r="X90" s="73">
        <f t="shared" si="23"/>
        <v>-36861099.547587514</v>
      </c>
      <c r="Y90" s="73">
        <f t="shared" si="24"/>
        <v>-36530235.234783225</v>
      </c>
      <c r="Z90" s="73">
        <f t="shared" si="24"/>
        <v>-84972231.920861125</v>
      </c>
      <c r="AA90" s="12">
        <f t="shared" si="25"/>
        <v>-1.3472882884239463</v>
      </c>
      <c r="AB90" s="115">
        <f t="shared" si="26"/>
        <v>90372362.54718183</v>
      </c>
      <c r="AC90" s="73">
        <f>AB90/SUMIFS(FinParameters!$L$8:$L$39,FinParameters!$B$8:$B$39,Financials!$E90,FinParameters!$C$8:$C$39,Financials!$F90)</f>
        <v>67196902.017405286</v>
      </c>
      <c r="AD90" s="73">
        <f t="shared" si="27"/>
        <v>67196902.017405286</v>
      </c>
      <c r="AE90" s="12"/>
      <c r="AF90" s="73">
        <f t="shared" si="28"/>
        <v>53511262.999594316</v>
      </c>
      <c r="AG90" s="73">
        <f t="shared" si="29"/>
        <v>30666666.782622062</v>
      </c>
      <c r="AH90" s="73">
        <f t="shared" si="29"/>
        <v>-17775329.903455839</v>
      </c>
      <c r="AI90" s="12">
        <f t="shared" si="30"/>
        <v>-0.28183905801253323</v>
      </c>
      <c r="AL90" s="73">
        <f>Summary!G90</f>
        <v>-7591640.9513417287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10911136.671449313</v>
      </c>
      <c r="AN90" s="20">
        <f>Summary!I90</f>
        <v>4173289.0632081782</v>
      </c>
      <c r="AP90" s="12">
        <v>1</v>
      </c>
    </row>
    <row r="91" spans="1:42" x14ac:dyDescent="0.3">
      <c r="A91">
        <v>87</v>
      </c>
      <c r="B91" t="str">
        <f>Summary!B91</f>
        <v>Portland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-111220715.56145836</v>
      </c>
      <c r="H91" s="73">
        <f>SUMIFS(AM$5:AM91,$F$5:$F91,$F91,$D$5:$D91,$D91)</f>
        <v>193478443.01880774</v>
      </c>
      <c r="I91" s="20">
        <f>SUMIFS(AN$5:AN91,$F$5:$F91,$F91,$D$5:$D91,$D91)</f>
        <v>23126894.887840942</v>
      </c>
      <c r="J91" s="73">
        <f t="shared" si="16"/>
        <v>23126894.887840942</v>
      </c>
      <c r="K91" s="73">
        <f t="shared" si="17"/>
        <v>-88093820.673617423</v>
      </c>
      <c r="L91" s="73">
        <f t="shared" si="18"/>
        <v>105384622.34519032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1853428.5757902749</v>
      </c>
      <c r="Q91" s="73">
        <f>P91/SUMIFS(FinParameters!$H$8:$H$39,FinParameters!$B$8:$B$39,Financials!$E91,FinParameters!$C$8:$C$39,Financials!$F91)</f>
        <v>590559.46267179667</v>
      </c>
      <c r="R91" s="73">
        <f t="shared" si="31"/>
        <v>-61215650.737785131</v>
      </c>
      <c r="S91" s="12">
        <f t="shared" si="20"/>
        <v>-0.97061272186049929</v>
      </c>
      <c r="T91" s="115">
        <f t="shared" si="21"/>
        <v>-111220715.56145836</v>
      </c>
      <c r="U91" s="73">
        <f>T91/SUMIFS(FinParameters!$L$8:$L$39,FinParameters!$B$8:$B$39,Financials!$E91,FinParameters!$C$8:$C$39,Financials!$F91)</f>
        <v>-82698817.59467271</v>
      </c>
      <c r="V91" s="73">
        <f t="shared" si="22"/>
        <v>-82698817.59467271</v>
      </c>
      <c r="W91" s="12"/>
      <c r="X91" s="73">
        <f t="shared" si="23"/>
        <v>-109367286.98566809</v>
      </c>
      <c r="Y91" s="73">
        <f t="shared" si="24"/>
        <v>-82108258.132000908</v>
      </c>
      <c r="Z91" s="73">
        <f t="shared" si="24"/>
        <v>-143914468.33245784</v>
      </c>
      <c r="AA91" s="12">
        <f t="shared" si="25"/>
        <v>-2.2818545933883763</v>
      </c>
      <c r="AB91" s="115">
        <f t="shared" si="26"/>
        <v>193478443.01880774</v>
      </c>
      <c r="AC91" s="73">
        <f>AB91/SUMIFS(FinParameters!$L$8:$L$39,FinParameters!$B$8:$B$39,Financials!$E91,FinParameters!$C$8:$C$39,Financials!$F91)</f>
        <v>143862034.9360379</v>
      </c>
      <c r="AD91" s="73">
        <f t="shared" si="27"/>
        <v>143862034.9360379</v>
      </c>
      <c r="AE91" s="12"/>
      <c r="AF91" s="73">
        <f t="shared" si="28"/>
        <v>84111156.033139646</v>
      </c>
      <c r="AG91" s="73">
        <f t="shared" si="29"/>
        <v>61753776.80403699</v>
      </c>
      <c r="AH91" s="73">
        <f t="shared" si="29"/>
        <v>-52433.396419942379</v>
      </c>
      <c r="AI91" s="12">
        <f t="shared" si="30"/>
        <v>-8.3136454488651895E-4</v>
      </c>
      <c r="AL91" s="73">
        <f>Summary!G91</f>
        <v>-11881264.746628447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22796567.012377162</v>
      </c>
      <c r="AN91" s="20">
        <f>Summary!I91</f>
        <v>2579540.3972814661</v>
      </c>
      <c r="AP91" s="12">
        <v>1</v>
      </c>
    </row>
    <row r="92" spans="1:42" x14ac:dyDescent="0.3">
      <c r="A92">
        <v>88</v>
      </c>
      <c r="B92" t="str">
        <f>Summary!B92</f>
        <v>Portland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15347199.853340652</v>
      </c>
      <c r="H92" s="73">
        <f>SUMIFS(AM$5:AM92,$F$5:$F92,$F92,$D$5:$D92,$D92)</f>
        <v>-2396609.9559665406</v>
      </c>
      <c r="I92" s="20">
        <f>SUMIFS(AN$5:AN92,$F$5:$F92,$F92,$D$5:$D92,$D92)</f>
        <v>65770887.093785644</v>
      </c>
      <c r="J92" s="73">
        <f t="shared" si="16"/>
        <v>65770887.093785644</v>
      </c>
      <c r="K92" s="73">
        <f t="shared" si="17"/>
        <v>81118086.947126299</v>
      </c>
      <c r="L92" s="73">
        <f t="shared" si="18"/>
        <v>78721476.991159752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44497420.781734973</v>
      </c>
      <c r="Q92" s="73">
        <f>P92/SUMIFS(FinParameters!$H$8:$H$39,FinParameters!$B$8:$B$39,Financials!$E92,FinParameters!$C$8:$C$39,Financials!$F92)</f>
        <v>14178249.569686024</v>
      </c>
      <c r="R92" s="73">
        <f t="shared" si="31"/>
        <v>-18571658.531840429</v>
      </c>
      <c r="S92" s="12">
        <f t="shared" si="20"/>
        <v>-0.29446535027891146</v>
      </c>
      <c r="T92" s="115">
        <f t="shared" si="21"/>
        <v>15347199.853340652</v>
      </c>
      <c r="U92" s="73">
        <f>T92/SUMIFS(FinParameters!$L$8:$L$39,FinParameters!$B$8:$B$39,Financials!$E92,FinParameters!$C$8:$C$39,Financials!$F92)</f>
        <v>11411500.769917939</v>
      </c>
      <c r="V92" s="73">
        <f t="shared" si="22"/>
        <v>11411500.769917939</v>
      </c>
      <c r="W92" s="12"/>
      <c r="X92" s="73">
        <f t="shared" si="23"/>
        <v>59844620.635075629</v>
      </c>
      <c r="Y92" s="73">
        <f t="shared" si="24"/>
        <v>25589750.339603961</v>
      </c>
      <c r="Z92" s="73">
        <f t="shared" si="24"/>
        <v>-7160157.7619224899</v>
      </c>
      <c r="AA92" s="12">
        <f t="shared" si="25"/>
        <v>-0.11352881379990734</v>
      </c>
      <c r="AB92" s="115">
        <f t="shared" si="26"/>
        <v>-2396609.9559665406</v>
      </c>
      <c r="AC92" s="73">
        <f>AB92/SUMIFS(FinParameters!$L$8:$L$39,FinParameters!$B$8:$B$39,Financials!$E92,FinParameters!$C$8:$C$39,Financials!$F92)</f>
        <v>-1782013.4369170994</v>
      </c>
      <c r="AD92" s="73">
        <f t="shared" si="27"/>
        <v>-1782013.4369170994</v>
      </c>
      <c r="AE92" s="12"/>
      <c r="AF92" s="73">
        <f t="shared" si="28"/>
        <v>57448010.679109089</v>
      </c>
      <c r="AG92" s="73">
        <f t="shared" si="29"/>
        <v>23807736.90268686</v>
      </c>
      <c r="AH92" s="73">
        <f t="shared" si="29"/>
        <v>-8942171.19883959</v>
      </c>
      <c r="AI92" s="12">
        <f t="shared" si="30"/>
        <v>-0.14178375990522535</v>
      </c>
      <c r="AL92" s="73">
        <f>Summary!G92</f>
        <v>-908748.42309713678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-316743.34469734092</v>
      </c>
      <c r="AN92" s="20">
        <f>Summary!I92</f>
        <v>6339392.8775139479</v>
      </c>
      <c r="AP92" s="12">
        <v>1</v>
      </c>
    </row>
    <row r="93" spans="1:42" x14ac:dyDescent="0.3">
      <c r="A93">
        <v>89</v>
      </c>
      <c r="B93" t="str">
        <f>Summary!B93</f>
        <v>Portland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250987842.09026518</v>
      </c>
      <c r="H93" s="73">
        <f>SUMIFS(AM$5:AM93,$F$5:$F93,$F93,$D$5:$D93,$D93)</f>
        <v>-279359811.76329786</v>
      </c>
      <c r="I93" s="20">
        <f>SUMIFS(AN$5:AN93,$F$5:$F93,$F93,$D$5:$D93,$D93)</f>
        <v>152739666.91430068</v>
      </c>
      <c r="J93" s="73">
        <f t="shared" si="16"/>
        <v>152739666.91430068</v>
      </c>
      <c r="K93" s="73">
        <f t="shared" si="17"/>
        <v>403727509.00456583</v>
      </c>
      <c r="L93" s="73">
        <f t="shared" si="18"/>
        <v>124367697.24126801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129523738.94444874</v>
      </c>
      <c r="Q93" s="73">
        <f>P93/SUMIFS(FinParameters!$H$8:$H$39,FinParameters!$B$8:$B$39,Financials!$E93,FinParameters!$C$8:$C$39,Financials!$F93)</f>
        <v>37518413.502520397</v>
      </c>
      <c r="R93" s="73">
        <f t="shared" si="31"/>
        <v>64790178.526349589</v>
      </c>
      <c r="S93" s="12">
        <f t="shared" si="20"/>
        <v>1.0008746330015645</v>
      </c>
      <c r="T93" s="115">
        <f t="shared" si="21"/>
        <v>250987842.09026518</v>
      </c>
      <c r="U93" s="73">
        <f>T93/SUMIFS(FinParameters!$L$8:$L$39,FinParameters!$B$8:$B$39,Financials!$E93,FinParameters!$C$8:$C$39,Financials!$F93)</f>
        <v>182071694.69369689</v>
      </c>
      <c r="V93" s="73">
        <f t="shared" si="22"/>
        <v>182071694.69369689</v>
      </c>
      <c r="W93" s="12"/>
      <c r="X93" s="73">
        <f t="shared" si="23"/>
        <v>380511581.03471392</v>
      </c>
      <c r="Y93" s="73">
        <f t="shared" si="24"/>
        <v>219590108.1962173</v>
      </c>
      <c r="Z93" s="73">
        <f t="shared" si="24"/>
        <v>246861873.22004646</v>
      </c>
      <c r="AA93" s="12">
        <f t="shared" si="25"/>
        <v>3.8135068058302757</v>
      </c>
      <c r="AB93" s="115">
        <f t="shared" si="26"/>
        <v>-279359811.76329786</v>
      </c>
      <c r="AC93" s="73">
        <f>AB93/SUMIFS(FinParameters!$L$8:$L$39,FinParameters!$B$8:$B$39,Financials!$E93,FinParameters!$C$8:$C$39,Financials!$F93)</f>
        <v>-202653299.59195101</v>
      </c>
      <c r="AD93" s="73">
        <f t="shared" si="27"/>
        <v>-202653299.59195101</v>
      </c>
      <c r="AE93" s="12"/>
      <c r="AF93" s="73">
        <f t="shared" si="28"/>
        <v>101151769.27141607</v>
      </c>
      <c r="AG93" s="73">
        <f t="shared" si="29"/>
        <v>16936808.604266286</v>
      </c>
      <c r="AH93" s="73">
        <f t="shared" si="29"/>
        <v>44208573.628095448</v>
      </c>
      <c r="AI93" s="12">
        <f t="shared" si="30"/>
        <v>0.68293128545011983</v>
      </c>
      <c r="AL93" s="73">
        <f>Summary!G93</f>
        <v>20285553.727669023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-27805661.786605474</v>
      </c>
      <c r="AN93" s="20">
        <f>Summary!I93</f>
        <v>13957774.532546885</v>
      </c>
      <c r="AP93" s="12">
        <v>1</v>
      </c>
    </row>
    <row r="94" spans="1:42" x14ac:dyDescent="0.3">
      <c r="A94">
        <v>90</v>
      </c>
      <c r="B94" t="str">
        <f>Summary!B94</f>
        <v>Portland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121359830.87869179</v>
      </c>
      <c r="H94" s="73">
        <f>SUMIFS(AM$5:AM94,$F$5:$F94,$F94,$D$5:$D94,$D94)</f>
        <v>-117758417.30835325</v>
      </c>
      <c r="I94" s="20">
        <f>SUMIFS(AN$5:AN94,$F$5:$F94,$F94,$D$5:$D94,$D94)</f>
        <v>104072565.53678456</v>
      </c>
      <c r="J94" s="73">
        <f t="shared" si="16"/>
        <v>104072565.53678456</v>
      </c>
      <c r="K94" s="73">
        <f t="shared" si="17"/>
        <v>225432396.41547635</v>
      </c>
      <c r="L94" s="73">
        <f t="shared" si="18"/>
        <v>107673979.10712311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80856637.566932619</v>
      </c>
      <c r="Q94" s="73">
        <f>P94/SUMIFS(FinParameters!$H$8:$H$39,FinParameters!$B$8:$B$39,Financials!$E94,FinParameters!$C$8:$C$39,Financials!$F94)</f>
        <v>23421287.768419694</v>
      </c>
      <c r="R94" s="73">
        <f t="shared" si="31"/>
        <v>16123077.148833472</v>
      </c>
      <c r="S94" s="12">
        <f t="shared" si="20"/>
        <v>0.24906828922583946</v>
      </c>
      <c r="T94" s="115">
        <f t="shared" si="21"/>
        <v>121359830.87869179</v>
      </c>
      <c r="U94" s="73">
        <f>T94/SUMIFS(FinParameters!$L$8:$L$39,FinParameters!$B$8:$B$39,Financials!$E94,FinParameters!$C$8:$C$39,Financials!$F94)</f>
        <v>88036894.105321616</v>
      </c>
      <c r="V94" s="73">
        <f t="shared" si="22"/>
        <v>88036894.105321616</v>
      </c>
      <c r="W94" s="12"/>
      <c r="X94" s="73">
        <f t="shared" si="23"/>
        <v>202216468.44562441</v>
      </c>
      <c r="Y94" s="73">
        <f t="shared" si="24"/>
        <v>111458181.87374131</v>
      </c>
      <c r="Z94" s="73">
        <f t="shared" si="24"/>
        <v>104159971.25415508</v>
      </c>
      <c r="AA94" s="12">
        <f t="shared" si="25"/>
        <v>1.6090567331907875</v>
      </c>
      <c r="AB94" s="115">
        <f t="shared" si="26"/>
        <v>-117758417.30835325</v>
      </c>
      <c r="AC94" s="73">
        <f>AB94/SUMIFS(FinParameters!$L$8:$L$39,FinParameters!$B$8:$B$39,Financials!$E94,FinParameters!$C$8:$C$39,Financials!$F94)</f>
        <v>-85424355.320241362</v>
      </c>
      <c r="AD94" s="73">
        <f t="shared" si="27"/>
        <v>-85424355.320241362</v>
      </c>
      <c r="AE94" s="12"/>
      <c r="AF94" s="73">
        <f t="shared" si="28"/>
        <v>84458051.137271166</v>
      </c>
      <c r="AG94" s="73">
        <f t="shared" si="29"/>
        <v>26033826.553499952</v>
      </c>
      <c r="AH94" s="73">
        <f t="shared" si="29"/>
        <v>18735615.933913723</v>
      </c>
      <c r="AI94" s="12">
        <f t="shared" si="30"/>
        <v>0.28942662527604995</v>
      </c>
      <c r="AL94" s="73">
        <f>Summary!G94</f>
        <v>9528989.821066333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-13049757.465344248</v>
      </c>
      <c r="AN94" s="20">
        <f>Summary!I94</f>
        <v>9661972.8336923663</v>
      </c>
      <c r="AP94" s="12">
        <v>1</v>
      </c>
    </row>
    <row r="95" spans="1:42" x14ac:dyDescent="0.3">
      <c r="A95">
        <v>91</v>
      </c>
      <c r="B95" t="str">
        <f>Summary!B95</f>
        <v>Portland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53809608.844944559</v>
      </c>
      <c r="H95" s="73">
        <f>SUMIFS(AM$5:AM95,$F$5:$F95,$F95,$D$5:$D95,$D95)</f>
        <v>-47196475.621795312</v>
      </c>
      <c r="I95" s="20">
        <f>SUMIFS(AN$5:AN95,$F$5:$F95,$F95,$D$5:$D95,$D95)</f>
        <v>83267493.947197437</v>
      </c>
      <c r="J95" s="73">
        <f t="shared" si="16"/>
        <v>83267493.947197437</v>
      </c>
      <c r="K95" s="73">
        <f t="shared" si="17"/>
        <v>137077102.792142</v>
      </c>
      <c r="L95" s="73">
        <f t="shared" si="18"/>
        <v>89880627.170346677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60051565.977345504</v>
      </c>
      <c r="Q95" s="73">
        <f>P95/SUMIFS(FinParameters!$H$8:$H$39,FinParameters!$B$8:$B$39,Financials!$E95,FinParameters!$C$8:$C$39,Financials!$F95)</f>
        <v>17394799.61104456</v>
      </c>
      <c r="R95" s="73">
        <f t="shared" si="31"/>
        <v>-4681994.4407536425</v>
      </c>
      <c r="S95" s="12">
        <f t="shared" si="20"/>
        <v>-7.2327157822213384E-2</v>
      </c>
      <c r="T95" s="115">
        <f t="shared" si="21"/>
        <v>53809608.844944559</v>
      </c>
      <c r="U95" s="73">
        <f>T95/SUMIFS(FinParameters!$L$8:$L$39,FinParameters!$B$8:$B$39,Financials!$E95,FinParameters!$C$8:$C$39,Financials!$F95)</f>
        <v>39034586.662092313</v>
      </c>
      <c r="V95" s="73">
        <f t="shared" si="22"/>
        <v>39034586.662092313</v>
      </c>
      <c r="W95" s="12"/>
      <c r="X95" s="73">
        <f t="shared" si="23"/>
        <v>113861174.82229006</v>
      </c>
      <c r="Y95" s="73">
        <f t="shared" si="24"/>
        <v>56429386.273136869</v>
      </c>
      <c r="Z95" s="73">
        <f t="shared" si="24"/>
        <v>34352592.221338674</v>
      </c>
      <c r="AA95" s="12">
        <f t="shared" si="25"/>
        <v>0.53067669999090417</v>
      </c>
      <c r="AB95" s="115">
        <f t="shared" si="26"/>
        <v>-47196475.621795312</v>
      </c>
      <c r="AC95" s="73">
        <f>AB95/SUMIFS(FinParameters!$L$8:$L$39,FinParameters!$B$8:$B$39,Financials!$E95,FinParameters!$C$8:$C$39,Financials!$F95)</f>
        <v>-34237285.075105704</v>
      </c>
      <c r="AD95" s="73">
        <f t="shared" si="27"/>
        <v>-34237285.075105704</v>
      </c>
      <c r="AE95" s="12"/>
      <c r="AF95" s="73">
        <f t="shared" si="28"/>
        <v>66664699.200494751</v>
      </c>
      <c r="AG95" s="73">
        <f t="shared" si="29"/>
        <v>22192101.198031165</v>
      </c>
      <c r="AH95" s="73">
        <f t="shared" si="29"/>
        <v>115307.14623297006</v>
      </c>
      <c r="AI95" s="12">
        <f t="shared" si="30"/>
        <v>1.7812575963414923E-3</v>
      </c>
      <c r="AL95" s="73">
        <f>Summary!G95</f>
        <v>4770479.0930355703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-5465286.3863549754</v>
      </c>
      <c r="AN95" s="20">
        <f>Summary!I95</f>
        <v>7949822.9672487844</v>
      </c>
      <c r="AP95" s="12">
        <v>1</v>
      </c>
    </row>
    <row r="96" spans="1:42" x14ac:dyDescent="0.3">
      <c r="A96">
        <v>92</v>
      </c>
      <c r="B96" t="str">
        <f>Summary!B96</f>
        <v>Portland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8489755.5898055881</v>
      </c>
      <c r="H96" s="73">
        <f>SUMIFS(AM$5:AM96,$F$5:$F96,$F96,$D$5:$D96,$D96)</f>
        <v>226394.77156690782</v>
      </c>
      <c r="I96" s="20">
        <f>SUMIFS(AN$5:AN96,$F$5:$F96,$F96,$D$5:$D96,$D96)</f>
        <v>71274122.277936041</v>
      </c>
      <c r="J96" s="73">
        <f t="shared" si="16"/>
        <v>71274122.277936041</v>
      </c>
      <c r="K96" s="73">
        <f t="shared" si="17"/>
        <v>79763877.867741629</v>
      </c>
      <c r="L96" s="73">
        <f t="shared" si="18"/>
        <v>79990272.639308542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48058194.308084108</v>
      </c>
      <c r="Q96" s="73">
        <f>P96/SUMIFS(FinParameters!$H$8:$H$39,FinParameters!$B$8:$B$39,Financials!$E96,FinParameters!$C$8:$C$39,Financials!$F96)</f>
        <v>13920747.045516396</v>
      </c>
      <c r="R96" s="73">
        <f t="shared" si="31"/>
        <v>-16675366.110015038</v>
      </c>
      <c r="S96" s="12">
        <f t="shared" si="20"/>
        <v>-0.25760001461857945</v>
      </c>
      <c r="T96" s="115">
        <f t="shared" si="21"/>
        <v>8489755.5898055881</v>
      </c>
      <c r="U96" s="73">
        <f>T96/SUMIFS(FinParameters!$L$8:$L$39,FinParameters!$B$8:$B$39,Financials!$E96,FinParameters!$C$8:$C$39,Financials!$F96)</f>
        <v>6158641.6891670739</v>
      </c>
      <c r="V96" s="73">
        <f t="shared" si="22"/>
        <v>6158641.6891670739</v>
      </c>
      <c r="W96" s="12"/>
      <c r="X96" s="73">
        <f t="shared" si="23"/>
        <v>56547949.897889696</v>
      </c>
      <c r="Y96" s="73">
        <f t="shared" si="24"/>
        <v>20079388.734683469</v>
      </c>
      <c r="Z96" s="73">
        <f t="shared" si="24"/>
        <v>-10516724.420847964</v>
      </c>
      <c r="AA96" s="12">
        <f t="shared" si="25"/>
        <v>-0.16246170229047907</v>
      </c>
      <c r="AB96" s="115">
        <f t="shared" si="26"/>
        <v>226394.77156690782</v>
      </c>
      <c r="AC96" s="73">
        <f>AB96/SUMIFS(FinParameters!$L$8:$L$39,FinParameters!$B$8:$B$39,Financials!$E96,FinParameters!$C$8:$C$39,Financials!$F96)</f>
        <v>164231.38023615867</v>
      </c>
      <c r="AD96" s="73">
        <f t="shared" si="27"/>
        <v>164231.38023615867</v>
      </c>
      <c r="AE96" s="12"/>
      <c r="AF96" s="73">
        <f t="shared" si="28"/>
        <v>56774344.669456601</v>
      </c>
      <c r="AG96" s="73">
        <f t="shared" si="29"/>
        <v>20243620.114919629</v>
      </c>
      <c r="AH96" s="73">
        <f t="shared" si="29"/>
        <v>-10352493.040611805</v>
      </c>
      <c r="AI96" s="12">
        <f t="shared" si="30"/>
        <v>-0.15992466618161336</v>
      </c>
      <c r="AL96" s="73">
        <f>Summary!G96</f>
        <v>1139113.103656502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-215308.38485815679</v>
      </c>
      <c r="AN96" s="20">
        <f>Summary!I96</f>
        <v>6856767.5489372555</v>
      </c>
      <c r="AP96" s="12">
        <v>1</v>
      </c>
    </row>
    <row r="97" spans="1:42" x14ac:dyDescent="0.3">
      <c r="A97">
        <v>93</v>
      </c>
      <c r="B97" t="str">
        <f>Summary!B97</f>
        <v>Portland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-25540783.642506003</v>
      </c>
      <c r="H97" s="73">
        <f>SUMIFS(AM$5:AM97,$F$5:$F97,$F97,$D$5:$D97,$D97)</f>
        <v>44759182.152882263</v>
      </c>
      <c r="I97" s="20">
        <f>SUMIFS(AN$5:AN97,$F$5:$F97,$F97,$D$5:$D97,$D97)</f>
        <v>60721951.123841502</v>
      </c>
      <c r="J97" s="73">
        <f t="shared" si="16"/>
        <v>60721951.123841502</v>
      </c>
      <c r="K97" s="73">
        <f t="shared" si="17"/>
        <v>35181167.481335498</v>
      </c>
      <c r="L97" s="73">
        <f t="shared" si="18"/>
        <v>79940349.634217769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37506023.153989568</v>
      </c>
      <c r="Q97" s="73">
        <f>P97/SUMIFS(FinParameters!$H$8:$H$39,FinParameters!$B$8:$B$39,Financials!$E97,FinParameters!$C$8:$C$39,Financials!$F97)</f>
        <v>10864158.933290234</v>
      </c>
      <c r="R97" s="73">
        <f t="shared" si="31"/>
        <v>-27227537.264109578</v>
      </c>
      <c r="S97" s="12">
        <f t="shared" si="20"/>
        <v>-0.42060929583129969</v>
      </c>
      <c r="T97" s="115">
        <f t="shared" si="21"/>
        <v>-25540783.642506003</v>
      </c>
      <c r="U97" s="73">
        <f>T97/SUMIFS(FinParameters!$L$8:$L$39,FinParameters!$B$8:$B$39,Financials!$E97,FinParameters!$C$8:$C$39,Financials!$F97)</f>
        <v>-18527804.864443213</v>
      </c>
      <c r="V97" s="73">
        <f t="shared" si="22"/>
        <v>-18527804.864443213</v>
      </c>
      <c r="W97" s="12"/>
      <c r="X97" s="73">
        <f t="shared" si="23"/>
        <v>11965239.511483565</v>
      </c>
      <c r="Y97" s="73">
        <f t="shared" si="24"/>
        <v>-7663645.9311529789</v>
      </c>
      <c r="Z97" s="73">
        <f t="shared" si="24"/>
        <v>-45755342.128552794</v>
      </c>
      <c r="AA97" s="12">
        <f t="shared" si="25"/>
        <v>-0.70682566867988694</v>
      </c>
      <c r="AB97" s="115">
        <f t="shared" si="26"/>
        <v>44759182.152882263</v>
      </c>
      <c r="AC97" s="73">
        <f>AB97/SUMIFS(FinParameters!$L$8:$L$39,FinParameters!$B$8:$B$39,Financials!$E97,FinParameters!$C$8:$C$39,Financials!$F97)</f>
        <v>32469222.73130786</v>
      </c>
      <c r="AD97" s="73">
        <f t="shared" si="27"/>
        <v>32469222.73130786</v>
      </c>
      <c r="AE97" s="12"/>
      <c r="AF97" s="73">
        <f t="shared" si="28"/>
        <v>56724421.664365828</v>
      </c>
      <c r="AG97" s="73">
        <f t="shared" si="29"/>
        <v>24805576.80015488</v>
      </c>
      <c r="AH97" s="73">
        <f t="shared" si="29"/>
        <v>-13286119.397244934</v>
      </c>
      <c r="AI97" s="12">
        <f t="shared" si="30"/>
        <v>-0.20524314299156343</v>
      </c>
      <c r="AL97" s="73">
        <f>Summary!G97</f>
        <v>-2558759.9434770253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5349227.4542360576</v>
      </c>
      <c r="AN97" s="20">
        <f>Summary!I97</f>
        <v>5795740.4670459358</v>
      </c>
      <c r="AP97" s="12">
        <v>1</v>
      </c>
    </row>
    <row r="98" spans="1:42" x14ac:dyDescent="0.3">
      <c r="A98">
        <v>94</v>
      </c>
      <c r="B98" t="str">
        <f>Summary!B98</f>
        <v>Portland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-65080599.58466085</v>
      </c>
      <c r="H98" s="73">
        <f>SUMIFS(AM$5:AM98,$F$5:$F98,$F98,$D$5:$D98,$D98)</f>
        <v>103438696.91550939</v>
      </c>
      <c r="I98" s="20">
        <f>SUMIFS(AN$5:AN98,$F$5:$F98,$F98,$D$5:$D98,$D98)</f>
        <v>47193452.365279153</v>
      </c>
      <c r="J98" s="73">
        <f t="shared" si="16"/>
        <v>47193452.365279153</v>
      </c>
      <c r="K98" s="73">
        <f t="shared" si="17"/>
        <v>-17887147.219381697</v>
      </c>
      <c r="L98" s="73">
        <f t="shared" si="18"/>
        <v>85551549.696127683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23977524.39542722</v>
      </c>
      <c r="Q98" s="73">
        <f>P98/SUMIFS(FinParameters!$H$8:$H$39,FinParameters!$B$8:$B$39,Financials!$E98,FinParameters!$C$8:$C$39,Financials!$F98)</f>
        <v>6945434.731622722</v>
      </c>
      <c r="R98" s="73">
        <f t="shared" si="31"/>
        <v>-40756036.022671923</v>
      </c>
      <c r="S98" s="12">
        <f t="shared" si="20"/>
        <v>-0.62959670006466628</v>
      </c>
      <c r="T98" s="115">
        <f t="shared" si="21"/>
        <v>-65080599.58466085</v>
      </c>
      <c r="U98" s="73">
        <f>T98/SUMIFS(FinParameters!$L$8:$L$39,FinParameters!$B$8:$B$39,Financials!$E98,FinParameters!$C$8:$C$39,Financials!$F98)</f>
        <v>-47210792.998489611</v>
      </c>
      <c r="V98" s="73">
        <f t="shared" si="22"/>
        <v>-47210792.998489611</v>
      </c>
      <c r="W98" s="12"/>
      <c r="X98" s="73">
        <f t="shared" si="23"/>
        <v>-41103075.189233631</v>
      </c>
      <c r="Y98" s="73">
        <f t="shared" si="24"/>
        <v>-40265358.266866893</v>
      </c>
      <c r="Z98" s="73">
        <f t="shared" si="24"/>
        <v>-87966829.021161526</v>
      </c>
      <c r="AA98" s="12">
        <f t="shared" si="25"/>
        <v>-1.3589060829190307</v>
      </c>
      <c r="AB98" s="115">
        <f t="shared" si="26"/>
        <v>103438696.91550939</v>
      </c>
      <c r="AC98" s="73">
        <f>AB98/SUMIFS(FinParameters!$L$8:$L$39,FinParameters!$B$8:$B$39,Financials!$E98,FinParameters!$C$8:$C$39,Financials!$F98)</f>
        <v>75036538.373604909</v>
      </c>
      <c r="AD98" s="73">
        <f t="shared" si="27"/>
        <v>75036538.373604909</v>
      </c>
      <c r="AE98" s="12"/>
      <c r="AF98" s="73">
        <f t="shared" si="28"/>
        <v>62335621.726275757</v>
      </c>
      <c r="AG98" s="73">
        <f t="shared" si="29"/>
        <v>34771180.106738016</v>
      </c>
      <c r="AH98" s="73">
        <f t="shared" si="29"/>
        <v>-12930290.647556618</v>
      </c>
      <c r="AI98" s="12">
        <f t="shared" si="30"/>
        <v>-0.19974632268089149</v>
      </c>
      <c r="AL98" s="73">
        <f>Summary!G98</f>
        <v>-6752308.6704997951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13066334.36832756</v>
      </c>
      <c r="AN98" s="20">
        <f>Summary!I98</f>
        <v>4452794.686654943</v>
      </c>
      <c r="AP98" s="12">
        <v>1</v>
      </c>
    </row>
    <row r="99" spans="1:42" x14ac:dyDescent="0.3">
      <c r="A99">
        <v>95</v>
      </c>
      <c r="B99" t="str">
        <f>Summary!B99</f>
        <v>Portland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-123355211.39503345</v>
      </c>
      <c r="H99" s="73">
        <f>SUMIFS(AM$5:AM99,$F$5:$F99,$F99,$D$5:$D99,$D99)</f>
        <v>220337481.99258536</v>
      </c>
      <c r="I99" s="20">
        <f>SUMIFS(AN$5:AN99,$F$5:$F99,$F99,$D$5:$D99,$D99)</f>
        <v>25786846.20249499</v>
      </c>
      <c r="J99" s="73">
        <f t="shared" si="16"/>
        <v>25786846.20249499</v>
      </c>
      <c r="K99" s="73">
        <f t="shared" si="17"/>
        <v>-97568365.192538455</v>
      </c>
      <c r="L99" s="73">
        <f t="shared" si="18"/>
        <v>122769116.80004691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2570918.2326430567</v>
      </c>
      <c r="Q99" s="73">
        <f>P99/SUMIFS(FinParameters!$H$8:$H$39,FinParameters!$B$8:$B$39,Financials!$E99,FinParameters!$C$8:$C$39,Financials!$F99)</f>
        <v>744703.43521229224</v>
      </c>
      <c r="R99" s="73">
        <f t="shared" si="31"/>
        <v>-62162642.185456097</v>
      </c>
      <c r="S99" s="12">
        <f t="shared" si="20"/>
        <v>-0.96028461564545364</v>
      </c>
      <c r="T99" s="115">
        <f t="shared" si="21"/>
        <v>-123355211.39503345</v>
      </c>
      <c r="U99" s="73">
        <f>T99/SUMIFS(FinParameters!$L$8:$L$39,FinParameters!$B$8:$B$39,Financials!$E99,FinParameters!$C$8:$C$39,Financials!$F99)</f>
        <v>-89484383.789058775</v>
      </c>
      <c r="V99" s="73">
        <f t="shared" si="22"/>
        <v>-89484383.789058775</v>
      </c>
      <c r="W99" s="12"/>
      <c r="X99" s="73">
        <f t="shared" si="23"/>
        <v>-120784293.16239038</v>
      </c>
      <c r="Y99" s="73">
        <f t="shared" si="24"/>
        <v>-88739680.353846475</v>
      </c>
      <c r="Z99" s="73">
        <f t="shared" si="24"/>
        <v>-151647025.97451487</v>
      </c>
      <c r="AA99" s="12">
        <f t="shared" si="25"/>
        <v>-2.3426337898774867</v>
      </c>
      <c r="AB99" s="115">
        <f t="shared" si="26"/>
        <v>220337481.99258536</v>
      </c>
      <c r="AC99" s="73">
        <f>AB99/SUMIFS(FinParameters!$L$8:$L$39,FinParameters!$B$8:$B$39,Financials!$E99,FinParameters!$C$8:$C$39,Financials!$F99)</f>
        <v>159837298.95770887</v>
      </c>
      <c r="AD99" s="73">
        <f t="shared" si="27"/>
        <v>159837298.95770887</v>
      </c>
      <c r="AE99" s="12"/>
      <c r="AF99" s="73">
        <f t="shared" si="28"/>
        <v>99553188.83019498</v>
      </c>
      <c r="AG99" s="73">
        <f t="shared" si="29"/>
        <v>71097618.60386239</v>
      </c>
      <c r="AH99" s="73">
        <f t="shared" si="29"/>
        <v>8190272.9831939936</v>
      </c>
      <c r="AI99" s="12">
        <f t="shared" si="30"/>
        <v>0.12652282572277668</v>
      </c>
      <c r="AL99" s="73">
        <f>Summary!G99</f>
        <v>-12134495.833575083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26859038.973777618</v>
      </c>
      <c r="AN99" s="20">
        <f>Summary!I99</f>
        <v>2659951.3146540471</v>
      </c>
      <c r="AP99" s="12">
        <v>1</v>
      </c>
    </row>
    <row r="100" spans="1:42" x14ac:dyDescent="0.3">
      <c r="A100">
        <v>96</v>
      </c>
      <c r="B100" t="str">
        <f>Summary!B100</f>
        <v>Portland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16543594.226325957</v>
      </c>
      <c r="H100" s="73">
        <f>SUMIFS(AM$5:AM100,$F$5:$F100,$F100,$D$5:$D100,$D100)</f>
        <v>-2471595.6848120787</v>
      </c>
      <c r="I100" s="20">
        <f>SUMIFS(AN$5:AN100,$F$5:$F100,$F100,$D$5:$D100,$D100)</f>
        <v>72692780.291547224</v>
      </c>
      <c r="J100" s="73">
        <f t="shared" si="16"/>
        <v>72692780.291547224</v>
      </c>
      <c r="K100" s="73">
        <f t="shared" si="17"/>
        <v>89236374.517873183</v>
      </c>
      <c r="L100" s="73">
        <f t="shared" si="18"/>
        <v>86764778.833061099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49476852.321695291</v>
      </c>
      <c r="Q100" s="73">
        <f>P100/SUMIFS(FinParameters!$H$8:$H$39,FinParameters!$B$8:$B$39,Financials!$E100,FinParameters!$C$8:$C$39,Financials!$F100)</f>
        <v>14331681.739087561</v>
      </c>
      <c r="R100" s="73">
        <f t="shared" si="31"/>
        <v>-15256708.096403856</v>
      </c>
      <c r="S100" s="12">
        <f t="shared" si="20"/>
        <v>-0.23568467419162942</v>
      </c>
      <c r="T100" s="115">
        <f t="shared" si="21"/>
        <v>16543594.226325957</v>
      </c>
      <c r="U100" s="73">
        <f>T100/SUMIFS(FinParameters!$L$8:$L$39,FinParameters!$B$8:$B$39,Financials!$E100,FinParameters!$C$8:$C$39,Financials!$F100)</f>
        <v>12001060.338328054</v>
      </c>
      <c r="V100" s="73">
        <f t="shared" si="22"/>
        <v>12001060.338328054</v>
      </c>
      <c r="W100" s="12"/>
      <c r="X100" s="73">
        <f t="shared" si="23"/>
        <v>66020446.548021249</v>
      </c>
      <c r="Y100" s="73">
        <f t="shared" si="24"/>
        <v>26332742.077415615</v>
      </c>
      <c r="Z100" s="73">
        <f t="shared" si="24"/>
        <v>-3255647.7580758017</v>
      </c>
      <c r="AA100" s="12">
        <f t="shared" si="25"/>
        <v>-5.0293043315527877E-2</v>
      </c>
      <c r="AB100" s="115">
        <f t="shared" si="26"/>
        <v>-2471595.6848120787</v>
      </c>
      <c r="AC100" s="73">
        <f>AB100/SUMIFS(FinParameters!$L$8:$L$39,FinParameters!$B$8:$B$39,Financials!$E100,FinParameters!$C$8:$C$39,Financials!$F100)</f>
        <v>-1792945.8701410838</v>
      </c>
      <c r="AD100" s="73">
        <f t="shared" si="27"/>
        <v>-1792945.8701410838</v>
      </c>
      <c r="AE100" s="12"/>
      <c r="AF100" s="73">
        <f t="shared" si="28"/>
        <v>63548850.863209173</v>
      </c>
      <c r="AG100" s="73">
        <f t="shared" si="29"/>
        <v>24539796.20727453</v>
      </c>
      <c r="AH100" s="73">
        <f t="shared" si="29"/>
        <v>-5048593.628216885</v>
      </c>
      <c r="AI100" s="12">
        <f t="shared" si="30"/>
        <v>-7.799035918323019E-2</v>
      </c>
      <c r="AL100" s="73">
        <f>Summary!G100</f>
        <v>1196394.372985305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-74985.728845538004</v>
      </c>
      <c r="AN100" s="20">
        <f>Summary!I100</f>
        <v>6921893.1977615757</v>
      </c>
      <c r="AP100" s="12">
        <v>1</v>
      </c>
    </row>
    <row r="101" spans="1:42" x14ac:dyDescent="0.3">
      <c r="A101">
        <v>97</v>
      </c>
      <c r="B101" t="str">
        <f>Summary!B101</f>
        <v>Portland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276801473.80412638</v>
      </c>
      <c r="H101" s="73">
        <f>SUMIFS(AM$5:AM101,$F$5:$F101,$F101,$D$5:$D101,$D101)</f>
        <v>-313154712.7565698</v>
      </c>
      <c r="I101" s="20">
        <f>SUMIFS(AN$5:AN101,$F$5:$F101,$F101,$D$5:$D101,$D101)</f>
        <v>168135010.83713958</v>
      </c>
      <c r="J101" s="73">
        <f t="shared" si="16"/>
        <v>168135010.83713958</v>
      </c>
      <c r="K101" s="73">
        <f t="shared" si="17"/>
        <v>444936484.64126599</v>
      </c>
      <c r="L101" s="73">
        <f t="shared" si="18"/>
        <v>131781771.88469616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142928059.66804135</v>
      </c>
      <c r="Q101" s="73">
        <f>P101/SUMIFS(FinParameters!$H$8:$H$39,FinParameters!$B$8:$B$39,Financials!$E101,FinParameters!$C$8:$C$39,Financials!$F101)</f>
        <v>37637425.227919526</v>
      </c>
      <c r="R101" s="73">
        <f t="shared" si="31"/>
        <v>76783473.222698212</v>
      </c>
      <c r="S101" s="12">
        <f t="shared" si="20"/>
        <v>1.1608428950742058</v>
      </c>
      <c r="T101" s="115">
        <f t="shared" si="21"/>
        <v>276801473.80412638</v>
      </c>
      <c r="U101" s="73">
        <f>T101/SUMIFS(FinParameters!$L$8:$L$39,FinParameters!$B$8:$B$39,Financials!$E101,FinParameters!$C$8:$C$39,Financials!$F101)</f>
        <v>195899930.83761859</v>
      </c>
      <c r="V101" s="73">
        <f t="shared" si="22"/>
        <v>195899930.83761859</v>
      </c>
      <c r="W101" s="12"/>
      <c r="X101" s="73">
        <f t="shared" si="23"/>
        <v>419729533.47216773</v>
      </c>
      <c r="Y101" s="73">
        <f t="shared" si="24"/>
        <v>233537356.06553811</v>
      </c>
      <c r="Z101" s="73">
        <f t="shared" si="24"/>
        <v>272683404.0603168</v>
      </c>
      <c r="AA101" s="12">
        <f t="shared" si="25"/>
        <v>4.1225354743980693</v>
      </c>
      <c r="AB101" s="115">
        <f t="shared" si="26"/>
        <v>-313154712.7565698</v>
      </c>
      <c r="AC101" s="73">
        <f>AB101/SUMIFS(FinParameters!$L$8:$L$39,FinParameters!$B$8:$B$39,Financials!$E101,FinParameters!$C$8:$C$39,Financials!$F101)</f>
        <v>-221628106.69822314</v>
      </c>
      <c r="AD101" s="73">
        <f t="shared" si="27"/>
        <v>-221628106.69822314</v>
      </c>
      <c r="AE101" s="12"/>
      <c r="AF101" s="73">
        <f t="shared" si="28"/>
        <v>106574820.71559793</v>
      </c>
      <c r="AG101" s="73">
        <f t="shared" si="29"/>
        <v>11909249.367314965</v>
      </c>
      <c r="AH101" s="73">
        <f t="shared" si="29"/>
        <v>51055297.362093657</v>
      </c>
      <c r="AI101" s="12">
        <f t="shared" si="30"/>
        <v>0.77187416394661224</v>
      </c>
      <c r="AL101" s="73">
        <f>Summary!G101</f>
        <v>25813631.713861201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-33794900.993271932</v>
      </c>
      <c r="AN101" s="20">
        <f>Summary!I101</f>
        <v>15395343.922838904</v>
      </c>
      <c r="AP101" s="12">
        <v>1</v>
      </c>
    </row>
    <row r="102" spans="1:42" x14ac:dyDescent="0.3">
      <c r="A102">
        <v>98</v>
      </c>
      <c r="B102" t="str">
        <f>Summary!B102</f>
        <v>Portland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134366050.67900494</v>
      </c>
      <c r="H102" s="73">
        <f>SUMIFS(AM$5:AM102,$F$5:$F102,$F102,$D$5:$D102,$D102)</f>
        <v>-131259077.75267789</v>
      </c>
      <c r="I102" s="20">
        <f>SUMIFS(AN$5:AN102,$F$5:$F102,$F102,$D$5:$D102,$D102)</f>
        <v>114663001.28247666</v>
      </c>
      <c r="J102" s="73">
        <f t="shared" si="16"/>
        <v>114663001.28247666</v>
      </c>
      <c r="K102" s="73">
        <f t="shared" si="17"/>
        <v>249029051.9614816</v>
      </c>
      <c r="L102" s="73">
        <f t="shared" si="18"/>
        <v>117769974.20880371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89456050.113378435</v>
      </c>
      <c r="Q102" s="73">
        <f>P102/SUMIFS(FinParameters!$H$8:$H$39,FinParameters!$B$8:$B$39,Financials!$E102,FinParameters!$C$8:$C$39,Financials!$F102)</f>
        <v>23556573.881623466</v>
      </c>
      <c r="R102" s="73">
        <f t="shared" si="31"/>
        <v>23311463.668035295</v>
      </c>
      <c r="S102" s="12">
        <f t="shared" si="20"/>
        <v>0.35243192105068366</v>
      </c>
      <c r="T102" s="115">
        <f t="shared" si="21"/>
        <v>134366050.67900494</v>
      </c>
      <c r="U102" s="73">
        <f>T102/SUMIFS(FinParameters!$L$8:$L$39,FinParameters!$B$8:$B$39,Financials!$E102,FinParameters!$C$8:$C$39,Financials!$F102)</f>
        <v>95094508.252392933</v>
      </c>
      <c r="V102" s="73">
        <f t="shared" si="22"/>
        <v>95094508.252392933</v>
      </c>
      <c r="W102" s="12"/>
      <c r="X102" s="73">
        <f t="shared" si="23"/>
        <v>223822100.79238337</v>
      </c>
      <c r="Y102" s="73">
        <f t="shared" si="24"/>
        <v>118651082.13401639</v>
      </c>
      <c r="Z102" s="73">
        <f t="shared" si="24"/>
        <v>118405971.92042823</v>
      </c>
      <c r="AA102" s="12">
        <f t="shared" si="25"/>
        <v>1.7901082807172726</v>
      </c>
      <c r="AB102" s="115">
        <f t="shared" si="26"/>
        <v>-131259077.75267789</v>
      </c>
      <c r="AC102" s="73">
        <f>AB102/SUMIFS(FinParameters!$L$8:$L$39,FinParameters!$B$8:$B$39,Financials!$E102,FinParameters!$C$8:$C$39,Financials!$F102)</f>
        <v>-92895619.015941367</v>
      </c>
      <c r="AD102" s="73">
        <f t="shared" si="27"/>
        <v>-92895619.015941367</v>
      </c>
      <c r="AE102" s="12"/>
      <c r="AF102" s="73">
        <f t="shared" si="28"/>
        <v>92563023.039705485</v>
      </c>
      <c r="AG102" s="73">
        <f t="shared" si="29"/>
        <v>25755463.118075028</v>
      </c>
      <c r="AH102" s="73">
        <f t="shared" si="29"/>
        <v>25510352.904486865</v>
      </c>
      <c r="AI102" s="12">
        <f t="shared" si="30"/>
        <v>0.38567559758751657</v>
      </c>
      <c r="AL102" s="73">
        <f>Summary!G102</f>
        <v>13006219.800313136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-13500660.444324648</v>
      </c>
      <c r="AN102" s="20">
        <f>Summary!I102</f>
        <v>10590435.745692112</v>
      </c>
      <c r="AP102" s="12">
        <v>1</v>
      </c>
    </row>
    <row r="103" spans="1:42" x14ac:dyDescent="0.3">
      <c r="A103">
        <v>99</v>
      </c>
      <c r="B103" t="str">
        <f>Summary!B103</f>
        <v>Portland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62123717.523318104</v>
      </c>
      <c r="H103" s="73">
        <f>SUMIFS(AM$5:AM103,$F$5:$F103,$F103,$D$5:$D103,$D103)</f>
        <v>-52944891.535044141</v>
      </c>
      <c r="I103" s="20">
        <f>SUMIFS(AN$5:AN103,$F$5:$F103,$F103,$D$5:$D103,$D103)</f>
        <v>92115244.05308339</v>
      </c>
      <c r="J103" s="73">
        <f t="shared" si="16"/>
        <v>92115244.05308339</v>
      </c>
      <c r="K103" s="73">
        <f t="shared" si="17"/>
        <v>154238961.5764015</v>
      </c>
      <c r="L103" s="73">
        <f t="shared" si="18"/>
        <v>101294070.04135735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66908292.883985162</v>
      </c>
      <c r="Q103" s="73">
        <f>P103/SUMIFS(FinParameters!$H$8:$H$39,FinParameters!$B$8:$B$39,Financials!$E103,FinParameters!$C$8:$C$39,Financials!$F103)</f>
        <v>17619044.688618358</v>
      </c>
      <c r="R103" s="73">
        <f t="shared" si="31"/>
        <v>763706.43864202034</v>
      </c>
      <c r="S103" s="12">
        <f t="shared" si="20"/>
        <v>1.1546015776711965E-2</v>
      </c>
      <c r="T103" s="115">
        <f t="shared" si="21"/>
        <v>62123717.523318104</v>
      </c>
      <c r="U103" s="73">
        <f>T103/SUMIFS(FinParameters!$L$8:$L$39,FinParameters!$B$8:$B$39,Financials!$E103,FinParameters!$C$8:$C$39,Financials!$F103)</f>
        <v>43966644.39296186</v>
      </c>
      <c r="V103" s="73">
        <f t="shared" si="22"/>
        <v>43966644.39296186</v>
      </c>
      <c r="W103" s="12"/>
      <c r="X103" s="73">
        <f t="shared" si="23"/>
        <v>129032010.40730327</v>
      </c>
      <c r="Y103" s="73">
        <f t="shared" si="24"/>
        <v>61585689.081580222</v>
      </c>
      <c r="Z103" s="73">
        <f t="shared" si="24"/>
        <v>44730350.831603877</v>
      </c>
      <c r="AA103" s="12">
        <f t="shared" si="25"/>
        <v>0.67625112250971042</v>
      </c>
      <c r="AB103" s="115">
        <f t="shared" si="26"/>
        <v>-52944891.535044141</v>
      </c>
      <c r="AC103" s="73">
        <f>AB103/SUMIFS(FinParameters!$L$8:$L$39,FinParameters!$B$8:$B$39,Financials!$E103,FinParameters!$C$8:$C$39,Financials!$F103)</f>
        <v>-37470539.615912072</v>
      </c>
      <c r="AD103" s="73">
        <f t="shared" si="27"/>
        <v>-37470539.615912072</v>
      </c>
      <c r="AE103" s="12"/>
      <c r="AF103" s="73">
        <f t="shared" si="28"/>
        <v>76087118.87225914</v>
      </c>
      <c r="AG103" s="73">
        <f t="shared" si="29"/>
        <v>24115149.465668149</v>
      </c>
      <c r="AH103" s="73">
        <f t="shared" si="29"/>
        <v>7259811.2156918049</v>
      </c>
      <c r="AI103" s="12">
        <f t="shared" si="30"/>
        <v>0.10975669523144968</v>
      </c>
      <c r="AL103" s="73">
        <f>Summary!G103</f>
        <v>8314108.6783735482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-5748415.9132488286</v>
      </c>
      <c r="AN103" s="20">
        <f>Summary!I103</f>
        <v>8847750.1058859546</v>
      </c>
      <c r="AP103" s="12">
        <v>1</v>
      </c>
    </row>
    <row r="104" spans="1:42" x14ac:dyDescent="0.3">
      <c r="A104">
        <v>100</v>
      </c>
      <c r="B104" t="str">
        <f>Summary!B104</f>
        <v>Portland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12827474.728797225</v>
      </c>
      <c r="H104" s="73">
        <f>SUMIFS(AM$5:AM104,$F$5:$F104,$F104,$D$5:$D104,$D104)</f>
        <v>401496.07289514993</v>
      </c>
      <c r="I104" s="20">
        <f>SUMIFS(AN$5:AN104,$F$5:$F104,$F104,$D$5:$D104,$D104)</f>
        <v>78927344.507973611</v>
      </c>
      <c r="J104" s="73">
        <f t="shared" si="16"/>
        <v>78927344.507973611</v>
      </c>
      <c r="K104" s="73">
        <f t="shared" si="17"/>
        <v>91754819.236770838</v>
      </c>
      <c r="L104" s="73">
        <f t="shared" si="18"/>
        <v>92156315.309665993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53720393.338875383</v>
      </c>
      <c r="Q104" s="73">
        <f>P104/SUMIFS(FinParameters!$H$8:$H$39,FinParameters!$B$8:$B$39,Financials!$E104,FinParameters!$C$8:$C$39,Financials!$F104)</f>
        <v>14146258.559742022</v>
      </c>
      <c r="R104" s="73">
        <f t="shared" si="31"/>
        <v>-12424193.106467757</v>
      </c>
      <c r="S104" s="12">
        <f t="shared" si="20"/>
        <v>-0.18783386175880268</v>
      </c>
      <c r="T104" s="115">
        <f t="shared" si="21"/>
        <v>12827474.728797225</v>
      </c>
      <c r="U104" s="73">
        <f>T104/SUMIFS(FinParameters!$L$8:$L$39,FinParameters!$B$8:$B$39,Financials!$E104,FinParameters!$C$8:$C$39,Financials!$F104)</f>
        <v>9078352.7184934225</v>
      </c>
      <c r="V104" s="73">
        <f t="shared" si="22"/>
        <v>9078352.7184934225</v>
      </c>
      <c r="W104" s="12"/>
      <c r="X104" s="73">
        <f t="shared" si="23"/>
        <v>66547868.06767261</v>
      </c>
      <c r="Y104" s="73">
        <f t="shared" si="24"/>
        <v>23224611.278235443</v>
      </c>
      <c r="Z104" s="73">
        <f t="shared" si="24"/>
        <v>-3345840.3879743349</v>
      </c>
      <c r="AA104" s="12">
        <f t="shared" si="25"/>
        <v>-5.0583737351492596E-2</v>
      </c>
      <c r="AB104" s="115">
        <f t="shared" si="26"/>
        <v>401496.07289514993</v>
      </c>
      <c r="AC104" s="73">
        <f>AB104/SUMIFS(FinParameters!$L$8:$L$39,FinParameters!$B$8:$B$39,Financials!$E104,FinParameters!$C$8:$C$39,Financials!$F104)</f>
        <v>284149.68977872125</v>
      </c>
      <c r="AD104" s="73">
        <f t="shared" si="27"/>
        <v>284149.68977872125</v>
      </c>
      <c r="AE104" s="12"/>
      <c r="AF104" s="73">
        <f t="shared" si="28"/>
        <v>66949364.140567757</v>
      </c>
      <c r="AG104" s="73">
        <f t="shared" si="29"/>
        <v>23508760.968014166</v>
      </c>
      <c r="AH104" s="73">
        <f t="shared" si="29"/>
        <v>-3061690.6981956135</v>
      </c>
      <c r="AI104" s="12">
        <f t="shared" si="30"/>
        <v>-4.6287850037819225E-2</v>
      </c>
      <c r="AL104" s="73">
        <f>Summary!G104</f>
        <v>4337719.1389916372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175101.30132824215</v>
      </c>
      <c r="AN104" s="20">
        <f>Summary!I104</f>
        <v>7653222.2300375765</v>
      </c>
      <c r="AP104" s="12">
        <v>1</v>
      </c>
    </row>
    <row r="105" spans="1:42" x14ac:dyDescent="0.3">
      <c r="A105">
        <v>101</v>
      </c>
      <c r="B105" t="str">
        <f>Summary!B105</f>
        <v>Portland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-25692620.394958545</v>
      </c>
      <c r="H105" s="73">
        <f>SUMIFS(AM$5:AM105,$F$5:$F105,$F105,$D$5:$D105,$D105)</f>
        <v>51247021.828925118</v>
      </c>
      <c r="I105" s="20">
        <f>SUMIFS(AN$5:AN105,$F$5:$F105,$F105,$D$5:$D105,$D105)</f>
        <v>67134099.3004141</v>
      </c>
      <c r="J105" s="73">
        <f t="shared" si="16"/>
        <v>67134099.3004141</v>
      </c>
      <c r="K105" s="73">
        <f t="shared" si="17"/>
        <v>41441478.905455559</v>
      </c>
      <c r="L105" s="73">
        <f t="shared" si="18"/>
        <v>92688500.734380677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41927148.131315872</v>
      </c>
      <c r="Q105" s="73">
        <f>P105/SUMIFS(FinParameters!$H$8:$H$39,FinParameters!$B$8:$B$39,Financials!$E105,FinParameters!$C$8:$C$39,Financials!$F105)</f>
        <v>11040728.506896213</v>
      </c>
      <c r="R105" s="73">
        <f t="shared" si="31"/>
        <v>-24217438.314027268</v>
      </c>
      <c r="S105" s="12">
        <f t="shared" si="20"/>
        <v>-0.3661288038143336</v>
      </c>
      <c r="T105" s="115">
        <f t="shared" si="21"/>
        <v>-25692620.394958545</v>
      </c>
      <c r="U105" s="73">
        <f>T105/SUMIFS(FinParameters!$L$8:$L$39,FinParameters!$B$8:$B$39,Financials!$E105,FinParameters!$C$8:$C$39,Financials!$F105)</f>
        <v>-18183366.183849186</v>
      </c>
      <c r="V105" s="73">
        <f t="shared" si="22"/>
        <v>-18183366.183849186</v>
      </c>
      <c r="W105" s="12"/>
      <c r="X105" s="73">
        <f t="shared" si="23"/>
        <v>16234527.736357328</v>
      </c>
      <c r="Y105" s="73">
        <f t="shared" si="24"/>
        <v>-7142637.676952973</v>
      </c>
      <c r="Z105" s="73">
        <f t="shared" si="24"/>
        <v>-42400804.49787645</v>
      </c>
      <c r="AA105" s="12">
        <f t="shared" si="25"/>
        <v>-0.64103212033706269</v>
      </c>
      <c r="AB105" s="115">
        <f t="shared" si="26"/>
        <v>51247021.828925118</v>
      </c>
      <c r="AC105" s="73">
        <f>AB105/SUMIFS(FinParameters!$L$8:$L$39,FinParameters!$B$8:$B$39,Financials!$E105,FinParameters!$C$8:$C$39,Financials!$F105)</f>
        <v>36268911.050034672</v>
      </c>
      <c r="AD105" s="73">
        <f t="shared" si="27"/>
        <v>36268911.050034672</v>
      </c>
      <c r="AE105" s="12"/>
      <c r="AF105" s="73">
        <f t="shared" si="28"/>
        <v>67481549.565282449</v>
      </c>
      <c r="AG105" s="73">
        <f t="shared" si="29"/>
        <v>29126273.373081699</v>
      </c>
      <c r="AH105" s="73">
        <f t="shared" si="29"/>
        <v>-6131893.4478417784</v>
      </c>
      <c r="AI105" s="12">
        <f t="shared" si="30"/>
        <v>-9.2704388633659512E-2</v>
      </c>
      <c r="AL105" s="73">
        <f>Summary!G105</f>
        <v>-151836.75245253992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6487839.6760428511</v>
      </c>
      <c r="AN105" s="20">
        <f>Summary!I105</f>
        <v>6412148.1765725985</v>
      </c>
      <c r="AP105" s="12">
        <v>1</v>
      </c>
    </row>
    <row r="106" spans="1:42" x14ac:dyDescent="0.3">
      <c r="A106">
        <v>102</v>
      </c>
      <c r="B106" t="str">
        <f>Summary!B106</f>
        <v>Portland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-70603742.978093505</v>
      </c>
      <c r="H106" s="73">
        <f>SUMIFS(AM$5:AM106,$F$5:$F106,$F106,$D$5:$D106,$D106)</f>
        <v>118688399.61430933</v>
      </c>
      <c r="I106" s="20">
        <f>SUMIFS(AN$5:AN106,$F$5:$F106,$F106,$D$5:$D106,$D106)</f>
        <v>52004044.894045517</v>
      </c>
      <c r="J106" s="73">
        <f t="shared" si="16"/>
        <v>52004044.894045517</v>
      </c>
      <c r="K106" s="73">
        <f t="shared" si="17"/>
        <v>-18599698.084047988</v>
      </c>
      <c r="L106" s="73">
        <f t="shared" si="18"/>
        <v>100088701.53026134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26797093.724947285</v>
      </c>
      <c r="Q106" s="73">
        <f>P106/SUMIFS(FinParameters!$H$8:$H$39,FinParameters!$B$8:$B$39,Financials!$E106,FinParameters!$C$8:$C$39,Financials!$F106)</f>
        <v>7056512.302347945</v>
      </c>
      <c r="R106" s="73">
        <f t="shared" si="31"/>
        <v>-39347492.720395856</v>
      </c>
      <c r="S106" s="12">
        <f t="shared" si="20"/>
        <v>-0.59487094613418789</v>
      </c>
      <c r="T106" s="115">
        <f t="shared" si="21"/>
        <v>-70603742.978093505</v>
      </c>
      <c r="U106" s="73">
        <f>T106/SUMIFS(FinParameters!$L$8:$L$39,FinParameters!$B$8:$B$39,Financials!$E106,FinParameters!$C$8:$C$39,Financials!$F106)</f>
        <v>-49968189.028043136</v>
      </c>
      <c r="V106" s="73">
        <f t="shared" si="22"/>
        <v>-49968189.028043136</v>
      </c>
      <c r="W106" s="12"/>
      <c r="X106" s="73">
        <f t="shared" si="23"/>
        <v>-43806649.253146216</v>
      </c>
      <c r="Y106" s="73">
        <f t="shared" si="24"/>
        <v>-42911676.725695193</v>
      </c>
      <c r="Z106" s="73">
        <f t="shared" si="24"/>
        <v>-89315681.748438984</v>
      </c>
      <c r="AA106" s="12">
        <f t="shared" si="25"/>
        <v>-1.3503097766321763</v>
      </c>
      <c r="AB106" s="115">
        <f t="shared" si="26"/>
        <v>118688399.61430933</v>
      </c>
      <c r="AC106" s="73">
        <f>AB106/SUMIFS(FinParameters!$L$8:$L$39,FinParameters!$B$8:$B$39,Financials!$E106,FinParameters!$C$8:$C$39,Financials!$F106)</f>
        <v>83999008.228272751</v>
      </c>
      <c r="AD106" s="73">
        <f t="shared" si="27"/>
        <v>83999008.228272751</v>
      </c>
      <c r="AE106" s="12"/>
      <c r="AF106" s="73">
        <f t="shared" si="28"/>
        <v>74881750.36116311</v>
      </c>
      <c r="AG106" s="73">
        <f t="shared" si="29"/>
        <v>41087331.502577558</v>
      </c>
      <c r="AH106" s="73">
        <f t="shared" si="29"/>
        <v>-5316673.5201662332</v>
      </c>
      <c r="AI106" s="12">
        <f t="shared" si="30"/>
        <v>-8.0379571570222574E-2</v>
      </c>
      <c r="AL106" s="73">
        <f>Summary!G106</f>
        <v>-5523143.393432661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15249702.698799938</v>
      </c>
      <c r="AN106" s="20">
        <f>Summary!I106</f>
        <v>4810592.5287663611</v>
      </c>
      <c r="AP106" s="12">
        <v>1</v>
      </c>
    </row>
    <row r="107" spans="1:42" x14ac:dyDescent="0.3">
      <c r="A107">
        <v>103</v>
      </c>
      <c r="B107" t="str">
        <f>Summary!B107</f>
        <v>Portland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-134678283.63451415</v>
      </c>
      <c r="H107" s="73">
        <f>SUMIFS(AM$5:AM107,$F$5:$F107,$F107,$D$5:$D107,$D107)</f>
        <v>251253713.60009712</v>
      </c>
      <c r="I107" s="20">
        <f>SUMIFS(AN$5:AN107,$F$5:$F107,$F107,$D$5:$D107,$D107)</f>
        <v>28660796.214550309</v>
      </c>
      <c r="J107" s="73">
        <f t="shared" si="16"/>
        <v>28660796.214550309</v>
      </c>
      <c r="K107" s="73">
        <f t="shared" si="17"/>
        <v>-106017487.41996384</v>
      </c>
      <c r="L107" s="73">
        <f t="shared" si="18"/>
        <v>145236226.18013328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3453845.0454520769</v>
      </c>
      <c r="Q107" s="73">
        <f>P107/SUMIFS(FinParameters!$H$8:$H$39,FinParameters!$B$8:$B$39,Financials!$E107,FinParameters!$C$8:$C$39,Financials!$F107)</f>
        <v>909505.34799773421</v>
      </c>
      <c r="R107" s="73">
        <f t="shared" si="31"/>
        <v>-62690741.399891071</v>
      </c>
      <c r="S107" s="12">
        <f t="shared" si="20"/>
        <v>-0.94778340555041385</v>
      </c>
      <c r="T107" s="115">
        <f t="shared" si="21"/>
        <v>-134678283.63451415</v>
      </c>
      <c r="U107" s="73">
        <f>T107/SUMIFS(FinParameters!$L$8:$L$39,FinParameters!$B$8:$B$39,Financials!$E107,FinParameters!$C$8:$C$39,Financials!$F107)</f>
        <v>-95315484.006419316</v>
      </c>
      <c r="V107" s="73">
        <f t="shared" si="22"/>
        <v>-95315484.006419316</v>
      </c>
      <c r="W107" s="12"/>
      <c r="X107" s="73">
        <f t="shared" si="23"/>
        <v>-131224438.58906206</v>
      </c>
      <c r="Y107" s="73">
        <f t="shared" si="24"/>
        <v>-94405978.658421576</v>
      </c>
      <c r="Z107" s="73">
        <f t="shared" si="24"/>
        <v>-158006225.40631038</v>
      </c>
      <c r="AA107" s="12">
        <f t="shared" si="25"/>
        <v>-2.3888005640019339</v>
      </c>
      <c r="AB107" s="115">
        <f t="shared" si="26"/>
        <v>251253713.60009712</v>
      </c>
      <c r="AC107" s="73">
        <f>AB107/SUMIFS(FinParameters!$L$8:$L$39,FinParameters!$B$8:$B$39,Financials!$E107,FinParameters!$C$8:$C$39,Financials!$F107)</f>
        <v>177819086.15047306</v>
      </c>
      <c r="AD107" s="73">
        <f t="shared" si="27"/>
        <v>177819086.15047306</v>
      </c>
      <c r="AE107" s="12"/>
      <c r="AF107" s="73">
        <f t="shared" si="28"/>
        <v>120029275.01103505</v>
      </c>
      <c r="AG107" s="73">
        <f t="shared" si="29"/>
        <v>83413107.492051482</v>
      </c>
      <c r="AH107" s="73">
        <f t="shared" si="29"/>
        <v>19812860.744162679</v>
      </c>
      <c r="AI107" s="12">
        <f t="shared" si="30"/>
        <v>0.29953865930561863</v>
      </c>
      <c r="AL107" s="73">
        <f>Summary!G107</f>
        <v>-11323072.239480695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30916231.607511751</v>
      </c>
      <c r="AN107" s="20">
        <f>Summary!I107</f>
        <v>2873950.0120553193</v>
      </c>
      <c r="AP107" s="12">
        <v>1</v>
      </c>
    </row>
    <row r="108" spans="1:42" x14ac:dyDescent="0.3">
      <c r="A108">
        <v>104</v>
      </c>
      <c r="B108" t="str">
        <f>Summary!B108</f>
        <v>Portland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20634039.445587154</v>
      </c>
      <c r="H108" s="73">
        <f>SUMIFS(AM$5:AM108,$F$5:$F108,$F108,$D$5:$D108,$D108)</f>
        <v>-2032060.838553248</v>
      </c>
      <c r="I108" s="20">
        <f>SUMIFS(AN$5:AN108,$F$5:$F108,$F108,$D$5:$D108,$D108)</f>
        <v>80346315.044002265</v>
      </c>
      <c r="J108" s="73">
        <f t="shared" si="16"/>
        <v>80346315.044002265</v>
      </c>
      <c r="K108" s="73">
        <f t="shared" si="17"/>
        <v>100980354.48958942</v>
      </c>
      <c r="L108" s="73">
        <f t="shared" si="18"/>
        <v>98948293.651036173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55139363.874904037</v>
      </c>
      <c r="Q108" s="73">
        <f>P108/SUMIFS(FinParameters!$H$8:$H$39,FinParameters!$B$8:$B$39,Financials!$E108,FinParameters!$C$8:$C$39,Financials!$F108)</f>
        <v>14519917.850817818</v>
      </c>
      <c r="R108" s="73">
        <f t="shared" si="31"/>
        <v>-11005222.570439104</v>
      </c>
      <c r="S108" s="12">
        <f t="shared" si="20"/>
        <v>-0.16638130437980714</v>
      </c>
      <c r="T108" s="115">
        <f t="shared" si="21"/>
        <v>20634039.445587154</v>
      </c>
      <c r="U108" s="73">
        <f>T108/SUMIFS(FinParameters!$L$8:$L$39,FinParameters!$B$8:$B$39,Financials!$E108,FinParameters!$C$8:$C$39,Financials!$F108)</f>
        <v>14603270.874025812</v>
      </c>
      <c r="V108" s="73">
        <f t="shared" si="22"/>
        <v>14603270.874025812</v>
      </c>
      <c r="W108" s="12"/>
      <c r="X108" s="73">
        <f t="shared" si="23"/>
        <v>75773403.320491195</v>
      </c>
      <c r="Y108" s="73">
        <f t="shared" si="24"/>
        <v>29123188.724843629</v>
      </c>
      <c r="Z108" s="73">
        <f t="shared" si="24"/>
        <v>3598048.3035867084</v>
      </c>
      <c r="AA108" s="12">
        <f t="shared" si="25"/>
        <v>5.4396716299071002E-2</v>
      </c>
      <c r="AB108" s="115">
        <f t="shared" si="26"/>
        <v>-2032060.838553248</v>
      </c>
      <c r="AC108" s="73">
        <f>AB108/SUMIFS(FinParameters!$L$8:$L$39,FinParameters!$B$8:$B$39,Financials!$E108,FinParameters!$C$8:$C$39,Financials!$F108)</f>
        <v>-1438144.7188829246</v>
      </c>
      <c r="AD108" s="73">
        <f t="shared" si="27"/>
        <v>-1438144.7188829246</v>
      </c>
      <c r="AE108" s="12"/>
      <c r="AF108" s="73">
        <f t="shared" si="28"/>
        <v>73741342.481937945</v>
      </c>
      <c r="AG108" s="73">
        <f t="shared" si="29"/>
        <v>27685044.005960703</v>
      </c>
      <c r="AH108" s="73">
        <f t="shared" si="29"/>
        <v>2159903.5847037835</v>
      </c>
      <c r="AI108" s="12">
        <f t="shared" si="30"/>
        <v>3.2654276045531914E-2</v>
      </c>
      <c r="AL108" s="73">
        <f>Summary!G108</f>
        <v>4090445.2192611983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439534.84625883074</v>
      </c>
      <c r="AN108" s="20">
        <f>Summary!I108</f>
        <v>7653534.7524550389</v>
      </c>
      <c r="AP108" s="12">
        <v>1</v>
      </c>
    </row>
    <row r="109" spans="1:42" x14ac:dyDescent="0.3">
      <c r="A109">
        <v>105</v>
      </c>
      <c r="B109" t="str">
        <f>Summary!B109</f>
        <v>Portland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301746463.88924968</v>
      </c>
      <c r="H109" s="73">
        <f>SUMIFS(AM$5:AM109,$F$5:$F109,$F109,$D$5:$D109,$D109)</f>
        <v>-342478155.7968955</v>
      </c>
      <c r="I109" s="20">
        <f>SUMIFS(AN$5:AN109,$F$5:$F109,$F109,$D$5:$D109,$D109)</f>
        <v>183496465.60064211</v>
      </c>
      <c r="J109" s="73">
        <f t="shared" si="16"/>
        <v>183496465.60064211</v>
      </c>
      <c r="K109" s="73">
        <f t="shared" si="17"/>
        <v>485242929.48989177</v>
      </c>
      <c r="L109" s="73">
        <f t="shared" si="18"/>
        <v>142764773.69299629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156248715.65231642</v>
      </c>
      <c r="Q109" s="73">
        <f>P109/SUMIFS(FinParameters!$H$8:$H$39,FinParameters!$B$8:$B$39,Financials!$E109,FinParameters!$C$8:$C$39,Financials!$F109)</f>
        <v>37404700.251307696</v>
      </c>
      <c r="R109" s="73">
        <f t="shared" si="31"/>
        <v>88907963.961150527</v>
      </c>
      <c r="S109" s="12">
        <f t="shared" si="20"/>
        <v>1.3202698474304961</v>
      </c>
      <c r="T109" s="115">
        <f t="shared" si="21"/>
        <v>301746463.88924968</v>
      </c>
      <c r="U109" s="73">
        <f>T109/SUMIFS(FinParameters!$L$8:$L$39,FinParameters!$B$8:$B$39,Financials!$E109,FinParameters!$C$8:$C$39,Financials!$F109)</f>
        <v>208345540.21348584</v>
      </c>
      <c r="V109" s="73">
        <f t="shared" si="22"/>
        <v>208345540.21348584</v>
      </c>
      <c r="W109" s="12"/>
      <c r="X109" s="73">
        <f t="shared" si="23"/>
        <v>457995179.54156607</v>
      </c>
      <c r="Y109" s="73">
        <f t="shared" si="24"/>
        <v>245750240.46479353</v>
      </c>
      <c r="Z109" s="73">
        <f t="shared" si="24"/>
        <v>297253504.17463636</v>
      </c>
      <c r="AA109" s="12">
        <f t="shared" si="25"/>
        <v>4.4141696774916106</v>
      </c>
      <c r="AB109" s="115">
        <f t="shared" si="26"/>
        <v>-342478155.7968955</v>
      </c>
      <c r="AC109" s="73">
        <f>AB109/SUMIFS(FinParameters!$L$8:$L$39,FinParameters!$B$8:$B$39,Financials!$E109,FinParameters!$C$8:$C$39,Financials!$F109)</f>
        <v>-236469370.54749253</v>
      </c>
      <c r="AD109" s="73">
        <f t="shared" si="27"/>
        <v>-236469370.54749253</v>
      </c>
      <c r="AE109" s="12"/>
      <c r="AF109" s="73">
        <f t="shared" si="28"/>
        <v>115517023.74467057</v>
      </c>
      <c r="AG109" s="73">
        <f t="shared" si="29"/>
        <v>9280869.9173009992</v>
      </c>
      <c r="AH109" s="73">
        <f t="shared" si="29"/>
        <v>60784133.62714383</v>
      </c>
      <c r="AI109" s="12">
        <f t="shared" si="30"/>
        <v>0.90263521123001966</v>
      </c>
      <c r="AL109" s="73">
        <f>Summary!G109</f>
        <v>24944990.085123271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-29323443.04032569</v>
      </c>
      <c r="AN109" s="20">
        <f>Summary!I109</f>
        <v>15361454.763502538</v>
      </c>
      <c r="AP109" s="12">
        <v>1</v>
      </c>
    </row>
    <row r="110" spans="1:42" x14ac:dyDescent="0.3">
      <c r="A110">
        <v>106</v>
      </c>
      <c r="B110" t="str">
        <f>Summary!B110</f>
        <v>Portland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148222014.62379238</v>
      </c>
      <c r="H110" s="73">
        <f>SUMIFS(AM$5:AM110,$F$5:$F110,$F110,$D$5:$D110,$D110)</f>
        <v>-143900039.31651178</v>
      </c>
      <c r="I110" s="20">
        <f>SUMIFS(AN$5:AN110,$F$5:$F110,$F110,$D$5:$D110,$D110)</f>
        <v>125633585.20090923</v>
      </c>
      <c r="J110" s="73">
        <f t="shared" si="16"/>
        <v>125633585.20090923</v>
      </c>
      <c r="K110" s="73">
        <f t="shared" si="17"/>
        <v>273855599.82470161</v>
      </c>
      <c r="L110" s="73">
        <f t="shared" si="18"/>
        <v>129955560.50818983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98385835.252583534</v>
      </c>
      <c r="Q110" s="73">
        <f>P110/SUMIFS(FinParameters!$H$8:$H$39,FinParameters!$B$8:$B$39,Financials!$E110,FinParameters!$C$8:$C$39,Financials!$F110)</f>
        <v>23552786.730012849</v>
      </c>
      <c r="R110" s="73">
        <f t="shared" si="31"/>
        <v>31045083.561417643</v>
      </c>
      <c r="S110" s="12">
        <f t="shared" si="20"/>
        <v>0.46101480577161863</v>
      </c>
      <c r="T110" s="115">
        <f t="shared" si="21"/>
        <v>148222014.62379238</v>
      </c>
      <c r="U110" s="73">
        <f>T110/SUMIFS(FinParameters!$L$8:$L$39,FinParameters!$B$8:$B$39,Financials!$E110,FinParameters!$C$8:$C$39,Financials!$F110)</f>
        <v>102342195.86301316</v>
      </c>
      <c r="V110" s="73">
        <f t="shared" si="22"/>
        <v>102342195.86301316</v>
      </c>
      <c r="W110" s="12"/>
      <c r="X110" s="73">
        <f t="shared" si="23"/>
        <v>246607849.87637591</v>
      </c>
      <c r="Y110" s="73">
        <f t="shared" si="24"/>
        <v>125894982.59302601</v>
      </c>
      <c r="Z110" s="73">
        <f t="shared" si="24"/>
        <v>133387279.4244308</v>
      </c>
      <c r="AA110" s="12">
        <f t="shared" si="25"/>
        <v>1.9807809695407548</v>
      </c>
      <c r="AB110" s="115">
        <f t="shared" si="26"/>
        <v>-143900039.31651178</v>
      </c>
      <c r="AC110" s="73">
        <f>AB110/SUMIFS(FinParameters!$L$8:$L$39,FinParameters!$B$8:$B$39,Financials!$E110,FinParameters!$C$8:$C$39,Financials!$F110)</f>
        <v>-99358020.775827318</v>
      </c>
      <c r="AD110" s="73">
        <f t="shared" si="27"/>
        <v>-99358020.775827318</v>
      </c>
      <c r="AE110" s="12"/>
      <c r="AF110" s="73">
        <f t="shared" si="28"/>
        <v>102707810.55986413</v>
      </c>
      <c r="AG110" s="73">
        <f t="shared" si="29"/>
        <v>26536961.817198694</v>
      </c>
      <c r="AH110" s="73">
        <f t="shared" si="29"/>
        <v>34029258.648603484</v>
      </c>
      <c r="AI110" s="12">
        <f t="shared" si="30"/>
        <v>0.5053293554646735</v>
      </c>
      <c r="AL110" s="73">
        <f>Summary!G110</f>
        <v>13855963.944787433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-12640961.563833881</v>
      </c>
      <c r="AN110" s="20">
        <f>Summary!I110</f>
        <v>10970583.918432571</v>
      </c>
      <c r="AP110" s="12">
        <v>1</v>
      </c>
    </row>
    <row r="111" spans="1:42" x14ac:dyDescent="0.3">
      <c r="A111">
        <v>107</v>
      </c>
      <c r="B111" t="str">
        <f>Summary!B111</f>
        <v>Portland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71634288.55675438</v>
      </c>
      <c r="H111" s="73">
        <f>SUMIFS(AM$5:AM111,$F$5:$F111,$F111,$D$5:$D111,$D111)</f>
        <v>-58449368.029017277</v>
      </c>
      <c r="I111" s="20">
        <f>SUMIFS(AN$5:AN111,$F$5:$F111,$F111,$D$5:$D111,$D111)</f>
        <v>101376932.90182802</v>
      </c>
      <c r="J111" s="73">
        <f t="shared" si="16"/>
        <v>101376932.90182802</v>
      </c>
      <c r="K111" s="73">
        <f t="shared" si="17"/>
        <v>173011221.4585824</v>
      </c>
      <c r="L111" s="73">
        <f t="shared" si="18"/>
        <v>114561853.42956513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74129182.953502327</v>
      </c>
      <c r="Q111" s="73">
        <f>P111/SUMIFS(FinParameters!$H$8:$H$39,FinParameters!$B$8:$B$39,Financials!$E111,FinParameters!$C$8:$C$39,Financials!$F111)</f>
        <v>17745937.02530057</v>
      </c>
      <c r="R111" s="73">
        <f t="shared" si="31"/>
        <v>6788431.2623364376</v>
      </c>
      <c r="S111" s="12">
        <f t="shared" si="20"/>
        <v>0.10080717978125835</v>
      </c>
      <c r="T111" s="115">
        <f t="shared" si="21"/>
        <v>71634288.55675438</v>
      </c>
      <c r="U111" s="73">
        <f>T111/SUMIFS(FinParameters!$L$8:$L$39,FinParameters!$B$8:$B$39,Financials!$E111,FinParameters!$C$8:$C$39,Financials!$F111)</f>
        <v>49461008.937104031</v>
      </c>
      <c r="V111" s="73">
        <f t="shared" si="22"/>
        <v>49461008.937104031</v>
      </c>
      <c r="W111" s="12"/>
      <c r="X111" s="73">
        <f t="shared" si="23"/>
        <v>145763471.51025671</v>
      </c>
      <c r="Y111" s="73">
        <f t="shared" si="24"/>
        <v>67206945.962404609</v>
      </c>
      <c r="Z111" s="73">
        <f t="shared" si="24"/>
        <v>56249440.199440472</v>
      </c>
      <c r="AA111" s="12">
        <f t="shared" si="25"/>
        <v>0.83529569817409033</v>
      </c>
      <c r="AB111" s="115">
        <f t="shared" si="26"/>
        <v>-58449368.029017277</v>
      </c>
      <c r="AC111" s="73">
        <f>AB111/SUMIFS(FinParameters!$L$8:$L$39,FinParameters!$B$8:$B$39,Financials!$E111,FinParameters!$C$8:$C$39,Financials!$F111)</f>
        <v>-40357275.443042248</v>
      </c>
      <c r="AD111" s="73">
        <f t="shared" si="27"/>
        <v>-40357275.443042248</v>
      </c>
      <c r="AE111" s="12"/>
      <c r="AF111" s="73">
        <f t="shared" si="28"/>
        <v>87314103.481239438</v>
      </c>
      <c r="AG111" s="73">
        <f t="shared" si="29"/>
        <v>26849670.51936236</v>
      </c>
      <c r="AH111" s="73">
        <f t="shared" si="29"/>
        <v>15892164.756398223</v>
      </c>
      <c r="AI111" s="12">
        <f t="shared" si="30"/>
        <v>0.23599624829378077</v>
      </c>
      <c r="AL111" s="73">
        <f>Summary!G111</f>
        <v>9510571.0334362704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-5504476.4939731341</v>
      </c>
      <c r="AN111" s="20">
        <f>Summary!I111</f>
        <v>9261688.8487446308</v>
      </c>
      <c r="AP111" s="12">
        <v>1</v>
      </c>
    </row>
    <row r="112" spans="1:42" x14ac:dyDescent="0.3">
      <c r="A112">
        <v>108</v>
      </c>
      <c r="B112" t="str">
        <f>Summary!B112</f>
        <v>Portland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18648567.787453227</v>
      </c>
      <c r="H112" s="73">
        <f>SUMIFS(AM$5:AM112,$F$5:$F112,$F112,$D$5:$D112,$D112)</f>
        <v>704178.74774134264</v>
      </c>
      <c r="I112" s="20">
        <f>SUMIFS(AN$5:AN112,$F$5:$F112,$F112,$D$5:$D112,$D112)</f>
        <v>87042701.368857026</v>
      </c>
      <c r="J112" s="73">
        <f t="shared" si="16"/>
        <v>87042701.368857026</v>
      </c>
      <c r="K112" s="73">
        <f t="shared" si="17"/>
        <v>105691269.15631026</v>
      </c>
      <c r="L112" s="73">
        <f t="shared" si="18"/>
        <v>106395447.9040516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59794951.42053134</v>
      </c>
      <c r="Q112" s="73">
        <f>P112/SUMIFS(FinParameters!$H$8:$H$39,FinParameters!$B$8:$B$39,Financials!$E112,FinParameters!$C$8:$C$39,Financials!$F112)</f>
        <v>14314435.962490562</v>
      </c>
      <c r="R112" s="73">
        <f t="shared" si="31"/>
        <v>-7545800.2706345497</v>
      </c>
      <c r="S112" s="12">
        <f t="shared" si="20"/>
        <v>-0.112053995257443</v>
      </c>
      <c r="T112" s="115">
        <f t="shared" si="21"/>
        <v>18648567.787453227</v>
      </c>
      <c r="U112" s="73">
        <f>T112/SUMIFS(FinParameters!$L$8:$L$39,FinParameters!$B$8:$B$39,Financials!$E112,FinParameters!$C$8:$C$39,Financials!$F112)</f>
        <v>12876193.741613474</v>
      </c>
      <c r="V112" s="73">
        <f t="shared" si="22"/>
        <v>12876193.741613474</v>
      </c>
      <c r="W112" s="12"/>
      <c r="X112" s="73">
        <f t="shared" si="23"/>
        <v>78443519.207984567</v>
      </c>
      <c r="Y112" s="73">
        <f t="shared" si="24"/>
        <v>27190629.704104036</v>
      </c>
      <c r="Z112" s="73">
        <f t="shared" si="24"/>
        <v>5330393.4709789241</v>
      </c>
      <c r="AA112" s="12">
        <f t="shared" si="25"/>
        <v>7.9155538616866861E-2</v>
      </c>
      <c r="AB112" s="115">
        <f t="shared" si="26"/>
        <v>704178.74774134264</v>
      </c>
      <c r="AC112" s="73">
        <f>AB112/SUMIFS(FinParameters!$L$8:$L$39,FinParameters!$B$8:$B$39,Financials!$E112,FinParameters!$C$8:$C$39,Financials!$F112)</f>
        <v>486211.17117340612</v>
      </c>
      <c r="AD112" s="73">
        <f t="shared" si="27"/>
        <v>486211.17117340612</v>
      </c>
      <c r="AE112" s="12"/>
      <c r="AF112" s="73">
        <f t="shared" si="28"/>
        <v>79147697.955725908</v>
      </c>
      <c r="AG112" s="73">
        <f t="shared" si="29"/>
        <v>27676840.875277441</v>
      </c>
      <c r="AH112" s="73">
        <f t="shared" si="29"/>
        <v>5816604.6421523299</v>
      </c>
      <c r="AI112" s="12">
        <f t="shared" si="30"/>
        <v>8.6375701133068611E-2</v>
      </c>
      <c r="AL112" s="73">
        <f>Summary!G112</f>
        <v>5821093.0586560015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302682.67484619271</v>
      </c>
      <c r="AN112" s="20">
        <f>Summary!I112</f>
        <v>8115356.8608834175</v>
      </c>
      <c r="AP112" s="12">
        <v>1</v>
      </c>
    </row>
    <row r="113" spans="1:42" x14ac:dyDescent="0.3">
      <c r="A113">
        <v>109</v>
      </c>
      <c r="B113" t="str">
        <f>Summary!B113</f>
        <v>Portland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-25318287.974088818</v>
      </c>
      <c r="H113" s="73">
        <f>SUMIFS(AM$5:AM113,$F$5:$F113,$F113,$D$5:$D113,$D113)</f>
        <v>58389379.47074201</v>
      </c>
      <c r="I113" s="20">
        <f>SUMIFS(AN$5:AN113,$F$5:$F113,$F113,$D$5:$D113,$D113)</f>
        <v>73807530.189571172</v>
      </c>
      <c r="J113" s="73">
        <f t="shared" si="16"/>
        <v>73807530.189571172</v>
      </c>
      <c r="K113" s="73">
        <f t="shared" si="17"/>
        <v>48489242.215482354</v>
      </c>
      <c r="L113" s="73">
        <f t="shared" si="18"/>
        <v>106878621.68622437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46559780.241245486</v>
      </c>
      <c r="Q113" s="73">
        <f>P113/SUMIFS(FinParameters!$H$8:$H$39,FinParameters!$B$8:$B$39,Financials!$E113,FinParameters!$C$8:$C$39,Financials!$F113)</f>
        <v>11146041.210129635</v>
      </c>
      <c r="R113" s="73">
        <f t="shared" si="31"/>
        <v>-20780971.449920405</v>
      </c>
      <c r="S113" s="12">
        <f t="shared" si="20"/>
        <v>-0.30859428990672461</v>
      </c>
      <c r="T113" s="115">
        <f t="shared" si="21"/>
        <v>-25318287.974088818</v>
      </c>
      <c r="U113" s="73">
        <f>T113/SUMIFS(FinParameters!$L$8:$L$39,FinParameters!$B$8:$B$39,Financials!$E113,FinParameters!$C$8:$C$39,Financials!$F113)</f>
        <v>-17481405.804239042</v>
      </c>
      <c r="V113" s="73">
        <f t="shared" si="22"/>
        <v>-17481405.804239042</v>
      </c>
      <c r="W113" s="12"/>
      <c r="X113" s="73">
        <f t="shared" si="23"/>
        <v>21241492.267156668</v>
      </c>
      <c r="Y113" s="73">
        <f t="shared" si="24"/>
        <v>-6335364.5941094067</v>
      </c>
      <c r="Z113" s="73">
        <f t="shared" si="24"/>
        <v>-38262377.254159451</v>
      </c>
      <c r="AA113" s="12">
        <f t="shared" si="25"/>
        <v>-0.56819052792336</v>
      </c>
      <c r="AB113" s="115">
        <f t="shared" si="26"/>
        <v>58389379.47074201</v>
      </c>
      <c r="AC113" s="73">
        <f>AB113/SUMIFS(FinParameters!$L$8:$L$39,FinParameters!$B$8:$B$39,Financials!$E113,FinParameters!$C$8:$C$39,Financials!$F113)</f>
        <v>40315855.409748748</v>
      </c>
      <c r="AD113" s="73">
        <f t="shared" si="27"/>
        <v>40315855.409748748</v>
      </c>
      <c r="AE113" s="12"/>
      <c r="AF113" s="73">
        <f t="shared" si="28"/>
        <v>79630871.737898678</v>
      </c>
      <c r="AG113" s="73">
        <f t="shared" si="29"/>
        <v>33980490.815639339</v>
      </c>
      <c r="AH113" s="73">
        <f t="shared" si="29"/>
        <v>2053478.1555892974</v>
      </c>
      <c r="AI113" s="12">
        <f t="shared" si="30"/>
        <v>3.0493840713374205E-2</v>
      </c>
      <c r="AL113" s="73">
        <f>Summary!G113</f>
        <v>374332.42086972721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7142357.6418168927</v>
      </c>
      <c r="AN113" s="20">
        <f>Summary!I113</f>
        <v>6673430.8891570652</v>
      </c>
      <c r="AP113" s="12">
        <v>1</v>
      </c>
    </row>
    <row r="114" spans="1:42" x14ac:dyDescent="0.3">
      <c r="A114">
        <v>110</v>
      </c>
      <c r="B114" t="str">
        <f>Summary!B114</f>
        <v>Portland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-77594730.607248217</v>
      </c>
      <c r="H114" s="73">
        <f>SUMIFS(AM$5:AM114,$F$5:$F114,$F114,$D$5:$D114,$D114)</f>
        <v>136609149.95626363</v>
      </c>
      <c r="I114" s="20">
        <f>SUMIFS(AN$5:AN114,$F$5:$F114,$F114,$D$5:$D114,$D114)</f>
        <v>56698312.792966925</v>
      </c>
      <c r="J114" s="73">
        <f t="shared" si="16"/>
        <v>56698312.792966925</v>
      </c>
      <c r="K114" s="73">
        <f t="shared" si="17"/>
        <v>-20896417.814281292</v>
      </c>
      <c r="L114" s="73">
        <f t="shared" si="18"/>
        <v>115712732.14198235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29450562.844641238</v>
      </c>
      <c r="Q114" s="73">
        <f>P114/SUMIFS(FinParameters!$H$8:$H$39,FinParameters!$B$8:$B$39,Financials!$E114,FinParameters!$C$8:$C$39,Financials!$F114)</f>
        <v>7050230.5944540035</v>
      </c>
      <c r="R114" s="73">
        <f t="shared" si="31"/>
        <v>-37890188.846524648</v>
      </c>
      <c r="S114" s="12">
        <f t="shared" si="20"/>
        <v>-0.56266358623815715</v>
      </c>
      <c r="T114" s="115">
        <f t="shared" si="21"/>
        <v>-77594730.607248217</v>
      </c>
      <c r="U114" s="73">
        <f>T114/SUMIFS(FinParameters!$L$8:$L$39,FinParameters!$B$8:$B$39,Financials!$E114,FinParameters!$C$8:$C$39,Financials!$F114)</f>
        <v>-53576488.876504764</v>
      </c>
      <c r="V114" s="73">
        <f t="shared" si="22"/>
        <v>-53576488.876504764</v>
      </c>
      <c r="W114" s="12"/>
      <c r="X114" s="73">
        <f t="shared" si="23"/>
        <v>-48144167.762606978</v>
      </c>
      <c r="Y114" s="73">
        <f t="shared" si="24"/>
        <v>-46526258.282050759</v>
      </c>
      <c r="Z114" s="73">
        <f t="shared" si="24"/>
        <v>-91466677.723029405</v>
      </c>
      <c r="AA114" s="12">
        <f t="shared" si="25"/>
        <v>-1.3582663606505074</v>
      </c>
      <c r="AB114" s="115">
        <f t="shared" si="26"/>
        <v>136609149.95626363</v>
      </c>
      <c r="AC114" s="73">
        <f>AB114/SUMIFS(FinParameters!$L$8:$L$39,FinParameters!$B$8:$B$39,Financials!$E114,FinParameters!$C$8:$C$39,Financials!$F114)</f>
        <v>94323912.793852136</v>
      </c>
      <c r="AD114" s="73">
        <f t="shared" si="27"/>
        <v>94323912.793852136</v>
      </c>
      <c r="AE114" s="12"/>
      <c r="AF114" s="73">
        <f t="shared" si="28"/>
        <v>88464982.193656653</v>
      </c>
      <c r="AG114" s="73">
        <f t="shared" si="29"/>
        <v>47797654.511801377</v>
      </c>
      <c r="AH114" s="73">
        <f t="shared" si="29"/>
        <v>2857235.0708227307</v>
      </c>
      <c r="AI114" s="12">
        <f t="shared" si="30"/>
        <v>4.2429509606997116E-2</v>
      </c>
      <c r="AL114" s="73">
        <f>Summary!G114</f>
        <v>-6990987.6291547129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17920750.341954298</v>
      </c>
      <c r="AN114" s="20">
        <f>Summary!I114</f>
        <v>4694267.898921405</v>
      </c>
      <c r="AP114" s="12">
        <v>1</v>
      </c>
    </row>
    <row r="115" spans="1:42" x14ac:dyDescent="0.3">
      <c r="A115">
        <v>111</v>
      </c>
      <c r="B115" t="str">
        <f>Summary!B115</f>
        <v>Portland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-146678833.93675375</v>
      </c>
      <c r="H115" s="73">
        <f>SUMIFS(AM$5:AM115,$F$5:$F115,$F115,$D$5:$D115,$D115)</f>
        <v>284674480.71183056</v>
      </c>
      <c r="I115" s="20">
        <f>SUMIFS(AN$5:AN115,$F$5:$F115,$F115,$D$5:$D115,$D115)</f>
        <v>31521966.011002474</v>
      </c>
      <c r="J115" s="73">
        <f t="shared" si="16"/>
        <v>31521966.011002474</v>
      </c>
      <c r="K115" s="73">
        <f t="shared" si="17"/>
        <v>-115156867.92575127</v>
      </c>
      <c r="L115" s="73">
        <f t="shared" si="18"/>
        <v>169517612.78607929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4274216.0626767874</v>
      </c>
      <c r="Q115" s="73">
        <f>P115/SUMIFS(FinParameters!$H$8:$H$39,FinParameters!$B$8:$B$39,Financials!$E115,FinParameters!$C$8:$C$39,Financials!$F115)</f>
        <v>1023213.3426907925</v>
      </c>
      <c r="R115" s="73">
        <f t="shared" si="31"/>
        <v>-63066535.628489099</v>
      </c>
      <c r="S115" s="12">
        <f t="shared" si="20"/>
        <v>-0.93652853650522128</v>
      </c>
      <c r="T115" s="115">
        <f t="shared" si="21"/>
        <v>-146678833.93675375</v>
      </c>
      <c r="U115" s="73">
        <f>T115/SUMIFS(FinParameters!$L$8:$L$39,FinParameters!$B$8:$B$39,Financials!$E115,FinParameters!$C$8:$C$39,Financials!$F115)</f>
        <v>-101276682.75063387</v>
      </c>
      <c r="V115" s="73">
        <f t="shared" si="22"/>
        <v>-101276682.75063387</v>
      </c>
      <c r="W115" s="12"/>
      <c r="X115" s="73">
        <f t="shared" si="23"/>
        <v>-142404617.87407696</v>
      </c>
      <c r="Y115" s="73">
        <f t="shared" si="24"/>
        <v>-100253469.40794307</v>
      </c>
      <c r="Z115" s="73">
        <f t="shared" si="24"/>
        <v>-164343218.37912297</v>
      </c>
      <c r="AA115" s="12">
        <f t="shared" si="25"/>
        <v>-2.4404719913556052</v>
      </c>
      <c r="AB115" s="115">
        <f t="shared" si="26"/>
        <v>284674480.71183056</v>
      </c>
      <c r="AC115" s="73">
        <f>AB115/SUMIFS(FinParameters!$L$8:$L$39,FinParameters!$B$8:$B$39,Financials!$E115,FinParameters!$C$8:$C$39,Financials!$F115)</f>
        <v>196557923.84254333</v>
      </c>
      <c r="AD115" s="73">
        <f t="shared" si="27"/>
        <v>196557923.84254333</v>
      </c>
      <c r="AE115" s="12"/>
      <c r="AF115" s="73">
        <f t="shared" si="28"/>
        <v>142269862.83775359</v>
      </c>
      <c r="AG115" s="73">
        <f t="shared" si="29"/>
        <v>96304454.434600264</v>
      </c>
      <c r="AH115" s="73">
        <f t="shared" si="29"/>
        <v>32214705.463420361</v>
      </c>
      <c r="AI115" s="12">
        <f t="shared" si="30"/>
        <v>0.4783835145048797</v>
      </c>
      <c r="AL115" s="73">
        <f>Summary!G115</f>
        <v>-12000550.302239608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33420767.111733448</v>
      </c>
      <c r="AN115" s="20">
        <f>Summary!I115</f>
        <v>2861169.7964521646</v>
      </c>
      <c r="AP115" s="12">
        <v>1</v>
      </c>
    </row>
    <row r="116" spans="1:42" x14ac:dyDescent="0.3">
      <c r="A116">
        <v>112</v>
      </c>
      <c r="B116" t="str">
        <f>Summary!B116</f>
        <v>Portland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25422521.541527748</v>
      </c>
      <c r="H116" s="73">
        <f>SUMIFS(AM$5:AM116,$F$5:$F116,$F116,$D$5:$D116,$D116)</f>
        <v>-846121.21667534648</v>
      </c>
      <c r="I116" s="20">
        <f>SUMIFS(AN$5:AN116,$F$5:$F116,$F116,$D$5:$D116,$D116)</f>
        <v>88310124.490180239</v>
      </c>
      <c r="J116" s="73">
        <f t="shared" si="16"/>
        <v>88310124.490180239</v>
      </c>
      <c r="K116" s="73">
        <f t="shared" si="17"/>
        <v>113732646.03170799</v>
      </c>
      <c r="L116" s="73">
        <f t="shared" si="18"/>
        <v>112886524.81503265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61062374.541854553</v>
      </c>
      <c r="Q116" s="73">
        <f>P116/SUMIFS(FinParameters!$H$8:$H$39,FinParameters!$B$8:$B$39,Financials!$E116,FinParameters!$C$8:$C$39,Financials!$F116)</f>
        <v>14617846.980921987</v>
      </c>
      <c r="R116" s="73">
        <f t="shared" si="31"/>
        <v>-6278377.1493113367</v>
      </c>
      <c r="S116" s="12">
        <f t="shared" si="20"/>
        <v>-9.3232953176775518E-2</v>
      </c>
      <c r="T116" s="115">
        <f t="shared" si="21"/>
        <v>25422521.541527748</v>
      </c>
      <c r="U116" s="73">
        <f>T116/SUMIFS(FinParameters!$L$8:$L$39,FinParameters!$B$8:$B$39,Financials!$E116,FinParameters!$C$8:$C$39,Financials!$F116)</f>
        <v>17553375.492422078</v>
      </c>
      <c r="V116" s="73">
        <f t="shared" si="22"/>
        <v>17553375.492422078</v>
      </c>
      <c r="W116" s="12"/>
      <c r="X116" s="73">
        <f t="shared" si="23"/>
        <v>86484896.083382308</v>
      </c>
      <c r="Y116" s="73">
        <f t="shared" si="24"/>
        <v>32171222.473344065</v>
      </c>
      <c r="Z116" s="73">
        <f t="shared" si="24"/>
        <v>11274998.34311074</v>
      </c>
      <c r="AA116" s="12">
        <f t="shared" si="25"/>
        <v>0.16743202384819611</v>
      </c>
      <c r="AB116" s="115">
        <f t="shared" si="26"/>
        <v>-846121.21667534648</v>
      </c>
      <c r="AC116" s="73">
        <f>AB116/SUMIFS(FinParameters!$L$8:$L$39,FinParameters!$B$8:$B$39,Financials!$E116,FinParameters!$C$8:$C$39,Financials!$F116)</f>
        <v>-584217.55702502362</v>
      </c>
      <c r="AD116" s="73">
        <f t="shared" si="27"/>
        <v>-584217.55702502362</v>
      </c>
      <c r="AE116" s="12"/>
      <c r="AF116" s="73">
        <f t="shared" si="28"/>
        <v>85638774.866706967</v>
      </c>
      <c r="AG116" s="73">
        <f t="shared" si="29"/>
        <v>31587004.916319042</v>
      </c>
      <c r="AH116" s="73">
        <f t="shared" si="29"/>
        <v>10690780.786085717</v>
      </c>
      <c r="AI116" s="12">
        <f t="shared" si="30"/>
        <v>0.15875648129256315</v>
      </c>
      <c r="AL116" s="73">
        <f>Summary!G116</f>
        <v>4788482.0959405918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1185939.6218779015</v>
      </c>
      <c r="AN116" s="20">
        <f>Summary!I116</f>
        <v>7963809.4461779799</v>
      </c>
      <c r="AP116" s="12">
        <v>1</v>
      </c>
    </row>
    <row r="117" spans="1:42" x14ac:dyDescent="0.3">
      <c r="A117">
        <v>113</v>
      </c>
      <c r="B117" t="str">
        <f>Summary!B117</f>
        <v>Portland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327272812.41891921</v>
      </c>
      <c r="H117" s="73">
        <f>SUMIFS(AM$5:AM117,$F$5:$F117,$F117,$D$5:$D117,$D117)</f>
        <v>-367958996.92846203</v>
      </c>
      <c r="I117" s="20">
        <f>SUMIFS(AN$5:AN117,$F$5:$F117,$F117,$D$5:$D117,$D117)</f>
        <v>199366296.81193596</v>
      </c>
      <c r="J117" s="73">
        <f t="shared" si="16"/>
        <v>199366296.81193596</v>
      </c>
      <c r="K117" s="73">
        <f t="shared" si="17"/>
        <v>526639109.23085517</v>
      </c>
      <c r="L117" s="73">
        <f t="shared" si="18"/>
        <v>158680112.30239314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170026728.11490214</v>
      </c>
      <c r="Q117" s="73">
        <f>P117/SUMIFS(FinParameters!$H$8:$H$39,FinParameters!$B$8:$B$39,Financials!$E117,FinParameters!$C$8:$C$39,Financials!$F117)</f>
        <v>37002769.9008727</v>
      </c>
      <c r="R117" s="73">
        <f t="shared" si="31"/>
        <v>101671954.52216378</v>
      </c>
      <c r="S117" s="12">
        <f t="shared" si="20"/>
        <v>1.4874155699487952</v>
      </c>
      <c r="T117" s="115">
        <f t="shared" si="21"/>
        <v>327272812.41891921</v>
      </c>
      <c r="U117" s="73">
        <f>T117/SUMIFS(FinParameters!$L$8:$L$39,FinParameters!$B$8:$B$39,Financials!$E117,FinParameters!$C$8:$C$39,Financials!$F117)</f>
        <v>220459126.50252697</v>
      </c>
      <c r="V117" s="73">
        <f t="shared" si="22"/>
        <v>220459126.50252697</v>
      </c>
      <c r="W117" s="12"/>
      <c r="X117" s="73">
        <f t="shared" si="23"/>
        <v>497299540.53382134</v>
      </c>
      <c r="Y117" s="73">
        <f t="shared" si="24"/>
        <v>257461896.40339968</v>
      </c>
      <c r="Z117" s="73">
        <f t="shared" si="24"/>
        <v>322131081.02469075</v>
      </c>
      <c r="AA117" s="12">
        <f t="shared" si="25"/>
        <v>4.7126347450723207</v>
      </c>
      <c r="AB117" s="115">
        <f t="shared" si="26"/>
        <v>-367958996.92846203</v>
      </c>
      <c r="AC117" s="73">
        <f>AB117/SUMIFS(FinParameters!$L$8:$L$39,FinParameters!$B$8:$B$39,Financials!$E117,FinParameters!$C$8:$C$39,Financials!$F117)</f>
        <v>-247866354.83719549</v>
      </c>
      <c r="AD117" s="73">
        <f t="shared" si="27"/>
        <v>-247866354.83719549</v>
      </c>
      <c r="AE117" s="12"/>
      <c r="AF117" s="73">
        <f t="shared" si="28"/>
        <v>129340543.60535932</v>
      </c>
      <c r="AG117" s="73">
        <f t="shared" si="29"/>
        <v>9595541.5662041903</v>
      </c>
      <c r="AH117" s="73">
        <f t="shared" si="29"/>
        <v>74264726.187495261</v>
      </c>
      <c r="AI117" s="12">
        <f t="shared" si="30"/>
        <v>1.086459983467559</v>
      </c>
      <c r="AL117" s="73">
        <f>Summary!G117</f>
        <v>25526348.529669534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-25480841.131566525</v>
      </c>
      <c r="AN117" s="20">
        <f>Summary!I117</f>
        <v>15869831.211293843</v>
      </c>
      <c r="AP117" s="12">
        <v>1</v>
      </c>
    </row>
    <row r="118" spans="1:42" x14ac:dyDescent="0.3">
      <c r="A118">
        <v>114</v>
      </c>
      <c r="B118" t="str">
        <f>Summary!B118</f>
        <v>Portland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162534161.86368194</v>
      </c>
      <c r="H118" s="73">
        <f>SUMIFS(AM$5:AM118,$F$5:$F118,$F118,$D$5:$D118,$D118)</f>
        <v>-156592490.93583822</v>
      </c>
      <c r="I118" s="20">
        <f>SUMIFS(AN$5:AN118,$F$5:$F118,$F118,$D$5:$D118,$D118)</f>
        <v>136906024.54553002</v>
      </c>
      <c r="J118" s="73">
        <f t="shared" si="16"/>
        <v>136906024.54553002</v>
      </c>
      <c r="K118" s="73">
        <f t="shared" si="17"/>
        <v>299440186.40921199</v>
      </c>
      <c r="L118" s="73">
        <f t="shared" si="18"/>
        <v>142847695.47337374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107566455.8484962</v>
      </c>
      <c r="Q118" s="73">
        <f>P118/SUMIFS(FinParameters!$H$8:$H$39,FinParameters!$B$8:$B$39,Financials!$E118,FinParameters!$C$8:$C$39,Financials!$F118)</f>
        <v>23409594.826317392</v>
      </c>
      <c r="R118" s="73">
        <f t="shared" si="31"/>
        <v>39211682.255757838</v>
      </c>
      <c r="S118" s="12">
        <f t="shared" si="20"/>
        <v>0.57364950821698679</v>
      </c>
      <c r="T118" s="115">
        <f t="shared" si="21"/>
        <v>162534161.86368194</v>
      </c>
      <c r="U118" s="73">
        <f>T118/SUMIFS(FinParameters!$L$8:$L$39,FinParameters!$B$8:$B$39,Financials!$E118,FinParameters!$C$8:$C$39,Financials!$F118)</f>
        <v>109487063.97713666</v>
      </c>
      <c r="V118" s="73">
        <f t="shared" si="22"/>
        <v>109487063.97713666</v>
      </c>
      <c r="W118" s="12"/>
      <c r="X118" s="73">
        <f t="shared" si="23"/>
        <v>270100617.71217817</v>
      </c>
      <c r="Y118" s="73">
        <f t="shared" si="24"/>
        <v>132896658.80345404</v>
      </c>
      <c r="Z118" s="73">
        <f t="shared" si="24"/>
        <v>148698746.23289448</v>
      </c>
      <c r="AA118" s="12">
        <f t="shared" si="25"/>
        <v>2.175396660939148</v>
      </c>
      <c r="AB118" s="115">
        <f t="shared" si="26"/>
        <v>-156592490.93583822</v>
      </c>
      <c r="AC118" s="73">
        <f>AB118/SUMIFS(FinParameters!$L$8:$L$39,FinParameters!$B$8:$B$39,Financials!$E118,FinParameters!$C$8:$C$39,Financials!$F118)</f>
        <v>-105484606.29348044</v>
      </c>
      <c r="AD118" s="73">
        <f t="shared" si="27"/>
        <v>-105484606.29348044</v>
      </c>
      <c r="AE118" s="12"/>
      <c r="AF118" s="73">
        <f t="shared" si="28"/>
        <v>113508126.77633995</v>
      </c>
      <c r="AG118" s="73">
        <f t="shared" si="29"/>
        <v>27412052.509973601</v>
      </c>
      <c r="AH118" s="73">
        <f t="shared" si="29"/>
        <v>43214139.939414039</v>
      </c>
      <c r="AI118" s="12">
        <f t="shared" si="30"/>
        <v>0.63220368773198421</v>
      </c>
      <c r="AL118" s="73">
        <f>Summary!G118</f>
        <v>14312147.239889557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-12692451.619326441</v>
      </c>
      <c r="AN118" s="20">
        <f>Summary!I118</f>
        <v>11272439.3446208</v>
      </c>
      <c r="AP118" s="12">
        <v>1</v>
      </c>
    </row>
    <row r="119" spans="1:42" x14ac:dyDescent="0.3">
      <c r="A119">
        <v>115</v>
      </c>
      <c r="B119" t="str">
        <f>Summary!B119</f>
        <v>Portland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81846933.183962226</v>
      </c>
      <c r="H119" s="73">
        <f>SUMIFS(AM$5:AM119,$F$5:$F119,$F119,$D$5:$D119,$D119)</f>
        <v>-64077545.417118594</v>
      </c>
      <c r="I119" s="20">
        <f>SUMIFS(AN$5:AN119,$F$5:$F119,$F119,$D$5:$D119,$D119)</f>
        <v>110974669.50367147</v>
      </c>
      <c r="J119" s="73">
        <f t="shared" si="16"/>
        <v>110974669.50367147</v>
      </c>
      <c r="K119" s="73">
        <f t="shared" si="17"/>
        <v>192821602.68763369</v>
      </c>
      <c r="L119" s="73">
        <f t="shared" si="18"/>
        <v>128744057.2705151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81635100.806637645</v>
      </c>
      <c r="Q119" s="73">
        <f>P119/SUMIFS(FinParameters!$H$8:$H$39,FinParameters!$B$8:$B$39,Financials!$E119,FinParameters!$C$8:$C$39,Financials!$F119)</f>
        <v>17766176.438690204</v>
      </c>
      <c r="R119" s="73">
        <f t="shared" si="31"/>
        <v>13280327.213899288</v>
      </c>
      <c r="S119" s="12">
        <f t="shared" si="20"/>
        <v>0.19428529297784286</v>
      </c>
      <c r="T119" s="115">
        <f t="shared" si="21"/>
        <v>81846933.183962226</v>
      </c>
      <c r="U119" s="73">
        <f>T119/SUMIFS(FinParameters!$L$8:$L$39,FinParameters!$B$8:$B$39,Financials!$E119,FinParameters!$C$8:$C$39,Financials!$F119)</f>
        <v>55134134.923344173</v>
      </c>
      <c r="V119" s="73">
        <f t="shared" si="22"/>
        <v>55134134.923344173</v>
      </c>
      <c r="W119" s="12"/>
      <c r="X119" s="73">
        <f t="shared" si="23"/>
        <v>163482033.99059987</v>
      </c>
      <c r="Y119" s="73">
        <f t="shared" si="24"/>
        <v>72900311.36203438</v>
      </c>
      <c r="Z119" s="73">
        <f t="shared" si="24"/>
        <v>68414462.137243465</v>
      </c>
      <c r="AA119" s="12">
        <f t="shared" si="25"/>
        <v>1.0008732169147503</v>
      </c>
      <c r="AB119" s="115">
        <f t="shared" si="26"/>
        <v>-64077545.417118594</v>
      </c>
      <c r="AC119" s="73">
        <f>AB119/SUMIFS(FinParameters!$L$8:$L$39,FinParameters!$B$8:$B$39,Financials!$E119,FinParameters!$C$8:$C$39,Financials!$F119)</f>
        <v>-43164232.270542659</v>
      </c>
      <c r="AD119" s="73">
        <f t="shared" si="27"/>
        <v>-43164232.270542659</v>
      </c>
      <c r="AE119" s="12"/>
      <c r="AF119" s="73">
        <f t="shared" si="28"/>
        <v>99404488.573481277</v>
      </c>
      <c r="AG119" s="73">
        <f t="shared" si="29"/>
        <v>29736079.091491722</v>
      </c>
      <c r="AH119" s="73">
        <f t="shared" si="29"/>
        <v>25250229.866700806</v>
      </c>
      <c r="AI119" s="12">
        <f t="shared" si="30"/>
        <v>0.36939965622800708</v>
      </c>
      <c r="AL119" s="73">
        <f>Summary!G119</f>
        <v>10212644.62720784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-5628177.3881013207</v>
      </c>
      <c r="AN119" s="20">
        <f>Summary!I119</f>
        <v>9597736.6018434539</v>
      </c>
      <c r="AP119" s="12">
        <v>1</v>
      </c>
    </row>
    <row r="120" spans="1:42" x14ac:dyDescent="0.3">
      <c r="A120">
        <v>116</v>
      </c>
      <c r="B120" t="str">
        <f>Summary!B120</f>
        <v>Portland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25194001.643939443</v>
      </c>
      <c r="H120" s="73">
        <f>SUMIFS(AM$5:AM120,$F$5:$F120,$F120,$D$5:$D120,$D120)</f>
        <v>1016668.5629372359</v>
      </c>
      <c r="I120" s="20">
        <f>SUMIFS(AN$5:AN120,$F$5:$F120,$F120,$D$5:$D120,$D120)</f>
        <v>95468651.256078303</v>
      </c>
      <c r="J120" s="73">
        <f t="shared" si="16"/>
        <v>95468651.256078303</v>
      </c>
      <c r="K120" s="73">
        <f t="shared" si="17"/>
        <v>120662652.90001774</v>
      </c>
      <c r="L120" s="73">
        <f t="shared" si="18"/>
        <v>121679321.46295498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66129082.55904448</v>
      </c>
      <c r="Q120" s="73">
        <f>P120/SUMIFS(FinParameters!$H$8:$H$39,FinParameters!$B$8:$B$39,Financials!$E120,FinParameters!$C$8:$C$39,Financials!$F120)</f>
        <v>14391615.087920232</v>
      </c>
      <c r="R120" s="73">
        <f t="shared" si="31"/>
        <v>-2225691.0336938761</v>
      </c>
      <c r="S120" s="12">
        <f t="shared" si="20"/>
        <v>-3.2560872002219923E-2</v>
      </c>
      <c r="T120" s="115">
        <f t="shared" si="21"/>
        <v>25194001.643939443</v>
      </c>
      <c r="U120" s="73">
        <f>T120/SUMIFS(FinParameters!$L$8:$L$39,FinParameters!$B$8:$B$39,Financials!$E120,FinParameters!$C$8:$C$39,Financials!$F120)</f>
        <v>16971307.682034127</v>
      </c>
      <c r="V120" s="73">
        <f t="shared" si="22"/>
        <v>16971307.682034127</v>
      </c>
      <c r="W120" s="12"/>
      <c r="X120" s="73">
        <f t="shared" si="23"/>
        <v>91323084.202983916</v>
      </c>
      <c r="Y120" s="73">
        <f t="shared" si="24"/>
        <v>31362922.769954361</v>
      </c>
      <c r="Z120" s="73">
        <f t="shared" si="24"/>
        <v>14745616.648340251</v>
      </c>
      <c r="AA120" s="12">
        <f t="shared" si="25"/>
        <v>0.21572182706939352</v>
      </c>
      <c r="AB120" s="115">
        <f t="shared" si="26"/>
        <v>1016668.5629372359</v>
      </c>
      <c r="AC120" s="73">
        <f>AB120/SUMIFS(FinParameters!$L$8:$L$39,FinParameters!$B$8:$B$39,Financials!$E120,FinParameters!$C$8:$C$39,Financials!$F120)</f>
        <v>684853.29310161027</v>
      </c>
      <c r="AD120" s="73">
        <f t="shared" si="27"/>
        <v>684853.29310161027</v>
      </c>
      <c r="AE120" s="12"/>
      <c r="AF120" s="73">
        <f t="shared" si="28"/>
        <v>92339752.765921146</v>
      </c>
      <c r="AG120" s="73">
        <f t="shared" si="29"/>
        <v>32047776.06305597</v>
      </c>
      <c r="AH120" s="73">
        <f t="shared" si="29"/>
        <v>15430469.941441862</v>
      </c>
      <c r="AI120" s="12">
        <f t="shared" si="30"/>
        <v>0.22574092679141156</v>
      </c>
      <c r="AL120" s="73">
        <f>Summary!G120</f>
        <v>6545433.8564862162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312489.81519589334</v>
      </c>
      <c r="AN120" s="20">
        <f>Summary!I120</f>
        <v>8425949.8872212786</v>
      </c>
      <c r="AP120" s="12">
        <v>1</v>
      </c>
    </row>
    <row r="121" spans="1:42" x14ac:dyDescent="0.3">
      <c r="A121">
        <v>117</v>
      </c>
      <c r="B121" t="str">
        <f>Summary!B121</f>
        <v>Portland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-24671102.003342025</v>
      </c>
      <c r="H121" s="73">
        <f>SUMIFS(AM$5:AM121,$F$5:$F121,$F121,$D$5:$D121,$D121)</f>
        <v>66178356.081512079</v>
      </c>
      <c r="I121" s="20">
        <f>SUMIFS(AN$5:AN121,$F$5:$F121,$F121,$D$5:$D121,$D121)</f>
        <v>80698320.134749308</v>
      </c>
      <c r="J121" s="73">
        <f t="shared" si="16"/>
        <v>80698320.134749308</v>
      </c>
      <c r="K121" s="73">
        <f t="shared" si="17"/>
        <v>56027218.131407283</v>
      </c>
      <c r="L121" s="73">
        <f t="shared" si="18"/>
        <v>122205574.21291935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51358751.437715486</v>
      </c>
      <c r="Q121" s="73">
        <f>P121/SUMIFS(FinParameters!$H$8:$H$39,FinParameters!$B$8:$B$39,Financials!$E121,FinParameters!$C$8:$C$39,Financials!$F121)</f>
        <v>11177160.690651068</v>
      </c>
      <c r="R121" s="73">
        <f t="shared" si="31"/>
        <v>-16996022.155022871</v>
      </c>
      <c r="S121" s="12">
        <f t="shared" si="20"/>
        <v>-0.24864426084250005</v>
      </c>
      <c r="T121" s="115">
        <f t="shared" si="21"/>
        <v>-24671102.003342025</v>
      </c>
      <c r="U121" s="73">
        <f>T121/SUMIFS(FinParameters!$L$8:$L$39,FinParameters!$B$8:$B$39,Financials!$E121,FinParameters!$C$8:$C$39,Financials!$F121)</f>
        <v>-16619069.446408762</v>
      </c>
      <c r="V121" s="73">
        <f t="shared" si="22"/>
        <v>-16619069.446408762</v>
      </c>
      <c r="W121" s="12"/>
      <c r="X121" s="73">
        <f t="shared" si="23"/>
        <v>26687649.434373457</v>
      </c>
      <c r="Y121" s="73">
        <f t="shared" si="24"/>
        <v>-5441908.7557576932</v>
      </c>
      <c r="Z121" s="73">
        <f t="shared" si="24"/>
        <v>-33615091.601431631</v>
      </c>
      <c r="AA121" s="12">
        <f t="shared" si="25"/>
        <v>-0.49177387085958713</v>
      </c>
      <c r="AB121" s="115">
        <f t="shared" si="26"/>
        <v>66178356.081512079</v>
      </c>
      <c r="AC121" s="73">
        <f>AB121/SUMIFS(FinParameters!$L$8:$L$39,FinParameters!$B$8:$B$39,Financials!$E121,FinParameters!$C$8:$C$39,Financials!$F121)</f>
        <v>44579390.714643851</v>
      </c>
      <c r="AD121" s="73">
        <f t="shared" si="27"/>
        <v>44579390.714643851</v>
      </c>
      <c r="AE121" s="12"/>
      <c r="AF121" s="73">
        <f t="shared" si="28"/>
        <v>92866005.515885532</v>
      </c>
      <c r="AG121" s="73">
        <f t="shared" si="29"/>
        <v>39137481.958886161</v>
      </c>
      <c r="AH121" s="73">
        <f t="shared" si="29"/>
        <v>10964299.11321222</v>
      </c>
      <c r="AI121" s="12">
        <f t="shared" si="30"/>
        <v>0.16040282977949924</v>
      </c>
      <c r="AL121" s="73">
        <f>Summary!G121</f>
        <v>647185.97074679425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7788976.6107700691</v>
      </c>
      <c r="AN121" s="20">
        <f>Summary!I121</f>
        <v>6890789.9451781306</v>
      </c>
      <c r="AP121" s="12">
        <v>1</v>
      </c>
    </row>
    <row r="122" spans="1:42" x14ac:dyDescent="0.3">
      <c r="A122">
        <v>118</v>
      </c>
      <c r="B122" t="str">
        <f>Summary!B122</f>
        <v>Portland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-85285930.475175217</v>
      </c>
      <c r="H122" s="73">
        <f>SUMIFS(AM$5:AM122,$F$5:$F122,$F122,$D$5:$D122,$D122)</f>
        <v>156131417.24111161</v>
      </c>
      <c r="I122" s="20">
        <f>SUMIFS(AN$5:AN122,$F$5:$F122,$F122,$D$5:$D122,$D122)</f>
        <v>61420252.792783014</v>
      </c>
      <c r="J122" s="73">
        <f t="shared" si="16"/>
        <v>61420252.792783014</v>
      </c>
      <c r="K122" s="73">
        <f t="shared" si="17"/>
        <v>-23865677.682392202</v>
      </c>
      <c r="L122" s="73">
        <f t="shared" si="18"/>
        <v>132265739.5587194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32080684.095749188</v>
      </c>
      <c r="Q122" s="73">
        <f>P122/SUMIFS(FinParameters!$H$8:$H$39,FinParameters!$B$8:$B$39,Financials!$E122,FinParameters!$C$8:$C$39,Financials!$F122)</f>
        <v>6981691.5553146573</v>
      </c>
      <c r="R122" s="73">
        <f t="shared" si="31"/>
        <v>-36274089.496989176</v>
      </c>
      <c r="S122" s="12">
        <f t="shared" si="20"/>
        <v>-0.53067382993779288</v>
      </c>
      <c r="T122" s="115">
        <f t="shared" si="21"/>
        <v>-85285930.475175217</v>
      </c>
      <c r="U122" s="73">
        <f>T122/SUMIFS(FinParameters!$L$8:$L$39,FinParameters!$B$8:$B$39,Financials!$E122,FinParameters!$C$8:$C$39,Financials!$F122)</f>
        <v>-57450729.244949192</v>
      </c>
      <c r="V122" s="73">
        <f t="shared" si="22"/>
        <v>-57450729.244949192</v>
      </c>
      <c r="W122" s="12"/>
      <c r="X122" s="73">
        <f t="shared" si="23"/>
        <v>-53205246.379426032</v>
      </c>
      <c r="Y122" s="73">
        <f t="shared" si="24"/>
        <v>-50469037.689634532</v>
      </c>
      <c r="Z122" s="73">
        <f t="shared" si="24"/>
        <v>-93724818.741938367</v>
      </c>
      <c r="AA122" s="12">
        <f t="shared" si="25"/>
        <v>-1.3711525006337697</v>
      </c>
      <c r="AB122" s="115">
        <f t="shared" si="26"/>
        <v>156131417.24111161</v>
      </c>
      <c r="AC122" s="73">
        <f>AB122/SUMIFS(FinParameters!$L$8:$L$39,FinParameters!$B$8:$B$39,Financials!$E122,FinParameters!$C$8:$C$39,Financials!$F122)</f>
        <v>105174015.55653095</v>
      </c>
      <c r="AD122" s="73">
        <f t="shared" si="27"/>
        <v>105174015.55653095</v>
      </c>
      <c r="AE122" s="12"/>
      <c r="AF122" s="73">
        <f t="shared" si="28"/>
        <v>102926170.86168557</v>
      </c>
      <c r="AG122" s="73">
        <f t="shared" si="29"/>
        <v>54704977.866896421</v>
      </c>
      <c r="AH122" s="73">
        <f t="shared" si="29"/>
        <v>11449196.814592585</v>
      </c>
      <c r="AI122" s="12">
        <f t="shared" si="30"/>
        <v>0.16749666794023124</v>
      </c>
      <c r="AL122" s="73">
        <f>Summary!G122</f>
        <v>-7691199.867926999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19522267.284847964</v>
      </c>
      <c r="AN122" s="20">
        <f>Summary!I122</f>
        <v>4721939.9998160889</v>
      </c>
      <c r="AP122" s="12">
        <v>1</v>
      </c>
    </row>
    <row r="123" spans="1:42" x14ac:dyDescent="0.3">
      <c r="A123">
        <v>119</v>
      </c>
      <c r="B123" t="str">
        <f>Summary!B123</f>
        <v>Portland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-159935873.20035225</v>
      </c>
      <c r="H123" s="73">
        <f>SUMIFS(AM$5:AM123,$F$5:$F123,$F123,$D$5:$D123,$D123)</f>
        <v>319556180.89671916</v>
      </c>
      <c r="I123" s="20">
        <f>SUMIFS(AN$5:AN123,$F$5:$F123,$F123,$D$5:$D123,$D123)</f>
        <v>34314668.341768704</v>
      </c>
      <c r="J123" s="73">
        <f t="shared" si="16"/>
        <v>34314668.341768704</v>
      </c>
      <c r="K123" s="73">
        <f t="shared" si="17"/>
        <v>-125621204.85858354</v>
      </c>
      <c r="L123" s="73">
        <f t="shared" si="18"/>
        <v>193934976.03813562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4975099.6447348781</v>
      </c>
      <c r="Q123" s="73">
        <f>P123/SUMIFS(FinParameters!$H$8:$H$39,FinParameters!$B$8:$B$39,Financials!$E123,FinParameters!$C$8:$C$39,Financials!$F123)</f>
        <v>1082726.6361535264</v>
      </c>
      <c r="R123" s="73">
        <f t="shared" si="31"/>
        <v>-63379673.948003486</v>
      </c>
      <c r="S123" s="12">
        <f t="shared" si="20"/>
        <v>-0.92721650027872515</v>
      </c>
      <c r="T123" s="115">
        <f t="shared" si="21"/>
        <v>-159935873.20035225</v>
      </c>
      <c r="U123" s="73">
        <f>T123/SUMIFS(FinParameters!$L$8:$L$39,FinParameters!$B$8:$B$39,Financials!$E123,FinParameters!$C$8:$C$39,Financials!$F123)</f>
        <v>-107736791.94908363</v>
      </c>
      <c r="V123" s="73">
        <f t="shared" si="22"/>
        <v>-107736791.94908363</v>
      </c>
      <c r="W123" s="12"/>
      <c r="X123" s="73">
        <f t="shared" si="23"/>
        <v>-154960773.55561736</v>
      </c>
      <c r="Y123" s="73">
        <f t="shared" si="24"/>
        <v>-106654065.31293011</v>
      </c>
      <c r="Z123" s="73">
        <f t="shared" si="24"/>
        <v>-171116465.8970871</v>
      </c>
      <c r="AA123" s="12">
        <f t="shared" si="25"/>
        <v>-2.5033579500476257</v>
      </c>
      <c r="AB123" s="115">
        <f t="shared" si="26"/>
        <v>319556180.89671916</v>
      </c>
      <c r="AC123" s="73">
        <f>AB123/SUMIFS(FinParameters!$L$8:$L$39,FinParameters!$B$8:$B$39,Financials!$E123,FinParameters!$C$8:$C$39,Financials!$F123)</f>
        <v>215261011.10652977</v>
      </c>
      <c r="AD123" s="73">
        <f t="shared" si="27"/>
        <v>215261011.10652977</v>
      </c>
      <c r="AE123" s="12"/>
      <c r="AF123" s="73">
        <f t="shared" si="28"/>
        <v>164595407.3411018</v>
      </c>
      <c r="AG123" s="73">
        <f t="shared" si="29"/>
        <v>108606945.79359967</v>
      </c>
      <c r="AH123" s="73">
        <f t="shared" si="29"/>
        <v>44144545.209442675</v>
      </c>
      <c r="AI123" s="12">
        <f t="shared" si="30"/>
        <v>0.64581510389396346</v>
      </c>
      <c r="AL123" s="73">
        <f>Summary!G123</f>
        <v>-13257039.263598513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34881700.184888624</v>
      </c>
      <c r="AN123" s="20">
        <f>Summary!I123</f>
        <v>2792702.3307662327</v>
      </c>
      <c r="AP123" s="12">
        <v>1</v>
      </c>
    </row>
    <row r="124" spans="1:42" x14ac:dyDescent="0.3">
      <c r="A124">
        <v>120</v>
      </c>
      <c r="B124" t="str">
        <f>Summary!B124</f>
        <v>Portland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30610887.283234838</v>
      </c>
      <c r="H124" s="73">
        <f>SUMIFS(AM$5:AM124,$F$5:$F124,$F124,$D$5:$D124,$D124)</f>
        <v>649399.12069655373</v>
      </c>
      <c r="I124" s="20">
        <f>SUMIFS(AN$5:AN124,$F$5:$F124,$F124,$D$5:$D124,$D124)</f>
        <v>96531179.241737604</v>
      </c>
      <c r="J124" s="73">
        <f t="shared" si="16"/>
        <v>96531179.241737604</v>
      </c>
      <c r="K124" s="73">
        <f t="shared" si="17"/>
        <v>127142066.52497244</v>
      </c>
      <c r="L124" s="73">
        <f t="shared" si="18"/>
        <v>127791465.645669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67191610.544703782</v>
      </c>
      <c r="Q124" s="73">
        <f>P124/SUMIFS(FinParameters!$H$8:$H$39,FinParameters!$B$8:$B$39,Financials!$E124,FinParameters!$C$8:$C$39,Financials!$F124)</f>
        <v>14622852.135192113</v>
      </c>
      <c r="R124" s="73">
        <f t="shared" si="31"/>
        <v>-1163163.0480345748</v>
      </c>
      <c r="S124" s="12">
        <f t="shared" si="20"/>
        <v>-1.7016559150129975E-2</v>
      </c>
      <c r="T124" s="115">
        <f t="shared" si="21"/>
        <v>30610887.283234838</v>
      </c>
      <c r="U124" s="73">
        <f>T124/SUMIFS(FinParameters!$L$8:$L$39,FinParameters!$B$8:$B$39,Financials!$E124,FinParameters!$C$8:$C$39,Financials!$F124)</f>
        <v>20620256.910589449</v>
      </c>
      <c r="V124" s="73">
        <f t="shared" si="22"/>
        <v>20620256.910589449</v>
      </c>
      <c r="W124" s="12"/>
      <c r="X124" s="73">
        <f t="shared" si="23"/>
        <v>97802497.827938616</v>
      </c>
      <c r="Y124" s="73">
        <f t="shared" si="24"/>
        <v>35243109.04578156</v>
      </c>
      <c r="Z124" s="73">
        <f t="shared" si="24"/>
        <v>19457093.862554874</v>
      </c>
      <c r="AA124" s="12">
        <f t="shared" si="25"/>
        <v>0.28464864763478481</v>
      </c>
      <c r="AB124" s="115">
        <f t="shared" si="26"/>
        <v>649399.12069655373</v>
      </c>
      <c r="AC124" s="73">
        <f>AB124/SUMIFS(FinParameters!$L$8:$L$39,FinParameters!$B$8:$B$39,Financials!$E124,FinParameters!$C$8:$C$39,Financials!$F124)</f>
        <v>437451.43949511612</v>
      </c>
      <c r="AD124" s="73">
        <f t="shared" si="27"/>
        <v>437451.43949511612</v>
      </c>
      <c r="AE124" s="12"/>
      <c r="AF124" s="73">
        <f t="shared" si="28"/>
        <v>98451896.948635176</v>
      </c>
      <c r="AG124" s="73">
        <f t="shared" si="29"/>
        <v>35680560.485276677</v>
      </c>
      <c r="AH124" s="73">
        <f t="shared" si="29"/>
        <v>19894545.302049991</v>
      </c>
      <c r="AI124" s="12">
        <f t="shared" si="30"/>
        <v>0.29104836804204526</v>
      </c>
      <c r="AL124" s="73">
        <f>Summary!G124</f>
        <v>5188365.7417070912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1495520.3373719002</v>
      </c>
      <c r="AN124" s="20">
        <f>Summary!I124</f>
        <v>8221054.7515573632</v>
      </c>
      <c r="AP124" s="12">
        <v>1</v>
      </c>
    </row>
    <row r="125" spans="1:42" x14ac:dyDescent="0.3">
      <c r="A125">
        <v>121</v>
      </c>
      <c r="B125" t="str">
        <f>Summary!B125</f>
        <v>Portland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351021584.87465459</v>
      </c>
      <c r="H125" s="73">
        <f>SUMIFS(AM$5:AM125,$F$5:$F125,$F125,$D$5:$D125,$D125)</f>
        <v>-396094840.23387086</v>
      </c>
      <c r="I125" s="20">
        <f>SUMIFS(AN$5:AN125,$F$5:$F125,$F125,$D$5:$D125,$D125)</f>
        <v>215102830.61866245</v>
      </c>
      <c r="J125" s="73">
        <f t="shared" si="16"/>
        <v>215102830.61866245</v>
      </c>
      <c r="K125" s="73">
        <f t="shared" si="17"/>
        <v>566124415.49331701</v>
      </c>
      <c r="L125" s="73">
        <f t="shared" si="18"/>
        <v>170029575.25944617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183619147.70420277</v>
      </c>
      <c r="Q125" s="73">
        <f>P125/SUMIFS(FinParameters!$H$8:$H$39,FinParameters!$B$8:$B$39,Financials!$E125,FinParameters!$C$8:$C$39,Financials!$F125)</f>
        <v>36328069.481262982</v>
      </c>
      <c r="R125" s="73">
        <f t="shared" si="31"/>
        <v>114404760.09035866</v>
      </c>
      <c r="S125" s="12">
        <f t="shared" si="20"/>
        <v>1.652904317071147</v>
      </c>
      <c r="T125" s="115">
        <f t="shared" si="21"/>
        <v>351021584.87465459</v>
      </c>
      <c r="U125" s="73">
        <f>T125/SUMIFS(FinParameters!$L$8:$L$39,FinParameters!$B$8:$B$39,Financials!$E125,FinParameters!$C$8:$C$39,Financials!$F125)</f>
        <v>230689650.50611007</v>
      </c>
      <c r="V125" s="73">
        <f t="shared" si="22"/>
        <v>230689650.50611007</v>
      </c>
      <c r="W125" s="12"/>
      <c r="X125" s="73">
        <f t="shared" si="23"/>
        <v>534640732.57885736</v>
      </c>
      <c r="Y125" s="73">
        <f t="shared" si="24"/>
        <v>267017719.98737305</v>
      </c>
      <c r="Z125" s="73">
        <f t="shared" si="24"/>
        <v>345094410.59646875</v>
      </c>
      <c r="AA125" s="12">
        <f t="shared" si="25"/>
        <v>4.9858768168519303</v>
      </c>
      <c r="AB125" s="115">
        <f t="shared" si="26"/>
        <v>-396094840.23387086</v>
      </c>
      <c r="AC125" s="73">
        <f>AB125/SUMIFS(FinParameters!$L$8:$L$39,FinParameters!$B$8:$B$39,Financials!$E125,FinParameters!$C$8:$C$39,Financials!$F125)</f>
        <v>-260311571.13444757</v>
      </c>
      <c r="AD125" s="73">
        <f t="shared" si="27"/>
        <v>-260311571.13444757</v>
      </c>
      <c r="AE125" s="12"/>
      <c r="AF125" s="73">
        <f t="shared" si="28"/>
        <v>138545892.3449865</v>
      </c>
      <c r="AG125" s="73">
        <f t="shared" si="29"/>
        <v>6706148.8529254794</v>
      </c>
      <c r="AH125" s="73">
        <f t="shared" si="29"/>
        <v>84782839.462021172</v>
      </c>
      <c r="AI125" s="12">
        <f t="shared" si="30"/>
        <v>1.2249308617022727</v>
      </c>
      <c r="AL125" s="73">
        <f>Summary!G125</f>
        <v>23748772.455735382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-28135843.305408809</v>
      </c>
      <c r="AN125" s="20">
        <f>Summary!I125</f>
        <v>15736533.806726474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Portland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176254571.7375716</v>
      </c>
      <c r="H126" s="73">
        <f>SUMIFS(AM$5:AM126,$F$5:$F126,$F126,$D$5:$D126,$D126)</f>
        <v>-169629326.92702359</v>
      </c>
      <c r="I126" s="20">
        <f>SUMIFS(AN$5:AN126,$F$5:$F126,$F126,$D$5:$D126,$D126)</f>
        <v>148250980.68318042</v>
      </c>
      <c r="J126" s="73">
        <f t="shared" si="16"/>
        <v>148250980.68318042</v>
      </c>
      <c r="K126" s="73">
        <f t="shared" si="17"/>
        <v>324505552.42075205</v>
      </c>
      <c r="L126" s="73">
        <f t="shared" si="18"/>
        <v>154876225.49372843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116767297.76872075</v>
      </c>
      <c r="Q126" s="73">
        <f>P126/SUMIFS(FinParameters!$H$8:$H$39,FinParameters!$B$8:$B$39,Financials!$E126,FinParameters!$C$8:$C$39,Financials!$F126)</f>
        <v>23101787.365416028</v>
      </c>
      <c r="R126" s="73">
        <f t="shared" si="31"/>
        <v>47552910.154876634</v>
      </c>
      <c r="S126" s="12">
        <f t="shared" si="20"/>
        <v>0.68703793812610725</v>
      </c>
      <c r="T126" s="115">
        <f t="shared" si="21"/>
        <v>176254571.7375716</v>
      </c>
      <c r="U126" s="73">
        <f>T126/SUMIFS(FinParameters!$L$8:$L$39,FinParameters!$B$8:$B$39,Financials!$E126,FinParameters!$C$8:$C$39,Financials!$F126)</f>
        <v>115833633.33272998</v>
      </c>
      <c r="V126" s="73">
        <f t="shared" si="22"/>
        <v>115833633.33272998</v>
      </c>
      <c r="W126" s="12"/>
      <c r="X126" s="73">
        <f t="shared" si="23"/>
        <v>293021869.5062924</v>
      </c>
      <c r="Y126" s="73">
        <f t="shared" si="24"/>
        <v>138935420.69814602</v>
      </c>
      <c r="Z126" s="73">
        <f t="shared" si="24"/>
        <v>163386543.48760661</v>
      </c>
      <c r="AA126" s="12">
        <f t="shared" si="25"/>
        <v>2.3605864202564497</v>
      </c>
      <c r="AB126" s="115">
        <f t="shared" si="26"/>
        <v>-169629326.92702359</v>
      </c>
      <c r="AC126" s="73">
        <f>AB126/SUMIFS(FinParameters!$L$8:$L$39,FinParameters!$B$8:$B$39,Financials!$E126,FinParameters!$C$8:$C$39,Financials!$F126)</f>
        <v>-111479555.19132878</v>
      </c>
      <c r="AD126" s="73">
        <f t="shared" si="27"/>
        <v>-111479555.19132878</v>
      </c>
      <c r="AE126" s="12"/>
      <c r="AF126" s="73">
        <f t="shared" si="28"/>
        <v>123392542.57926881</v>
      </c>
      <c r="AG126" s="73">
        <f t="shared" si="29"/>
        <v>27455865.506817237</v>
      </c>
      <c r="AH126" s="73">
        <f t="shared" si="29"/>
        <v>51906988.296277836</v>
      </c>
      <c r="AI126" s="12">
        <f t="shared" si="30"/>
        <v>0.74994506324138177</v>
      </c>
      <c r="AL126" s="73">
        <f>Summary!G126</f>
        <v>13720409.873889659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-13036835.991185354</v>
      </c>
      <c r="AN126" s="20">
        <f>Summary!I126</f>
        <v>11344956.13765041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Portland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91458921.429527938</v>
      </c>
      <c r="H127" s="73">
        <f>SUMIFS(AM$5:AM127,$F$5:$F127,$F127,$D$5:$D127,$D127)</f>
        <v>-69912488.500121295</v>
      </c>
      <c r="I127" s="20">
        <f>SUMIFS(AN$5:AN127,$F$5:$F127,$F127,$D$5:$D127,$D127)</f>
        <v>120636260.3678191</v>
      </c>
      <c r="J127" s="73">
        <f t="shared" si="16"/>
        <v>120636260.3678191</v>
      </c>
      <c r="K127" s="73">
        <f t="shared" si="17"/>
        <v>212095181.79734704</v>
      </c>
      <c r="L127" s="73">
        <f t="shared" si="18"/>
        <v>142182693.29722574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89152577.453359425</v>
      </c>
      <c r="Q127" s="73">
        <f>P127/SUMIFS(FinParameters!$H$8:$H$39,FinParameters!$B$8:$B$39,Financials!$E127,FinParameters!$C$8:$C$39,Financials!$F127)</f>
        <v>17638362.167853534</v>
      </c>
      <c r="R127" s="73">
        <f t="shared" si="31"/>
        <v>19938189.839515317</v>
      </c>
      <c r="S127" s="12">
        <f t="shared" si="20"/>
        <v>0.28806423818632937</v>
      </c>
      <c r="T127" s="115">
        <f t="shared" si="21"/>
        <v>91458921.429527938</v>
      </c>
      <c r="U127" s="73">
        <f>T127/SUMIFS(FinParameters!$L$8:$L$39,FinParameters!$B$8:$B$39,Financials!$E127,FinParameters!$C$8:$C$39,Financials!$F127)</f>
        <v>60106351.088858642</v>
      </c>
      <c r="V127" s="73">
        <f t="shared" si="22"/>
        <v>60106351.088858642</v>
      </c>
      <c r="W127" s="12"/>
      <c r="X127" s="73">
        <f t="shared" si="23"/>
        <v>180611498.88288736</v>
      </c>
      <c r="Y127" s="73">
        <f t="shared" si="24"/>
        <v>77744713.256712168</v>
      </c>
      <c r="Z127" s="73">
        <f t="shared" si="24"/>
        <v>80044540.928373963</v>
      </c>
      <c r="AA127" s="12">
        <f t="shared" si="25"/>
        <v>1.1564725729418088</v>
      </c>
      <c r="AB127" s="115">
        <f t="shared" si="26"/>
        <v>-69912488.500121295</v>
      </c>
      <c r="AC127" s="73">
        <f>AB127/SUMIFS(FinParameters!$L$8:$L$39,FinParameters!$B$8:$B$39,Financials!$E127,FinParameters!$C$8:$C$39,Financials!$F127)</f>
        <v>-45946141.870063514</v>
      </c>
      <c r="AD127" s="73">
        <f t="shared" si="27"/>
        <v>-45946141.870063514</v>
      </c>
      <c r="AE127" s="12"/>
      <c r="AF127" s="73">
        <f t="shared" si="28"/>
        <v>110699010.38276607</v>
      </c>
      <c r="AG127" s="73">
        <f t="shared" si="29"/>
        <v>31798571.386648655</v>
      </c>
      <c r="AH127" s="73">
        <f t="shared" si="29"/>
        <v>34098399.058310449</v>
      </c>
      <c r="AI127" s="12">
        <f t="shared" si="30"/>
        <v>0.49264900310250181</v>
      </c>
      <c r="AL127" s="73">
        <f>Summary!G127</f>
        <v>9611988.245565705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-5834943.0830026977</v>
      </c>
      <c r="AN127" s="20">
        <f>Summary!I127</f>
        <v>9661590.8641476333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Portland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31049413.222782295</v>
      </c>
      <c r="H128" s="73">
        <f>SUMIFS(AM$5:AM128,$F$5:$F128,$F128,$D$5:$D128,$D128)</f>
        <v>1330307.5165026705</v>
      </c>
      <c r="I128" s="20">
        <f>SUMIFS(AN$5:AN128,$F$5:$F128,$F128,$D$5:$D128,$D128)</f>
        <v>103941115.65528579</v>
      </c>
      <c r="J128" s="73">
        <f t="shared" si="16"/>
        <v>103941115.65528579</v>
      </c>
      <c r="K128" s="73">
        <f t="shared" si="17"/>
        <v>134990528.87806809</v>
      </c>
      <c r="L128" s="73">
        <f t="shared" si="18"/>
        <v>136320836.39457077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72457432.740826115</v>
      </c>
      <c r="Q128" s="73">
        <f>P128/SUMIFS(FinParameters!$H$8:$H$39,FinParameters!$B$8:$B$39,Financials!$E128,FinParameters!$C$8:$C$39,Financials!$F128)</f>
        <v>14335316.789962543</v>
      </c>
      <c r="R128" s="73">
        <f t="shared" si="31"/>
        <v>3243045.1269820072</v>
      </c>
      <c r="S128" s="12">
        <f t="shared" si="20"/>
        <v>4.6855072171921384E-2</v>
      </c>
      <c r="T128" s="115">
        <f t="shared" si="21"/>
        <v>31049413.222782295</v>
      </c>
      <c r="U128" s="73">
        <f>T128/SUMIFS(FinParameters!$L$8:$L$39,FinParameters!$B$8:$B$39,Financials!$E128,FinParameters!$C$8:$C$39,Financials!$F128)</f>
        <v>20405520.895078797</v>
      </c>
      <c r="V128" s="73">
        <f t="shared" si="22"/>
        <v>20405520.895078797</v>
      </c>
      <c r="W128" s="12"/>
      <c r="X128" s="73">
        <f t="shared" si="23"/>
        <v>103506845.96360841</v>
      </c>
      <c r="Y128" s="73">
        <f t="shared" si="24"/>
        <v>34740837.685041338</v>
      </c>
      <c r="Z128" s="73">
        <f t="shared" si="24"/>
        <v>23648566.022060804</v>
      </c>
      <c r="AA128" s="12">
        <f t="shared" si="25"/>
        <v>0.34167124549304934</v>
      </c>
      <c r="AB128" s="115">
        <f t="shared" si="26"/>
        <v>1330307.5165026705</v>
      </c>
      <c r="AC128" s="73">
        <f>AB128/SUMIFS(FinParameters!$L$8:$L$39,FinParameters!$B$8:$B$39,Financials!$E128,FinParameters!$C$8:$C$39,Financials!$F128)</f>
        <v>874271.5242347226</v>
      </c>
      <c r="AD128" s="73">
        <f t="shared" si="27"/>
        <v>874271.5242347226</v>
      </c>
      <c r="AE128" s="12"/>
      <c r="AF128" s="73">
        <f t="shared" si="28"/>
        <v>104837153.48011108</v>
      </c>
      <c r="AG128" s="73">
        <f t="shared" si="29"/>
        <v>35615109.209276058</v>
      </c>
      <c r="AH128" s="73">
        <f t="shared" si="29"/>
        <v>24522837.546295527</v>
      </c>
      <c r="AI128" s="12">
        <f t="shared" si="30"/>
        <v>0.35430260082790249</v>
      </c>
      <c r="AL128" s="73">
        <f>Summary!G128</f>
        <v>5855411.5788428513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313638.95356543461</v>
      </c>
      <c r="AN128" s="20">
        <f>Summary!I128</f>
        <v>8472464.3992074914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Portland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-25112257.895225514</v>
      </c>
      <c r="H129" s="73">
        <f>SUMIFS(AM$5:AM129,$F$5:$F129,$F129,$D$5:$D129,$D129)</f>
        <v>74682982.030324414</v>
      </c>
      <c r="I129" s="20">
        <f>SUMIFS(AN$5:AN129,$F$5:$F129,$F129,$D$5:$D129,$D129)</f>
        <v>87550609.00336358</v>
      </c>
      <c r="J129" s="73">
        <f t="shared" si="16"/>
        <v>87550609.00336358</v>
      </c>
      <c r="K129" s="73">
        <f t="shared" si="17"/>
        <v>62438351.10813807</v>
      </c>
      <c r="L129" s="73">
        <f t="shared" si="18"/>
        <v>137121333.13846248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56066926.088903904</v>
      </c>
      <c r="Q129" s="73">
        <f>P129/SUMIFS(FinParameters!$H$8:$H$39,FinParameters!$B$8:$B$39,Financials!$E129,FinParameters!$C$8:$C$39,Financials!$F129)</f>
        <v>11092542.428307533</v>
      </c>
      <c r="R129" s="73">
        <f t="shared" si="31"/>
        <v>-13147461.524940204</v>
      </c>
      <c r="S129" s="12">
        <f t="shared" si="20"/>
        <v>-0.18995272483362227</v>
      </c>
      <c r="T129" s="115">
        <f t="shared" si="21"/>
        <v>-25112257.895225514</v>
      </c>
      <c r="U129" s="73">
        <f>T129/SUMIFS(FinParameters!$L$8:$L$39,FinParameters!$B$8:$B$39,Financials!$E129,FinParameters!$C$8:$C$39,Financials!$F129)</f>
        <v>-16503651.76072444</v>
      </c>
      <c r="V129" s="73">
        <f t="shared" si="22"/>
        <v>-16503651.76072444</v>
      </c>
      <c r="W129" s="12"/>
      <c r="X129" s="73">
        <f t="shared" si="23"/>
        <v>30954668.193678398</v>
      </c>
      <c r="Y129" s="73">
        <f t="shared" si="24"/>
        <v>-5411109.332416907</v>
      </c>
      <c r="Z129" s="73">
        <f t="shared" si="24"/>
        <v>-29651113.285664644</v>
      </c>
      <c r="AA129" s="12">
        <f t="shared" si="25"/>
        <v>-0.42839522688681408</v>
      </c>
      <c r="AB129" s="115">
        <f t="shared" si="26"/>
        <v>74682982.030324414</v>
      </c>
      <c r="AC129" s="73">
        <f>AB129/SUMIFS(FinParameters!$L$8:$L$39,FinParameters!$B$8:$B$39,Financials!$E129,FinParameters!$C$8:$C$39,Financials!$F129)</f>
        <v>49081286.637919292</v>
      </c>
      <c r="AD129" s="73">
        <f t="shared" si="27"/>
        <v>49081286.637919292</v>
      </c>
      <c r="AE129" s="12"/>
      <c r="AF129" s="73">
        <f t="shared" si="28"/>
        <v>105637650.22400281</v>
      </c>
      <c r="AG129" s="73">
        <f t="shared" si="29"/>
        <v>43670177.305502385</v>
      </c>
      <c r="AH129" s="73">
        <f t="shared" si="29"/>
        <v>19430173.352254648</v>
      </c>
      <c r="AI129" s="12">
        <f t="shared" si="30"/>
        <v>0.2807244855023216</v>
      </c>
      <c r="AL129" s="73">
        <f>Summary!G129</f>
        <v>-441155.89188348997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8504625.9488123339</v>
      </c>
      <c r="AN129" s="20">
        <f>Summary!I129</f>
        <v>6852288.8686142648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Portland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-94858615.821814045</v>
      </c>
      <c r="H130" s="73">
        <f>SUMIFS(AM$5:AM130,$F$5:$F130,$F130,$D$5:$D130,$D130)</f>
        <v>176885603.16741896</v>
      </c>
      <c r="I130" s="20">
        <f>SUMIFS(AN$5:AN130,$F$5:$F130,$F130,$D$5:$D130,$D130)</f>
        <v>65956066.678310111</v>
      </c>
      <c r="J130" s="73">
        <f t="shared" si="16"/>
        <v>65956066.678310111</v>
      </c>
      <c r="K130" s="73">
        <f t="shared" si="17"/>
        <v>-28902549.143503934</v>
      </c>
      <c r="L130" s="73">
        <f t="shared" si="18"/>
        <v>147983054.02391502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34472383.763850436</v>
      </c>
      <c r="Q130" s="73">
        <f>P130/SUMIFS(FinParameters!$H$8:$H$39,FinParameters!$B$8:$B$39,Financials!$E130,FinParameters!$C$8:$C$39,Financials!$F130)</f>
        <v>6820177.3519573789</v>
      </c>
      <c r="R130" s="73">
        <f t="shared" si="31"/>
        <v>-34742003.849993676</v>
      </c>
      <c r="S130" s="12">
        <f t="shared" si="20"/>
        <v>-0.50194771705304597</v>
      </c>
      <c r="T130" s="115">
        <f t="shared" si="21"/>
        <v>-94858615.821814045</v>
      </c>
      <c r="U130" s="73">
        <f>T130/SUMIFS(FinParameters!$L$8:$L$39,FinParameters!$B$8:$B$39,Financials!$E130,FinParameters!$C$8:$C$39,Financials!$F130)</f>
        <v>-62340613.439033255</v>
      </c>
      <c r="V130" s="73">
        <f t="shared" si="22"/>
        <v>-62340613.439033255</v>
      </c>
      <c r="W130" s="12"/>
      <c r="X130" s="73">
        <f t="shared" si="23"/>
        <v>-60386232.05796361</v>
      </c>
      <c r="Y130" s="73">
        <f t="shared" si="24"/>
        <v>-55520436.087075874</v>
      </c>
      <c r="Z130" s="73">
        <f t="shared" si="24"/>
        <v>-97082617.289026931</v>
      </c>
      <c r="AA130" s="12">
        <f t="shared" si="25"/>
        <v>-1.4026363684767857</v>
      </c>
      <c r="AB130" s="115">
        <f t="shared" si="26"/>
        <v>171579035.0723964</v>
      </c>
      <c r="AC130" s="73">
        <f>AB130/SUMIFS(FinParameters!$L$8:$L$39,FinParameters!$B$8:$B$39,Financials!$E130,FinParameters!$C$8:$C$39,Financials!$F130)</f>
        <v>112760893.74720585</v>
      </c>
      <c r="AD130" s="73">
        <f t="shared" si="27"/>
        <v>112760893.74720585</v>
      </c>
      <c r="AE130" s="12"/>
      <c r="AF130" s="73">
        <f t="shared" si="28"/>
        <v>111192803.01443279</v>
      </c>
      <c r="AG130" s="73">
        <f t="shared" si="29"/>
        <v>57240457.660129979</v>
      </c>
      <c r="AH130" s="73">
        <f t="shared" si="29"/>
        <v>15678276.458178923</v>
      </c>
      <c r="AI130" s="12">
        <f t="shared" si="30"/>
        <v>0.22651759263767562</v>
      </c>
      <c r="AL130" s="73">
        <f>Summary!G130</f>
        <v>-9572685.3466388229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20754185.926307358</v>
      </c>
      <c r="AN130" s="20">
        <f>Summary!I130</f>
        <v>4535813.8855270948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Portland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-176470608.52992678</v>
      </c>
      <c r="H131" s="73">
        <f>SUMIFS(AM$5:AM131,$F$5:$F131,$F131,$D$5:$D131,$D131)</f>
        <v>358155371.34038532</v>
      </c>
      <c r="I131" s="20">
        <f>SUMIFS(AN$5:AN131,$F$5:$F131,$F131,$D$5:$D131,$D131)</f>
        <v>36779037.303593449</v>
      </c>
      <c r="J131" s="73">
        <f t="shared" si="16"/>
        <v>36779037.303593449</v>
      </c>
      <c r="K131" s="73">
        <f t="shared" si="17"/>
        <v>-139691571.22633332</v>
      </c>
      <c r="L131" s="73">
        <f t="shared" si="18"/>
        <v>218463800.114052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5295354.3891337775</v>
      </c>
      <c r="Q131" s="73">
        <f>P131/SUMIFS(FinParameters!$H$8:$H$39,FinParameters!$B$8:$B$39,Financials!$E131,FinParameters!$C$8:$C$39,Financials!$F131)</f>
        <v>1047657.6358270488</v>
      </c>
      <c r="R131" s="73">
        <f t="shared" si="31"/>
        <v>-63919033.22471033</v>
      </c>
      <c r="S131" s="12">
        <f t="shared" si="20"/>
        <v>-0.92349344447461934</v>
      </c>
      <c r="T131" s="115">
        <f t="shared" si="21"/>
        <v>-176470608.52992678</v>
      </c>
      <c r="U131" s="73">
        <f>T131/SUMIFS(FinParameters!$L$8:$L$39,FinParameters!$B$8:$B$39,Financials!$E131,FinParameters!$C$8:$C$39,Financials!$F131)</f>
        <v>-115975611.64481205</v>
      </c>
      <c r="V131" s="73">
        <f t="shared" si="22"/>
        <v>-115975611.64481205</v>
      </c>
      <c r="W131" s="12"/>
      <c r="X131" s="73">
        <f t="shared" si="23"/>
        <v>-171175254.140793</v>
      </c>
      <c r="Y131" s="73">
        <f t="shared" si="24"/>
        <v>-114927954.008985</v>
      </c>
      <c r="Z131" s="73">
        <f t="shared" si="24"/>
        <v>-179894644.86952239</v>
      </c>
      <c r="AA131" s="12">
        <f t="shared" si="25"/>
        <v>-2.5990932098276667</v>
      </c>
      <c r="AB131" s="115">
        <f t="shared" si="26"/>
        <v>250708759.9382697</v>
      </c>
      <c r="AC131" s="73">
        <f>AB131/SUMIFS(FinParameters!$L$8:$L$39,FinParameters!$B$8:$B$39,Financials!$E131,FinParameters!$C$8:$C$39,Financials!$F131)</f>
        <v>164764557.79672971</v>
      </c>
      <c r="AD131" s="73">
        <f t="shared" si="27"/>
        <v>164764557.79672971</v>
      </c>
      <c r="AE131" s="12"/>
      <c r="AF131" s="73">
        <f t="shared" si="28"/>
        <v>79533505.797476709</v>
      </c>
      <c r="AG131" s="73">
        <f t="shared" si="29"/>
        <v>49836603.787744716</v>
      </c>
      <c r="AH131" s="73">
        <f t="shared" si="29"/>
        <v>-15130087.072792679</v>
      </c>
      <c r="AI131" s="12">
        <f t="shared" si="30"/>
        <v>-0.21859742741935914</v>
      </c>
      <c r="AL131" s="73">
        <f>Summary!G131</f>
        <v>-16534735.329574538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38599190.443666168</v>
      </c>
      <c r="AN131" s="20">
        <f>Summary!I131</f>
        <v>2464368.9618247445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Portland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34888876.757459536</v>
      </c>
      <c r="H132" s="73">
        <f>SUMIFS(AM$5:AM132,$F$5:$F132,$F132,$D$5:$D132,$D132)</f>
        <v>2363335.1663224343</v>
      </c>
      <c r="I132" s="20">
        <f>SUMIFS(AN$5:AN132,$F$5:$F132,$F132,$D$5:$D132,$D132)</f>
        <v>104743304.20093693</v>
      </c>
      <c r="J132" s="73">
        <f t="shared" si="16"/>
        <v>104743304.20093693</v>
      </c>
      <c r="K132" s="73">
        <f t="shared" si="17"/>
        <v>139632180.95839646</v>
      </c>
      <c r="L132" s="73">
        <f t="shared" si="18"/>
        <v>141995516.1247189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73259621.286477253</v>
      </c>
      <c r="Q132" s="73">
        <f>P132/SUMIFS(FinParameters!$H$8:$H$39,FinParameters!$B$8:$B$39,Financials!$E132,FinParameters!$C$8:$C$39,Financials!$F132)</f>
        <v>14494025.517172374</v>
      </c>
      <c r="R132" s="73">
        <f t="shared" si="31"/>
        <v>4045233.672633145</v>
      </c>
      <c r="S132" s="12">
        <f t="shared" si="20"/>
        <v>5.8444982497020979E-2</v>
      </c>
      <c r="T132" s="115">
        <f t="shared" si="21"/>
        <v>34888876.757459536</v>
      </c>
      <c r="U132" s="73">
        <f>T132/SUMIFS(FinParameters!$L$8:$L$39,FinParameters!$B$8:$B$39,Financials!$E132,FinParameters!$C$8:$C$39,Financials!$F132)</f>
        <v>22928797.351886798</v>
      </c>
      <c r="V132" s="73">
        <f t="shared" si="22"/>
        <v>22928797.351886798</v>
      </c>
      <c r="W132" s="12"/>
      <c r="X132" s="73">
        <f t="shared" si="23"/>
        <v>108148498.04393679</v>
      </c>
      <c r="Y132" s="73">
        <f t="shared" si="24"/>
        <v>37422822.869059175</v>
      </c>
      <c r="Z132" s="73">
        <f t="shared" si="24"/>
        <v>26974031.024519943</v>
      </c>
      <c r="AA132" s="12">
        <f t="shared" si="25"/>
        <v>0.38971710874639964</v>
      </c>
      <c r="AB132" s="115">
        <f t="shared" si="26"/>
        <v>2363335.1663224343</v>
      </c>
      <c r="AC132" s="73">
        <f>AB132/SUMIFS(FinParameters!$L$8:$L$39,FinParameters!$B$8:$B$39,Financials!$E132,FinParameters!$C$8:$C$39,Financials!$F132)</f>
        <v>1553172.189517647</v>
      </c>
      <c r="AD132" s="73">
        <f t="shared" si="27"/>
        <v>1553172.189517647</v>
      </c>
      <c r="AE132" s="12"/>
      <c r="AF132" s="73">
        <f t="shared" si="28"/>
        <v>110511833.21025923</v>
      </c>
      <c r="AG132" s="73">
        <f t="shared" si="29"/>
        <v>38975995.058576822</v>
      </c>
      <c r="AH132" s="73">
        <f t="shared" si="29"/>
        <v>28527203.21403759</v>
      </c>
      <c r="AI132" s="12">
        <f t="shared" si="30"/>
        <v>0.41215712798319465</v>
      </c>
      <c r="AL132" s="73">
        <f>Summary!G132</f>
        <v>4277989.4742247015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1713936.0456258808</v>
      </c>
      <c r="AN132" s="20">
        <f>Summary!I132</f>
        <v>8212124.9591993224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Portland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-14438182.430733874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36857257.599606745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-14438182.430733874</v>
      </c>
      <c r="AC133" s="73">
        <f>AB133/SUMIFS(FinParameters!$L$8:$L$39,FinParameters!$B$8:$B$39,Financials!$E133,FinParameters!$C$8:$C$39,Financials!$F133)</f>
        <v>-13742469.892429626</v>
      </c>
      <c r="AD133" s="73">
        <f t="shared" si="27"/>
        <v>-13742469.892429626</v>
      </c>
      <c r="AE133" s="12"/>
      <c r="AF133" s="73">
        <f t="shared" si="28"/>
        <v>34857257.599606745</v>
      </c>
      <c r="AG133" s="73">
        <f t="shared" si="29"/>
        <v>32284071.348996498</v>
      </c>
      <c r="AH133" s="73">
        <f t="shared" si="29"/>
        <v>10813569.788185613</v>
      </c>
      <c r="AI133" s="12">
        <f t="shared" si="30"/>
        <v>0.47697386946828618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-14438182.430733874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Portland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-5550659.4763276819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30149776.405611929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-5550659.4763276819</v>
      </c>
      <c r="AC134" s="73">
        <f>AB134/SUMIFS(FinParameters!$L$8:$L$39,FinParameters!$B$8:$B$39,Financials!$E134,FinParameters!$C$8:$C$39,Financials!$F134)</f>
        <v>-5283197.5979323564</v>
      </c>
      <c r="AD134" s="73">
        <f t="shared" ref="AD134:AD197" si="43">AC134</f>
        <v>-5283197.5979323564</v>
      </c>
      <c r="AE134" s="12"/>
      <c r="AF134" s="73">
        <f t="shared" ref="AF134:AF197" si="44">X134+AB134</f>
        <v>28149776.405611932</v>
      </c>
      <c r="AG134" s="73">
        <f t="shared" ref="AG134:AH197" si="45">Y134+AC134</f>
        <v>26305054.935177527</v>
      </c>
      <c r="AH134" s="73">
        <f t="shared" si="45"/>
        <v>4289999.8054016875</v>
      </c>
      <c r="AI134" s="12">
        <f t="shared" ref="AI134:AI197" si="46">-AH134/SUM($N134,$O134)</f>
        <v>0.18922685544936668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-5550659.4763276819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Portland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-2221054.9789293194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25757770.914758831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-2221054.9789293194</v>
      </c>
      <c r="AC135" s="73">
        <f>AB135/SUMIFS(FinParameters!$L$8:$L$39,FinParameters!$B$8:$B$39,Financials!$E135,FinParameters!$C$8:$C$39,Financials!$F135)</f>
        <v>-2114032.1036804947</v>
      </c>
      <c r="AD135" s="73">
        <f t="shared" si="43"/>
        <v>-2114032.1036804947</v>
      </c>
      <c r="AE135" s="12"/>
      <c r="AF135" s="73">
        <f t="shared" si="44"/>
        <v>23757770.914758831</v>
      </c>
      <c r="AG135" s="73">
        <f t="shared" si="45"/>
        <v>22282197.665509772</v>
      </c>
      <c r="AH135" s="73">
        <f t="shared" si="45"/>
        <v>55485.405055087525</v>
      </c>
      <c r="AI135" s="12">
        <f t="shared" si="46"/>
        <v>2.4473960834889871E-3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-2221054.9789293194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Portland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293.99697691506788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21582448.309051462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293.99697691506788</v>
      </c>
      <c r="AC136" s="73">
        <f>AB136/SUMIFS(FinParameters!$L$8:$L$39,FinParameters!$B$8:$B$39,Financials!$E136,FinParameters!$C$8:$C$39,Financials!$F136)</f>
        <v>279.830555064907</v>
      </c>
      <c r="AD136" s="73">
        <f t="shared" si="43"/>
        <v>279.830555064907</v>
      </c>
      <c r="AE136" s="12"/>
      <c r="AF136" s="73">
        <f t="shared" si="44"/>
        <v>19582448.309051462</v>
      </c>
      <c r="AG136" s="73">
        <f t="shared" si="45"/>
        <v>18407676.125095319</v>
      </c>
      <c r="AH136" s="73">
        <f t="shared" si="45"/>
        <v>-3952884.0868514231</v>
      </c>
      <c r="AI136" s="12">
        <f t="shared" si="46"/>
        <v>-0.17435707683923751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293.99697691506788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Portland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2019663.7988517722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19053302.558178488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2019663.7988517722</v>
      </c>
      <c r="AC137" s="73">
        <f>AB137/SUMIFS(FinParameters!$L$8:$L$39,FinParameters!$B$8:$B$39,Financials!$E137,FinParameters!$C$8:$C$39,Financials!$F137)</f>
        <v>1922345.07921644</v>
      </c>
      <c r="AD137" s="73">
        <f t="shared" si="43"/>
        <v>1922345.07921644</v>
      </c>
      <c r="AE137" s="12"/>
      <c r="AF137" s="73">
        <f t="shared" si="44"/>
        <v>17053302.558178488</v>
      </c>
      <c r="AG137" s="73">
        <f t="shared" si="45"/>
        <v>16083436.116226397</v>
      </c>
      <c r="AH137" s="73">
        <f t="shared" si="45"/>
        <v>-6388702.3150339061</v>
      </c>
      <c r="AI137" s="12">
        <f t="shared" si="46"/>
        <v>-0.28179815951361342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2019663.7988517722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Portland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4708042.3995469287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17398261.332953997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4708042.3995469287</v>
      </c>
      <c r="AC138" s="73">
        <f>AB138/SUMIFS(FinParameters!$L$8:$L$39,FinParameters!$B$8:$B$39,Financials!$E138,FinParameters!$C$8:$C$39,Financials!$F138)</f>
        <v>4481182.5337745901</v>
      </c>
      <c r="AD138" s="73">
        <f t="shared" si="43"/>
        <v>4481182.5337745901</v>
      </c>
      <c r="AE138" s="12"/>
      <c r="AF138" s="73">
        <f t="shared" si="44"/>
        <v>15398261.332953999</v>
      </c>
      <c r="AG138" s="73">
        <f t="shared" si="45"/>
        <v>14605743.03265083</v>
      </c>
      <c r="AH138" s="73">
        <f t="shared" si="45"/>
        <v>-7997540.2813144512</v>
      </c>
      <c r="AI138" s="12">
        <f t="shared" si="46"/>
        <v>-0.35276211361531212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4708042.3995469287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Portland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10108934.829009965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15066346.754891034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10108934.829009965</v>
      </c>
      <c r="AC139" s="73">
        <f>AB139/SUMIFS(FinParameters!$L$8:$L$39,FinParameters!$B$8:$B$39,Financials!$E139,FinParameters!$C$8:$C$39,Financials!$F139)</f>
        <v>9621829.7004259042</v>
      </c>
      <c r="AD139" s="73">
        <f t="shared" si="43"/>
        <v>9621829.7004259042</v>
      </c>
      <c r="AE139" s="12"/>
      <c r="AF139" s="73">
        <f t="shared" si="44"/>
        <v>13066346.754891034</v>
      </c>
      <c r="AG139" s="73">
        <f t="shared" si="45"/>
        <v>12545499.407041661</v>
      </c>
      <c r="AH139" s="73">
        <f t="shared" si="45"/>
        <v>-10271845.550116289</v>
      </c>
      <c r="AI139" s="12">
        <f t="shared" si="46"/>
        <v>-0.45307904924906617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10108934.829009965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Portland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-164604.43080215916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22607091.537652582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-164604.43080215916</v>
      </c>
      <c r="AC140" s="73">
        <f>AB140/SUMIFS(FinParameters!$L$8:$L$39,FinParameters!$B$8:$B$39,Financials!$E140,FinParameters!$C$8:$C$39,Financials!$F140)</f>
        <v>-156672.86691460718</v>
      </c>
      <c r="AD140" s="73">
        <f t="shared" si="43"/>
        <v>-156672.86691460718</v>
      </c>
      <c r="AE140" s="12"/>
      <c r="AF140" s="73">
        <f t="shared" si="44"/>
        <v>20607091.537652582</v>
      </c>
      <c r="AG140" s="73">
        <f t="shared" si="45"/>
        <v>19367661.494720586</v>
      </c>
      <c r="AH140" s="73">
        <f t="shared" si="45"/>
        <v>-2972360.345681231</v>
      </c>
      <c r="AI140" s="12">
        <f t="shared" si="46"/>
        <v>-0.13110732563844202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-164604.43080215916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Portland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-32636918.725086771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55632002.312116683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5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5">
        <f t="shared" si="42"/>
        <v>-32636918.725086771</v>
      </c>
      <c r="AC141" s="73">
        <f>AB141/SUMIFS(FinParameters!$L$8:$L$39,FinParameters!$B$8:$B$39,Financials!$E141,FinParameters!$C$8:$C$39,Financials!$F141)</f>
        <v>-30306623.502351295</v>
      </c>
      <c r="AD141" s="73">
        <f t="shared" si="43"/>
        <v>-30306623.502351295</v>
      </c>
      <c r="AE141" s="12"/>
      <c r="AF141" s="73">
        <f t="shared" si="44"/>
        <v>52673252.31211669</v>
      </c>
      <c r="AG141" s="73">
        <f t="shared" si="45"/>
        <v>45824006.296413258</v>
      </c>
      <c r="AH141" s="73">
        <f t="shared" si="45"/>
        <v>16074189.22646847</v>
      </c>
      <c r="AI141" s="12">
        <f t="shared" si="46"/>
        <v>0.47339422589933561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-18198736.294352897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Portland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-13046161.095718045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44937438.596547529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5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5">
        <f t="shared" si="42"/>
        <v>-13046161.095718045</v>
      </c>
      <c r="AC142" s="73">
        <f>AB142/SUMIFS(FinParameters!$L$8:$L$39,FinParameters!$B$8:$B$39,Financials!$E142,FinParameters!$C$8:$C$39,Financials!$F142)</f>
        <v>-12114657.508247921</v>
      </c>
      <c r="AD142" s="73">
        <f t="shared" si="43"/>
        <v>-12114657.508247921</v>
      </c>
      <c r="AE142" s="12"/>
      <c r="AF142" s="73">
        <f t="shared" si="44"/>
        <v>41978688.596547529</v>
      </c>
      <c r="AG142" s="73">
        <f t="shared" si="45"/>
        <v>37138665.522536926</v>
      </c>
      <c r="AH142" s="73">
        <f t="shared" si="45"/>
        <v>5692693.131448498</v>
      </c>
      <c r="AI142" s="12">
        <f t="shared" si="46"/>
        <v>0.16765312516086378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-7495501.6193903629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Portland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-5260218.8361376207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37185420.309453011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5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5">
        <f t="shared" si="42"/>
        <v>-5260218.8361376207</v>
      </c>
      <c r="AC143" s="73">
        <f>AB143/SUMIFS(FinParameters!$L$8:$L$39,FinParameters!$B$8:$B$39,Financials!$E143,FinParameters!$C$8:$C$39,Financials!$F143)</f>
        <v>-4884636.1125463611</v>
      </c>
      <c r="AD143" s="73">
        <f t="shared" si="43"/>
        <v>-4884636.1125463611</v>
      </c>
      <c r="AE143" s="12"/>
      <c r="AF143" s="73">
        <f t="shared" si="44"/>
        <v>34226670.309453003</v>
      </c>
      <c r="AG143" s="73">
        <f t="shared" si="45"/>
        <v>30421960.810187049</v>
      </c>
      <c r="AH143" s="73">
        <f t="shared" si="45"/>
        <v>-1680094.3079098416</v>
      </c>
      <c r="AI143" s="12">
        <f t="shared" si="46"/>
        <v>-4.9479754973968212E-2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-3039163.8572083013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Portland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58275.389969424599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30098039.961928859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5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5">
        <f t="shared" si="42"/>
        <v>58275.389969424599</v>
      </c>
      <c r="AC144" s="73">
        <f>AB144/SUMIFS(FinParameters!$L$8:$L$39,FinParameters!$B$8:$B$39,Financials!$E144,FinParameters!$C$8:$C$39,Financials!$F144)</f>
        <v>54114.492796726321</v>
      </c>
      <c r="AD144" s="73">
        <f t="shared" si="43"/>
        <v>54114.492796726321</v>
      </c>
      <c r="AE144" s="12"/>
      <c r="AF144" s="73">
        <f t="shared" si="44"/>
        <v>27139289.961928859</v>
      </c>
      <c r="AG144" s="73">
        <f t="shared" si="45"/>
        <v>24135562.817501642</v>
      </c>
      <c r="AH144" s="73">
        <f t="shared" si="45"/>
        <v>-8368108.2089508176</v>
      </c>
      <c r="AI144" s="12">
        <f t="shared" si="46"/>
        <v>-0.24644565595228335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57981.392992509529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Portland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4901222.6030046865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27500299.502548516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5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5">
        <f t="shared" si="42"/>
        <v>4901222.6030046865</v>
      </c>
      <c r="AC145" s="73">
        <f>AB145/SUMIFS(FinParameters!$L$8:$L$39,FinParameters!$B$8:$B$39,Financials!$E145,FinParameters!$C$8:$C$39,Financials!$F145)</f>
        <v>4551272.4219367094</v>
      </c>
      <c r="AD145" s="73">
        <f t="shared" si="43"/>
        <v>4551272.4219367094</v>
      </c>
      <c r="AE145" s="12"/>
      <c r="AF145" s="73">
        <f t="shared" si="44"/>
        <v>24541549.502548516</v>
      </c>
      <c r="AG145" s="73">
        <f t="shared" si="45"/>
        <v>21987519.873248208</v>
      </c>
      <c r="AH145" s="73">
        <f t="shared" si="45"/>
        <v>-10875933.335827723</v>
      </c>
      <c r="AI145" s="12">
        <f t="shared" si="46"/>
        <v>-0.32030256518126743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2881558.8041529139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Portland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11171556.143263064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24721749.532104202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5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5">
        <f t="shared" si="42"/>
        <v>11171556.143263064</v>
      </c>
      <c r="AC146" s="73">
        <f>AB146/SUMIFS(FinParameters!$L$8:$L$39,FinParameters!$B$8:$B$39,Financials!$E146,FinParameters!$C$8:$C$39,Financials!$F146)</f>
        <v>10373900.453690981</v>
      </c>
      <c r="AD146" s="73">
        <f t="shared" si="43"/>
        <v>10373900.453690981</v>
      </c>
      <c r="AE146" s="12"/>
      <c r="AF146" s="73">
        <f t="shared" si="44"/>
        <v>21762999.532104202</v>
      </c>
      <c r="AG146" s="73">
        <f t="shared" si="45"/>
        <v>19717969.234455395</v>
      </c>
      <c r="AH146" s="73">
        <f t="shared" si="45"/>
        <v>-13568437.576958733</v>
      </c>
      <c r="AI146" s="12">
        <f t="shared" si="46"/>
        <v>-0.3995983817853207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6463513.7437161366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Portland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23533492.82680212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23669539.919464465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5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5">
        <f t="shared" si="42"/>
        <v>23533492.82680212</v>
      </c>
      <c r="AC147" s="73">
        <f>AB147/SUMIFS(FinParameters!$L$8:$L$39,FinParameters!$B$8:$B$39,Financials!$E147,FinParameters!$C$8:$C$39,Financials!$F147)</f>
        <v>21853187.575852584</v>
      </c>
      <c r="AD147" s="73">
        <f t="shared" si="43"/>
        <v>21853187.575852584</v>
      </c>
      <c r="AE147" s="12"/>
      <c r="AF147" s="73">
        <f t="shared" si="44"/>
        <v>20710789.919464465</v>
      </c>
      <c r="AG147" s="73">
        <f t="shared" si="45"/>
        <v>19260897.607343748</v>
      </c>
      <c r="AH147" s="73">
        <f t="shared" si="45"/>
        <v>-14733601.283107724</v>
      </c>
      <c r="AI147" s="12">
        <f t="shared" si="46"/>
        <v>-0.43391313091183614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13424557.997792156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Portland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-330224.23044332536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32621176.179859683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5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5">
        <f t="shared" si="42"/>
        <v>-330224.23044332536</v>
      </c>
      <c r="AC148" s="73">
        <f>AB148/SUMIFS(FinParameters!$L$8:$L$39,FinParameters!$B$8:$B$39,Financials!$E148,FinParameters!$C$8:$C$39,Financials!$F148)</f>
        <v>-306646.0258610993</v>
      </c>
      <c r="AD148" s="73">
        <f t="shared" si="43"/>
        <v>-306646.0258610993</v>
      </c>
      <c r="AE148" s="12"/>
      <c r="AF148" s="73">
        <f t="shared" si="44"/>
        <v>29662426.179859683</v>
      </c>
      <c r="AG148" s="73">
        <f t="shared" si="45"/>
        <v>26443734.054360874</v>
      </c>
      <c r="AH148" s="73">
        <f t="shared" si="45"/>
        <v>-6012534.3930931352</v>
      </c>
      <c r="AI148" s="12">
        <f t="shared" si="46"/>
        <v>-0.177072636424151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-165619.79964116623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Portland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-55534012.157902561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58892390.234241858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5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5">
        <f t="shared" si="42"/>
        <v>-55534012.157902561</v>
      </c>
      <c r="AC149" s="73">
        <f>AB149/SUMIFS(FinParameters!$L$8:$L$39,FinParameters!$B$8:$B$39,Financials!$E149,FinParameters!$C$8:$C$39,Financials!$F149)</f>
        <v>-50311074.122769259</v>
      </c>
      <c r="AD149" s="73">
        <f t="shared" si="43"/>
        <v>-50311074.122769259</v>
      </c>
      <c r="AE149" s="12"/>
      <c r="AF149" s="73">
        <f t="shared" si="44"/>
        <v>54965921.484241851</v>
      </c>
      <c r="AG149" s="73">
        <f t="shared" si="45"/>
        <v>43741238.143012293</v>
      </c>
      <c r="AH149" s="73">
        <f t="shared" si="45"/>
        <v>9740163.0032973737</v>
      </c>
      <c r="AI149" s="12">
        <f t="shared" si="46"/>
        <v>0.22993878792060554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-22897093.43281579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Portland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-22275418.001847126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47856575.904922992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5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5">
        <f t="shared" si="42"/>
        <v>-22275418.001847126</v>
      </c>
      <c r="AC150" s="73">
        <f>AB150/SUMIFS(FinParameters!$L$8:$L$39,FinParameters!$B$8:$B$39,Financials!$E150,FinParameters!$C$8:$C$39,Financials!$F150)</f>
        <v>-20180429.301957473</v>
      </c>
      <c r="AD150" s="73">
        <f t="shared" si="43"/>
        <v>-20180429.301957473</v>
      </c>
      <c r="AE150" s="12"/>
      <c r="AF150" s="73">
        <f t="shared" si="44"/>
        <v>43930107.154922985</v>
      </c>
      <c r="AG150" s="73">
        <f t="shared" si="45"/>
        <v>36236449.431902215</v>
      </c>
      <c r="AH150" s="73">
        <f t="shared" si="45"/>
        <v>-1206191.3371181712</v>
      </c>
      <c r="AI150" s="12">
        <f t="shared" si="46"/>
        <v>-2.8474900672955307E-2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-9229256.9061290827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Portland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-8924962.9063038733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37801366.250105262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5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5">
        <f t="shared" si="42"/>
        <v>-8924962.9063038733</v>
      </c>
      <c r="AC151" s="73">
        <f>AB151/SUMIFS(FinParameters!$L$8:$L$39,FinParameters!$B$8:$B$39,Financials!$E151,FinParameters!$C$8:$C$39,Financials!$F151)</f>
        <v>-8085575.8997798897</v>
      </c>
      <c r="AD151" s="73">
        <f t="shared" si="43"/>
        <v>-8085575.8997798897</v>
      </c>
      <c r="AE151" s="12"/>
      <c r="AF151" s="73">
        <f t="shared" si="44"/>
        <v>33874897.500105269</v>
      </c>
      <c r="AG151" s="73">
        <f t="shared" si="45"/>
        <v>28084947.355760824</v>
      </c>
      <c r="AH151" s="73">
        <f t="shared" si="45"/>
        <v>-10680173.519100524</v>
      </c>
      <c r="AI151" s="12">
        <f t="shared" si="46"/>
        <v>-0.25212988252171514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-3664744.070166253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Portland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48777.72639280506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29421202.245235298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5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5">
        <f t="shared" si="42"/>
        <v>48777.72639280506</v>
      </c>
      <c r="AC152" s="73">
        <f>AB152/SUMIFS(FinParameters!$L$8:$L$39,FinParameters!$B$8:$B$39,Financials!$E152,FinParameters!$C$8:$C$39,Financials!$F152)</f>
        <v>44190.212677427771</v>
      </c>
      <c r="AD152" s="73">
        <f t="shared" si="43"/>
        <v>44190.212677427771</v>
      </c>
      <c r="AE152" s="12"/>
      <c r="AF152" s="73">
        <f t="shared" si="44"/>
        <v>25494733.495235298</v>
      </c>
      <c r="AG152" s="73">
        <f t="shared" si="45"/>
        <v>21070836.545745552</v>
      </c>
      <c r="AH152" s="73">
        <f t="shared" si="45"/>
        <v>-18492039.596251793</v>
      </c>
      <c r="AI152" s="12">
        <f t="shared" si="46"/>
        <v>-0.43654681851859389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-9497.6635766195395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Portland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8367799.0598586444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26738523.640192933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5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5">
        <f t="shared" si="42"/>
        <v>8367799.0598586444</v>
      </c>
      <c r="AC153" s="73">
        <f>AB153/SUMIFS(FinParameters!$L$8:$L$39,FinParameters!$B$8:$B$39,Financials!$E153,FinParameters!$C$8:$C$39,Financials!$F153)</f>
        <v>7580812.9538337225</v>
      </c>
      <c r="AD153" s="73">
        <f t="shared" si="43"/>
        <v>7580812.9538337225</v>
      </c>
      <c r="AE153" s="12"/>
      <c r="AF153" s="73">
        <f t="shared" si="44"/>
        <v>22812054.890192933</v>
      </c>
      <c r="AG153" s="73">
        <f t="shared" si="45"/>
        <v>19161527.39878663</v>
      </c>
      <c r="AH153" s="73">
        <f t="shared" si="45"/>
        <v>-21120641.973180074</v>
      </c>
      <c r="AI153" s="12">
        <f t="shared" si="46"/>
        <v>-0.49860097965239586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3466576.4568539583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Portland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19150389.594386805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24005383.42385374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5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5">
        <f t="shared" si="42"/>
        <v>19150389.594386805</v>
      </c>
      <c r="AC154" s="73">
        <f>AB154/SUMIFS(FinParameters!$L$8:$L$39,FinParameters!$B$8:$B$39,Financials!$E154,FinParameters!$C$8:$C$39,Financials!$F154)</f>
        <v>17349307.801201247</v>
      </c>
      <c r="AD154" s="73">
        <f t="shared" si="43"/>
        <v>17349307.801201247</v>
      </c>
      <c r="AE154" s="12"/>
      <c r="AF154" s="73">
        <f t="shared" si="44"/>
        <v>20078914.67385374</v>
      </c>
      <c r="AG154" s="73">
        <f t="shared" si="45"/>
        <v>17295084.251043051</v>
      </c>
      <c r="AH154" s="73">
        <f t="shared" si="45"/>
        <v>-23828659.074413866</v>
      </c>
      <c r="AI154" s="12">
        <f t="shared" si="46"/>
        <v>-0.56252990668525682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7978833.4511237415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Portland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-19110612.624901954</v>
      </c>
      <c r="H155" s="73">
        <f>SUMIFS(AM$5:AM155,$F$5:$F155,$F155,$D$5:$D155,$D155)</f>
        <v>41120505.164011702</v>
      </c>
      <c r="I155" s="20">
        <f>SUMIFS(AN$5:AN155,$F$5:$F155,$F155,$D$5:$D155,$D155)</f>
        <v>3680373.5680613983</v>
      </c>
      <c r="J155" s="73">
        <f t="shared" si="32"/>
        <v>3680373.5680613983</v>
      </c>
      <c r="K155" s="73">
        <f t="shared" si="33"/>
        <v>-15430239.056840556</v>
      </c>
      <c r="L155" s="73">
        <f t="shared" si="34"/>
        <v>25690266.107171148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-246095.18193860166</v>
      </c>
      <c r="Q155" s="73">
        <f>P155/SUMIFS(FinParameters!$H$8:$H$39,FinParameters!$B$8:$B$39,Financials!$E155,FinParameters!$C$8:$C$39,Financials!$F155)</f>
        <v>-162110.51893080611</v>
      </c>
      <c r="R155" s="73">
        <f t="shared" si="47"/>
        <v>-42605903.596082754</v>
      </c>
      <c r="S155" s="12">
        <f t="shared" si="36"/>
        <v>-1.0058096386917659</v>
      </c>
      <c r="T155" s="115">
        <f t="shared" si="37"/>
        <v>-19110612.624901954</v>
      </c>
      <c r="U155" s="73">
        <f>T155/SUMIFS(FinParameters!$L$8:$L$39,FinParameters!$B$8:$B$39,Financials!$E155,FinParameters!$C$8:$C$39,Financials!$F155)</f>
        <v>-17313271.830048263</v>
      </c>
      <c r="V155" s="73">
        <f t="shared" si="38"/>
        <v>-17313271.830048263</v>
      </c>
      <c r="W155" s="12"/>
      <c r="X155" s="73">
        <f t="shared" si="39"/>
        <v>-19356707.806840554</v>
      </c>
      <c r="Y155" s="73">
        <f t="shared" si="40"/>
        <v>-17475382.348979071</v>
      </c>
      <c r="Z155" s="73">
        <f t="shared" si="40"/>
        <v>-59919175.426131018</v>
      </c>
      <c r="AA155" s="12">
        <f t="shared" si="41"/>
        <v>-1.4145289525465301</v>
      </c>
      <c r="AB155" s="115">
        <f t="shared" si="42"/>
        <v>41120505.164011702</v>
      </c>
      <c r="AC155" s="73">
        <f>AB155/SUMIFS(FinParameters!$L$8:$L$39,FinParameters!$B$8:$B$39,Financials!$E155,FinParameters!$C$8:$C$39,Financials!$F155)</f>
        <v>37253148.167828061</v>
      </c>
      <c r="AD155" s="73">
        <f t="shared" si="43"/>
        <v>37253148.167828061</v>
      </c>
      <c r="AE155" s="12"/>
      <c r="AF155" s="73">
        <f t="shared" si="44"/>
        <v>21763797.357171148</v>
      </c>
      <c r="AG155" s="73">
        <f t="shared" si="45"/>
        <v>19777765.81884899</v>
      </c>
      <c r="AH155" s="73">
        <f t="shared" si="45"/>
        <v>-22666027.258302957</v>
      </c>
      <c r="AI155" s="12">
        <f t="shared" si="46"/>
        <v>-0.53508332796742908</v>
      </c>
      <c r="AL155" s="73">
        <f>Summary!G155</f>
        <v>-16434156.496391501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17587012.337209582</v>
      </c>
      <c r="AN155" s="20">
        <f>Summary!I155</f>
        <v>867870.34688859887</v>
      </c>
      <c r="AP155" s="12">
        <v>1</v>
      </c>
    </row>
    <row r="156" spans="1:42" x14ac:dyDescent="0.3">
      <c r="A156">
        <v>152</v>
      </c>
      <c r="B156" t="str">
        <f>Summary!B156</f>
        <v>Portland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-547449.12606098084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32683138.199542716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5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5">
        <f t="shared" si="42"/>
        <v>-547449.12606098084</v>
      </c>
      <c r="AC156" s="73">
        <f>AB156/SUMIFS(FinParameters!$L$8:$L$39,FinParameters!$B$8:$B$39,Financials!$E156,FinParameters!$C$8:$C$39,Financials!$F156)</f>
        <v>-495961.88875000796</v>
      </c>
      <c r="AD156" s="73">
        <f t="shared" si="43"/>
        <v>-495961.88875000796</v>
      </c>
      <c r="AE156" s="12"/>
      <c r="AF156" s="73">
        <f t="shared" si="44"/>
        <v>28756669.449542716</v>
      </c>
      <c r="AG156" s="73">
        <f t="shared" si="45"/>
        <v>23965625.420282029</v>
      </c>
      <c r="AH156" s="73">
        <f t="shared" si="45"/>
        <v>-15513922.401646415</v>
      </c>
      <c r="AI156" s="12">
        <f t="shared" si="46"/>
        <v>-0.36624156204791142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-217224.89561765548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Portland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-74639292.564097598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62896177.008333191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5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5">
        <f t="shared" si="42"/>
        <v>-74639292.564097598</v>
      </c>
      <c r="AC157" s="73">
        <f>AB157/SUMIFS(FinParameters!$L$8:$L$39,FinParameters!$B$8:$B$39,Financials!$E157,FinParameters!$C$8:$C$39,Financials!$F157)</f>
        <v>-65970258.756918818</v>
      </c>
      <c r="AD157" s="73">
        <f t="shared" si="43"/>
        <v>-65970258.756918818</v>
      </c>
      <c r="AE157" s="12"/>
      <c r="AF157" s="73">
        <f t="shared" si="44"/>
        <v>57992796.539583191</v>
      </c>
      <c r="AG157" s="73">
        <f t="shared" si="45"/>
        <v>41785150.510354534</v>
      </c>
      <c r="AH157" s="73">
        <f t="shared" si="45"/>
        <v>6331986.7234663963</v>
      </c>
      <c r="AI157" s="12">
        <f t="shared" si="46"/>
        <v>0.12998422049791331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-19105280.406195033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Portland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-30392815.428133242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51199046.864951342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5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5">
        <f t="shared" si="42"/>
        <v>-30392815.428133242</v>
      </c>
      <c r="AC158" s="73">
        <f>AB158/SUMIFS(FinParameters!$L$8:$L$39,FinParameters!$B$8:$B$39,Financials!$E158,FinParameters!$C$8:$C$39,Financials!$F158)</f>
        <v>-26862820.228680249</v>
      </c>
      <c r="AD158" s="73">
        <f t="shared" si="43"/>
        <v>-26862820.228680249</v>
      </c>
      <c r="AE158" s="12"/>
      <c r="AF158" s="73">
        <f t="shared" si="44"/>
        <v>46295666.39620135</v>
      </c>
      <c r="AG158" s="73">
        <f t="shared" si="45"/>
        <v>35168678.126309797</v>
      </c>
      <c r="AH158" s="73">
        <f t="shared" si="45"/>
        <v>-5495208.1079872064</v>
      </c>
      <c r="AI158" s="12">
        <f t="shared" si="46"/>
        <v>-0.11280667088946413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-8117397.4262861153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Portland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-12052674.626117762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38866371.010080442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5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5">
        <f t="shared" si="42"/>
        <v>-12052674.626117762</v>
      </c>
      <c r="AC159" s="73">
        <f>AB159/SUMIFS(FinParameters!$L$8:$L$39,FinParameters!$B$8:$B$39,Financials!$E159,FinParameters!$C$8:$C$39,Financials!$F159)</f>
        <v>-10652808.145456618</v>
      </c>
      <c r="AD159" s="73">
        <f t="shared" si="43"/>
        <v>-10652808.145456618</v>
      </c>
      <c r="AE159" s="12"/>
      <c r="AF159" s="73">
        <f t="shared" si="44"/>
        <v>33962990.541330442</v>
      </c>
      <c r="AG159" s="73">
        <f t="shared" si="45"/>
        <v>25782892.614208363</v>
      </c>
      <c r="AH159" s="73">
        <f t="shared" si="45"/>
        <v>-17001217.02173318</v>
      </c>
      <c r="AI159" s="12">
        <f t="shared" si="46"/>
        <v>-0.34900419703913332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-3127711.7198138898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Portland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80920.767585641777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29621821.364868321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5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5">
        <f t="shared" si="42"/>
        <v>80920.767585641777</v>
      </c>
      <c r="AC160" s="73">
        <f>AB160/SUMIFS(FinParameters!$L$8:$L$39,FinParameters!$B$8:$B$39,Financials!$E160,FinParameters!$C$8:$C$39,Financials!$F160)</f>
        <v>71522.167387222726</v>
      </c>
      <c r="AD160" s="73">
        <f t="shared" si="43"/>
        <v>71522.167387222726</v>
      </c>
      <c r="AE160" s="12"/>
      <c r="AF160" s="73">
        <f t="shared" si="44"/>
        <v>24718440.896118321</v>
      </c>
      <c r="AG160" s="73">
        <f t="shared" si="45"/>
        <v>18530472.527908947</v>
      </c>
      <c r="AH160" s="73">
        <f t="shared" si="45"/>
        <v>-25539368.835311856</v>
      </c>
      <c r="AI160" s="12">
        <f t="shared" si="46"/>
        <v>-0.52427699157419583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32143.041192836714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Portland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11325624.541777462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26926417.075818084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5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5">
        <f t="shared" si="42"/>
        <v>11325624.541777462</v>
      </c>
      <c r="AC161" s="73">
        <f>AB161/SUMIFS(FinParameters!$L$8:$L$39,FinParameters!$B$8:$B$39,Financials!$E161,FinParameters!$C$8:$C$39,Financials!$F161)</f>
        <v>10010201.811105583</v>
      </c>
      <c r="AD161" s="73">
        <f t="shared" si="43"/>
        <v>10010201.811105583</v>
      </c>
      <c r="AE161" s="12"/>
      <c r="AF161" s="73">
        <f t="shared" si="44"/>
        <v>22023036.607068084</v>
      </c>
      <c r="AG161" s="73">
        <f t="shared" si="45"/>
        <v>16965350.615076631</v>
      </c>
      <c r="AH161" s="73">
        <f t="shared" si="45"/>
        <v>-28248559.024846409</v>
      </c>
      <c r="AI161" s="12">
        <f t="shared" si="46"/>
        <v>-0.5798917599473139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2957825.4819188179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Portland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26301369.560373086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24069998.993555147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5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5">
        <f t="shared" si="42"/>
        <v>26301369.560373086</v>
      </c>
      <c r="AC162" s="73">
        <f>AB162/SUMIFS(FinParameters!$L$8:$L$39,FinParameters!$B$8:$B$39,Financials!$E162,FinParameters!$C$8:$C$39,Financials!$F162)</f>
        <v>23246578.255938195</v>
      </c>
      <c r="AD162" s="73">
        <f t="shared" si="43"/>
        <v>23246578.255938195</v>
      </c>
      <c r="AE162" s="12"/>
      <c r="AF162" s="73">
        <f t="shared" si="44"/>
        <v>19166618.524805147</v>
      </c>
      <c r="AG162" s="73">
        <f t="shared" si="45"/>
        <v>15409579.157958338</v>
      </c>
      <c r="AH162" s="73">
        <f t="shared" si="45"/>
        <v>-31160719.140792876</v>
      </c>
      <c r="AI162" s="12">
        <f t="shared" si="46"/>
        <v>-0.63967313334052733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7150979.9659862816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Portland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56337614.240788683</v>
      </c>
      <c r="I163" s="20">
        <f>SUMIFS(AN$5:AN163,$F$5:$F163,$F163,$D$5:$D163,$D163)</f>
        <v>4898662.0519153457</v>
      </c>
      <c r="J163" s="73">
        <f t="shared" si="32"/>
        <v>4898662.0519153457</v>
      </c>
      <c r="K163" s="73">
        <f t="shared" si="33"/>
        <v>-28331173.586267188</v>
      </c>
      <c r="L163" s="73">
        <f t="shared" si="34"/>
        <v>28006440.654521495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-4718.4168346542865</v>
      </c>
      <c r="Q163" s="73">
        <f>P163/SUMIFS(FinParameters!$H$8:$H$39,FinParameters!$B$8:$B$39,Financials!$E163,FinParameters!$C$8:$C$39,Financials!$F163)</f>
        <v>-2800.1507368594466</v>
      </c>
      <c r="R163" s="73">
        <f t="shared" si="47"/>
        <v>-48718221.480601124</v>
      </c>
      <c r="S163" s="12">
        <f t="shared" si="36"/>
        <v>-1.0000968605527809</v>
      </c>
      <c r="T163" s="115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-33234554.055017188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5">
        <f t="shared" si="42"/>
        <v>56337614.240788683</v>
      </c>
      <c r="AC163" s="73">
        <f>AB163/SUMIFS(FinParameters!$L$8:$L$39,FinParameters!$B$8:$B$39,Financials!$E163,FinParameters!$C$8:$C$39,Financials!$F163)</f>
        <v>49794241.900412068</v>
      </c>
      <c r="AD163" s="73">
        <f t="shared" si="43"/>
        <v>49794241.900412068</v>
      </c>
      <c r="AE163" s="12"/>
      <c r="AF163" s="73">
        <f t="shared" si="44"/>
        <v>23103060.185771495</v>
      </c>
      <c r="AG163" s="73">
        <f t="shared" si="45"/>
        <v>20421109.044308037</v>
      </c>
      <c r="AH163" s="73">
        <f t="shared" si="45"/>
        <v>-28294312.285556227</v>
      </c>
      <c r="AI163" s="12">
        <f t="shared" si="46"/>
        <v>-0.58083099153264928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15217109.076776981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Portland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-734615.40354043781</v>
      </c>
      <c r="I164" s="20">
        <f>SUMIFS(AN$5:AN164,$F$5:$F164,$F164,$D$5:$D164,$D164)</f>
        <v>16660874.80573744</v>
      </c>
      <c r="J164" s="73">
        <f t="shared" si="32"/>
        <v>16660874.80573744</v>
      </c>
      <c r="K164" s="73">
        <f t="shared" si="33"/>
        <v>34177127.127265118</v>
      </c>
      <c r="L164" s="73">
        <f t="shared" si="34"/>
        <v>33442511.723724682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11757494.33698744</v>
      </c>
      <c r="Q164" s="73">
        <f>P164/SUMIFS(FinParameters!$H$8:$H$39,FinParameters!$B$8:$B$39,Financials!$E164,FinParameters!$C$8:$C$39,Financials!$F164)</f>
        <v>6977500.6289261784</v>
      </c>
      <c r="R164" s="73">
        <f t="shared" si="47"/>
        <v>-36956008.726779036</v>
      </c>
      <c r="S164" s="12">
        <f t="shared" si="36"/>
        <v>-0.75863993353964387</v>
      </c>
      <c r="T164" s="115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5">
        <f t="shared" si="42"/>
        <v>-734615.40354043781</v>
      </c>
      <c r="AC164" s="73">
        <f>AB164/SUMIFS(FinParameters!$L$8:$L$39,FinParameters!$B$8:$B$39,Financials!$E164,FinParameters!$C$8:$C$39,Financials!$F164)</f>
        <v>-649292.97416321165</v>
      </c>
      <c r="AD164" s="73">
        <f t="shared" si="43"/>
        <v>-649292.97416321165</v>
      </c>
      <c r="AE164" s="12"/>
      <c r="AF164" s="73">
        <f t="shared" si="44"/>
        <v>28539131.254974682</v>
      </c>
      <c r="AG164" s="73">
        <f t="shared" si="45"/>
        <v>21810022.371995363</v>
      </c>
      <c r="AH164" s="73">
        <f t="shared" si="45"/>
        <v>-22123486.983709849</v>
      </c>
      <c r="AI164" s="12">
        <f t="shared" si="46"/>
        <v>-0.45415512316472045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-187166.27747945694</v>
      </c>
      <c r="AN164" s="20">
        <f>Summary!I164</f>
        <v>4294552.5266935034</v>
      </c>
      <c r="AP164" s="12">
        <v>1</v>
      </c>
    </row>
    <row r="165" spans="1:42" x14ac:dyDescent="0.3">
      <c r="A165">
        <v>161</v>
      </c>
      <c r="B165" t="str">
        <f>Summary!B165</f>
        <v>Portland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117875730.65825087</v>
      </c>
      <c r="H165" s="73">
        <f>SUMIFS(AM$5:AM165,$F$5:$F165,$F165,$D$5:$D165,$D165)</f>
        <v>-98277346.973958045</v>
      </c>
      <c r="I165" s="20">
        <f>SUMIFS(AN$5:AN165,$F$5:$F165,$F165,$D$5:$D165,$D165)</f>
        <v>48626036.359687395</v>
      </c>
      <c r="J165" s="73">
        <f t="shared" si="32"/>
        <v>48626036.359687395</v>
      </c>
      <c r="K165" s="73">
        <f t="shared" si="33"/>
        <v>166501767.01793826</v>
      </c>
      <c r="L165" s="73">
        <f t="shared" si="34"/>
        <v>68224420.043980211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42736321.379218645</v>
      </c>
      <c r="Q165" s="73">
        <f>P165/SUMIFS(FinParameters!$H$8:$H$39,FinParameters!$B$8:$B$39,Financials!$E165,FinParameters!$C$8:$C$39,Financials!$F165)</f>
        <v>22848582.593544751</v>
      </c>
      <c r="R165" s="73">
        <f t="shared" si="47"/>
        <v>-10849929.845178545</v>
      </c>
      <c r="S165" s="12">
        <f t="shared" si="36"/>
        <v>-0.20247600078877506</v>
      </c>
      <c r="T165" s="115">
        <f t="shared" si="37"/>
        <v>117875730.65825087</v>
      </c>
      <c r="U165" s="73">
        <f>T165/SUMIFS(FinParameters!$L$8:$L$39,FinParameters!$B$8:$B$39,Financials!$E165,FinParameters!$C$8:$C$39,Financials!$F165)</f>
        <v>101643873.1194143</v>
      </c>
      <c r="V165" s="73">
        <f t="shared" si="38"/>
        <v>101643873.1194143</v>
      </c>
      <c r="W165" s="12"/>
      <c r="X165" s="73">
        <f t="shared" si="39"/>
        <v>160612052.03746951</v>
      </c>
      <c r="Y165" s="73">
        <f t="shared" si="40"/>
        <v>124492455.71295905</v>
      </c>
      <c r="Z165" s="73">
        <f t="shared" si="40"/>
        <v>90793943.274235755</v>
      </c>
      <c r="AA165" s="12">
        <f t="shared" si="41"/>
        <v>1.69435146515527</v>
      </c>
      <c r="AB165" s="115">
        <f t="shared" si="42"/>
        <v>-98277346.973958045</v>
      </c>
      <c r="AC165" s="73">
        <f>AB165/SUMIFS(FinParameters!$L$8:$L$39,FinParameters!$B$8:$B$39,Financials!$E165,FinParameters!$C$8:$C$39,Financials!$F165)</f>
        <v>-84744248.290557101</v>
      </c>
      <c r="AD165" s="73">
        <f t="shared" si="43"/>
        <v>-84744248.290557101</v>
      </c>
      <c r="AE165" s="12"/>
      <c r="AF165" s="73">
        <f t="shared" si="44"/>
        <v>62334705.063511461</v>
      </c>
      <c r="AG165" s="73">
        <f t="shared" si="45"/>
        <v>39748207.42240195</v>
      </c>
      <c r="AH165" s="73">
        <f t="shared" si="45"/>
        <v>6049694.9836786538</v>
      </c>
      <c r="AI165" s="12">
        <f t="shared" si="46"/>
        <v>0.11289640244369807</v>
      </c>
      <c r="AL165" s="73">
        <f>Summary!G165</f>
        <v>17860497.031073336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-23638054.409860451</v>
      </c>
      <c r="AN165" s="20">
        <f>Summary!I165</f>
        <v>11105800.414434144</v>
      </c>
      <c r="AP165" s="12">
        <v>1</v>
      </c>
    </row>
    <row r="166" spans="1:42" x14ac:dyDescent="0.3">
      <c r="A166">
        <v>162</v>
      </c>
      <c r="B166" t="str">
        <f>Summary!B166</f>
        <v>Portland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63305882.897459783</v>
      </c>
      <c r="H166" s="73">
        <f>SUMIFS(AM$5:AM166,$F$5:$F166,$F166,$D$5:$D166,$D166)</f>
        <v>-39278396.748651147</v>
      </c>
      <c r="I166" s="20">
        <f>SUMIFS(AN$5:AN166,$F$5:$F166,$F166,$D$5:$D166,$D166)</f>
        <v>32253464.756672829</v>
      </c>
      <c r="J166" s="73">
        <f t="shared" si="32"/>
        <v>32253464.756672829</v>
      </c>
      <c r="K166" s="73">
        <f t="shared" si="33"/>
        <v>95559347.654132605</v>
      </c>
      <c r="L166" s="73">
        <f t="shared" si="34"/>
        <v>56280950.905481465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26363749.776204079</v>
      </c>
      <c r="Q166" s="73">
        <f>P166/SUMIFS(FinParameters!$H$8:$H$39,FinParameters!$B$8:$B$39,Financials!$E166,FinParameters!$C$8:$C$39,Financials!$F166)</f>
        <v>14095137.222785439</v>
      </c>
      <c r="R166" s="73">
        <f t="shared" si="47"/>
        <v>-27222501.448193111</v>
      </c>
      <c r="S166" s="12">
        <f t="shared" si="36"/>
        <v>-0.50801279854783021</v>
      </c>
      <c r="T166" s="115">
        <f t="shared" si="37"/>
        <v>63305882.897459783</v>
      </c>
      <c r="U166" s="73">
        <f>T166/SUMIFS(FinParameters!$L$8:$L$39,FinParameters!$B$8:$B$39,Financials!$E166,FinParameters!$C$8:$C$39,Financials!$F166)</f>
        <v>54588464.419342279</v>
      </c>
      <c r="V166" s="73">
        <f t="shared" si="38"/>
        <v>54588464.419342279</v>
      </c>
      <c r="W166" s="12"/>
      <c r="X166" s="73">
        <f t="shared" si="39"/>
        <v>89669632.673663855</v>
      </c>
      <c r="Y166" s="73">
        <f t="shared" si="40"/>
        <v>68683601.642127723</v>
      </c>
      <c r="Z166" s="73">
        <f t="shared" si="40"/>
        <v>27365962.971149169</v>
      </c>
      <c r="AA166" s="12">
        <f t="shared" si="41"/>
        <v>0.51069000622103167</v>
      </c>
      <c r="AB166" s="115">
        <f t="shared" si="42"/>
        <v>-39278396.748651147</v>
      </c>
      <c r="AC166" s="73">
        <f>AB166/SUMIFS(FinParameters!$L$8:$L$39,FinParameters!$B$8:$B$39,Financials!$E166,FinParameters!$C$8:$C$39,Financials!$F166)</f>
        <v>-33869638.416315161</v>
      </c>
      <c r="AD166" s="73">
        <f t="shared" si="43"/>
        <v>-33869638.416315161</v>
      </c>
      <c r="AE166" s="12"/>
      <c r="AF166" s="73">
        <f t="shared" si="44"/>
        <v>50391235.925012708</v>
      </c>
      <c r="AG166" s="73">
        <f t="shared" si="45"/>
        <v>34813963.225812562</v>
      </c>
      <c r="AH166" s="73">
        <f t="shared" si="45"/>
        <v>-6503675.4451659918</v>
      </c>
      <c r="AI166" s="12">
        <f t="shared" si="46"/>
        <v>-0.12136836028949427</v>
      </c>
      <c r="AL166" s="73">
        <f>Summary!G166</f>
        <v>6417285.7733485429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-8885581.3205179032</v>
      </c>
      <c r="AN166" s="20">
        <f>Summary!I166</f>
        <v>7550199.5876994841</v>
      </c>
      <c r="AP166" s="12">
        <v>1</v>
      </c>
    </row>
    <row r="167" spans="1:42" x14ac:dyDescent="0.3">
      <c r="A167">
        <v>163</v>
      </c>
      <c r="B167" t="str">
        <f>Summary!B167</f>
        <v>Portland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32571611.90247304</v>
      </c>
      <c r="H167" s="73">
        <f>SUMIFS(AM$5:AM167,$F$5:$F167,$F167,$D$5:$D167,$D167)</f>
        <v>-15581832.087458119</v>
      </c>
      <c r="I167" s="20">
        <f>SUMIFS(AN$5:AN167,$F$5:$F167,$F167,$D$5:$D167,$D167)</f>
        <v>25554874.965846054</v>
      </c>
      <c r="J167" s="73">
        <f t="shared" si="32"/>
        <v>25554874.965846054</v>
      </c>
      <c r="K167" s="73">
        <f t="shared" si="33"/>
        <v>58126486.868319094</v>
      </c>
      <c r="L167" s="73">
        <f t="shared" si="34"/>
        <v>42544654.780860975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19665159.985377304</v>
      </c>
      <c r="Q167" s="73">
        <f>P167/SUMIFS(FinParameters!$H$8:$H$39,FinParameters!$B$8:$B$39,Financials!$E167,FinParameters!$C$8:$C$39,Financials!$F167)</f>
        <v>10513797.576401969</v>
      </c>
      <c r="R167" s="73">
        <f t="shared" si="47"/>
        <v>-33921091.239019886</v>
      </c>
      <c r="S167" s="12">
        <f t="shared" si="36"/>
        <v>-0.63301855352732739</v>
      </c>
      <c r="T167" s="115">
        <f t="shared" si="37"/>
        <v>32571611.90247304</v>
      </c>
      <c r="U167" s="73">
        <f>T167/SUMIFS(FinParameters!$L$8:$L$39,FinParameters!$B$8:$B$39,Financials!$E167,FinParameters!$C$8:$C$39,Financials!$F167)</f>
        <v>28086398.862784371</v>
      </c>
      <c r="V167" s="73">
        <f t="shared" si="38"/>
        <v>28086398.862784371</v>
      </c>
      <c r="W167" s="12"/>
      <c r="X167" s="73">
        <f t="shared" si="39"/>
        <v>52236771.887850344</v>
      </c>
      <c r="Y167" s="73">
        <f t="shared" si="40"/>
        <v>38600196.439186342</v>
      </c>
      <c r="Z167" s="73">
        <f t="shared" si="40"/>
        <v>-5834692.3762355149</v>
      </c>
      <c r="AA167" s="12">
        <f t="shared" si="41"/>
        <v>-0.10888413059167401</v>
      </c>
      <c r="AB167" s="115">
        <f t="shared" si="42"/>
        <v>-15581832.087458119</v>
      </c>
      <c r="AC167" s="73">
        <f>AB167/SUMIFS(FinParameters!$L$8:$L$39,FinParameters!$B$8:$B$39,Financials!$E167,FinParameters!$C$8:$C$39,Financials!$F167)</f>
        <v>-13436164.974937964</v>
      </c>
      <c r="AD167" s="73">
        <f t="shared" si="43"/>
        <v>-13436164.974937964</v>
      </c>
      <c r="AE167" s="12"/>
      <c r="AF167" s="73">
        <f t="shared" si="44"/>
        <v>36654939.800392225</v>
      </c>
      <c r="AG167" s="73">
        <f t="shared" si="45"/>
        <v>25164031.464248378</v>
      </c>
      <c r="AH167" s="73">
        <f t="shared" si="45"/>
        <v>-19270857.351173479</v>
      </c>
      <c r="AI167" s="12">
        <f t="shared" si="46"/>
        <v>-0.35962316659314442</v>
      </c>
      <c r="AL167" s="73">
        <f>Summary!G167</f>
        <v>1140654.1441268765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-3529157.4613403575</v>
      </c>
      <c r="AN167" s="20">
        <f>Summary!I167</f>
        <v>6066787.0879940121</v>
      </c>
      <c r="AP167" s="12">
        <v>1</v>
      </c>
    </row>
    <row r="168" spans="1:42" x14ac:dyDescent="0.3">
      <c r="A168">
        <v>164</v>
      </c>
      <c r="B168" t="str">
        <f>Summary!B168</f>
        <v>Portland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11019531.325863644</v>
      </c>
      <c r="H168" s="73">
        <f>SUMIFS(AM$5:AM168,$F$5:$F168,$F168,$D$5:$D168,$D168)</f>
        <v>113962.06209315502</v>
      </c>
      <c r="I168" s="20">
        <f>SUMIFS(AN$5:AN168,$F$5:$F168,$F168,$D$5:$D168,$D168)</f>
        <v>21424398.857423797</v>
      </c>
      <c r="J168" s="73">
        <f t="shared" si="32"/>
        <v>21424398.857423797</v>
      </c>
      <c r="K168" s="73">
        <f t="shared" si="33"/>
        <v>32443930.183287442</v>
      </c>
      <c r="L168" s="73">
        <f t="shared" si="34"/>
        <v>32557892.245380595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15534683.876955047</v>
      </c>
      <c r="Q168" s="73">
        <f>P168/SUMIFS(FinParameters!$H$8:$H$39,FinParameters!$B$8:$B$39,Financials!$E168,FinParameters!$C$8:$C$39,Financials!$F168)</f>
        <v>8305476.3763503162</v>
      </c>
      <c r="R168" s="73">
        <f t="shared" si="47"/>
        <v>-38051567.347442143</v>
      </c>
      <c r="S168" s="12">
        <f t="shared" si="36"/>
        <v>-0.71009944674237091</v>
      </c>
      <c r="T168" s="115">
        <f t="shared" si="37"/>
        <v>11019531.325863644</v>
      </c>
      <c r="U168" s="73">
        <f>T168/SUMIFS(FinParameters!$L$8:$L$39,FinParameters!$B$8:$B$39,Financials!$E168,FinParameters!$C$8:$C$39,Financials!$F168)</f>
        <v>9502107.3266458251</v>
      </c>
      <c r="V168" s="73">
        <f t="shared" si="38"/>
        <v>9502107.3266458251</v>
      </c>
      <c r="W168" s="12"/>
      <c r="X168" s="73">
        <f t="shared" si="39"/>
        <v>26554215.202818692</v>
      </c>
      <c r="Y168" s="73">
        <f t="shared" si="40"/>
        <v>17807583.702996142</v>
      </c>
      <c r="Z168" s="73">
        <f t="shared" si="40"/>
        <v>-28549460.020796318</v>
      </c>
      <c r="AA168" s="12">
        <f t="shared" si="41"/>
        <v>-0.5327758402289221</v>
      </c>
      <c r="AB168" s="115">
        <f t="shared" si="42"/>
        <v>113962.06209315502</v>
      </c>
      <c r="AC168" s="73">
        <f>AB168/SUMIFS(FinParameters!$L$8:$L$39,FinParameters!$B$8:$B$39,Financials!$E168,FinParameters!$C$8:$C$39,Financials!$F168)</f>
        <v>98269.128981324</v>
      </c>
      <c r="AD168" s="73">
        <f t="shared" si="43"/>
        <v>98269.128981324</v>
      </c>
      <c r="AE168" s="12"/>
      <c r="AF168" s="73">
        <f t="shared" si="44"/>
        <v>26668177.264911845</v>
      </c>
      <c r="AG168" s="73">
        <f t="shared" si="45"/>
        <v>17905852.831977468</v>
      </c>
      <c r="AH168" s="73">
        <f t="shared" si="45"/>
        <v>-28451190.891814992</v>
      </c>
      <c r="AI168" s="12">
        <f t="shared" si="46"/>
        <v>-0.53094199056159197</v>
      </c>
      <c r="AL168" s="73">
        <f>Summary!G168</f>
        <v>-2195834.406320299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33041.294507513245</v>
      </c>
      <c r="AN168" s="20">
        <f>Summary!I168</f>
        <v>5098863.9923250647</v>
      </c>
      <c r="AP168" s="12">
        <v>1</v>
      </c>
    </row>
    <row r="169" spans="1:42" x14ac:dyDescent="0.3">
      <c r="A169">
        <v>165</v>
      </c>
      <c r="B169" t="str">
        <f>Summary!B169</f>
        <v>Portland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-2911459.2181817982</v>
      </c>
      <c r="H169" s="73">
        <f>SUMIFS(AM$5:AM169,$F$5:$F169,$F169,$D$5:$D169,$D169)</f>
        <v>14828594.344460122</v>
      </c>
      <c r="I169" s="20">
        <f>SUMIFS(AN$5:AN169,$F$5:$F169,$F169,$D$5:$D169,$D169)</f>
        <v>17693125.843047462</v>
      </c>
      <c r="J169" s="73">
        <f t="shared" si="32"/>
        <v>17693125.843047462</v>
      </c>
      <c r="K169" s="73">
        <f t="shared" si="33"/>
        <v>14781666.624865664</v>
      </c>
      <c r="L169" s="73">
        <f t="shared" si="34"/>
        <v>29610260.969325788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11803410.862578712</v>
      </c>
      <c r="Q169" s="73">
        <f>P169/SUMIFS(FinParameters!$H$8:$H$39,FinParameters!$B$8:$B$39,Financials!$E169,FinParameters!$C$8:$C$39,Financials!$F169)</f>
        <v>6310585.452268607</v>
      </c>
      <c r="R169" s="73">
        <f t="shared" si="47"/>
        <v>-41782840.361818478</v>
      </c>
      <c r="S169" s="12">
        <f t="shared" si="36"/>
        <v>-0.77973061013074263</v>
      </c>
      <c r="T169" s="115">
        <f t="shared" si="37"/>
        <v>-2911459.2181817982</v>
      </c>
      <c r="U169" s="73">
        <f>T169/SUMIFS(FinParameters!$L$8:$L$39,FinParameters!$B$8:$B$39,Financials!$E169,FinParameters!$C$8:$C$39,Financials!$F169)</f>
        <v>-2510542.1592099858</v>
      </c>
      <c r="V169" s="73">
        <f t="shared" si="38"/>
        <v>-2510542.1592099858</v>
      </c>
      <c r="W169" s="12"/>
      <c r="X169" s="73">
        <f t="shared" si="39"/>
        <v>8891951.6443969142</v>
      </c>
      <c r="Y169" s="73">
        <f t="shared" si="40"/>
        <v>3800043.2930586212</v>
      </c>
      <c r="Z169" s="73">
        <f t="shared" si="40"/>
        <v>-44293382.521028467</v>
      </c>
      <c r="AA169" s="12">
        <f t="shared" si="41"/>
        <v>-0.8265811007294761</v>
      </c>
      <c r="AB169" s="115">
        <f t="shared" si="42"/>
        <v>14828594.344460122</v>
      </c>
      <c r="AC169" s="73">
        <f>AB169/SUMIFS(FinParameters!$L$8:$L$39,FinParameters!$B$8:$B$39,Financials!$E169,FinParameters!$C$8:$C$39,Financials!$F169)</f>
        <v>12786650.429827627</v>
      </c>
      <c r="AD169" s="73">
        <f t="shared" si="43"/>
        <v>12786650.429827627</v>
      </c>
      <c r="AE169" s="12"/>
      <c r="AF169" s="73">
        <f t="shared" si="44"/>
        <v>23720545.988857038</v>
      </c>
      <c r="AG169" s="73">
        <f t="shared" si="45"/>
        <v>16586693.722886248</v>
      </c>
      <c r="AH169" s="73">
        <f t="shared" si="45"/>
        <v>-31506732.09120084</v>
      </c>
      <c r="AI169" s="12">
        <f t="shared" si="46"/>
        <v>-0.58796298250578494</v>
      </c>
      <c r="AL169" s="73">
        <f>Summary!G169</f>
        <v>-5000816.0483356267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3502969.8026826601</v>
      </c>
      <c r="AN169" s="20">
        <f>Summary!I169</f>
        <v>4181690.1391606722</v>
      </c>
      <c r="AP169" s="12">
        <v>1</v>
      </c>
    </row>
    <row r="170" spans="1:42" x14ac:dyDescent="0.3">
      <c r="A170">
        <v>166</v>
      </c>
      <c r="B170" t="str">
        <f>Summary!B170</f>
        <v>Portland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-19302813.333822329</v>
      </c>
      <c r="H170" s="73">
        <f>SUMIFS(AM$5:AM170,$F$5:$F170,$F170,$D$5:$D170,$D170)</f>
        <v>34349887.762511417</v>
      </c>
      <c r="I170" s="20">
        <f>SUMIFS(AN$5:AN170,$F$5:$F170,$F170,$D$5:$D170,$D170)</f>
        <v>13316985.404596142</v>
      </c>
      <c r="J170" s="73">
        <f t="shared" si="32"/>
        <v>13316985.404596142</v>
      </c>
      <c r="K170" s="73">
        <f t="shared" si="33"/>
        <v>-5985827.9292261861</v>
      </c>
      <c r="L170" s="73">
        <f t="shared" si="34"/>
        <v>28364059.833285231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7427270.4241273925</v>
      </c>
      <c r="Q170" s="73">
        <f>P170/SUMIFS(FinParameters!$H$8:$H$39,FinParameters!$B$8:$B$39,Financials!$E170,FinParameters!$C$8:$C$39,Financials!$F170)</f>
        <v>3970922.0694130226</v>
      </c>
      <c r="R170" s="73">
        <f t="shared" si="47"/>
        <v>-46158980.800269797</v>
      </c>
      <c r="S170" s="12">
        <f t="shared" si="36"/>
        <v>-0.86139596903270887</v>
      </c>
      <c r="T170" s="115">
        <f t="shared" si="37"/>
        <v>-19302813.333822329</v>
      </c>
      <c r="U170" s="73">
        <f>T170/SUMIFS(FinParameters!$L$8:$L$39,FinParameters!$B$8:$B$39,Financials!$E170,FinParameters!$C$8:$C$39,Financials!$F170)</f>
        <v>-16644755.441975635</v>
      </c>
      <c r="V170" s="73">
        <f t="shared" si="38"/>
        <v>-16644755.441975635</v>
      </c>
      <c r="W170" s="12"/>
      <c r="X170" s="73">
        <f t="shared" si="39"/>
        <v>-11875542.909694936</v>
      </c>
      <c r="Y170" s="73">
        <f t="shared" si="40"/>
        <v>-12673833.372562611</v>
      </c>
      <c r="Z170" s="73">
        <f t="shared" si="40"/>
        <v>-62803736.242245436</v>
      </c>
      <c r="AA170" s="12">
        <f t="shared" si="41"/>
        <v>-1.1720121263801271</v>
      </c>
      <c r="AB170" s="115">
        <f t="shared" si="42"/>
        <v>34349887.762511417</v>
      </c>
      <c r="AC170" s="73">
        <f>AB170/SUMIFS(FinParameters!$L$8:$L$39,FinParameters!$B$8:$B$39,Financials!$E170,FinParameters!$C$8:$C$39,Financials!$F170)</f>
        <v>29619800.563708685</v>
      </c>
      <c r="AD170" s="73">
        <f t="shared" si="43"/>
        <v>29619800.563708685</v>
      </c>
      <c r="AE170" s="12"/>
      <c r="AF170" s="73">
        <f t="shared" si="44"/>
        <v>22474344.852816481</v>
      </c>
      <c r="AG170" s="73">
        <f t="shared" si="45"/>
        <v>16945967.191146076</v>
      </c>
      <c r="AH170" s="73">
        <f t="shared" si="45"/>
        <v>-33183935.67853675</v>
      </c>
      <c r="AI170" s="12">
        <f t="shared" si="46"/>
        <v>-0.61926212265859149</v>
      </c>
      <c r="AL170" s="73">
        <f>Summary!G170</f>
        <v>-6896357.0562213697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8048518.2021383345</v>
      </c>
      <c r="AN170" s="20">
        <f>Summary!I170</f>
        <v>3141899.6938131228</v>
      </c>
      <c r="AP170" s="12">
        <v>1</v>
      </c>
    </row>
    <row r="171" spans="1:42" x14ac:dyDescent="0.3">
      <c r="A171">
        <v>167</v>
      </c>
      <c r="B171" t="str">
        <f>Summary!B171</f>
        <v>Portland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-46426468.740560837</v>
      </c>
      <c r="H171" s="73">
        <f>SUMIFS(AM$5:AM171,$F$5:$F171,$F171,$D$5:$D171,$D171)</f>
        <v>72922234.039873585</v>
      </c>
      <c r="I171" s="20">
        <f>SUMIFS(AN$5:AN171,$F$5:$F171,$F171,$D$5:$D171,$D171)</f>
        <v>6128045.090444155</v>
      </c>
      <c r="J171" s="73">
        <f t="shared" si="32"/>
        <v>6128045.090444155</v>
      </c>
      <c r="K171" s="73">
        <f t="shared" si="33"/>
        <v>-40298423.650116682</v>
      </c>
      <c r="L171" s="73">
        <f t="shared" si="34"/>
        <v>32623810.389756903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238330.10997540504</v>
      </c>
      <c r="Q171" s="73">
        <f>P171/SUMIFS(FinParameters!$H$8:$H$39,FinParameters!$B$8:$B$39,Financials!$E171,FinParameters!$C$8:$C$39,Financials!$F171)</f>
        <v>127421.00926238418</v>
      </c>
      <c r="R171" s="73">
        <f t="shared" si="47"/>
        <v>-53347921.114421792</v>
      </c>
      <c r="S171" s="12">
        <f t="shared" si="36"/>
        <v>-0.99555240188425631</v>
      </c>
      <c r="T171" s="115">
        <f t="shared" si="37"/>
        <v>-46426468.740560837</v>
      </c>
      <c r="U171" s="73">
        <f>T171/SUMIFS(FinParameters!$L$8:$L$39,FinParameters!$B$8:$B$39,Financials!$E171,FinParameters!$C$8:$C$39,Financials!$F171)</f>
        <v>-40033398.492598943</v>
      </c>
      <c r="V171" s="73">
        <f t="shared" si="38"/>
        <v>-40033398.492598943</v>
      </c>
      <c r="W171" s="12"/>
      <c r="X171" s="73">
        <f t="shared" si="39"/>
        <v>-46188138.630585432</v>
      </c>
      <c r="Y171" s="73">
        <f t="shared" si="40"/>
        <v>-39905977.48333656</v>
      </c>
      <c r="Z171" s="73">
        <f t="shared" si="40"/>
        <v>-93381319.607020736</v>
      </c>
      <c r="AA171" s="12">
        <f t="shared" si="41"/>
        <v>-1.7426357969319062</v>
      </c>
      <c r="AB171" s="115">
        <f t="shared" si="42"/>
        <v>72922234.039873585</v>
      </c>
      <c r="AC171" s="73">
        <f>AB171/SUMIFS(FinParameters!$L$8:$L$39,FinParameters!$B$8:$B$39,Financials!$E171,FinParameters!$C$8:$C$39,Financials!$F171)</f>
        <v>62880613.871421419</v>
      </c>
      <c r="AD171" s="73">
        <f t="shared" si="43"/>
        <v>62880613.871421419</v>
      </c>
      <c r="AE171" s="12"/>
      <c r="AF171" s="73">
        <f t="shared" si="44"/>
        <v>26734095.409288153</v>
      </c>
      <c r="AG171" s="73">
        <f t="shared" si="45"/>
        <v>22974636.388084859</v>
      </c>
      <c r="AH171" s="73">
        <f t="shared" si="45"/>
        <v>-30500705.735599317</v>
      </c>
      <c r="AI171" s="12">
        <f t="shared" si="46"/>
        <v>-0.56918901842703828</v>
      </c>
      <c r="AL171" s="73">
        <f>Summary!G171</f>
        <v>-13196633.102378299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16584619.799084904</v>
      </c>
      <c r="AN171" s="20">
        <f>Summary!I171</f>
        <v>1229383.0385288091</v>
      </c>
      <c r="AP171" s="12">
        <v>1</v>
      </c>
    </row>
    <row r="172" spans="1:42" x14ac:dyDescent="0.3">
      <c r="A172">
        <v>168</v>
      </c>
      <c r="B172" t="str">
        <f>Summary!B172</f>
        <v>Portland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15913171.209961403</v>
      </c>
      <c r="H172" s="73">
        <f>SUMIFS(AM$5:AM172,$F$5:$F172,$F172,$D$5:$D172,$D172)</f>
        <v>-865372.59965232294</v>
      </c>
      <c r="I172" s="20">
        <f>SUMIFS(AN$5:AN172,$F$5:$F172,$F172,$D$5:$D172,$D172)</f>
        <v>21829644.907847174</v>
      </c>
      <c r="J172" s="73">
        <f t="shared" si="32"/>
        <v>21829644.907847174</v>
      </c>
      <c r="K172" s="73">
        <f t="shared" si="33"/>
        <v>37742816.11780858</v>
      </c>
      <c r="L172" s="73">
        <f t="shared" si="34"/>
        <v>36877443.518156253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15939929.927378424</v>
      </c>
      <c r="Q172" s="73">
        <f>P172/SUMIFS(FinParameters!$H$8:$H$39,FinParameters!$B$8:$B$39,Financials!$E172,FinParameters!$C$8:$C$39,Financials!$F172)</f>
        <v>8522137.4635703508</v>
      </c>
      <c r="R172" s="73">
        <f t="shared" si="47"/>
        <v>-37646321.297018766</v>
      </c>
      <c r="S172" s="12">
        <f t="shared" si="36"/>
        <v>-0.70253694626577723</v>
      </c>
      <c r="T172" s="115">
        <f t="shared" si="37"/>
        <v>15913171.209961403</v>
      </c>
      <c r="U172" s="73">
        <f>T172/SUMIFS(FinParameters!$L$8:$L$39,FinParameters!$B$8:$B$39,Financials!$E172,FinParameters!$C$8:$C$39,Financials!$F172)</f>
        <v>13721877.66184265</v>
      </c>
      <c r="V172" s="73">
        <f t="shared" si="38"/>
        <v>13721877.66184265</v>
      </c>
      <c r="W172" s="12"/>
      <c r="X172" s="73">
        <f t="shared" si="39"/>
        <v>31853101.13733983</v>
      </c>
      <c r="Y172" s="73">
        <f t="shared" si="40"/>
        <v>22244015.125413001</v>
      </c>
      <c r="Z172" s="73">
        <f t="shared" si="40"/>
        <v>-23924443.635176115</v>
      </c>
      <c r="AA172" s="12">
        <f t="shared" si="41"/>
        <v>-0.44646608203642352</v>
      </c>
      <c r="AB172" s="115">
        <f t="shared" si="42"/>
        <v>-865372.59965232294</v>
      </c>
      <c r="AC172" s="73">
        <f>AB172/SUMIFS(FinParameters!$L$8:$L$39,FinParameters!$B$8:$B$39,Financials!$E172,FinParameters!$C$8:$C$39,Financials!$F172)</f>
        <v>-746208.08056829253</v>
      </c>
      <c r="AD172" s="73">
        <f t="shared" si="43"/>
        <v>-746208.08056829253</v>
      </c>
      <c r="AE172" s="12"/>
      <c r="AF172" s="73">
        <f t="shared" si="44"/>
        <v>30987728.537687507</v>
      </c>
      <c r="AG172" s="73">
        <f t="shared" si="45"/>
        <v>21497807.044844709</v>
      </c>
      <c r="AH172" s="73">
        <f t="shared" si="45"/>
        <v>-24670651.715744406</v>
      </c>
      <c r="AI172" s="12">
        <f t="shared" si="46"/>
        <v>-0.46039144653791619</v>
      </c>
      <c r="AL172" s="73">
        <f>Summary!G172</f>
        <v>-1603081.1115662763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-130757.19611188515</v>
      </c>
      <c r="AN172" s="20">
        <f>Summary!I172</f>
        <v>5168770.102109734</v>
      </c>
      <c r="AP172" s="12">
        <v>1</v>
      </c>
    </row>
    <row r="173" spans="1:42" x14ac:dyDescent="0.3">
      <c r="A173">
        <v>169</v>
      </c>
      <c r="B173" t="str">
        <f>Summary!B173</f>
        <v>Portland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136649061.60390577</v>
      </c>
      <c r="H173" s="73">
        <f>SUMIFS(AM$5:AM173,$F$5:$F173,$F173,$D$5:$D173,$D173)</f>
        <v>-119221811.40150227</v>
      </c>
      <c r="I173" s="20">
        <f>SUMIFS(AN$5:AN173,$F$5:$F173,$F173,$D$5:$D173,$D173)</f>
        <v>61092676.816422574</v>
      </c>
      <c r="J173" s="73">
        <f t="shared" si="32"/>
        <v>61092676.816422574</v>
      </c>
      <c r="K173" s="73">
        <f t="shared" si="33"/>
        <v>197741738.42032835</v>
      </c>
      <c r="L173" s="73">
        <f t="shared" si="34"/>
        <v>78519927.018826067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54206968.961442105</v>
      </c>
      <c r="Q173" s="73">
        <f>P173/SUMIFS(FinParameters!$H$8:$H$39,FinParameters!$B$8:$B$39,Financials!$E173,FinParameters!$C$8:$C$39,Financials!$F173)</f>
        <v>26109242.529175296</v>
      </c>
      <c r="R173" s="73">
        <f t="shared" si="47"/>
        <v>-3167066.4091767818</v>
      </c>
      <c r="S173" s="12">
        <f t="shared" si="36"/>
        <v>-5.5200342606520389E-2</v>
      </c>
      <c r="T173" s="115">
        <f t="shared" si="37"/>
        <v>136649061.60390577</v>
      </c>
      <c r="U173" s="73">
        <f>T173/SUMIFS(FinParameters!$L$8:$L$39,FinParameters!$B$8:$B$39,Financials!$E173,FinParameters!$C$8:$C$39,Financials!$F173)</f>
        <v>114958104.93413843</v>
      </c>
      <c r="V173" s="73">
        <f t="shared" si="38"/>
        <v>114958104.93413843</v>
      </c>
      <c r="W173" s="12"/>
      <c r="X173" s="73">
        <f t="shared" si="39"/>
        <v>190856030.56534788</v>
      </c>
      <c r="Y173" s="73">
        <f t="shared" si="40"/>
        <v>141067347.46331373</v>
      </c>
      <c r="Z173" s="73">
        <f t="shared" si="40"/>
        <v>111791038.52496165</v>
      </c>
      <c r="AA173" s="12">
        <f t="shared" si="41"/>
        <v>1.9484604456149095</v>
      </c>
      <c r="AB173" s="115">
        <f t="shared" si="42"/>
        <v>-119221811.40150227</v>
      </c>
      <c r="AC173" s="73">
        <f>AB173/SUMIFS(FinParameters!$L$8:$L$39,FinParameters!$B$8:$B$39,Financials!$E173,FinParameters!$C$8:$C$39,Financials!$F173)</f>
        <v>-100297165.19575588</v>
      </c>
      <c r="AD173" s="73">
        <f t="shared" si="43"/>
        <v>-100297165.19575588</v>
      </c>
      <c r="AE173" s="12"/>
      <c r="AF173" s="73">
        <f t="shared" si="44"/>
        <v>71634219.163845614</v>
      </c>
      <c r="AG173" s="73">
        <f t="shared" si="45"/>
        <v>40770182.267557845</v>
      </c>
      <c r="AH173" s="73">
        <f t="shared" si="45"/>
        <v>11493873.329205766</v>
      </c>
      <c r="AI173" s="12">
        <f t="shared" si="46"/>
        <v>0.20033231504388399</v>
      </c>
      <c r="AL173" s="73">
        <f>Summary!G173</f>
        <v>18773330.945654888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-20944464.427544218</v>
      </c>
      <c r="AN173" s="20">
        <f>Summary!I173</f>
        <v>12466640.456735181</v>
      </c>
      <c r="AP173" s="12">
        <v>1</v>
      </c>
    </row>
    <row r="174" spans="1:42" x14ac:dyDescent="0.3">
      <c r="A174">
        <v>170</v>
      </c>
      <c r="B174" t="str">
        <f>Summary!B174</f>
        <v>Portland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71652826.356255323</v>
      </c>
      <c r="H174" s="73">
        <f>SUMIFS(AM$5:AM174,$F$5:$F174,$F174,$D$5:$D174,$D174)</f>
        <v>-49115948.274274796</v>
      </c>
      <c r="I174" s="20">
        <f>SUMIFS(AN$5:AN174,$F$5:$F174,$F174,$D$5:$D174,$D174)</f>
        <v>40856374.662737176</v>
      </c>
      <c r="J174" s="73">
        <f t="shared" si="32"/>
        <v>40856374.662737176</v>
      </c>
      <c r="K174" s="73">
        <f t="shared" si="33"/>
        <v>112509201.0189925</v>
      </c>
      <c r="L174" s="73">
        <f t="shared" si="34"/>
        <v>63393252.744717702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33970666.807756707</v>
      </c>
      <c r="Q174" s="73">
        <f>P174/SUMIFS(FinParameters!$H$8:$H$39,FinParameters!$B$8:$B$39,Financials!$E174,FinParameters!$C$8:$C$39,Financials!$F174)</f>
        <v>16362257.391525049</v>
      </c>
      <c r="R174" s="73">
        <f t="shared" si="47"/>
        <v>-23403368.56286218</v>
      </c>
      <c r="S174" s="12">
        <f t="shared" si="36"/>
        <v>-0.40790870664201168</v>
      </c>
      <c r="T174" s="115">
        <f t="shared" si="37"/>
        <v>71652826.356255323</v>
      </c>
      <c r="U174" s="73">
        <f>T174/SUMIFS(FinParameters!$L$8:$L$39,FinParameters!$B$8:$B$39,Financials!$E174,FinParameters!$C$8:$C$39,Financials!$F174)</f>
        <v>60279031.808986552</v>
      </c>
      <c r="V174" s="73">
        <f t="shared" si="38"/>
        <v>60279031.808986552</v>
      </c>
      <c r="W174" s="12"/>
      <c r="X174" s="73">
        <f t="shared" si="39"/>
        <v>105623493.16401203</v>
      </c>
      <c r="Y174" s="73">
        <f t="shared" si="40"/>
        <v>76641289.200511605</v>
      </c>
      <c r="Z174" s="73">
        <f t="shared" si="40"/>
        <v>36875663.246124372</v>
      </c>
      <c r="AA174" s="12">
        <f t="shared" si="41"/>
        <v>0.64272389083178061</v>
      </c>
      <c r="AB174" s="115">
        <f t="shared" si="42"/>
        <v>-49115948.274274796</v>
      </c>
      <c r="AC174" s="73">
        <f>AB174/SUMIFS(FinParameters!$L$8:$L$39,FinParameters!$B$8:$B$39,Financials!$E174,FinParameters!$C$8:$C$39,Financials!$F174)</f>
        <v>-41319539.771302849</v>
      </c>
      <c r="AD174" s="73">
        <f t="shared" si="43"/>
        <v>-41319539.771302849</v>
      </c>
      <c r="AE174" s="12"/>
      <c r="AF174" s="73">
        <f t="shared" si="44"/>
        <v>56507544.889737234</v>
      </c>
      <c r="AG174" s="73">
        <f t="shared" si="45"/>
        <v>35321749.429208755</v>
      </c>
      <c r="AH174" s="73">
        <f t="shared" si="45"/>
        <v>-4443876.5251784772</v>
      </c>
      <c r="AI174" s="12">
        <f t="shared" si="46"/>
        <v>-7.7454487844063627E-2</v>
      </c>
      <c r="AL174" s="73">
        <f>Summary!G174</f>
        <v>8346943.4587955428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-9837551.5256236475</v>
      </c>
      <c r="AN174" s="20">
        <f>Summary!I174</f>
        <v>8602909.9060643464</v>
      </c>
      <c r="AP174" s="12">
        <v>1</v>
      </c>
    </row>
    <row r="175" spans="1:42" x14ac:dyDescent="0.3">
      <c r="A175">
        <v>171</v>
      </c>
      <c r="B175" t="str">
        <f>Summary!B175</f>
        <v>Portland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35305074.846592255</v>
      </c>
      <c r="H175" s="73">
        <f>SUMIFS(AM$5:AM175,$F$5:$F175,$F175,$D$5:$D175,$D175)</f>
        <v>-19411052.211840864</v>
      </c>
      <c r="I175" s="20">
        <f>SUMIFS(AN$5:AN175,$F$5:$F175,$F175,$D$5:$D175,$D175)</f>
        <v>32535301.350102935</v>
      </c>
      <c r="J175" s="73">
        <f t="shared" si="32"/>
        <v>32535301.350102935</v>
      </c>
      <c r="K175" s="73">
        <f t="shared" si="33"/>
        <v>67840376.196695194</v>
      </c>
      <c r="L175" s="73">
        <f t="shared" si="34"/>
        <v>48429323.984854326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25649593.495122466</v>
      </c>
      <c r="Q175" s="73">
        <f>P175/SUMIFS(FinParameters!$H$8:$H$39,FinParameters!$B$8:$B$39,Financials!$E175,FinParameters!$C$8:$C$39,Financials!$F175)</f>
        <v>12354342.44285577</v>
      </c>
      <c r="R175" s="73">
        <f t="shared" si="47"/>
        <v>-31724441.875496425</v>
      </c>
      <c r="S175" s="12">
        <f t="shared" si="36"/>
        <v>-0.55294074524418824</v>
      </c>
      <c r="T175" s="115">
        <f t="shared" si="37"/>
        <v>35305074.846592255</v>
      </c>
      <c r="U175" s="73">
        <f>T175/SUMIFS(FinParameters!$L$8:$L$39,FinParameters!$B$8:$B$39,Financials!$E175,FinParameters!$C$8:$C$39,Financials!$F175)</f>
        <v>29700932.090456147</v>
      </c>
      <c r="V175" s="73">
        <f t="shared" si="38"/>
        <v>29700932.090456147</v>
      </c>
      <c r="W175" s="12"/>
      <c r="X175" s="73">
        <f t="shared" si="39"/>
        <v>60954668.341714725</v>
      </c>
      <c r="Y175" s="73">
        <f t="shared" si="40"/>
        <v>42055274.533311918</v>
      </c>
      <c r="Z175" s="73">
        <f t="shared" si="40"/>
        <v>-2023509.785040278</v>
      </c>
      <c r="AA175" s="12">
        <f t="shared" si="41"/>
        <v>-3.5268737364715898E-2</v>
      </c>
      <c r="AB175" s="115">
        <f t="shared" si="42"/>
        <v>-19411052.211840864</v>
      </c>
      <c r="AC175" s="73">
        <f>AB175/SUMIFS(FinParameters!$L$8:$L$39,FinParameters!$B$8:$B$39,Financials!$E175,FinParameters!$C$8:$C$39,Financials!$F175)</f>
        <v>-16329843.40221083</v>
      </c>
      <c r="AD175" s="73">
        <f t="shared" si="43"/>
        <v>-16329843.40221083</v>
      </c>
      <c r="AE175" s="12"/>
      <c r="AF175" s="73">
        <f t="shared" si="44"/>
        <v>41543616.129873857</v>
      </c>
      <c r="AG175" s="73">
        <f t="shared" si="45"/>
        <v>25725431.131101087</v>
      </c>
      <c r="AH175" s="73">
        <f t="shared" si="45"/>
        <v>-18353353.187251106</v>
      </c>
      <c r="AI175" s="12">
        <f t="shared" si="46"/>
        <v>-0.31988952962248524</v>
      </c>
      <c r="AL175" s="73">
        <f>Summary!G175</f>
        <v>2733462.9441192173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-3829220.1243827441</v>
      </c>
      <c r="AN175" s="20">
        <f>Summary!I175</f>
        <v>6980426.3842568807</v>
      </c>
      <c r="AP175" s="12">
        <v>1</v>
      </c>
    </row>
    <row r="176" spans="1:42" x14ac:dyDescent="0.3">
      <c r="A176">
        <v>172</v>
      </c>
      <c r="B176" t="str">
        <f>Summary!B176</f>
        <v>Portland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10354158.615286199</v>
      </c>
      <c r="H176" s="73">
        <f>SUMIFS(AM$5:AM176,$F$5:$F176,$F176,$D$5:$D176,$D176)</f>
        <v>200243.65052266617</v>
      </c>
      <c r="I176" s="20">
        <f>SUMIFS(AN$5:AN176,$F$5:$F176,$F176,$D$5:$D176,$D176)</f>
        <v>27338677.874399289</v>
      </c>
      <c r="J176" s="73">
        <f t="shared" si="32"/>
        <v>27338677.874399289</v>
      </c>
      <c r="K176" s="73">
        <f t="shared" si="33"/>
        <v>37692836.489685491</v>
      </c>
      <c r="L176" s="73">
        <f t="shared" si="34"/>
        <v>37893080.140208155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20452970.019418821</v>
      </c>
      <c r="Q176" s="73">
        <f>P176/SUMIFS(FinParameters!$H$8:$H$39,FinParameters!$B$8:$B$39,Financials!$E176,FinParameters!$C$8:$C$39,Financials!$F176)</f>
        <v>9851345.037550509</v>
      </c>
      <c r="R176" s="73">
        <f t="shared" si="47"/>
        <v>-36921065.351200067</v>
      </c>
      <c r="S176" s="12">
        <f t="shared" si="36"/>
        <v>-0.64351522622909774</v>
      </c>
      <c r="T176" s="115">
        <f t="shared" si="37"/>
        <v>10354158.615286199</v>
      </c>
      <c r="U176" s="73">
        <f>T176/SUMIFS(FinParameters!$L$8:$L$39,FinParameters!$B$8:$B$39,Financials!$E176,FinParameters!$C$8:$C$39,Financials!$F176)</f>
        <v>8710593.6815797556</v>
      </c>
      <c r="V176" s="73">
        <f t="shared" si="38"/>
        <v>8710593.6815797556</v>
      </c>
      <c r="W176" s="12"/>
      <c r="X176" s="73">
        <f t="shared" si="39"/>
        <v>30807128.634705022</v>
      </c>
      <c r="Y176" s="73">
        <f t="shared" si="40"/>
        <v>18561938.719130263</v>
      </c>
      <c r="Z176" s="73">
        <f t="shared" si="40"/>
        <v>-28210471.669620313</v>
      </c>
      <c r="AA176" s="12">
        <f t="shared" si="41"/>
        <v>-0.49169404744479295</v>
      </c>
      <c r="AB176" s="115">
        <f t="shared" si="42"/>
        <v>200243.65052266617</v>
      </c>
      <c r="AC176" s="73">
        <f>AB176/SUMIFS(FinParameters!$L$8:$L$39,FinParameters!$B$8:$B$39,Financials!$E176,FinParameters!$C$8:$C$39,Financials!$F176)</f>
        <v>168458.02173091279</v>
      </c>
      <c r="AD176" s="73">
        <f t="shared" si="43"/>
        <v>168458.02173091279</v>
      </c>
      <c r="AE176" s="12"/>
      <c r="AF176" s="73">
        <f t="shared" si="44"/>
        <v>31007372.28522769</v>
      </c>
      <c r="AG176" s="73">
        <f t="shared" si="45"/>
        <v>18730396.740861174</v>
      </c>
      <c r="AH176" s="73">
        <f t="shared" si="45"/>
        <v>-28042013.647889402</v>
      </c>
      <c r="AI176" s="12">
        <f t="shared" si="46"/>
        <v>-0.48875791055564577</v>
      </c>
      <c r="AL176" s="73">
        <f>Summary!G176</f>
        <v>-665372.71057744452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86281.588429511161</v>
      </c>
      <c r="AN176" s="20">
        <f>Summary!I176</f>
        <v>5914279.0169754941</v>
      </c>
      <c r="AP176" s="12">
        <v>1</v>
      </c>
    </row>
    <row r="177" spans="1:42" x14ac:dyDescent="0.3">
      <c r="A177">
        <v>173</v>
      </c>
      <c r="B177" t="str">
        <f>Summary!B177</f>
        <v>Portland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-6037502.9854577323</v>
      </c>
      <c r="H177" s="73">
        <f>SUMIFS(AM$5:AM177,$F$5:$F177,$F177,$D$5:$D177,$D177)</f>
        <v>18378018.458569005</v>
      </c>
      <c r="I177" s="20">
        <f>SUMIFS(AN$5:AN177,$F$5:$F177,$F177,$D$5:$D177,$D177)</f>
        <v>22587871.059810698</v>
      </c>
      <c r="J177" s="73">
        <f t="shared" si="32"/>
        <v>22587871.059810698</v>
      </c>
      <c r="K177" s="73">
        <f t="shared" si="33"/>
        <v>16550368.074352965</v>
      </c>
      <c r="L177" s="73">
        <f t="shared" si="34"/>
        <v>34928386.53292197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15702163.204830229</v>
      </c>
      <c r="Q177" s="73">
        <f>P177/SUMIFS(FinParameters!$H$8:$H$39,FinParameters!$B$8:$B$39,Financials!$E177,FinParameters!$C$8:$C$39,Financials!$F177)</f>
        <v>7563078.9767865697</v>
      </c>
      <c r="R177" s="73">
        <f t="shared" si="47"/>
        <v>-41671872.165788658</v>
      </c>
      <c r="S177" s="12">
        <f t="shared" si="36"/>
        <v>-0.72631935154292337</v>
      </c>
      <c r="T177" s="115">
        <f t="shared" si="37"/>
        <v>-6037502.9854577323</v>
      </c>
      <c r="U177" s="73">
        <f>T177/SUMIFS(FinParameters!$L$8:$L$39,FinParameters!$B$8:$B$39,Financials!$E177,FinParameters!$C$8:$C$39,Financials!$F177)</f>
        <v>-5079141.3683779445</v>
      </c>
      <c r="V177" s="73">
        <f t="shared" si="38"/>
        <v>-5079141.3683779445</v>
      </c>
      <c r="W177" s="12"/>
      <c r="X177" s="73">
        <f t="shared" si="39"/>
        <v>9664660.219372496</v>
      </c>
      <c r="Y177" s="73">
        <f t="shared" si="40"/>
        <v>2483937.6084086252</v>
      </c>
      <c r="Z177" s="73">
        <f t="shared" si="40"/>
        <v>-46751013.534166604</v>
      </c>
      <c r="AA177" s="12">
        <f t="shared" si="41"/>
        <v>-0.81484617967289941</v>
      </c>
      <c r="AB177" s="115">
        <f t="shared" si="42"/>
        <v>18378018.458569005</v>
      </c>
      <c r="AC177" s="73">
        <f>AB177/SUMIFS(FinParameters!$L$8:$L$39,FinParameters!$B$8:$B$39,Financials!$E177,FinParameters!$C$8:$C$39,Financials!$F177)</f>
        <v>15460788.018915473</v>
      </c>
      <c r="AD177" s="73">
        <f t="shared" si="43"/>
        <v>15460788.018915473</v>
      </c>
      <c r="AE177" s="12"/>
      <c r="AF177" s="73">
        <f t="shared" si="44"/>
        <v>28042678.677941501</v>
      </c>
      <c r="AG177" s="73">
        <f t="shared" si="45"/>
        <v>17944725.627324097</v>
      </c>
      <c r="AH177" s="73">
        <f t="shared" si="45"/>
        <v>-31290225.51525113</v>
      </c>
      <c r="AI177" s="12">
        <f t="shared" si="46"/>
        <v>-0.54537257686557605</v>
      </c>
      <c r="AL177" s="73">
        <f>Summary!G177</f>
        <v>-3126043.7672759341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3549424.1141088833</v>
      </c>
      <c r="AN177" s="20">
        <f>Summary!I177</f>
        <v>4894745.2167632366</v>
      </c>
      <c r="AP177" s="12">
        <v>1</v>
      </c>
    </row>
    <row r="178" spans="1:42" x14ac:dyDescent="0.3">
      <c r="A178">
        <v>174</v>
      </c>
      <c r="B178" t="str">
        <f>Summary!B178</f>
        <v>Portland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-25195456.813781481</v>
      </c>
      <c r="H178" s="73">
        <f>SUMIFS(AM$5:AM178,$F$5:$F178,$F178,$D$5:$D178,$D178)</f>
        <v>42404758.549466416</v>
      </c>
      <c r="I178" s="20">
        <f>SUMIFS(AN$5:AN178,$F$5:$F178,$F178,$D$5:$D178,$D178)</f>
        <v>16983031.199541286</v>
      </c>
      <c r="J178" s="73">
        <f t="shared" si="32"/>
        <v>16983031.199541286</v>
      </c>
      <c r="K178" s="73">
        <f t="shared" si="33"/>
        <v>-8212425.6142401956</v>
      </c>
      <c r="L178" s="73">
        <f t="shared" si="34"/>
        <v>34192332.935226217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10097323.344560817</v>
      </c>
      <c r="Q178" s="73">
        <f>P178/SUMIFS(FinParameters!$H$8:$H$39,FinParameters!$B$8:$B$39,Financials!$E178,FinParameters!$C$8:$C$39,Financials!$F178)</f>
        <v>4863460.716391773</v>
      </c>
      <c r="R178" s="73">
        <f t="shared" si="47"/>
        <v>-47276712.02605807</v>
      </c>
      <c r="S178" s="12">
        <f t="shared" si="36"/>
        <v>-0.82400883466998331</v>
      </c>
      <c r="T178" s="115">
        <f t="shared" si="37"/>
        <v>-25195456.813781481</v>
      </c>
      <c r="U178" s="73">
        <f>T178/SUMIFS(FinParameters!$L$8:$L$39,FinParameters!$B$8:$B$39,Financials!$E178,FinParameters!$C$8:$C$39,Financials!$F178)</f>
        <v>-21196061.899480015</v>
      </c>
      <c r="V178" s="73">
        <f t="shared" si="38"/>
        <v>-21196061.899480015</v>
      </c>
      <c r="W178" s="12"/>
      <c r="X178" s="73">
        <f t="shared" si="39"/>
        <v>-15098133.469220664</v>
      </c>
      <c r="Y178" s="73">
        <f t="shared" si="40"/>
        <v>-16332601.183088243</v>
      </c>
      <c r="Z178" s="73">
        <f t="shared" si="40"/>
        <v>-68472773.925538093</v>
      </c>
      <c r="AA178" s="12">
        <f t="shared" si="41"/>
        <v>-1.1934453186572065</v>
      </c>
      <c r="AB178" s="115">
        <f t="shared" si="42"/>
        <v>42404758.549466416</v>
      </c>
      <c r="AC178" s="73">
        <f>AB178/SUMIFS(FinParameters!$L$8:$L$39,FinParameters!$B$8:$B$39,Financials!$E178,FinParameters!$C$8:$C$39,Financials!$F178)</f>
        <v>35673649.169772498</v>
      </c>
      <c r="AD178" s="73">
        <f t="shared" si="43"/>
        <v>35673649.169772498</v>
      </c>
      <c r="AE178" s="12"/>
      <c r="AF178" s="73">
        <f t="shared" si="44"/>
        <v>27306625.080245752</v>
      </c>
      <c r="AG178" s="73">
        <f t="shared" si="45"/>
        <v>19341047.986684255</v>
      </c>
      <c r="AH178" s="73">
        <f t="shared" si="45"/>
        <v>-32799124.755765595</v>
      </c>
      <c r="AI178" s="12">
        <f t="shared" si="46"/>
        <v>-0.57167191646697302</v>
      </c>
      <c r="AL178" s="73">
        <f>Summary!G178</f>
        <v>-5892643.4799591517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8054870.7869549971</v>
      </c>
      <c r="AN178" s="20">
        <f>Summary!I178</f>
        <v>3666045.7949451427</v>
      </c>
      <c r="AP178" s="12">
        <v>1</v>
      </c>
    </row>
    <row r="179" spans="1:42" x14ac:dyDescent="0.3">
      <c r="A179">
        <v>175</v>
      </c>
      <c r="B179" t="str">
        <f>Summary!B179</f>
        <v>Portland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-57114519.073063619</v>
      </c>
      <c r="H179" s="73">
        <f>SUMIFS(AM$5:AM179,$F$5:$F179,$F179,$D$5:$D179,$D179)</f>
        <v>92226037.164530203</v>
      </c>
      <c r="I179" s="20">
        <f>SUMIFS(AN$5:AN179,$F$5:$F179,$F179,$D$5:$D179,$D179)</f>
        <v>8160123.558561408</v>
      </c>
      <c r="J179" s="73">
        <f t="shared" si="32"/>
        <v>8160123.558561408</v>
      </c>
      <c r="K179" s="73">
        <f t="shared" si="33"/>
        <v>-48954395.514502212</v>
      </c>
      <c r="L179" s="73">
        <f t="shared" si="34"/>
        <v>43271641.65002799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1274415.7035809392</v>
      </c>
      <c r="Q179" s="73">
        <f>P179/SUMIFS(FinParameters!$H$8:$H$39,FinParameters!$B$8:$B$39,Financials!$E179,FinParameters!$C$8:$C$39,Financials!$F179)</f>
        <v>613833.04260108003</v>
      </c>
      <c r="R179" s="73">
        <f t="shared" si="47"/>
        <v>-56099619.667037942</v>
      </c>
      <c r="S179" s="12">
        <f t="shared" si="36"/>
        <v>-0.97778758814246536</v>
      </c>
      <c r="T179" s="115">
        <f t="shared" si="37"/>
        <v>-57114519.073063619</v>
      </c>
      <c r="U179" s="73">
        <f>T179/SUMIFS(FinParameters!$L$8:$L$39,FinParameters!$B$8:$B$39,Financials!$E179,FinParameters!$C$8:$C$39,Financials!$F179)</f>
        <v>-48048459.314677298</v>
      </c>
      <c r="V179" s="73">
        <f t="shared" si="38"/>
        <v>-48048459.314677298</v>
      </c>
      <c r="W179" s="12"/>
      <c r="X179" s="73">
        <f t="shared" si="39"/>
        <v>-55840103.369482681</v>
      </c>
      <c r="Y179" s="73">
        <f t="shared" si="40"/>
        <v>-47434626.272076219</v>
      </c>
      <c r="Z179" s="73">
        <f t="shared" si="40"/>
        <v>-104148078.98171523</v>
      </c>
      <c r="AA179" s="12">
        <f t="shared" si="41"/>
        <v>-1.8152475820978984</v>
      </c>
      <c r="AB179" s="115">
        <f t="shared" si="42"/>
        <v>92226037.164530203</v>
      </c>
      <c r="AC179" s="73">
        <f>AB179/SUMIFS(FinParameters!$L$8:$L$39,FinParameters!$B$8:$B$39,Financials!$E179,FinParameters!$C$8:$C$39,Financials!$F179)</f>
        <v>77586558.836030662</v>
      </c>
      <c r="AD179" s="73">
        <f t="shared" si="43"/>
        <v>77586558.836030662</v>
      </c>
      <c r="AE179" s="12"/>
      <c r="AF179" s="73">
        <f t="shared" si="44"/>
        <v>36385933.795047522</v>
      </c>
      <c r="AG179" s="73">
        <f t="shared" si="45"/>
        <v>30151932.563954443</v>
      </c>
      <c r="AH179" s="73">
        <f t="shared" si="45"/>
        <v>-26561520.14568457</v>
      </c>
      <c r="AI179" s="12">
        <f t="shared" si="46"/>
        <v>-0.46295366839904489</v>
      </c>
      <c r="AL179" s="73">
        <f>Summary!G179</f>
        <v>-10688050.332502784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19303803.124656614</v>
      </c>
      <c r="AN179" s="20">
        <f>Summary!I179</f>
        <v>2032078.4681172532</v>
      </c>
      <c r="AP179" s="12">
        <v>1</v>
      </c>
    </row>
    <row r="180" spans="1:42" x14ac:dyDescent="0.3">
      <c r="A180">
        <v>176</v>
      </c>
      <c r="B180" t="str">
        <f>Summary!B180</f>
        <v>Portland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15965408.350836305</v>
      </c>
      <c r="H180" s="73">
        <f>SUMIFS(AM$5:AM180,$F$5:$F180,$F180,$D$5:$D180,$D180)</f>
        <v>-1158345.5224419502</v>
      </c>
      <c r="I180" s="20">
        <f>SUMIFS(AN$5:AN180,$F$5:$F180,$F180,$D$5:$D180,$D180)</f>
        <v>27802218.943361793</v>
      </c>
      <c r="J180" s="73">
        <f t="shared" si="32"/>
        <v>27802218.943361793</v>
      </c>
      <c r="K180" s="73">
        <f t="shared" si="33"/>
        <v>43767627.294198096</v>
      </c>
      <c r="L180" s="73">
        <f t="shared" si="34"/>
        <v>42609281.77175615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20916511.088381324</v>
      </c>
      <c r="Q180" s="73">
        <f>P180/SUMIFS(FinParameters!$H$8:$H$39,FinParameters!$B$8:$B$39,Financials!$E180,FinParameters!$C$8:$C$39,Financials!$F180)</f>
        <v>10074613.492209613</v>
      </c>
      <c r="R180" s="73">
        <f t="shared" si="47"/>
        <v>-36457524.282237567</v>
      </c>
      <c r="S180" s="12">
        <f t="shared" si="36"/>
        <v>-0.63543594322297547</v>
      </c>
      <c r="T180" s="115">
        <f t="shared" si="37"/>
        <v>15965408.350836305</v>
      </c>
      <c r="U180" s="73">
        <f>T180/SUMIFS(FinParameters!$L$8:$L$39,FinParameters!$B$8:$B$39,Financials!$E180,FinParameters!$C$8:$C$39,Financials!$F180)</f>
        <v>13431143.00946909</v>
      </c>
      <c r="V180" s="73">
        <f t="shared" si="38"/>
        <v>13431143.00946909</v>
      </c>
      <c r="W180" s="12"/>
      <c r="X180" s="73">
        <f t="shared" si="39"/>
        <v>36881919.439217627</v>
      </c>
      <c r="Y180" s="73">
        <f t="shared" si="40"/>
        <v>23505756.501678705</v>
      </c>
      <c r="Z180" s="73">
        <f t="shared" si="40"/>
        <v>-23026381.272768475</v>
      </c>
      <c r="AA180" s="12">
        <f t="shared" si="41"/>
        <v>-0.40133801159400811</v>
      </c>
      <c r="AB180" s="115">
        <f t="shared" si="42"/>
        <v>-1158345.5224419502</v>
      </c>
      <c r="AC180" s="73">
        <f>AB180/SUMIFS(FinParameters!$L$8:$L$39,FinParameters!$B$8:$B$39,Financials!$E180,FinParameters!$C$8:$C$39,Financials!$F180)</f>
        <v>-974475.81824495329</v>
      </c>
      <c r="AD180" s="73">
        <f t="shared" si="43"/>
        <v>-974475.81824495329</v>
      </c>
      <c r="AE180" s="12"/>
      <c r="AF180" s="73">
        <f t="shared" si="44"/>
        <v>35723573.916775674</v>
      </c>
      <c r="AG180" s="73">
        <f t="shared" si="45"/>
        <v>22531280.683433753</v>
      </c>
      <c r="AH180" s="73">
        <f t="shared" si="45"/>
        <v>-24000857.091013428</v>
      </c>
      <c r="AI180" s="12">
        <f t="shared" si="46"/>
        <v>-0.41832262513827312</v>
      </c>
      <c r="AL180" s="73">
        <f>Summary!G180</f>
        <v>52237.14087490258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-292972.92278962716</v>
      </c>
      <c r="AN180" s="20">
        <f>Summary!I180</f>
        <v>5972574.0355146192</v>
      </c>
      <c r="AP180" s="12">
        <v>1</v>
      </c>
    </row>
    <row r="181" spans="1:42" x14ac:dyDescent="0.3">
      <c r="A181">
        <v>177</v>
      </c>
      <c r="B181" t="str">
        <f>Summary!B181</f>
        <v>Portland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151868445.10548097</v>
      </c>
      <c r="H181" s="73">
        <f>SUMIFS(AM$5:AM181,$F$5:$F181,$F181,$D$5:$D181,$D181)</f>
        <v>-140272574.27481085</v>
      </c>
      <c r="I181" s="20">
        <f>SUMIFS(AN$5:AN181,$F$5:$F181,$F181,$D$5:$D181,$D181)</f>
        <v>72992473.34251827</v>
      </c>
      <c r="J181" s="73">
        <f t="shared" si="32"/>
        <v>72992473.34251827</v>
      </c>
      <c r="K181" s="73">
        <f t="shared" si="33"/>
        <v>224860918.44799924</v>
      </c>
      <c r="L181" s="73">
        <f t="shared" si="34"/>
        <v>84588344.173188388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65100872.791163288</v>
      </c>
      <c r="Q181" s="73">
        <f>P181/SUMIFS(FinParameters!$H$8:$H$39,FinParameters!$B$8:$B$39,Financials!$E181,FinParameters!$C$8:$C$39,Financials!$F181)</f>
        <v>28248993.636212643</v>
      </c>
      <c r="R181" s="73">
        <f t="shared" si="47"/>
        <v>4745845.0683095828</v>
      </c>
      <c r="S181" s="12">
        <f t="shared" si="36"/>
        <v>7.8632141303988615E-2</v>
      </c>
      <c r="T181" s="115">
        <f t="shared" si="37"/>
        <v>151868445.10548097</v>
      </c>
      <c r="U181" s="73">
        <f>T181/SUMIFS(FinParameters!$L$8:$L$39,FinParameters!$B$8:$B$39,Financials!$E181,FinParameters!$C$8:$C$39,Financials!$F181)</f>
        <v>124645505.53503981</v>
      </c>
      <c r="V181" s="73">
        <f t="shared" si="38"/>
        <v>124645505.53503981</v>
      </c>
      <c r="W181" s="12"/>
      <c r="X181" s="73">
        <f t="shared" si="39"/>
        <v>216969317.89664426</v>
      </c>
      <c r="Y181" s="73">
        <f t="shared" si="40"/>
        <v>152894499.17125246</v>
      </c>
      <c r="Z181" s="73">
        <f t="shared" si="40"/>
        <v>129391350.60334939</v>
      </c>
      <c r="AA181" s="12">
        <f t="shared" si="41"/>
        <v>2.1438371496987112</v>
      </c>
      <c r="AB181" s="115">
        <f t="shared" si="42"/>
        <v>-140272574.27481085</v>
      </c>
      <c r="AC181" s="73">
        <f>AB181/SUMIFS(FinParameters!$L$8:$L$39,FinParameters!$B$8:$B$39,Financials!$E181,FinParameters!$C$8:$C$39,Financials!$F181)</f>
        <v>-115128234.31517576</v>
      </c>
      <c r="AD181" s="73">
        <f t="shared" si="43"/>
        <v>-115128234.31517576</v>
      </c>
      <c r="AE181" s="12"/>
      <c r="AF181" s="73">
        <f t="shared" si="44"/>
        <v>76696743.621833414</v>
      </c>
      <c r="AG181" s="73">
        <f t="shared" si="45"/>
        <v>37766264.856076702</v>
      </c>
      <c r="AH181" s="73">
        <f t="shared" si="45"/>
        <v>14263116.288173631</v>
      </c>
      <c r="AI181" s="12">
        <f t="shared" si="46"/>
        <v>0.23632026736312536</v>
      </c>
      <c r="AL181" s="73">
        <f>Summary!G181</f>
        <v>15219383.501575194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-21050762.873308599</v>
      </c>
      <c r="AN181" s="20">
        <f>Summary!I181</f>
        <v>11899796.526095688</v>
      </c>
      <c r="AP181" s="12">
        <v>1</v>
      </c>
    </row>
    <row r="182" spans="1:42" x14ac:dyDescent="0.3">
      <c r="A182">
        <v>178</v>
      </c>
      <c r="B182" t="str">
        <f>Summary!B182</f>
        <v>Portland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78537892.201262772</v>
      </c>
      <c r="H182" s="73">
        <f>SUMIFS(AM$5:AM182,$F$5:$F182,$F182,$D$5:$D182,$D182)</f>
        <v>-58376009.381070279</v>
      </c>
      <c r="I182" s="20">
        <f>SUMIFS(AN$5:AN182,$F$5:$F182,$F182,$D$5:$D182,$D182)</f>
        <v>49472104.866612367</v>
      </c>
      <c r="J182" s="73">
        <f t="shared" si="32"/>
        <v>49472104.866612367</v>
      </c>
      <c r="K182" s="73">
        <f t="shared" si="33"/>
        <v>128009997.06787515</v>
      </c>
      <c r="L182" s="73">
        <f t="shared" si="34"/>
        <v>69633987.686804861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41580504.315257385</v>
      </c>
      <c r="Q182" s="73">
        <f>P182/SUMIFS(FinParameters!$H$8:$H$39,FinParameters!$B$8:$B$39,Financials!$E182,FinParameters!$C$8:$C$39,Financials!$F182)</f>
        <v>18042882.551824376</v>
      </c>
      <c r="R182" s="73">
        <f t="shared" si="47"/>
        <v>-18774523.40759632</v>
      </c>
      <c r="S182" s="12">
        <f t="shared" si="36"/>
        <v>-0.31106809351174003</v>
      </c>
      <c r="T182" s="115">
        <f t="shared" si="37"/>
        <v>78537892.201262772</v>
      </c>
      <c r="U182" s="73">
        <f>T182/SUMIFS(FinParameters!$L$8:$L$39,FinParameters!$B$8:$B$39,Financials!$E182,FinParameters!$C$8:$C$39,Financials!$F182)</f>
        <v>64459705.703074701</v>
      </c>
      <c r="V182" s="73">
        <f t="shared" si="38"/>
        <v>64459705.703074701</v>
      </c>
      <c r="W182" s="12"/>
      <c r="X182" s="73">
        <f t="shared" si="39"/>
        <v>120118396.51652017</v>
      </c>
      <c r="Y182" s="73">
        <f t="shared" si="40"/>
        <v>82502588.254899085</v>
      </c>
      <c r="Z182" s="73">
        <f t="shared" si="40"/>
        <v>45685182.295478381</v>
      </c>
      <c r="AA182" s="12">
        <f t="shared" si="41"/>
        <v>0.75694078884797666</v>
      </c>
      <c r="AB182" s="115">
        <f t="shared" si="42"/>
        <v>-58376009.381070279</v>
      </c>
      <c r="AC182" s="73">
        <f>AB182/SUMIFS(FinParameters!$L$8:$L$39,FinParameters!$B$8:$B$39,Financials!$E182,FinParameters!$C$8:$C$39,Financials!$F182)</f>
        <v>-47911909.517266326</v>
      </c>
      <c r="AD182" s="73">
        <f t="shared" si="43"/>
        <v>-47911909.517266326</v>
      </c>
      <c r="AE182" s="12"/>
      <c r="AF182" s="73">
        <f t="shared" si="44"/>
        <v>61742387.135449894</v>
      </c>
      <c r="AG182" s="73">
        <f t="shared" si="45"/>
        <v>34590678.737632759</v>
      </c>
      <c r="AH182" s="73">
        <f t="shared" si="45"/>
        <v>-2226727.2217879444</v>
      </c>
      <c r="AI182" s="12">
        <f t="shared" si="46"/>
        <v>-3.6893814911541895E-2</v>
      </c>
      <c r="AL182" s="73">
        <f>Summary!G182</f>
        <v>6885065.8450074568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-9260061.1067954823</v>
      </c>
      <c r="AN182" s="20">
        <f>Summary!I182</f>
        <v>8615730.2038751896</v>
      </c>
      <c r="AP182" s="12">
        <v>1</v>
      </c>
    </row>
    <row r="183" spans="1:42" x14ac:dyDescent="0.3">
      <c r="A183">
        <v>179</v>
      </c>
      <c r="B183" t="str">
        <f>Summary!B183</f>
        <v>Portland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37210532.437852375</v>
      </c>
      <c r="H183" s="73">
        <f>SUMIFS(AM$5:AM183,$F$5:$F183,$F183,$D$5:$D183,$D183)</f>
        <v>-23087845.697279509</v>
      </c>
      <c r="I183" s="20">
        <f>SUMIFS(AN$5:AN183,$F$5:$F183,$F183,$D$5:$D183,$D183)</f>
        <v>39718227.772646658</v>
      </c>
      <c r="J183" s="73">
        <f t="shared" si="32"/>
        <v>39718227.772646658</v>
      </c>
      <c r="K183" s="73">
        <f t="shared" si="33"/>
        <v>76928760.210499033</v>
      </c>
      <c r="L183" s="73">
        <f t="shared" si="34"/>
        <v>53840914.51321952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31826627.221291676</v>
      </c>
      <c r="Q183" s="73">
        <f>P183/SUMIFS(FinParameters!$H$8:$H$39,FinParameters!$B$8:$B$39,Financials!$E183,FinParameters!$C$8:$C$39,Financials!$F183)</f>
        <v>13810416.839118313</v>
      </c>
      <c r="R183" s="73">
        <f t="shared" si="47"/>
        <v>-28528400.501562029</v>
      </c>
      <c r="S183" s="12">
        <f t="shared" si="36"/>
        <v>-0.47267645427258448</v>
      </c>
      <c r="T183" s="115">
        <f t="shared" si="37"/>
        <v>37210532.437852375</v>
      </c>
      <c r="U183" s="73">
        <f>T183/SUMIFS(FinParameters!$L$8:$L$39,FinParameters!$B$8:$B$39,Financials!$E183,FinParameters!$C$8:$C$39,Financials!$F183)</f>
        <v>30540416.896496661</v>
      </c>
      <c r="V183" s="73">
        <f t="shared" si="38"/>
        <v>30540416.896496661</v>
      </c>
      <c r="W183" s="12"/>
      <c r="X183" s="73">
        <f t="shared" si="39"/>
        <v>69037159.659144059</v>
      </c>
      <c r="Y183" s="73">
        <f t="shared" si="40"/>
        <v>44350833.73561497</v>
      </c>
      <c r="Z183" s="73">
        <f t="shared" si="40"/>
        <v>2012016.3949346319</v>
      </c>
      <c r="AA183" s="12">
        <f t="shared" si="41"/>
        <v>3.3336351101911146E-2</v>
      </c>
      <c r="AB183" s="115">
        <f t="shared" si="42"/>
        <v>-23087845.697279509</v>
      </c>
      <c r="AC183" s="73">
        <f>AB183/SUMIFS(FinParameters!$L$8:$L$39,FinParameters!$B$8:$B$39,Financials!$E183,FinParameters!$C$8:$C$39,Financials!$F183)</f>
        <v>-18949270.183503959</v>
      </c>
      <c r="AD183" s="73">
        <f t="shared" si="43"/>
        <v>-18949270.183503959</v>
      </c>
      <c r="AE183" s="12"/>
      <c r="AF183" s="73">
        <f t="shared" si="44"/>
        <v>45949313.961864546</v>
      </c>
      <c r="AG183" s="73">
        <f t="shared" si="45"/>
        <v>25401563.552111011</v>
      </c>
      <c r="AH183" s="73">
        <f t="shared" si="45"/>
        <v>-16937253.788569327</v>
      </c>
      <c r="AI183" s="12">
        <f t="shared" si="46"/>
        <v>-0.28062705672747063</v>
      </c>
      <c r="AL183" s="73">
        <f>Summary!G183</f>
        <v>1905457.5912601231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-3676793.4854386454</v>
      </c>
      <c r="AN183" s="20">
        <f>Summary!I183</f>
        <v>7182926.4225437259</v>
      </c>
      <c r="AP183" s="12">
        <v>1</v>
      </c>
    </row>
    <row r="184" spans="1:42" x14ac:dyDescent="0.3">
      <c r="A184">
        <v>180</v>
      </c>
      <c r="B184" t="str">
        <f>Summary!B184</f>
        <v>Portland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9154047.3783429917</v>
      </c>
      <c r="H184" s="73">
        <f>SUMIFS(AM$5:AM184,$F$5:$F184,$F184,$D$5:$D184,$D184)</f>
        <v>189930.1750825491</v>
      </c>
      <c r="I184" s="20">
        <f>SUMIFS(AN$5:AN184,$F$5:$F184,$F184,$D$5:$D184,$D184)</f>
        <v>33544892.035293411</v>
      </c>
      <c r="J184" s="73">
        <f t="shared" si="32"/>
        <v>33544892.035293411</v>
      </c>
      <c r="K184" s="73">
        <f t="shared" si="33"/>
        <v>42698939.413636401</v>
      </c>
      <c r="L184" s="73">
        <f t="shared" si="34"/>
        <v>42888869.588718951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25653291.483938433</v>
      </c>
      <c r="Q184" s="73">
        <f>P184/SUMIFS(FinParameters!$H$8:$H$39,FinParameters!$B$8:$B$39,Financials!$E184,FinParameters!$C$8:$C$39,Financials!$F184)</f>
        <v>11131642.892137261</v>
      </c>
      <c r="R184" s="73">
        <f t="shared" si="47"/>
        <v>-34701736.238915272</v>
      </c>
      <c r="S184" s="12">
        <f t="shared" si="36"/>
        <v>-0.57496015739174788</v>
      </c>
      <c r="T184" s="115">
        <f t="shared" si="37"/>
        <v>9154047.3783429917</v>
      </c>
      <c r="U184" s="73">
        <f>T184/SUMIFS(FinParameters!$L$8:$L$39,FinParameters!$B$8:$B$39,Financials!$E184,FinParameters!$C$8:$C$39,Financials!$F184)</f>
        <v>7513152.9948355854</v>
      </c>
      <c r="V184" s="73">
        <f t="shared" si="38"/>
        <v>7513152.9948355854</v>
      </c>
      <c r="W184" s="12"/>
      <c r="X184" s="73">
        <f t="shared" si="39"/>
        <v>34807338.862281419</v>
      </c>
      <c r="Y184" s="73">
        <f t="shared" si="40"/>
        <v>18644795.886972845</v>
      </c>
      <c r="Z184" s="73">
        <f t="shared" si="40"/>
        <v>-27188583.244079687</v>
      </c>
      <c r="AA184" s="12">
        <f t="shared" si="41"/>
        <v>-0.45047752059576318</v>
      </c>
      <c r="AB184" s="115">
        <f t="shared" si="42"/>
        <v>189930.1750825491</v>
      </c>
      <c r="AC184" s="73">
        <f>AB184/SUMIFS(FinParameters!$L$8:$L$39,FinParameters!$B$8:$B$39,Financials!$E184,FinParameters!$C$8:$C$39,Financials!$F184)</f>
        <v>155884.53989293234</v>
      </c>
      <c r="AD184" s="73">
        <f t="shared" si="43"/>
        <v>155884.53989293234</v>
      </c>
      <c r="AE184" s="12"/>
      <c r="AF184" s="73">
        <f t="shared" si="44"/>
        <v>34997269.037363969</v>
      </c>
      <c r="AG184" s="73">
        <f t="shared" si="45"/>
        <v>18800680.426865775</v>
      </c>
      <c r="AH184" s="73">
        <f t="shared" si="45"/>
        <v>-27032698.704186756</v>
      </c>
      <c r="AI184" s="12">
        <f t="shared" si="46"/>
        <v>-0.44789472764918808</v>
      </c>
      <c r="AL184" s="73">
        <f>Summary!G184</f>
        <v>-1200111.2369432077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-10313.475440117065</v>
      </c>
      <c r="AN184" s="20">
        <f>Summary!I184</f>
        <v>6206214.160894122</v>
      </c>
      <c r="AP184" s="12">
        <v>1</v>
      </c>
    </row>
    <row r="185" spans="1:42" x14ac:dyDescent="0.3">
      <c r="A185">
        <v>181</v>
      </c>
      <c r="B185" t="str">
        <f>Summary!B185</f>
        <v>Portland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-9785380.6468135305</v>
      </c>
      <c r="H185" s="73">
        <f>SUMIFS(AM$5:AM185,$F$5:$F185,$F185,$D$5:$D185,$D185)</f>
        <v>21770604.707049616</v>
      </c>
      <c r="I185" s="20">
        <f>SUMIFS(AN$5:AN185,$F$5:$F185,$F185,$D$5:$D185,$D185)</f>
        <v>27805716.79296371</v>
      </c>
      <c r="J185" s="73">
        <f t="shared" si="32"/>
        <v>27805716.79296371</v>
      </c>
      <c r="K185" s="73">
        <f t="shared" si="33"/>
        <v>18020336.146150179</v>
      </c>
      <c r="L185" s="73">
        <f t="shared" si="34"/>
        <v>39790940.853199795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19914116.241608731</v>
      </c>
      <c r="Q185" s="73">
        <f>P185/SUMIFS(FinParameters!$H$8:$H$39,FinParameters!$B$8:$B$39,Financials!$E185,FinParameters!$C$8:$C$39,Financials!$F185)</f>
        <v>8641262.6875927877</v>
      </c>
      <c r="R185" s="73">
        <f t="shared" si="47"/>
        <v>-40440911.481244974</v>
      </c>
      <c r="S185" s="12">
        <f t="shared" si="36"/>
        <v>-0.6700504167928969</v>
      </c>
      <c r="T185" s="115">
        <f t="shared" si="37"/>
        <v>-9785380.6468135305</v>
      </c>
      <c r="U185" s="73">
        <f>T185/SUMIFS(FinParameters!$L$8:$L$39,FinParameters!$B$8:$B$39,Financials!$E185,FinParameters!$C$8:$C$39,Financials!$F185)</f>
        <v>-8031317.6099730013</v>
      </c>
      <c r="V185" s="73">
        <f t="shared" si="38"/>
        <v>-8031317.6099730013</v>
      </c>
      <c r="W185" s="12"/>
      <c r="X185" s="73">
        <f t="shared" si="39"/>
        <v>10128735.594795199</v>
      </c>
      <c r="Y185" s="73">
        <f t="shared" si="40"/>
        <v>609945.07761978637</v>
      </c>
      <c r="Z185" s="73">
        <f t="shared" si="40"/>
        <v>-48472229.091217972</v>
      </c>
      <c r="AA185" s="12">
        <f t="shared" si="41"/>
        <v>-0.80311833032037105</v>
      </c>
      <c r="AB185" s="115">
        <f t="shared" si="42"/>
        <v>21770604.707049616</v>
      </c>
      <c r="AC185" s="73">
        <f>AB185/SUMIFS(FinParameters!$L$8:$L$39,FinParameters!$B$8:$B$39,Financials!$E185,FinParameters!$C$8:$C$39,Financials!$F185)</f>
        <v>17868149.157838333</v>
      </c>
      <c r="AD185" s="73">
        <f t="shared" si="43"/>
        <v>17868149.157838333</v>
      </c>
      <c r="AE185" s="12"/>
      <c r="AF185" s="73">
        <f t="shared" si="44"/>
        <v>31899340.301844813</v>
      </c>
      <c r="AG185" s="73">
        <f t="shared" si="45"/>
        <v>18478094.235458121</v>
      </c>
      <c r="AH185" s="73">
        <f t="shared" si="45"/>
        <v>-30604079.933379639</v>
      </c>
      <c r="AI185" s="12">
        <f t="shared" si="46"/>
        <v>-0.50706761454756599</v>
      </c>
      <c r="AL185" s="73">
        <f>Summary!G185</f>
        <v>-3747877.6613557991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3392586.2484806124</v>
      </c>
      <c r="AN185" s="20">
        <f>Summary!I185</f>
        <v>5217845.7331530126</v>
      </c>
      <c r="AP185" s="12">
        <v>1</v>
      </c>
    </row>
    <row r="186" spans="1:42" x14ac:dyDescent="0.3">
      <c r="A186">
        <v>182</v>
      </c>
      <c r="B186" t="str">
        <f>Summary!B186</f>
        <v>Portland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-31968282.607678272</v>
      </c>
      <c r="H186" s="73">
        <f>SUMIFS(AM$5:AM186,$F$5:$F186,$F186,$D$5:$D186,$D186)</f>
        <v>50181405.874621861</v>
      </c>
      <c r="I186" s="20">
        <f>SUMIFS(AN$5:AN186,$F$5:$F186,$F186,$D$5:$D186,$D186)</f>
        <v>20937642.805304565</v>
      </c>
      <c r="J186" s="73">
        <f t="shared" si="32"/>
        <v>20937642.805304565</v>
      </c>
      <c r="K186" s="73">
        <f t="shared" si="33"/>
        <v>-11030639.802373707</v>
      </c>
      <c r="L186" s="73">
        <f t="shared" si="34"/>
        <v>39150766.072248153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13046042.253949584</v>
      </c>
      <c r="Q186" s="73">
        <f>P186/SUMIFS(FinParameters!$H$8:$H$39,FinParameters!$B$8:$B$39,Financials!$E186,FinParameters!$C$8:$C$39,Financials!$F186)</f>
        <v>5661023.4058122784</v>
      </c>
      <c r="R186" s="73">
        <f t="shared" si="47"/>
        <v>-47308985.468904123</v>
      </c>
      <c r="S186" s="12">
        <f t="shared" si="36"/>
        <v>-0.78384497951262411</v>
      </c>
      <c r="T186" s="115">
        <f t="shared" si="37"/>
        <v>-31968282.607678272</v>
      </c>
      <c r="U186" s="73">
        <f>T186/SUMIFS(FinParameters!$L$8:$L$39,FinParameters!$B$8:$B$39,Financials!$E186,FinParameters!$C$8:$C$39,Financials!$F186)</f>
        <v>-26237858.325035755</v>
      </c>
      <c r="V186" s="73">
        <f t="shared" si="38"/>
        <v>-26237858.325035755</v>
      </c>
      <c r="W186" s="12"/>
      <c r="X186" s="73">
        <f t="shared" si="39"/>
        <v>-18922240.353728689</v>
      </c>
      <c r="Y186" s="73">
        <f t="shared" si="40"/>
        <v>-20576834.919223476</v>
      </c>
      <c r="Z186" s="73">
        <f t="shared" si="40"/>
        <v>-73546843.793939874</v>
      </c>
      <c r="AA186" s="12">
        <f t="shared" si="41"/>
        <v>-1.2185702926301702</v>
      </c>
      <c r="AB186" s="115">
        <f t="shared" si="42"/>
        <v>50181405.874621861</v>
      </c>
      <c r="AC186" s="73">
        <f>AB186/SUMIFS(FinParameters!$L$8:$L$39,FinParameters!$B$8:$B$39,Financials!$E186,FinParameters!$C$8:$C$39,Financials!$F186)</f>
        <v>41186216.79017584</v>
      </c>
      <c r="AD186" s="73">
        <f t="shared" si="43"/>
        <v>41186216.79017584</v>
      </c>
      <c r="AE186" s="12"/>
      <c r="AF186" s="73">
        <f t="shared" si="44"/>
        <v>31259165.520893171</v>
      </c>
      <c r="AG186" s="73">
        <f t="shared" si="45"/>
        <v>20609381.870952364</v>
      </c>
      <c r="AH186" s="73">
        <f t="shared" si="45"/>
        <v>-32360627.003764033</v>
      </c>
      <c r="AI186" s="12">
        <f t="shared" si="46"/>
        <v>-0.53617118945519981</v>
      </c>
      <c r="AL186" s="73">
        <f>Summary!G186</f>
        <v>-6772825.7938967925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7776647.3251554416</v>
      </c>
      <c r="AN186" s="20">
        <f>Summary!I186</f>
        <v>3954611.6057632798</v>
      </c>
      <c r="AP186" s="12">
        <v>1</v>
      </c>
    </row>
    <row r="187" spans="1:42" x14ac:dyDescent="0.3">
      <c r="A187">
        <v>183</v>
      </c>
      <c r="B187" t="str">
        <f>Summary!B187</f>
        <v>Portland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-67120918.457330257</v>
      </c>
      <c r="H187" s="73">
        <f>SUMIFS(AM$5:AM187,$F$5:$F187,$F187,$D$5:$D187,$D187)</f>
        <v>107978598.59228383</v>
      </c>
      <c r="I187" s="20">
        <f>SUMIFS(AN$5:AN187,$F$5:$F187,$F187,$D$5:$D187,$D187)</f>
        <v>10464609.832621573</v>
      </c>
      <c r="J187" s="73">
        <f t="shared" si="32"/>
        <v>10464609.832621573</v>
      </c>
      <c r="K187" s="73">
        <f t="shared" si="33"/>
        <v>-56656308.624708682</v>
      </c>
      <c r="L187" s="73">
        <f t="shared" si="34"/>
        <v>51322289.967575148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2573009.2812665924</v>
      </c>
      <c r="Q187" s="73">
        <f>P187/SUMIFS(FinParameters!$H$8:$H$39,FinParameters!$B$8:$B$39,Financials!$E187,FinParameters!$C$8:$C$39,Financials!$F187)</f>
        <v>1116496.9023623012</v>
      </c>
      <c r="R187" s="73">
        <f t="shared" si="47"/>
        <v>-57782018.441587105</v>
      </c>
      <c r="S187" s="12">
        <f t="shared" si="36"/>
        <v>-0.95736876647490432</v>
      </c>
      <c r="T187" s="115">
        <f t="shared" si="37"/>
        <v>-67120918.457330257</v>
      </c>
      <c r="U187" s="73">
        <f>T187/SUMIFS(FinParameters!$L$8:$L$39,FinParameters!$B$8:$B$39,Financials!$E187,FinParameters!$C$8:$C$39,Financials!$F187)</f>
        <v>-55089263.653678983</v>
      </c>
      <c r="V187" s="73">
        <f t="shared" si="38"/>
        <v>-55089263.653678983</v>
      </c>
      <c r="W187" s="12"/>
      <c r="X187" s="73">
        <f t="shared" si="39"/>
        <v>-64547909.176063664</v>
      </c>
      <c r="Y187" s="73">
        <f t="shared" si="40"/>
        <v>-53972766.751316682</v>
      </c>
      <c r="Z187" s="73">
        <f t="shared" si="40"/>
        <v>-112871282.09526609</v>
      </c>
      <c r="AA187" s="12">
        <f t="shared" si="41"/>
        <v>-1.8701222806750011</v>
      </c>
      <c r="AB187" s="115">
        <f t="shared" si="42"/>
        <v>107978598.59228383</v>
      </c>
      <c r="AC187" s="73">
        <f>AB187/SUMIFS(FinParameters!$L$8:$L$39,FinParameters!$B$8:$B$39,Financials!$E187,FinParameters!$C$8:$C$39,Financials!$F187)</f>
        <v>88623064.515820324</v>
      </c>
      <c r="AD187" s="73">
        <f t="shared" si="43"/>
        <v>88623064.515820324</v>
      </c>
      <c r="AE187" s="12"/>
      <c r="AF187" s="73">
        <f t="shared" si="44"/>
        <v>43430689.416220166</v>
      </c>
      <c r="AG187" s="73">
        <f t="shared" si="45"/>
        <v>34650297.764503643</v>
      </c>
      <c r="AH187" s="73">
        <f t="shared" si="45"/>
        <v>-24248217.579445764</v>
      </c>
      <c r="AI187" s="12">
        <f t="shared" si="46"/>
        <v>-0.40175969582504334</v>
      </c>
      <c r="AL187" s="73">
        <f>Summary!G187</f>
        <v>-10006399.384266643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15752561.427753633</v>
      </c>
      <c r="AN187" s="20">
        <f>Summary!I187</f>
        <v>2304486.274060165</v>
      </c>
      <c r="AP187" s="12">
        <v>1</v>
      </c>
    </row>
    <row r="188" spans="1:42" x14ac:dyDescent="0.3">
      <c r="A188">
        <v>184</v>
      </c>
      <c r="B188" t="str">
        <f>Summary!B188</f>
        <v>Portland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15218724.673504455</v>
      </c>
      <c r="H188" s="73">
        <f>SUMIFS(AM$5:AM188,$F$5:$F188,$F188,$D$5:$D188,$D188)</f>
        <v>-1419149.6200509008</v>
      </c>
      <c r="I188" s="20">
        <f>SUMIFS(AN$5:AN188,$F$5:$F188,$F188,$D$5:$D188,$D188)</f>
        <v>34015850.419456713</v>
      </c>
      <c r="J188" s="73">
        <f t="shared" si="32"/>
        <v>34015850.419456713</v>
      </c>
      <c r="K188" s="73">
        <f t="shared" si="33"/>
        <v>49234575.09296117</v>
      </c>
      <c r="L188" s="73">
        <f t="shared" si="34"/>
        <v>47815425.47291027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26124249.868101731</v>
      </c>
      <c r="Q188" s="73">
        <f>P188/SUMIFS(FinParameters!$H$8:$H$39,FinParameters!$B$8:$B$39,Financials!$E188,FinParameters!$C$8:$C$39,Financials!$F188)</f>
        <v>11336004.213679418</v>
      </c>
      <c r="R188" s="73">
        <f t="shared" si="47"/>
        <v>-34230777.854751974</v>
      </c>
      <c r="S188" s="12">
        <f t="shared" si="36"/>
        <v>-0.56715702313877547</v>
      </c>
      <c r="T188" s="115">
        <f t="shared" si="37"/>
        <v>15218724.673504455</v>
      </c>
      <c r="U188" s="73">
        <f>T188/SUMIFS(FinParameters!$L$8:$L$39,FinParameters!$B$8:$B$39,Financials!$E188,FinParameters!$C$8:$C$39,Financials!$F188)</f>
        <v>12490716.087927375</v>
      </c>
      <c r="V188" s="73">
        <f t="shared" si="38"/>
        <v>12490716.087927375</v>
      </c>
      <c r="W188" s="12"/>
      <c r="X188" s="73">
        <f t="shared" si="39"/>
        <v>41342974.541606188</v>
      </c>
      <c r="Y188" s="73">
        <f t="shared" si="40"/>
        <v>23826720.301606793</v>
      </c>
      <c r="Z188" s="73">
        <f t="shared" si="40"/>
        <v>-21740061.766824599</v>
      </c>
      <c r="AA188" s="12">
        <f t="shared" si="41"/>
        <v>-0.36020299529400474</v>
      </c>
      <c r="AB188" s="115">
        <f t="shared" si="42"/>
        <v>-1419149.6200509008</v>
      </c>
      <c r="AC188" s="73">
        <f>AB188/SUMIFS(FinParameters!$L$8:$L$39,FinParameters!$B$8:$B$39,Financials!$E188,FinParameters!$C$8:$C$39,Financials!$F188)</f>
        <v>-1164762.1841274793</v>
      </c>
      <c r="AD188" s="73">
        <f t="shared" si="43"/>
        <v>-1164762.1841274793</v>
      </c>
      <c r="AE188" s="12"/>
      <c r="AF188" s="73">
        <f t="shared" si="44"/>
        <v>39923824.921555288</v>
      </c>
      <c r="AG188" s="73">
        <f t="shared" si="45"/>
        <v>22661958.117479313</v>
      </c>
      <c r="AH188" s="73">
        <f t="shared" si="45"/>
        <v>-22904823.950952079</v>
      </c>
      <c r="AI188" s="12">
        <f t="shared" si="46"/>
        <v>-0.37950150658747961</v>
      </c>
      <c r="AL188" s="73">
        <f>Summary!G188</f>
        <v>-746683.67733185005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-260804.09760895075</v>
      </c>
      <c r="AN188" s="20">
        <f>Summary!I188</f>
        <v>6213631.4760949174</v>
      </c>
      <c r="AP188" s="12">
        <v>1</v>
      </c>
    </row>
    <row r="189" spans="1:42" x14ac:dyDescent="0.3">
      <c r="A189">
        <v>185</v>
      </c>
      <c r="B189" t="str">
        <f>Summary!B189</f>
        <v>Portland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170705945.86971</v>
      </c>
      <c r="H189" s="73">
        <f>SUMIFS(AM$5:AM189,$F$5:$F189,$F189,$D$5:$D189,$D189)</f>
        <v>-165872867.05128086</v>
      </c>
      <c r="I189" s="20">
        <f>SUMIFS(AN$5:AN189,$F$5:$F189,$F189,$D$5:$D189,$D189)</f>
        <v>83883264.113028884</v>
      </c>
      <c r="J189" s="73">
        <f t="shared" si="32"/>
        <v>83883264.113028884</v>
      </c>
      <c r="K189" s="73">
        <f t="shared" si="33"/>
        <v>254589209.98273888</v>
      </c>
      <c r="L189" s="73">
        <f t="shared" si="34"/>
        <v>88716342.931458026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74975623.547890037</v>
      </c>
      <c r="Q189" s="73">
        <f>P189/SUMIFS(FinParameters!$H$8:$H$39,FinParameters!$B$8:$B$39,Financials!$E189,FinParameters!$C$8:$C$39,Financials!$F189)</f>
        <v>29309828.499004781</v>
      </c>
      <c r="R189" s="73">
        <f t="shared" si="47"/>
        <v>12248540.473142358</v>
      </c>
      <c r="S189" s="12">
        <f t="shared" si="36"/>
        <v>0.19526717763277129</v>
      </c>
      <c r="T189" s="115">
        <f t="shared" si="37"/>
        <v>170705945.86971</v>
      </c>
      <c r="U189" s="73">
        <f>T189/SUMIFS(FinParameters!$L$8:$L$39,FinParameters!$B$8:$B$39,Financials!$E189,FinParameters!$C$8:$C$39,Financials!$F189)</f>
        <v>136689092.38045835</v>
      </c>
      <c r="V189" s="73">
        <f t="shared" si="38"/>
        <v>136689092.38045835</v>
      </c>
      <c r="W189" s="12"/>
      <c r="X189" s="73">
        <f t="shared" si="39"/>
        <v>245681569.41760004</v>
      </c>
      <c r="Y189" s="73">
        <f t="shared" si="40"/>
        <v>165998920.87946314</v>
      </c>
      <c r="Z189" s="73">
        <f t="shared" si="40"/>
        <v>148937632.85360071</v>
      </c>
      <c r="AA189" s="12">
        <f t="shared" si="41"/>
        <v>2.3743752387803791</v>
      </c>
      <c r="AB189" s="115">
        <f t="shared" si="42"/>
        <v>-165872867.05128086</v>
      </c>
      <c r="AC189" s="73">
        <f>AB189/SUMIFS(FinParameters!$L$8:$L$39,FinParameters!$B$8:$B$39,Financials!$E189,FinParameters!$C$8:$C$39,Financials!$F189)</f>
        <v>-132819109.09587777</v>
      </c>
      <c r="AD189" s="73">
        <f t="shared" si="43"/>
        <v>-132819109.09587777</v>
      </c>
      <c r="AE189" s="12"/>
      <c r="AF189" s="73">
        <f t="shared" si="44"/>
        <v>79808702.36631918</v>
      </c>
      <c r="AG189" s="73">
        <f t="shared" si="45"/>
        <v>33179811.78358537</v>
      </c>
      <c r="AH189" s="73">
        <f t="shared" si="45"/>
        <v>16118523.757722944</v>
      </c>
      <c r="AI189" s="12">
        <f t="shared" si="46"/>
        <v>0.25696274986221779</v>
      </c>
      <c r="AL189" s="73">
        <f>Summary!G189</f>
        <v>18837500.764229041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-25600292.776469998</v>
      </c>
      <c r="AN189" s="20">
        <f>Summary!I189</f>
        <v>10890790.770510606</v>
      </c>
      <c r="AP189" s="12">
        <v>1</v>
      </c>
    </row>
    <row r="190" spans="1:42" x14ac:dyDescent="0.3">
      <c r="A190">
        <v>186</v>
      </c>
      <c r="B190" t="str">
        <f>Summary!B190</f>
        <v>Portland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86874147.148788542</v>
      </c>
      <c r="H190" s="73">
        <f>SUMIFS(AM$5:AM190,$F$5:$F190,$F190,$D$5:$D190,$D190)</f>
        <v>-68488989.655916706</v>
      </c>
      <c r="I190" s="20">
        <f>SUMIFS(AN$5:AN190,$F$5:$F190,$F190,$D$5:$D190,$D190)</f>
        <v>56588941.812517606</v>
      </c>
      <c r="J190" s="73">
        <f t="shared" si="32"/>
        <v>56588941.812517606</v>
      </c>
      <c r="K190" s="73">
        <f t="shared" si="33"/>
        <v>143463088.96130615</v>
      </c>
      <c r="L190" s="73">
        <f t="shared" si="34"/>
        <v>74974099.305389434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47681301.247378752</v>
      </c>
      <c r="Q190" s="73">
        <f>P190/SUMIFS(FinParameters!$H$8:$H$39,FinParameters!$B$8:$B$39,Financials!$E190,FinParameters!$C$8:$C$39,Financials!$F190)</f>
        <v>18639801.792077038</v>
      </c>
      <c r="R190" s="73">
        <f t="shared" si="47"/>
        <v>-15045781.827368928</v>
      </c>
      <c r="S190" s="12">
        <f t="shared" si="36"/>
        <v>-0.23986101520837297</v>
      </c>
      <c r="T190" s="115">
        <f t="shared" si="37"/>
        <v>86874147.148788542</v>
      </c>
      <c r="U190" s="73">
        <f>T190/SUMIFS(FinParameters!$L$8:$L$39,FinParameters!$B$8:$B$39,Financials!$E190,FinParameters!$C$8:$C$39,Financials!$F190)</f>
        <v>69562593.526517227</v>
      </c>
      <c r="V190" s="73">
        <f t="shared" si="38"/>
        <v>69562593.526517227</v>
      </c>
      <c r="W190" s="12"/>
      <c r="X190" s="73">
        <f t="shared" si="39"/>
        <v>134555448.39616731</v>
      </c>
      <c r="Y190" s="73">
        <f t="shared" si="40"/>
        <v>88202395.318594262</v>
      </c>
      <c r="Z190" s="73">
        <f t="shared" si="40"/>
        <v>54516811.699148297</v>
      </c>
      <c r="AA190" s="12">
        <f t="shared" si="41"/>
        <v>0.86911122001614916</v>
      </c>
      <c r="AB190" s="115">
        <f t="shared" si="42"/>
        <v>-68488989.655916706</v>
      </c>
      <c r="AC190" s="73">
        <f>AB190/SUMIFS(FinParameters!$L$8:$L$39,FinParameters!$B$8:$B$39,Financials!$E190,FinParameters!$C$8:$C$39,Financials!$F190)</f>
        <v>-54841076.486387298</v>
      </c>
      <c r="AD190" s="73">
        <f t="shared" si="43"/>
        <v>-54841076.486387298</v>
      </c>
      <c r="AE190" s="12"/>
      <c r="AF190" s="73">
        <f t="shared" si="44"/>
        <v>66066458.740250602</v>
      </c>
      <c r="AG190" s="73">
        <f t="shared" si="45"/>
        <v>33361318.832206964</v>
      </c>
      <c r="AH190" s="73">
        <f t="shared" si="45"/>
        <v>-324264.7872390002</v>
      </c>
      <c r="AI190" s="12">
        <f t="shared" si="46"/>
        <v>-5.1694542667095724E-3</v>
      </c>
      <c r="AL190" s="73">
        <f>Summary!G190</f>
        <v>8336254.9475257751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-10112980.274846431</v>
      </c>
      <c r="AN190" s="20">
        <f>Summary!I190</f>
        <v>7116836.9459052365</v>
      </c>
      <c r="AP190" s="12">
        <v>1</v>
      </c>
    </row>
    <row r="191" spans="1:42" x14ac:dyDescent="0.3">
      <c r="A191">
        <v>187</v>
      </c>
      <c r="B191" t="str">
        <f>Summary!B191</f>
        <v>Portland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40060381.373597413</v>
      </c>
      <c r="H191" s="73">
        <f>SUMIFS(AM$5:AM191,$F$5:$F191,$F191,$D$5:$D191,$D191)</f>
        <v>-27107031.24706262</v>
      </c>
      <c r="I191" s="20">
        <f>SUMIFS(AN$5:AN191,$F$5:$F191,$F191,$D$5:$D191,$D191)</f>
        <v>45680362.850284137</v>
      </c>
      <c r="J191" s="73">
        <f t="shared" si="32"/>
        <v>45680362.850284137</v>
      </c>
      <c r="K191" s="73">
        <f t="shared" si="33"/>
        <v>85740744.223881543</v>
      </c>
      <c r="L191" s="73">
        <f t="shared" si="34"/>
        <v>58633712.976818934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36772722.285145283</v>
      </c>
      <c r="Q191" s="73">
        <f>P191/SUMIFS(FinParameters!$H$8:$H$39,FinParameters!$B$8:$B$39,Financials!$E191,FinParameters!$C$8:$C$39,Financials!$F191)</f>
        <v>14375368.054534452</v>
      </c>
      <c r="R191" s="73">
        <f t="shared" si="47"/>
        <v>-25954360.789602399</v>
      </c>
      <c r="S191" s="12">
        <f t="shared" si="36"/>
        <v>-0.41376642300861205</v>
      </c>
      <c r="T191" s="115">
        <f t="shared" si="37"/>
        <v>40060381.373597413</v>
      </c>
      <c r="U191" s="73">
        <f>T191/SUMIFS(FinParameters!$L$8:$L$39,FinParameters!$B$8:$B$39,Financials!$E191,FinParameters!$C$8:$C$39,Financials!$F191)</f>
        <v>32077483.549116828</v>
      </c>
      <c r="V191" s="73">
        <f t="shared" si="38"/>
        <v>32077483.549116828</v>
      </c>
      <c r="W191" s="12"/>
      <c r="X191" s="73">
        <f t="shared" si="39"/>
        <v>76833103.658742696</v>
      </c>
      <c r="Y191" s="73">
        <f t="shared" si="40"/>
        <v>46452851.603651278</v>
      </c>
      <c r="Z191" s="73">
        <f t="shared" si="40"/>
        <v>6123122.7595144287</v>
      </c>
      <c r="AA191" s="12">
        <f t="shared" si="41"/>
        <v>9.7615295648578335E-2</v>
      </c>
      <c r="AB191" s="115">
        <f t="shared" si="42"/>
        <v>-27107031.24706262</v>
      </c>
      <c r="AC191" s="73">
        <f>AB191/SUMIFS(FinParameters!$L$8:$L$39,FinParameters!$B$8:$B$39,Financials!$E191,FinParameters!$C$8:$C$39,Financials!$F191)</f>
        <v>-21705368.722878031</v>
      </c>
      <c r="AD191" s="73">
        <f t="shared" si="43"/>
        <v>-21705368.722878031</v>
      </c>
      <c r="AE191" s="12"/>
      <c r="AF191" s="73">
        <f t="shared" si="44"/>
        <v>49726072.411680073</v>
      </c>
      <c r="AG191" s="73">
        <f t="shared" si="45"/>
        <v>24747482.880773246</v>
      </c>
      <c r="AH191" s="73">
        <f t="shared" si="45"/>
        <v>-15582245.963363603</v>
      </c>
      <c r="AI191" s="12">
        <f t="shared" si="46"/>
        <v>-0.24841336787166207</v>
      </c>
      <c r="AL191" s="73">
        <f>Summary!G191</f>
        <v>2849848.9357450404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-4019185.5497831106</v>
      </c>
      <c r="AN191" s="20">
        <f>Summary!I191</f>
        <v>5962135.0776374806</v>
      </c>
      <c r="AP191" s="12">
        <v>1</v>
      </c>
    </row>
    <row r="192" spans="1:42" x14ac:dyDescent="0.3">
      <c r="A192">
        <v>188</v>
      </c>
      <c r="B192" t="str">
        <f>Summary!B192</f>
        <v>Portland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8954122.4402537756</v>
      </c>
      <c r="H192" s="73">
        <f>SUMIFS(AM$5:AM192,$F$5:$F192,$F192,$D$5:$D192,$D192)</f>
        <v>274547.31936649373</v>
      </c>
      <c r="I192" s="20">
        <f>SUMIFS(AN$5:AN192,$F$5:$F192,$F192,$D$5:$D192,$D192)</f>
        <v>38722600.872619145</v>
      </c>
      <c r="J192" s="73">
        <f t="shared" si="32"/>
        <v>38722600.872619145</v>
      </c>
      <c r="K192" s="73">
        <f t="shared" si="33"/>
        <v>47676723.312872916</v>
      </c>
      <c r="L192" s="73">
        <f t="shared" si="34"/>
        <v>47951270.632239416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29814960.307480291</v>
      </c>
      <c r="Q192" s="73">
        <f>P192/SUMIFS(FinParameters!$H$8:$H$39,FinParameters!$B$8:$B$39,Financials!$E192,FinParameters!$C$8:$C$39,Financials!$F192)</f>
        <v>11655406.54368422</v>
      </c>
      <c r="R192" s="73">
        <f t="shared" si="47"/>
        <v>-32912122.767267391</v>
      </c>
      <c r="S192" s="12">
        <f t="shared" si="36"/>
        <v>-0.52468760149500671</v>
      </c>
      <c r="T192" s="115">
        <f t="shared" si="37"/>
        <v>8954122.4402537756</v>
      </c>
      <c r="U192" s="73">
        <f>T192/SUMIFS(FinParameters!$L$8:$L$39,FinParameters!$B$8:$B$39,Financials!$E192,FinParameters!$C$8:$C$39,Financials!$F192)</f>
        <v>7169819.7926622862</v>
      </c>
      <c r="V192" s="73">
        <f t="shared" si="38"/>
        <v>7169819.7926622862</v>
      </c>
      <c r="W192" s="12"/>
      <c r="X192" s="73">
        <f t="shared" si="39"/>
        <v>38769082.747734062</v>
      </c>
      <c r="Y192" s="73">
        <f t="shared" si="40"/>
        <v>18825226.336346507</v>
      </c>
      <c r="Z192" s="73">
        <f t="shared" si="40"/>
        <v>-25742302.974605106</v>
      </c>
      <c r="AA192" s="12">
        <f t="shared" si="41"/>
        <v>-0.41038578095413303</v>
      </c>
      <c r="AB192" s="115">
        <f t="shared" si="42"/>
        <v>274547.31936649373</v>
      </c>
      <c r="AC192" s="73">
        <f>AB192/SUMIFS(FinParameters!$L$8:$L$39,FinParameters!$B$8:$B$39,Financials!$E192,FinParameters!$C$8:$C$39,Financials!$F192)</f>
        <v>219837.82526436739</v>
      </c>
      <c r="AD192" s="73">
        <f t="shared" si="43"/>
        <v>219837.82526436739</v>
      </c>
      <c r="AE192" s="12"/>
      <c r="AF192" s="73">
        <f t="shared" si="44"/>
        <v>39043630.067100555</v>
      </c>
      <c r="AG192" s="73">
        <f t="shared" si="45"/>
        <v>19045064.161610875</v>
      </c>
      <c r="AH192" s="73">
        <f t="shared" si="45"/>
        <v>-25522465.149340738</v>
      </c>
      <c r="AI192" s="12">
        <f t="shared" si="46"/>
        <v>-0.40688110937547212</v>
      </c>
      <c r="AL192" s="73">
        <f>Summary!G192</f>
        <v>-199924.93808921563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84617.144283944595</v>
      </c>
      <c r="AN192" s="20">
        <f>Summary!I192</f>
        <v>5177708.8373257341</v>
      </c>
      <c r="AP192" s="12">
        <v>1</v>
      </c>
    </row>
    <row r="193" spans="1:42" x14ac:dyDescent="0.3">
      <c r="A193">
        <v>189</v>
      </c>
      <c r="B193" t="str">
        <f>Summary!B193</f>
        <v>Portland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-12705797.437434513</v>
      </c>
      <c r="H193" s="73">
        <f>SUMIFS(AM$5:AM193,$F$5:$F193,$F193,$D$5:$D193,$D193)</f>
        <v>25541894.068640172</v>
      </c>
      <c r="I193" s="20">
        <f>SUMIFS(AN$5:AN193,$F$5:$F193,$F193,$D$5:$D193,$D193)</f>
        <v>32220051.02588591</v>
      </c>
      <c r="J193" s="73">
        <f t="shared" si="32"/>
        <v>32220051.02588591</v>
      </c>
      <c r="K193" s="73">
        <f t="shared" si="33"/>
        <v>19514253.588451397</v>
      </c>
      <c r="L193" s="73">
        <f t="shared" si="34"/>
        <v>45056147.657091573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23312410.460747056</v>
      </c>
      <c r="Q193" s="73">
        <f>P193/SUMIFS(FinParameters!$H$8:$H$39,FinParameters!$B$8:$B$39,Financials!$E193,FinParameters!$C$8:$C$39,Financials!$F193)</f>
        <v>9113398.7310750447</v>
      </c>
      <c r="R193" s="73">
        <f t="shared" si="47"/>
        <v>-39414672.614000626</v>
      </c>
      <c r="S193" s="12">
        <f t="shared" si="36"/>
        <v>-0.62835175305430335</v>
      </c>
      <c r="T193" s="115">
        <f t="shared" si="37"/>
        <v>-12705797.437434513</v>
      </c>
      <c r="U193" s="73">
        <f>T193/SUMIFS(FinParameters!$L$8:$L$39,FinParameters!$B$8:$B$39,Financials!$E193,FinParameters!$C$8:$C$39,Financials!$F193)</f>
        <v>-10173892.36704405</v>
      </c>
      <c r="V193" s="73">
        <f t="shared" si="38"/>
        <v>-10173892.36704405</v>
      </c>
      <c r="W193" s="12"/>
      <c r="X193" s="73">
        <f t="shared" si="39"/>
        <v>10606613.023312543</v>
      </c>
      <c r="Y193" s="73">
        <f t="shared" si="40"/>
        <v>-1060493.6359690055</v>
      </c>
      <c r="Z193" s="73">
        <f t="shared" si="40"/>
        <v>-49588564.98104468</v>
      </c>
      <c r="AA193" s="12">
        <f t="shared" si="41"/>
        <v>-0.79054473044686768</v>
      </c>
      <c r="AB193" s="115">
        <f t="shared" si="42"/>
        <v>25541894.068640172</v>
      </c>
      <c r="AC193" s="73">
        <f>AB193/SUMIFS(FinParameters!$L$8:$L$39,FinParameters!$B$8:$B$39,Financials!$E193,FinParameters!$C$8:$C$39,Financials!$F193)</f>
        <v>20452118.994056273</v>
      </c>
      <c r="AD193" s="73">
        <f t="shared" si="43"/>
        <v>20452118.994056273</v>
      </c>
      <c r="AE193" s="12"/>
      <c r="AF193" s="73">
        <f t="shared" si="44"/>
        <v>36148507.091952711</v>
      </c>
      <c r="AG193" s="73">
        <f t="shared" si="45"/>
        <v>19391625.358087268</v>
      </c>
      <c r="AH193" s="73">
        <f t="shared" si="45"/>
        <v>-29136445.986988407</v>
      </c>
      <c r="AI193" s="12">
        <f t="shared" si="46"/>
        <v>-0.46449547083623266</v>
      </c>
      <c r="AL193" s="73">
        <f>Summary!G193</f>
        <v>-2920416.7906209836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3771289.3615905587</v>
      </c>
      <c r="AN193" s="20">
        <f>Summary!I193</f>
        <v>4414334.232922202</v>
      </c>
      <c r="AP193" s="12">
        <v>1</v>
      </c>
    </row>
    <row r="194" spans="1:42" x14ac:dyDescent="0.3">
      <c r="A194">
        <v>190</v>
      </c>
      <c r="B194" t="str">
        <f>Summary!B194</f>
        <v>Portland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-37957293.646323822</v>
      </c>
      <c r="H194" s="73">
        <f>SUMIFS(AM$5:AM194,$F$5:$F194,$F194,$D$5:$D194,$D194)</f>
        <v>58960967.124823458</v>
      </c>
      <c r="I194" s="20">
        <f>SUMIFS(AN$5:AN194,$F$5:$F194,$F194,$D$5:$D194,$D194)</f>
        <v>24283799.115045618</v>
      </c>
      <c r="J194" s="73">
        <f t="shared" si="32"/>
        <v>24283799.115045618</v>
      </c>
      <c r="K194" s="73">
        <f t="shared" si="33"/>
        <v>-13673494.531278204</v>
      </c>
      <c r="L194" s="73">
        <f t="shared" si="34"/>
        <v>45287472.593545258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15376158.549906764</v>
      </c>
      <c r="Q194" s="73">
        <f>P194/SUMIFS(FinParameters!$H$8:$H$39,FinParameters!$B$8:$B$39,Financials!$E194,FinParameters!$C$8:$C$39,Financials!$F194)</f>
        <v>6010921.2667422509</v>
      </c>
      <c r="R194" s="73">
        <f t="shared" si="47"/>
        <v>-47350924.524840921</v>
      </c>
      <c r="S194" s="12">
        <f t="shared" si="36"/>
        <v>-0.75487209358063057</v>
      </c>
      <c r="T194" s="115">
        <f t="shared" si="37"/>
        <v>-37957293.646323822</v>
      </c>
      <c r="U194" s="73">
        <f>T194/SUMIFS(FinParameters!$L$8:$L$39,FinParameters!$B$8:$B$39,Financials!$E194,FinParameters!$C$8:$C$39,Financials!$F194)</f>
        <v>-30393481.558600828</v>
      </c>
      <c r="V194" s="73">
        <f t="shared" si="38"/>
        <v>-30393481.558600828</v>
      </c>
      <c r="W194" s="12"/>
      <c r="X194" s="73">
        <f t="shared" si="39"/>
        <v>-22581135.096417058</v>
      </c>
      <c r="Y194" s="73">
        <f t="shared" si="40"/>
        <v>-24382560.291858576</v>
      </c>
      <c r="Z194" s="73">
        <f t="shared" si="40"/>
        <v>-77744406.083441749</v>
      </c>
      <c r="AA194" s="12">
        <f t="shared" si="41"/>
        <v>-1.2394073225244497</v>
      </c>
      <c r="AB194" s="115">
        <f t="shared" si="42"/>
        <v>58960967.124823458</v>
      </c>
      <c r="AC194" s="73">
        <f>AB194/SUMIFS(FinParameters!$L$8:$L$39,FinParameters!$B$8:$B$39,Financials!$E194,FinParameters!$C$8:$C$39,Financials!$F194)</f>
        <v>47211718.614168115</v>
      </c>
      <c r="AD194" s="73">
        <f t="shared" si="43"/>
        <v>47211718.614168115</v>
      </c>
      <c r="AE194" s="12"/>
      <c r="AF194" s="73">
        <f t="shared" si="44"/>
        <v>36379832.028406397</v>
      </c>
      <c r="AG194" s="73">
        <f t="shared" si="45"/>
        <v>22829158.322309539</v>
      </c>
      <c r="AH194" s="73">
        <f t="shared" si="45"/>
        <v>-30532687.469273634</v>
      </c>
      <c r="AI194" s="12">
        <f t="shared" si="46"/>
        <v>-0.48675446031644526</v>
      </c>
      <c r="AL194" s="73">
        <f>Summary!G194</f>
        <v>-5989011.0386455525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8779561.2502015959</v>
      </c>
      <c r="AN194" s="20">
        <f>Summary!I194</f>
        <v>3346156.3097410533</v>
      </c>
      <c r="AP194" s="12">
        <v>1</v>
      </c>
    </row>
    <row r="195" spans="1:42" x14ac:dyDescent="0.3">
      <c r="A195">
        <v>191</v>
      </c>
      <c r="B195" t="str">
        <f>Summary!B195</f>
        <v>Portland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-77810538.707706347</v>
      </c>
      <c r="H195" s="73">
        <f>SUMIFS(AM$5:AM195,$F$5:$F195,$F195,$D$5:$D195,$D195)</f>
        <v>125845850.89571133</v>
      </c>
      <c r="I195" s="20">
        <f>SUMIFS(AN$5:AN195,$F$5:$F195,$F195,$D$5:$D195,$D195)</f>
        <v>12194868.428809209</v>
      </c>
      <c r="J195" s="73">
        <f t="shared" si="32"/>
        <v>12194868.428809209</v>
      </c>
      <c r="K195" s="73">
        <f t="shared" si="33"/>
        <v>-65615670.278897136</v>
      </c>
      <c r="L195" s="73">
        <f t="shared" si="34"/>
        <v>60230180.616814196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3287227.8636703547</v>
      </c>
      <c r="Q195" s="73">
        <f>P195/SUMIFS(FinParameters!$H$8:$H$39,FinParameters!$B$8:$B$39,Financials!$E195,FinParameters!$C$8:$C$39,Financials!$F195)</f>
        <v>1285058.80127541</v>
      </c>
      <c r="R195" s="73">
        <f t="shared" si="47"/>
        <v>-59439855.211077332</v>
      </c>
      <c r="S195" s="12">
        <f t="shared" si="36"/>
        <v>-0.94759475967098328</v>
      </c>
      <c r="T195" s="115">
        <f t="shared" si="37"/>
        <v>-77810538.707706347</v>
      </c>
      <c r="U195" s="73">
        <f>T195/SUMIFS(FinParameters!$L$8:$L$39,FinParameters!$B$8:$B$39,Financials!$E195,FinParameters!$C$8:$C$39,Financials!$F195)</f>
        <v>-62305105.187774979</v>
      </c>
      <c r="V195" s="73">
        <f t="shared" si="38"/>
        <v>-62305105.187774979</v>
      </c>
      <c r="W195" s="12"/>
      <c r="X195" s="73">
        <f t="shared" si="39"/>
        <v>-74523310.844035983</v>
      </c>
      <c r="Y195" s="73">
        <f t="shared" si="40"/>
        <v>-61020046.386499569</v>
      </c>
      <c r="Z195" s="73">
        <f t="shared" si="40"/>
        <v>-121744960.39885232</v>
      </c>
      <c r="AA195" s="12">
        <f t="shared" si="41"/>
        <v>-1.9408675556262829</v>
      </c>
      <c r="AB195" s="115">
        <f t="shared" si="42"/>
        <v>125845850.89571133</v>
      </c>
      <c r="AC195" s="73">
        <f>AB195/SUMIFS(FinParameters!$L$8:$L$39,FinParameters!$B$8:$B$39,Financials!$E195,FinParameters!$C$8:$C$39,Financials!$F195)</f>
        <v>100768342.02313247</v>
      </c>
      <c r="AD195" s="73">
        <f t="shared" si="43"/>
        <v>100768342.02313247</v>
      </c>
      <c r="AE195" s="12"/>
      <c r="AF195" s="73">
        <f t="shared" si="44"/>
        <v>51322540.051675349</v>
      </c>
      <c r="AG195" s="73">
        <f t="shared" si="45"/>
        <v>39748295.636632904</v>
      </c>
      <c r="AH195" s="73">
        <f t="shared" si="45"/>
        <v>-20976618.375719845</v>
      </c>
      <c r="AI195" s="12">
        <f t="shared" si="46"/>
        <v>-0.33441086923687185</v>
      </c>
      <c r="AL195" s="73">
        <f>Summary!G195</f>
        <v>-10689620.250376092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17867252.303427499</v>
      </c>
      <c r="AN195" s="20">
        <f>Summary!I195</f>
        <v>1730258.596187637</v>
      </c>
      <c r="AP195" s="12">
        <v>1</v>
      </c>
    </row>
    <row r="196" spans="1:42" x14ac:dyDescent="0.3">
      <c r="A196">
        <v>192</v>
      </c>
      <c r="B196" t="str">
        <f>Summary!B196</f>
        <v>Portland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15426071.068089029</v>
      </c>
      <c r="H196" s="73">
        <f>SUMIFS(AM$5:AM196,$F$5:$F196,$F196,$D$5:$D196,$D196)</f>
        <v>-1624954.1362595749</v>
      </c>
      <c r="I196" s="20">
        <f>SUMIFS(AN$5:AN196,$F$5:$F196,$F196,$D$5:$D196,$D196)</f>
        <v>39210008.953950576</v>
      </c>
      <c r="J196" s="73">
        <f t="shared" si="32"/>
        <v>39210008.953950576</v>
      </c>
      <c r="K196" s="73">
        <f t="shared" si="33"/>
        <v>54636080.022039607</v>
      </c>
      <c r="L196" s="73">
        <f t="shared" si="34"/>
        <v>53011125.885780029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30302368.388811722</v>
      </c>
      <c r="Q196" s="73">
        <f>P196/SUMIFS(FinParameters!$H$8:$H$39,FinParameters!$B$8:$B$39,Financials!$E196,FinParameters!$C$8:$C$39,Financials!$F196)</f>
        <v>11845946.436476553</v>
      </c>
      <c r="R196" s="73">
        <f t="shared" si="47"/>
        <v>-32424714.685935959</v>
      </c>
      <c r="S196" s="12">
        <f t="shared" si="36"/>
        <v>-0.516917304241576</v>
      </c>
      <c r="T196" s="115">
        <f t="shared" si="37"/>
        <v>15426071.068089029</v>
      </c>
      <c r="U196" s="73">
        <f>T196/SUMIFS(FinParameters!$L$8:$L$39,FinParameters!$B$8:$B$39,Financials!$E196,FinParameters!$C$8:$C$39,Financials!$F196)</f>
        <v>12352092.614881096</v>
      </c>
      <c r="V196" s="73">
        <f t="shared" si="38"/>
        <v>12352092.614881096</v>
      </c>
      <c r="W196" s="12"/>
      <c r="X196" s="73">
        <f t="shared" si="39"/>
        <v>45728439.456900753</v>
      </c>
      <c r="Y196" s="73">
        <f t="shared" si="40"/>
        <v>24198039.051357649</v>
      </c>
      <c r="Z196" s="73">
        <f t="shared" si="40"/>
        <v>-20072622.071054861</v>
      </c>
      <c r="AA196" s="12">
        <f t="shared" si="41"/>
        <v>-0.31999929037248004</v>
      </c>
      <c r="AB196" s="115">
        <f t="shared" si="42"/>
        <v>-1624954.1362595749</v>
      </c>
      <c r="AC196" s="73">
        <f>AB196/SUMIFS(FinParameters!$L$8:$L$39,FinParameters!$B$8:$B$39,Financials!$E196,FinParameters!$C$8:$C$39,Financials!$F196)</f>
        <v>-1301146.8634766792</v>
      </c>
      <c r="AD196" s="73">
        <f t="shared" si="43"/>
        <v>-1301146.8634766792</v>
      </c>
      <c r="AE196" s="12"/>
      <c r="AF196" s="73">
        <f t="shared" si="44"/>
        <v>44103485.320641175</v>
      </c>
      <c r="AG196" s="73">
        <f t="shared" si="45"/>
        <v>22896892.187880971</v>
      </c>
      <c r="AH196" s="73">
        <f t="shared" si="45"/>
        <v>-21373768.93453154</v>
      </c>
      <c r="AI196" s="12">
        <f t="shared" si="46"/>
        <v>-0.34074227409971936</v>
      </c>
      <c r="AL196" s="73">
        <f>Summary!G196</f>
        <v>207346.39458457413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-205804.51620867406</v>
      </c>
      <c r="AN196" s="20">
        <f>Summary!I196</f>
        <v>5194158.5344938654</v>
      </c>
      <c r="AP196" s="12">
        <v>1</v>
      </c>
    </row>
    <row r="197" spans="1:42" x14ac:dyDescent="0.3">
      <c r="A197">
        <v>193</v>
      </c>
      <c r="B197" t="str">
        <f>Summary!B197</f>
        <v>Portland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189917880.86597359</v>
      </c>
      <c r="H197" s="73">
        <f>SUMIFS(AM$5:AM197,$F$5:$F197,$F197,$D$5:$D197,$D197)</f>
        <v>-191621341.36212403</v>
      </c>
      <c r="I197" s="20">
        <f>SUMIFS(AN$5:AN197,$F$5:$F197,$F197,$D$5:$D197,$D197)</f>
        <v>94087769.964032993</v>
      </c>
      <c r="J197" s="73">
        <f t="shared" si="32"/>
        <v>94087769.964032993</v>
      </c>
      <c r="K197" s="73">
        <f t="shared" si="33"/>
        <v>284005650.8300066</v>
      </c>
      <c r="L197" s="73">
        <f t="shared" si="34"/>
        <v>92384309.467882559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84153688.38476567</v>
      </c>
      <c r="Q197" s="73">
        <f>P197/SUMIFS(FinParameters!$H$8:$H$39,FinParameters!$B$8:$B$39,Financials!$E197,FinParameters!$C$8:$C$39,Financials!$F197)</f>
        <v>29637622.880737614</v>
      </c>
      <c r="R197" s="73">
        <f t="shared" si="47"/>
        <v>19520838.224532805</v>
      </c>
      <c r="S197" s="12">
        <f t="shared" si="36"/>
        <v>0.30202657280528744</v>
      </c>
      <c r="T197" s="115">
        <f t="shared" si="37"/>
        <v>189917880.86597359</v>
      </c>
      <c r="U197" s="73">
        <f>T197/SUMIFS(FinParameters!$L$8:$L$39,FinParameters!$B$8:$B$39,Financials!$E197,FinParameters!$C$8:$C$39,Financials!$F197)</f>
        <v>148363544.99163565</v>
      </c>
      <c r="V197" s="73">
        <f t="shared" si="38"/>
        <v>148363544.99163565</v>
      </c>
      <c r="W197" s="12"/>
      <c r="X197" s="73">
        <f t="shared" si="39"/>
        <v>274071569.25073928</v>
      </c>
      <c r="Y197" s="73">
        <f t="shared" si="40"/>
        <v>178001167.87237325</v>
      </c>
      <c r="Z197" s="73">
        <f t="shared" si="40"/>
        <v>167884383.21616846</v>
      </c>
      <c r="AA197" s="12">
        <f t="shared" si="41"/>
        <v>2.597508585803693</v>
      </c>
      <c r="AB197" s="115">
        <f t="shared" si="42"/>
        <v>-191621341.36212403</v>
      </c>
      <c r="AC197" s="73">
        <f>AB197/SUMIFS(FinParameters!$L$8:$L$39,FinParameters!$B$8:$B$39,Financials!$E197,FinParameters!$C$8:$C$39,Financials!$F197)</f>
        <v>-149694285.60863131</v>
      </c>
      <c r="AD197" s="73">
        <f t="shared" si="43"/>
        <v>-149694285.60863131</v>
      </c>
      <c r="AE197" s="12"/>
      <c r="AF197" s="73">
        <f t="shared" si="44"/>
        <v>82450227.888615251</v>
      </c>
      <c r="AG197" s="73">
        <f t="shared" si="45"/>
        <v>28306882.26374194</v>
      </c>
      <c r="AH197" s="73">
        <f t="shared" si="45"/>
        <v>18190097.60753715</v>
      </c>
      <c r="AI197" s="12">
        <f t="shared" si="46"/>
        <v>0.28143734281316141</v>
      </c>
      <c r="AL197" s="73">
        <f>Summary!G197</f>
        <v>19211934.996263608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-25748474.310843162</v>
      </c>
      <c r="AN197" s="20">
        <f>Summary!I197</f>
        <v>10204505.851004109</v>
      </c>
      <c r="AP197" s="12">
        <v>1</v>
      </c>
    </row>
    <row r="198" spans="1:42" x14ac:dyDescent="0.3">
      <c r="A198">
        <v>194</v>
      </c>
      <c r="B198" t="str">
        <f>Summary!B198</f>
        <v>Portland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96912841.729423955</v>
      </c>
      <c r="H198" s="73">
        <f>SUMIFS(AM$5:AM198,$F$5:$F198,$F198,$D$5:$D198,$D198)</f>
        <v>-79184342.636430562</v>
      </c>
      <c r="I198" s="20">
        <f>SUMIFS(AN$5:AN198,$F$5:$F198,$F198,$D$5:$D198,$D198)</f>
        <v>64139723.994871244</v>
      </c>
      <c r="J198" s="73">
        <f t="shared" ref="J198:J260" si="48">I198</f>
        <v>64139723.994871244</v>
      </c>
      <c r="K198" s="73">
        <f t="shared" ref="K198:K260" si="49">SUM(G198,I198)</f>
        <v>161052565.7242952</v>
      </c>
      <c r="L198" s="73">
        <f t="shared" ref="L198:L260" si="50">SUM(G198:I198)</f>
        <v>81868223.087864637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54205642.415603921</v>
      </c>
      <c r="Q198" s="73">
        <f>P198/SUMIFS(FinParameters!$H$8:$H$39,FinParameters!$B$8:$B$39,Financials!$E198,FinParameters!$C$8:$C$39,Financials!$F198)</f>
        <v>19090385.920774605</v>
      </c>
      <c r="R198" s="73">
        <f t="shared" si="47"/>
        <v>-10427207.744628944</v>
      </c>
      <c r="S198" s="12">
        <f t="shared" ref="S198:S260" si="52">-R198/SUM($N198,$O198)</f>
        <v>-0.16132984571744244</v>
      </c>
      <c r="T198" s="115">
        <f t="shared" ref="T198:T260" si="53">G198</f>
        <v>96912841.729423955</v>
      </c>
      <c r="U198" s="73">
        <f>T198/SUMIFS(FinParameters!$L$8:$L$39,FinParameters!$B$8:$B$39,Financials!$E198,FinParameters!$C$8:$C$39,Financials!$F198)</f>
        <v>75708157.065724373</v>
      </c>
      <c r="V198" s="73">
        <f t="shared" ref="V198:V260" si="54">U198</f>
        <v>75708157.065724373</v>
      </c>
      <c r="W198" s="12"/>
      <c r="X198" s="73">
        <f t="shared" ref="X198:X260" si="55">SUM(K198,M198)</f>
        <v>151118484.14502788</v>
      </c>
      <c r="Y198" s="73">
        <f t="shared" ref="Y198:Z260" si="56">SUM(Q198,U198)</f>
        <v>94798542.986498982</v>
      </c>
      <c r="Z198" s="73">
        <f t="shared" si="56"/>
        <v>65280949.321095429</v>
      </c>
      <c r="AA198" s="12">
        <f t="shared" ref="AA198:AA260" si="57">-Z198/SUM($N198,$O198)</f>
        <v>1.0100273956549317</v>
      </c>
      <c r="AB198" s="115">
        <f t="shared" ref="AB198:AB260" si="58">H198*AP198</f>
        <v>-79184342.636430562</v>
      </c>
      <c r="AC198" s="73">
        <f>AB198/SUMIFS(FinParameters!$L$8:$L$39,FinParameters!$B$8:$B$39,Financials!$E198,FinParameters!$C$8:$C$39,Financials!$F198)</f>
        <v>-61858681.909281924</v>
      </c>
      <c r="AD198" s="73">
        <f t="shared" ref="AD198:AD260" si="59">AC198</f>
        <v>-61858681.909281924</v>
      </c>
      <c r="AE198" s="12"/>
      <c r="AF198" s="73">
        <f t="shared" ref="AF198:AF260" si="60">X198+AB198</f>
        <v>71934141.508597314</v>
      </c>
      <c r="AG198" s="73">
        <f t="shared" ref="AG198:AH260" si="61">Y198+AC198</f>
        <v>32939861.077217057</v>
      </c>
      <c r="AH198" s="73">
        <f t="shared" si="61"/>
        <v>3422267.411813505</v>
      </c>
      <c r="AI198" s="12">
        <f t="shared" ref="AI198:AI260" si="62">-AH198/SUM($N198,$O198)</f>
        <v>5.2949350111116546E-2</v>
      </c>
      <c r="AL198" s="73">
        <f>Summary!G198</f>
        <v>10038694.580635415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-10695352.980513863</v>
      </c>
      <c r="AN198" s="20">
        <f>Summary!I198</f>
        <v>7550782.1823536409</v>
      </c>
      <c r="AP198" s="12">
        <v>1</v>
      </c>
    </row>
    <row r="199" spans="1:42" x14ac:dyDescent="0.3">
      <c r="A199">
        <v>195</v>
      </c>
      <c r="B199" t="str">
        <f>Summary!B199</f>
        <v>Portland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44266403.026261427</v>
      </c>
      <c r="H199" s="73">
        <f>SUMIFS(AM$5:AM199,$F$5:$F199,$F199,$D$5:$D199,$D199)</f>
        <v>-31369755.217149682</v>
      </c>
      <c r="I199" s="20">
        <f>SUMIFS(AN$5:AN199,$F$5:$F199,$F199,$D$5:$D199,$D199)</f>
        <v>52056900.310781151</v>
      </c>
      <c r="J199" s="73">
        <f t="shared" si="48"/>
        <v>52056900.310781151</v>
      </c>
      <c r="K199" s="73">
        <f t="shared" si="49"/>
        <v>96323303.33704257</v>
      </c>
      <c r="L199" s="73">
        <f t="shared" si="50"/>
        <v>64953548.119892895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42122818.731513828</v>
      </c>
      <c r="Q199" s="73">
        <f>P199/SUMIFS(FinParameters!$H$8:$H$39,FinParameters!$B$8:$B$39,Financials!$E199,FinParameters!$C$8:$C$39,Financials!$F199)</f>
        <v>14835002.959469551</v>
      </c>
      <c r="R199" s="73">
        <f t="shared" ref="R199:R260" si="63">SUM(P199,N199:O199)</f>
        <v>-22510031.428719036</v>
      </c>
      <c r="S199" s="12">
        <f t="shared" si="52"/>
        <v>-0.34827539514215872</v>
      </c>
      <c r="T199" s="115">
        <f t="shared" si="53"/>
        <v>44266403.026261427</v>
      </c>
      <c r="U199" s="73">
        <f>T199/SUMIFS(FinParameters!$L$8:$L$39,FinParameters!$B$8:$B$39,Financials!$E199,FinParameters!$C$8:$C$39,Financials!$F199)</f>
        <v>34580843.294262327</v>
      </c>
      <c r="V199" s="73">
        <f t="shared" si="54"/>
        <v>34580843.294262327</v>
      </c>
      <c r="W199" s="12"/>
      <c r="X199" s="73">
        <f t="shared" si="55"/>
        <v>86389221.757775247</v>
      </c>
      <c r="Y199" s="73">
        <f t="shared" si="56"/>
        <v>49415846.253731877</v>
      </c>
      <c r="Z199" s="73">
        <f t="shared" si="56"/>
        <v>12070811.865543291</v>
      </c>
      <c r="AA199" s="12">
        <f t="shared" si="57"/>
        <v>0.18675970246737145</v>
      </c>
      <c r="AB199" s="115">
        <f t="shared" si="58"/>
        <v>-31369755.217149682</v>
      </c>
      <c r="AC199" s="73">
        <f>AB199/SUMIFS(FinParameters!$L$8:$L$39,FinParameters!$B$8:$B$39,Financials!$E199,FinParameters!$C$8:$C$39,Financials!$F199)</f>
        <v>-24506002.638164628</v>
      </c>
      <c r="AD199" s="73">
        <f t="shared" si="59"/>
        <v>-24506002.638164628</v>
      </c>
      <c r="AE199" s="12"/>
      <c r="AF199" s="73">
        <f t="shared" si="60"/>
        <v>55019466.540625565</v>
      </c>
      <c r="AG199" s="73">
        <f t="shared" si="61"/>
        <v>24909843.615567248</v>
      </c>
      <c r="AH199" s="73">
        <f t="shared" si="61"/>
        <v>-12435190.772621337</v>
      </c>
      <c r="AI199" s="12">
        <f t="shared" si="62"/>
        <v>-0.19239737597511103</v>
      </c>
      <c r="AL199" s="73">
        <f>Summary!G199</f>
        <v>4206021.6526640151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-4262723.9700870626</v>
      </c>
      <c r="AN199" s="20">
        <f>Summary!I199</f>
        <v>6376537.4604970161</v>
      </c>
      <c r="AP199" s="12">
        <v>1</v>
      </c>
    </row>
    <row r="200" spans="1:42" x14ac:dyDescent="0.3">
      <c r="A200">
        <v>196</v>
      </c>
      <c r="B200" t="str">
        <f>Summary!B200</f>
        <v>Portland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9637441.2688394692</v>
      </c>
      <c r="H200" s="73">
        <f>SUMIFS(AM$5:AM200,$F$5:$F200,$F200,$D$5:$D200,$D200)</f>
        <v>315249.58754558873</v>
      </c>
      <c r="I200" s="20">
        <f>SUMIFS(AN$5:AN200,$F$5:$F200,$F200,$D$5:$D200,$D200)</f>
        <v>44265880.32292524</v>
      </c>
      <c r="J200" s="73">
        <f t="shared" si="48"/>
        <v>44265880.32292524</v>
      </c>
      <c r="K200" s="73">
        <f t="shared" si="49"/>
        <v>53903321.591764711</v>
      </c>
      <c r="L200" s="73">
        <f t="shared" si="50"/>
        <v>54218571.179310299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34331798.743657917</v>
      </c>
      <c r="Q200" s="73">
        <f>P200/SUMIFS(FinParameters!$H$8:$H$39,FinParameters!$B$8:$B$39,Financials!$E200,FinParameters!$C$8:$C$39,Financials!$F200)</f>
        <v>12091126.645925064</v>
      </c>
      <c r="R200" s="73">
        <f t="shared" si="63"/>
        <v>-30301051.416574948</v>
      </c>
      <c r="S200" s="12">
        <f t="shared" si="52"/>
        <v>-0.46881812176710258</v>
      </c>
      <c r="T200" s="115">
        <f t="shared" si="53"/>
        <v>9637441.2688394692</v>
      </c>
      <c r="U200" s="73">
        <f>T200/SUMIFS(FinParameters!$L$8:$L$39,FinParameters!$B$8:$B$39,Financials!$E200,FinParameters!$C$8:$C$39,Financials!$F200)</f>
        <v>7528753.7159429593</v>
      </c>
      <c r="V200" s="73">
        <f t="shared" si="54"/>
        <v>7528753.7159429593</v>
      </c>
      <c r="W200" s="12"/>
      <c r="X200" s="73">
        <f t="shared" si="55"/>
        <v>43969240.012497388</v>
      </c>
      <c r="Y200" s="73">
        <f t="shared" si="56"/>
        <v>19619880.361868024</v>
      </c>
      <c r="Z200" s="73">
        <f t="shared" si="56"/>
        <v>-22772297.700631987</v>
      </c>
      <c r="AA200" s="12">
        <f t="shared" si="57"/>
        <v>-0.35233318110181794</v>
      </c>
      <c r="AB200" s="115">
        <f t="shared" si="58"/>
        <v>315249.58754558873</v>
      </c>
      <c r="AC200" s="73">
        <f>AB200/SUMIFS(FinParameters!$L$8:$L$39,FinParameters!$B$8:$B$39,Financials!$E200,FinParameters!$C$8:$C$39,Financials!$F200)</f>
        <v>246272.47393530866</v>
      </c>
      <c r="AD200" s="73">
        <f t="shared" si="59"/>
        <v>246272.47393530866</v>
      </c>
      <c r="AE200" s="12"/>
      <c r="AF200" s="73">
        <f t="shared" si="60"/>
        <v>44284489.600042976</v>
      </c>
      <c r="AG200" s="73">
        <f t="shared" si="61"/>
        <v>19866152.835803334</v>
      </c>
      <c r="AH200" s="73">
        <f t="shared" si="61"/>
        <v>-22526025.226696678</v>
      </c>
      <c r="AI200" s="12">
        <f t="shared" si="62"/>
        <v>-0.34852285131866945</v>
      </c>
      <c r="AL200" s="73">
        <f>Summary!G200</f>
        <v>683318.82858569408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40702.268179094986</v>
      </c>
      <c r="AN200" s="20">
        <f>Summary!I200</f>
        <v>5543279.4503060952</v>
      </c>
      <c r="AP200" s="12">
        <v>1</v>
      </c>
    </row>
    <row r="201" spans="1:42" x14ac:dyDescent="0.3">
      <c r="A201">
        <v>197</v>
      </c>
      <c r="B201" t="str">
        <f>Summary!B201</f>
        <v>Portland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-14788882.673861427</v>
      </c>
      <c r="H201" s="73">
        <f>SUMIFS(AM$5:AM201,$F$5:$F201,$F201,$D$5:$D201,$D201)</f>
        <v>29584727.316815317</v>
      </c>
      <c r="I201" s="20">
        <f>SUMIFS(AN$5:AN201,$F$5:$F201,$F201,$D$5:$D201,$D201)</f>
        <v>37001739.704171933</v>
      </c>
      <c r="J201" s="73">
        <f t="shared" si="48"/>
        <v>37001739.704171933</v>
      </c>
      <c r="K201" s="73">
        <f t="shared" si="49"/>
        <v>22212857.030310504</v>
      </c>
      <c r="L201" s="73">
        <f t="shared" si="50"/>
        <v>51797584.347125821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27067658.12490461</v>
      </c>
      <c r="Q201" s="73">
        <f>P201/SUMIFS(FinParameters!$H$8:$H$39,FinParameters!$B$8:$B$39,Financials!$E201,FinParameters!$C$8:$C$39,Financials!$F201)</f>
        <v>9532809.0683649965</v>
      </c>
      <c r="R201" s="73">
        <f t="shared" si="63"/>
        <v>-37565192.035328254</v>
      </c>
      <c r="S201" s="12">
        <f t="shared" si="52"/>
        <v>-0.5812089663723552</v>
      </c>
      <c r="T201" s="115">
        <f t="shared" si="53"/>
        <v>-14788882.673861427</v>
      </c>
      <c r="U201" s="73">
        <f>T201/SUMIFS(FinParameters!$L$8:$L$39,FinParameters!$B$8:$B$39,Financials!$E201,FinParameters!$C$8:$C$39,Financials!$F201)</f>
        <v>-11553051.508129848</v>
      </c>
      <c r="V201" s="73">
        <f t="shared" si="54"/>
        <v>-11553051.508129848</v>
      </c>
      <c r="W201" s="12"/>
      <c r="X201" s="73">
        <f t="shared" si="55"/>
        <v>12278775.451043179</v>
      </c>
      <c r="Y201" s="73">
        <f t="shared" si="56"/>
        <v>-2020242.4397648517</v>
      </c>
      <c r="Z201" s="73">
        <f t="shared" si="56"/>
        <v>-49118243.543458104</v>
      </c>
      <c r="AA201" s="12">
        <f t="shared" si="57"/>
        <v>-0.75995787624540578</v>
      </c>
      <c r="AB201" s="115">
        <f t="shared" si="58"/>
        <v>29584727.316815317</v>
      </c>
      <c r="AC201" s="73">
        <f>AB201/SUMIFS(FinParameters!$L$8:$L$39,FinParameters!$B$8:$B$39,Financials!$E201,FinParameters!$C$8:$C$39,Financials!$F201)</f>
        <v>23111541.695387591</v>
      </c>
      <c r="AD201" s="73">
        <f t="shared" si="59"/>
        <v>23111541.695387591</v>
      </c>
      <c r="AE201" s="12"/>
      <c r="AF201" s="73">
        <f t="shared" si="60"/>
        <v>41863502.767858498</v>
      </c>
      <c r="AG201" s="73">
        <f t="shared" si="61"/>
        <v>21091299.255622737</v>
      </c>
      <c r="AH201" s="73">
        <f t="shared" si="61"/>
        <v>-26006701.848070513</v>
      </c>
      <c r="AI201" s="12">
        <f t="shared" si="62"/>
        <v>-0.402375909210203</v>
      </c>
      <c r="AL201" s="73">
        <f>Summary!G201</f>
        <v>-2083085.2364269143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4042833.2481751433</v>
      </c>
      <c r="AN201" s="20">
        <f>Summary!I201</f>
        <v>4781688.6782860262</v>
      </c>
      <c r="AP201" s="12">
        <v>1</v>
      </c>
    </row>
    <row r="202" spans="1:42" x14ac:dyDescent="0.3">
      <c r="A202">
        <v>198</v>
      </c>
      <c r="B202" t="str">
        <f>Summary!B202</f>
        <v>Portland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-43672773.715706721</v>
      </c>
      <c r="H202" s="73">
        <f>SUMIFS(AM$5:AM202,$F$5:$F202,$F202,$D$5:$D202,$D202)</f>
        <v>68382917.30690971</v>
      </c>
      <c r="I202" s="20">
        <f>SUMIFS(AN$5:AN202,$F$5:$F202,$F202,$D$5:$D202,$D202)</f>
        <v>27999231.012901545</v>
      </c>
      <c r="J202" s="73">
        <f t="shared" si="48"/>
        <v>27999231.012901545</v>
      </c>
      <c r="K202" s="73">
        <f t="shared" si="49"/>
        <v>-15673542.702805176</v>
      </c>
      <c r="L202" s="73">
        <f t="shared" si="50"/>
        <v>52709374.604104534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18065149.433634222</v>
      </c>
      <c r="Q202" s="73">
        <f>P202/SUMIFS(FinParameters!$H$8:$H$39,FinParameters!$B$8:$B$39,Financials!$E202,FinParameters!$C$8:$C$39,Financials!$F202)</f>
        <v>6362265.2372673256</v>
      </c>
      <c r="R202" s="73">
        <f t="shared" si="63"/>
        <v>-46567700.726598643</v>
      </c>
      <c r="S202" s="12">
        <f t="shared" si="52"/>
        <v>-0.72049585638187896</v>
      </c>
      <c r="T202" s="115">
        <f t="shared" si="53"/>
        <v>-43672773.715706721</v>
      </c>
      <c r="U202" s="73">
        <f>T202/SUMIFS(FinParameters!$L$8:$L$39,FinParameters!$B$8:$B$39,Financials!$E202,FinParameters!$C$8:$C$39,Financials!$F202)</f>
        <v>-34117101.025639445</v>
      </c>
      <c r="V202" s="73">
        <f t="shared" si="54"/>
        <v>-34117101.025639445</v>
      </c>
      <c r="W202" s="12"/>
      <c r="X202" s="73">
        <f t="shared" si="55"/>
        <v>-25607624.282072499</v>
      </c>
      <c r="Y202" s="73">
        <f t="shared" si="56"/>
        <v>-27754835.788372118</v>
      </c>
      <c r="Z202" s="73">
        <f t="shared" si="56"/>
        <v>-80684801.752238095</v>
      </c>
      <c r="AA202" s="12">
        <f t="shared" si="57"/>
        <v>-1.2483559297201106</v>
      </c>
      <c r="AB202" s="115">
        <f t="shared" si="58"/>
        <v>68382917.30690971</v>
      </c>
      <c r="AC202" s="73">
        <f>AB202/SUMIFS(FinParameters!$L$8:$L$39,FinParameters!$B$8:$B$39,Financials!$E202,FinParameters!$C$8:$C$39,Financials!$F202)</f>
        <v>53420625.705500446</v>
      </c>
      <c r="AD202" s="73">
        <f t="shared" si="59"/>
        <v>53420625.705500446</v>
      </c>
      <c r="AE202" s="12"/>
      <c r="AF202" s="73">
        <f t="shared" si="60"/>
        <v>42775293.024837211</v>
      </c>
      <c r="AG202" s="73">
        <f t="shared" si="61"/>
        <v>25665789.917128328</v>
      </c>
      <c r="AH202" s="73">
        <f t="shared" si="61"/>
        <v>-27264176.046737649</v>
      </c>
      <c r="AI202" s="12">
        <f t="shared" si="62"/>
        <v>-0.42183156056318682</v>
      </c>
      <c r="AL202" s="73">
        <f>Summary!G202</f>
        <v>-5715480.0693829004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9421950.1820862517</v>
      </c>
      <c r="AN202" s="20">
        <f>Summary!I202</f>
        <v>3715431.8978559244</v>
      </c>
      <c r="AP202" s="12">
        <v>1</v>
      </c>
    </row>
    <row r="203" spans="1:42" x14ac:dyDescent="0.3">
      <c r="A203">
        <v>199</v>
      </c>
      <c r="B203" t="str">
        <f>Summary!B203</f>
        <v>Portland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-87195311.491157219</v>
      </c>
      <c r="H203" s="73">
        <f>SUMIFS(AM$5:AM203,$F$5:$F203,$F203,$D$5:$D203,$D203)</f>
        <v>145383496.87663618</v>
      </c>
      <c r="I203" s="20">
        <f>SUMIFS(AN$5:AN203,$F$5:$F203,$F203,$D$5:$D203,$D203)</f>
        <v>14521903.219688376</v>
      </c>
      <c r="J203" s="73">
        <f t="shared" si="48"/>
        <v>14521903.219688376</v>
      </c>
      <c r="K203" s="73">
        <f t="shared" si="49"/>
        <v>-72673408.271468848</v>
      </c>
      <c r="L203" s="73">
        <f t="shared" si="50"/>
        <v>72710088.605167329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4587821.6404210515</v>
      </c>
      <c r="Q203" s="73">
        <f>P203/SUMIFS(FinParameters!$H$8:$H$39,FinParameters!$B$8:$B$39,Financials!$E203,FinParameters!$C$8:$C$39,Financials!$F203)</f>
        <v>1615759.573141908</v>
      </c>
      <c r="R203" s="73">
        <f t="shared" si="63"/>
        <v>-60045028.519811817</v>
      </c>
      <c r="S203" s="12">
        <f t="shared" si="52"/>
        <v>-0.92901718508394315</v>
      </c>
      <c r="T203" s="115">
        <f t="shared" si="53"/>
        <v>-87195311.491157219</v>
      </c>
      <c r="U203" s="73">
        <f>T203/SUMIFS(FinParameters!$L$8:$L$39,FinParameters!$B$8:$B$39,Financials!$E203,FinParameters!$C$8:$C$39,Financials!$F203)</f>
        <v>-68116837.974868968</v>
      </c>
      <c r="V203" s="73">
        <f t="shared" si="54"/>
        <v>-68116837.974868968</v>
      </c>
      <c r="W203" s="12"/>
      <c r="X203" s="73">
        <f t="shared" si="55"/>
        <v>-82607489.850736171</v>
      </c>
      <c r="Y203" s="73">
        <f t="shared" si="56"/>
        <v>-66501078.401727058</v>
      </c>
      <c r="Z203" s="73">
        <f t="shared" si="56"/>
        <v>-128161866.49468079</v>
      </c>
      <c r="AA203" s="12">
        <f t="shared" si="57"/>
        <v>-1.9829214737854142</v>
      </c>
      <c r="AB203" s="115">
        <f t="shared" si="58"/>
        <v>145383496.87663618</v>
      </c>
      <c r="AC203" s="73">
        <f>AB203/SUMIFS(FinParameters!$L$8:$L$39,FinParameters!$B$8:$B$39,Financials!$E203,FinParameters!$C$8:$C$39,Financials!$F203)</f>
        <v>113573355.39732546</v>
      </c>
      <c r="AD203" s="73">
        <f t="shared" si="59"/>
        <v>113573355.39732546</v>
      </c>
      <c r="AE203" s="12"/>
      <c r="AF203" s="73">
        <f t="shared" si="60"/>
        <v>62776007.025900006</v>
      </c>
      <c r="AG203" s="73">
        <f t="shared" si="61"/>
        <v>47072276.995598398</v>
      </c>
      <c r="AH203" s="73">
        <f t="shared" si="61"/>
        <v>-14588511.097355336</v>
      </c>
      <c r="AI203" s="12">
        <f t="shared" si="62"/>
        <v>-0.22571356610746091</v>
      </c>
      <c r="AL203" s="73">
        <f>Summary!G203</f>
        <v>-9384772.7834508754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19537645.980924852</v>
      </c>
      <c r="AN203" s="20">
        <f>Summary!I203</f>
        <v>2327034.7908791672</v>
      </c>
      <c r="AP203" s="12">
        <v>1</v>
      </c>
    </row>
    <row r="204" spans="1:42" x14ac:dyDescent="0.3">
      <c r="A204">
        <v>200</v>
      </c>
      <c r="B204" t="str">
        <f>Summary!B204</f>
        <v>Portland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16675246.415231092</v>
      </c>
      <c r="H204" s="73">
        <f>SUMIFS(AM$5:AM204,$F$5:$F204,$F204,$D$5:$D204,$D204)</f>
        <v>-1851774.7407494055</v>
      </c>
      <c r="I204" s="20">
        <f>SUMIFS(AN$5:AN204,$F$5:$F204,$F204,$D$5:$D204,$D204)</f>
        <v>44792493.106413074</v>
      </c>
      <c r="J204" s="73">
        <f t="shared" si="48"/>
        <v>44792493.106413074</v>
      </c>
      <c r="K204" s="73">
        <f t="shared" si="49"/>
        <v>61467739.521644168</v>
      </c>
      <c r="L204" s="73">
        <f t="shared" si="50"/>
        <v>59615964.780894756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34858411.527145751</v>
      </c>
      <c r="Q204" s="73">
        <f>P204/SUMIFS(FinParameters!$H$8:$H$39,FinParameters!$B$8:$B$39,Financials!$E204,FinParameters!$C$8:$C$39,Financials!$F204)</f>
        <v>12276591.494593697</v>
      </c>
      <c r="R204" s="73">
        <f t="shared" si="63"/>
        <v>-29774438.633087113</v>
      </c>
      <c r="S204" s="12">
        <f t="shared" si="52"/>
        <v>-0.46067036436227987</v>
      </c>
      <c r="T204" s="115">
        <f t="shared" si="53"/>
        <v>16675246.415231092</v>
      </c>
      <c r="U204" s="73">
        <f>T204/SUMIFS(FinParameters!$L$8:$L$39,FinParameters!$B$8:$B$39,Financials!$E204,FinParameters!$C$8:$C$39,Financials!$F204)</f>
        <v>13026675.847961193</v>
      </c>
      <c r="V204" s="73">
        <f t="shared" si="54"/>
        <v>13026675.847961193</v>
      </c>
      <c r="W204" s="12"/>
      <c r="X204" s="73">
        <f t="shared" si="55"/>
        <v>51533657.942376845</v>
      </c>
      <c r="Y204" s="73">
        <f t="shared" si="56"/>
        <v>25303267.34255489</v>
      </c>
      <c r="Z204" s="73">
        <f t="shared" si="56"/>
        <v>-16747762.785125921</v>
      </c>
      <c r="AA204" s="12">
        <f t="shared" si="57"/>
        <v>-0.25912152633848168</v>
      </c>
      <c r="AB204" s="115">
        <f t="shared" si="58"/>
        <v>-1851774.7407494055</v>
      </c>
      <c r="AC204" s="73">
        <f>AB204/SUMIFS(FinParameters!$L$8:$L$39,FinParameters!$B$8:$B$39,Financials!$E204,FinParameters!$C$8:$C$39,Financials!$F204)</f>
        <v>-1446603.4678295087</v>
      </c>
      <c r="AD204" s="73">
        <f t="shared" si="59"/>
        <v>-1446603.4678295087</v>
      </c>
      <c r="AE204" s="12"/>
      <c r="AF204" s="73">
        <f t="shared" si="60"/>
        <v>49681883.201627441</v>
      </c>
      <c r="AG204" s="73">
        <f t="shared" si="61"/>
        <v>23856663.874725379</v>
      </c>
      <c r="AH204" s="73">
        <f t="shared" si="61"/>
        <v>-18194366.252955429</v>
      </c>
      <c r="AI204" s="12">
        <f t="shared" si="62"/>
        <v>-0.28150338733089031</v>
      </c>
      <c r="AL204" s="73">
        <f>Summary!G204</f>
        <v>1249175.3471420633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-226820.60448983047</v>
      </c>
      <c r="AN204" s="20">
        <f>Summary!I204</f>
        <v>5582484.1524624983</v>
      </c>
      <c r="AP204" s="12">
        <v>1</v>
      </c>
    </row>
    <row r="205" spans="1:42" x14ac:dyDescent="0.3">
      <c r="A205">
        <v>201</v>
      </c>
      <c r="B205" t="str">
        <f>Summary!B205</f>
        <v>Portland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212005657.11204278</v>
      </c>
      <c r="H205" s="73">
        <f>SUMIFS(AM$5:AM205,$F$5:$F205,$F205,$D$5:$D205,$D205)</f>
        <v>-223562110.59409896</v>
      </c>
      <c r="I205" s="20">
        <f>SUMIFS(AN$5:AN205,$F$5:$F205,$F205,$D$5:$D205,$D205)</f>
        <v>106072524.30534856</v>
      </c>
      <c r="J205" s="73">
        <f t="shared" si="48"/>
        <v>106072524.30534856</v>
      </c>
      <c r="K205" s="73">
        <f t="shared" si="49"/>
        <v>318078181.41739136</v>
      </c>
      <c r="L205" s="73">
        <f t="shared" si="50"/>
        <v>94516070.82329239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95101340.686599553</v>
      </c>
      <c r="Q205" s="73">
        <f>P205/SUMIFS(FinParameters!$H$8:$H$39,FinParameters!$B$8:$B$39,Financials!$E205,FinParameters!$C$8:$C$39,Financials!$F205)</f>
        <v>30174068.558975738</v>
      </c>
      <c r="R205" s="73">
        <f t="shared" si="63"/>
        <v>28924673.014834188</v>
      </c>
      <c r="S205" s="12">
        <f t="shared" si="52"/>
        <v>0.43708264608154418</v>
      </c>
      <c r="T205" s="115">
        <f t="shared" si="53"/>
        <v>212005657.11204278</v>
      </c>
      <c r="U205" s="73">
        <f>T205/SUMIFS(FinParameters!$L$8:$L$39,FinParameters!$B$8:$B$39,Financials!$E205,FinParameters!$C$8:$C$39,Financials!$F205)</f>
        <v>161579005.35877112</v>
      </c>
      <c r="V205" s="73">
        <f t="shared" si="54"/>
        <v>161579005.35877112</v>
      </c>
      <c r="W205" s="12"/>
      <c r="X205" s="73">
        <f t="shared" si="55"/>
        <v>307106997.79864234</v>
      </c>
      <c r="Y205" s="73">
        <f t="shared" si="56"/>
        <v>191753073.91774684</v>
      </c>
      <c r="Z205" s="73">
        <f t="shared" si="56"/>
        <v>190503678.37360531</v>
      </c>
      <c r="AA205" s="12">
        <f t="shared" si="57"/>
        <v>2.8787136777345581</v>
      </c>
      <c r="AB205" s="115">
        <f t="shared" si="58"/>
        <v>-223562110.59409896</v>
      </c>
      <c r="AC205" s="73">
        <f>AB205/SUMIFS(FinParameters!$L$8:$L$39,FinParameters!$B$8:$B$39,Financials!$E205,FinParameters!$C$8:$C$39,Financials!$F205)</f>
        <v>-170386696.08052722</v>
      </c>
      <c r="AD205" s="73">
        <f t="shared" si="59"/>
        <v>-170386696.08052722</v>
      </c>
      <c r="AE205" s="12"/>
      <c r="AF205" s="73">
        <f t="shared" si="60"/>
        <v>83544887.204543382</v>
      </c>
      <c r="AG205" s="73">
        <f t="shared" si="61"/>
        <v>21366377.837219626</v>
      </c>
      <c r="AH205" s="73">
        <f t="shared" si="61"/>
        <v>20116982.293078095</v>
      </c>
      <c r="AI205" s="12">
        <f t="shared" si="62"/>
        <v>0.30398904932562981</v>
      </c>
      <c r="AL205" s="73">
        <f>Summary!G205</f>
        <v>22087776.246069185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-31940769.231974937</v>
      </c>
      <c r="AN205" s="20">
        <f>Summary!I205</f>
        <v>11984754.341315569</v>
      </c>
      <c r="AP205" s="12">
        <v>1</v>
      </c>
    </row>
    <row r="206" spans="1:42" x14ac:dyDescent="0.3">
      <c r="A206">
        <v>202</v>
      </c>
      <c r="B206" t="str">
        <f>Summary!B206</f>
        <v>Portland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104863650.61100598</v>
      </c>
      <c r="H206" s="73">
        <f>SUMIFS(AM$5:AM206,$F$5:$F206,$F206,$D$5:$D206,$D206)</f>
        <v>-91848201.356970429</v>
      </c>
      <c r="I206" s="20">
        <f>SUMIFS(AN$5:AN206,$F$5:$F206,$F206,$D$5:$D206,$D206)</f>
        <v>72414732.325312853</v>
      </c>
      <c r="J206" s="73">
        <f t="shared" si="48"/>
        <v>72414732.325312853</v>
      </c>
      <c r="K206" s="73">
        <f t="shared" si="49"/>
        <v>177278382.93631881</v>
      </c>
      <c r="L206" s="73">
        <f t="shared" si="50"/>
        <v>85430181.5793484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61443548.706563845</v>
      </c>
      <c r="Q206" s="73">
        <f>P206/SUMIFS(FinParameters!$H$8:$H$39,FinParameters!$B$8:$B$39,Financials!$E206,FinParameters!$C$8:$C$39,Financials!$F206)</f>
        <v>19495012.770517804</v>
      </c>
      <c r="R206" s="73">
        <f t="shared" si="63"/>
        <v>-4733118.9652015213</v>
      </c>
      <c r="S206" s="12">
        <f t="shared" si="52"/>
        <v>-7.1522473580532556E-2</v>
      </c>
      <c r="T206" s="115">
        <f t="shared" si="53"/>
        <v>104863650.61100598</v>
      </c>
      <c r="U206" s="73">
        <f>T206/SUMIFS(FinParameters!$L$8:$L$39,FinParameters!$B$8:$B$39,Financials!$E206,FinParameters!$C$8:$C$39,Financials!$F206)</f>
        <v>79921284.152627274</v>
      </c>
      <c r="V206" s="73">
        <f t="shared" si="54"/>
        <v>79921284.152627274</v>
      </c>
      <c r="W206" s="12"/>
      <c r="X206" s="73">
        <f t="shared" si="55"/>
        <v>166307199.31756979</v>
      </c>
      <c r="Y206" s="73">
        <f t="shared" si="56"/>
        <v>99416296.923145086</v>
      </c>
      <c r="Z206" s="73">
        <f t="shared" si="56"/>
        <v>75188165.187425748</v>
      </c>
      <c r="AA206" s="12">
        <f t="shared" si="57"/>
        <v>1.1361733346918763</v>
      </c>
      <c r="AB206" s="115">
        <f t="shared" si="58"/>
        <v>-91848201.356970429</v>
      </c>
      <c r="AC206" s="73">
        <f>AB206/SUMIFS(FinParameters!$L$8:$L$39,FinParameters!$B$8:$B$39,Financials!$E206,FinParameters!$C$8:$C$39,Financials!$F206)</f>
        <v>-70001627.416046903</v>
      </c>
      <c r="AD206" s="73">
        <f t="shared" si="59"/>
        <v>-70001627.416046903</v>
      </c>
      <c r="AE206" s="12"/>
      <c r="AF206" s="73">
        <f t="shared" si="60"/>
        <v>74458997.960599363</v>
      </c>
      <c r="AG206" s="73">
        <f t="shared" si="61"/>
        <v>29414669.507098183</v>
      </c>
      <c r="AH206" s="73">
        <f t="shared" si="61"/>
        <v>5186537.771378845</v>
      </c>
      <c r="AI206" s="12">
        <f t="shared" si="62"/>
        <v>7.837411513532147E-2</v>
      </c>
      <c r="AL206" s="73">
        <f>Summary!G206</f>
        <v>7950808.881582018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-12663858.72053987</v>
      </c>
      <c r="AN206" s="20">
        <f>Summary!I206</f>
        <v>8275008.3304416053</v>
      </c>
      <c r="AP206" s="12">
        <v>1</v>
      </c>
    </row>
    <row r="207" spans="1:42" x14ac:dyDescent="0.3">
      <c r="A207">
        <v>203</v>
      </c>
      <c r="B207" t="str">
        <f>Summary!B207</f>
        <v>Portland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46853251.875789195</v>
      </c>
      <c r="H207" s="73">
        <f>SUMIFS(AM$5:AM207,$F$5:$F207,$F207,$D$5:$D207,$D207)</f>
        <v>-36554402.155576184</v>
      </c>
      <c r="I207" s="20">
        <f>SUMIFS(AN$5:AN207,$F$5:$F207,$F207,$D$5:$D207,$D207)</f>
        <v>59000660.581420958</v>
      </c>
      <c r="J207" s="73">
        <f t="shared" si="48"/>
        <v>59000660.581420958</v>
      </c>
      <c r="K207" s="73">
        <f t="shared" si="49"/>
        <v>105853912.45721015</v>
      </c>
      <c r="L207" s="73">
        <f t="shared" si="50"/>
        <v>69299510.301633969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48029476.96267195</v>
      </c>
      <c r="Q207" s="73">
        <f>P207/SUMIFS(FinParameters!$H$8:$H$39,FinParameters!$B$8:$B$39,Financials!$E207,FinParameters!$C$8:$C$39,Financials!$F207)</f>
        <v>15238951.630548548</v>
      </c>
      <c r="R207" s="73">
        <f t="shared" si="63"/>
        <v>-18147190.709093414</v>
      </c>
      <c r="S207" s="12">
        <f t="shared" si="52"/>
        <v>-0.27422339848091221</v>
      </c>
      <c r="T207" s="115">
        <f t="shared" si="53"/>
        <v>46853251.875789195</v>
      </c>
      <c r="U207" s="73">
        <f>T207/SUMIFS(FinParameters!$L$8:$L$39,FinParameters!$B$8:$B$39,Financials!$E207,FinParameters!$C$8:$C$39,Financials!$F207)</f>
        <v>35708961.444897033</v>
      </c>
      <c r="V207" s="73">
        <f t="shared" si="54"/>
        <v>35708961.444897033</v>
      </c>
      <c r="W207" s="12"/>
      <c r="X207" s="73">
        <f t="shared" si="55"/>
        <v>94882728.838461146</v>
      </c>
      <c r="Y207" s="73">
        <f t="shared" si="56"/>
        <v>50947913.075445578</v>
      </c>
      <c r="Z207" s="73">
        <f t="shared" si="56"/>
        <v>17561770.735803619</v>
      </c>
      <c r="AA207" s="12">
        <f t="shared" si="57"/>
        <v>0.26537707856354398</v>
      </c>
      <c r="AB207" s="115">
        <f t="shared" si="58"/>
        <v>-36554402.155576184</v>
      </c>
      <c r="AC207" s="73">
        <f>AB207/SUMIFS(FinParameters!$L$8:$L$39,FinParameters!$B$8:$B$39,Financials!$E207,FinParameters!$C$8:$C$39,Financials!$F207)</f>
        <v>-27859746.868268877</v>
      </c>
      <c r="AD207" s="73">
        <f t="shared" si="59"/>
        <v>-27859746.868268877</v>
      </c>
      <c r="AE207" s="12"/>
      <c r="AF207" s="73">
        <f t="shared" si="60"/>
        <v>58328326.682884961</v>
      </c>
      <c r="AG207" s="73">
        <f t="shared" si="61"/>
        <v>23088166.2071767</v>
      </c>
      <c r="AH207" s="73">
        <f t="shared" si="61"/>
        <v>-10297976.132465258</v>
      </c>
      <c r="AI207" s="12">
        <f t="shared" si="62"/>
        <v>-0.15561339811703673</v>
      </c>
      <c r="AL207" s="73">
        <f>Summary!G207</f>
        <v>2586848.8495277716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-5184646.9384265002</v>
      </c>
      <c r="AN207" s="20">
        <f>Summary!I207</f>
        <v>6943760.2706398042</v>
      </c>
      <c r="AP207" s="12">
        <v>1</v>
      </c>
    </row>
    <row r="208" spans="1:42" x14ac:dyDescent="0.3">
      <c r="A208">
        <v>204</v>
      </c>
      <c r="B208" t="str">
        <f>Summary!B208</f>
        <v>Portland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8724053.3449352589</v>
      </c>
      <c r="H208" s="73">
        <f>SUMIFS(AM$5:AM208,$F$5:$F208,$F208,$D$5:$D208,$D208)</f>
        <v>386108.98731309356</v>
      </c>
      <c r="I208" s="20">
        <f>SUMIFS(AN$5:AN208,$F$5:$F208,$F208,$D$5:$D208,$D208)</f>
        <v>50269050.34533067</v>
      </c>
      <c r="J208" s="73">
        <f t="shared" si="48"/>
        <v>50269050.34533067</v>
      </c>
      <c r="K208" s="73">
        <f t="shared" si="49"/>
        <v>58993103.690265931</v>
      </c>
      <c r="L208" s="73">
        <f t="shared" si="50"/>
        <v>59379212.677579023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39297866.726581663</v>
      </c>
      <c r="Q208" s="73">
        <f>P208/SUMIFS(FinParameters!$H$8:$H$39,FinParameters!$B$8:$B$39,Financials!$E208,FinParameters!$C$8:$C$39,Financials!$F208)</f>
        <v>12468557.396441109</v>
      </c>
      <c r="R208" s="73">
        <f t="shared" si="63"/>
        <v>-26878800.945183702</v>
      </c>
      <c r="S208" s="12">
        <f t="shared" si="52"/>
        <v>-0.40616733798839633</v>
      </c>
      <c r="T208" s="115">
        <f t="shared" si="53"/>
        <v>8724053.3449352589</v>
      </c>
      <c r="U208" s="73">
        <f>T208/SUMIFS(FinParameters!$L$8:$L$39,FinParameters!$B$8:$B$39,Financials!$E208,FinParameters!$C$8:$C$39,Financials!$F208)</f>
        <v>6648991.7362277173</v>
      </c>
      <c r="V208" s="73">
        <f t="shared" si="54"/>
        <v>6648991.7362277173</v>
      </c>
      <c r="W208" s="12"/>
      <c r="X208" s="73">
        <f t="shared" si="55"/>
        <v>48021920.071516924</v>
      </c>
      <c r="Y208" s="73">
        <f t="shared" si="56"/>
        <v>19117549.132668827</v>
      </c>
      <c r="Z208" s="73">
        <f t="shared" si="56"/>
        <v>-20229809.208955985</v>
      </c>
      <c r="AA208" s="12">
        <f t="shared" si="57"/>
        <v>-0.30569398431023059</v>
      </c>
      <c r="AB208" s="115">
        <f t="shared" si="58"/>
        <v>386108.98731309356</v>
      </c>
      <c r="AC208" s="73">
        <f>AB208/SUMIFS(FinParameters!$L$8:$L$39,FinParameters!$B$8:$B$39,Financials!$E208,FinParameters!$C$8:$C$39,Financials!$F208)</f>
        <v>294270.95003017347</v>
      </c>
      <c r="AD208" s="73">
        <f t="shared" si="59"/>
        <v>294270.95003017347</v>
      </c>
      <c r="AE208" s="12"/>
      <c r="AF208" s="73">
        <f t="shared" si="60"/>
        <v>48408029.058830015</v>
      </c>
      <c r="AG208" s="73">
        <f t="shared" si="61"/>
        <v>19411820.082699001</v>
      </c>
      <c r="AH208" s="73">
        <f t="shared" si="61"/>
        <v>-19935538.25892581</v>
      </c>
      <c r="AI208" s="12">
        <f t="shared" si="62"/>
        <v>-0.30124723653063928</v>
      </c>
      <c r="AL208" s="73">
        <f>Summary!G208</f>
        <v>-913387.92390421068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70859.399767504845</v>
      </c>
      <c r="AN208" s="20">
        <f>Summary!I208</f>
        <v>6003170.0224054316</v>
      </c>
      <c r="AP208" s="12">
        <v>1</v>
      </c>
    </row>
    <row r="209" spans="1:42" x14ac:dyDescent="0.3">
      <c r="A209">
        <v>205</v>
      </c>
      <c r="B209" t="str">
        <f>Summary!B209</f>
        <v>Portland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-18682652.543329485</v>
      </c>
      <c r="H209" s="73">
        <f>SUMIFS(AM$5:AM209,$F$5:$F209,$F209,$D$5:$D209,$D209)</f>
        <v>34519701.933275528</v>
      </c>
      <c r="I209" s="20">
        <f>SUMIFS(AN$5:AN209,$F$5:$F209,$F209,$D$5:$D209,$D209)</f>
        <v>42126574.533960357</v>
      </c>
      <c r="J209" s="73">
        <f t="shared" si="48"/>
        <v>42126574.533960357</v>
      </c>
      <c r="K209" s="73">
        <f t="shared" si="49"/>
        <v>23443921.990630873</v>
      </c>
      <c r="L209" s="73">
        <f t="shared" si="50"/>
        <v>57963623.923906401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31155390.91521135</v>
      </c>
      <c r="Q209" s="73">
        <f>P209/SUMIFS(FinParameters!$H$8:$H$39,FinParameters!$B$8:$B$39,Financials!$E209,FinParameters!$C$8:$C$39,Financials!$F209)</f>
        <v>9885085.6851247493</v>
      </c>
      <c r="R209" s="73">
        <f t="shared" si="63"/>
        <v>-35021276.756554015</v>
      </c>
      <c r="S209" s="12">
        <f t="shared" si="52"/>
        <v>-0.52920882825739557</v>
      </c>
      <c r="T209" s="115">
        <f t="shared" si="53"/>
        <v>-18682652.543329485</v>
      </c>
      <c r="U209" s="73">
        <f>T209/SUMIFS(FinParameters!$L$8:$L$39,FinParameters!$B$8:$B$39,Financials!$E209,FinParameters!$C$8:$C$39,Financials!$F209)</f>
        <v>-14238886.153020574</v>
      </c>
      <c r="V209" s="73">
        <f t="shared" si="54"/>
        <v>-14238886.153020574</v>
      </c>
      <c r="W209" s="12"/>
      <c r="X209" s="73">
        <f t="shared" si="55"/>
        <v>12472738.371881865</v>
      </c>
      <c r="Y209" s="73">
        <f t="shared" si="56"/>
        <v>-4353800.4678958245</v>
      </c>
      <c r="Z209" s="73">
        <f t="shared" si="56"/>
        <v>-49260162.909574591</v>
      </c>
      <c r="AA209" s="12">
        <f t="shared" si="57"/>
        <v>-0.74437357822100958</v>
      </c>
      <c r="AB209" s="115">
        <f t="shared" si="58"/>
        <v>34519701.933275528</v>
      </c>
      <c r="AC209" s="73">
        <f>AB209/SUMIFS(FinParameters!$L$8:$L$39,FinParameters!$B$8:$B$39,Financials!$E209,FinParameters!$C$8:$C$39,Financials!$F209)</f>
        <v>26309010.710559361</v>
      </c>
      <c r="AD209" s="73">
        <f t="shared" si="59"/>
        <v>26309010.710559361</v>
      </c>
      <c r="AE209" s="12"/>
      <c r="AF209" s="73">
        <f t="shared" si="60"/>
        <v>46992440.305157393</v>
      </c>
      <c r="AG209" s="73">
        <f t="shared" si="61"/>
        <v>21955210.242663536</v>
      </c>
      <c r="AH209" s="73">
        <f t="shared" si="61"/>
        <v>-22951152.19901523</v>
      </c>
      <c r="AI209" s="12">
        <f t="shared" si="62"/>
        <v>-0.34681637813575589</v>
      </c>
      <c r="AL209" s="73">
        <f>Summary!G209</f>
        <v>-3893769.8694680561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4934974.6164602125</v>
      </c>
      <c r="AN209" s="20">
        <f>Summary!I209</f>
        <v>5124834.8297884269</v>
      </c>
      <c r="AP209" s="12">
        <v>1</v>
      </c>
    </row>
    <row r="210" spans="1:42" x14ac:dyDescent="0.3">
      <c r="A210">
        <v>206</v>
      </c>
      <c r="B210" t="str">
        <f>Summary!B210</f>
        <v>Portland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-50736649.96281933</v>
      </c>
      <c r="H210" s="73">
        <f>SUMIFS(AM$5:AM210,$F$5:$F210,$F210,$D$5:$D210,$D210)</f>
        <v>79461225.875732511</v>
      </c>
      <c r="I210" s="20">
        <f>SUMIFS(AN$5:AN210,$F$5:$F210,$F210,$D$5:$D210,$D210)</f>
        <v>32080405.928716868</v>
      </c>
      <c r="J210" s="73">
        <f t="shared" si="48"/>
        <v>32080405.928716868</v>
      </c>
      <c r="K210" s="73">
        <f t="shared" si="49"/>
        <v>-18656244.034102462</v>
      </c>
      <c r="L210" s="73">
        <f t="shared" si="50"/>
        <v>60804981.841630049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21109222.309967861</v>
      </c>
      <c r="Q210" s="73">
        <f>P210/SUMIFS(FinParameters!$H$8:$H$39,FinParameters!$B$8:$B$39,Financials!$E210,FinParameters!$C$8:$C$39,Financials!$F210)</f>
        <v>6697604.0149282701</v>
      </c>
      <c r="R210" s="73">
        <f t="shared" si="63"/>
        <v>-45067445.361797504</v>
      </c>
      <c r="S210" s="12">
        <f t="shared" si="52"/>
        <v>-0.68101714618407383</v>
      </c>
      <c r="T210" s="115">
        <f t="shared" si="53"/>
        <v>-50736649.96281933</v>
      </c>
      <c r="U210" s="73">
        <f>T210/SUMIFS(FinParameters!$L$8:$L$39,FinParameters!$B$8:$B$39,Financials!$E210,FinParameters!$C$8:$C$39,Financials!$F210)</f>
        <v>-38668673.034021609</v>
      </c>
      <c r="V210" s="73">
        <f t="shared" si="54"/>
        <v>-38668673.034021609</v>
      </c>
      <c r="W210" s="12"/>
      <c r="X210" s="73">
        <f t="shared" si="55"/>
        <v>-29627427.65285147</v>
      </c>
      <c r="Y210" s="73">
        <f t="shared" si="56"/>
        <v>-31971069.019093338</v>
      </c>
      <c r="Z210" s="73">
        <f t="shared" si="56"/>
        <v>-83736118.395819113</v>
      </c>
      <c r="AA210" s="12">
        <f t="shared" si="57"/>
        <v>-1.2653420207126203</v>
      </c>
      <c r="AB210" s="115">
        <f t="shared" si="58"/>
        <v>79461225.875732511</v>
      </c>
      <c r="AC210" s="73">
        <f>AB210/SUMIFS(FinParameters!$L$8:$L$39,FinParameters!$B$8:$B$39,Financials!$E210,FinParameters!$C$8:$C$39,Financials!$F210)</f>
        <v>60560958.686135851</v>
      </c>
      <c r="AD210" s="73">
        <f t="shared" si="59"/>
        <v>60560958.686135851</v>
      </c>
      <c r="AE210" s="12"/>
      <c r="AF210" s="73">
        <f t="shared" si="60"/>
        <v>49833798.222881041</v>
      </c>
      <c r="AG210" s="73">
        <f t="shared" si="61"/>
        <v>28589889.667042512</v>
      </c>
      <c r="AH210" s="73">
        <f t="shared" si="61"/>
        <v>-23175159.709683262</v>
      </c>
      <c r="AI210" s="12">
        <f t="shared" si="62"/>
        <v>-0.35020137043816529</v>
      </c>
      <c r="AL210" s="73">
        <f>Summary!G210</f>
        <v>-7063876.2471126122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11078308.568822799</v>
      </c>
      <c r="AN210" s="20">
        <f>Summary!I210</f>
        <v>4081174.9158153231</v>
      </c>
      <c r="AP210" s="12">
        <v>1</v>
      </c>
    </row>
    <row r="211" spans="1:42" x14ac:dyDescent="0.3">
      <c r="A211">
        <v>207</v>
      </c>
      <c r="B211" t="str">
        <f>Summary!B211</f>
        <v>Portland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-99339450.814829916</v>
      </c>
      <c r="H211" s="73">
        <f>SUMIFS(AM$5:AM211,$F$5:$F211,$F211,$D$5:$D211,$D211)</f>
        <v>170681876.00643057</v>
      </c>
      <c r="I211" s="20">
        <f>SUMIFS(AN$5:AN211,$F$5:$F211,$F211,$D$5:$D211,$D211)</f>
        <v>17042558.977038205</v>
      </c>
      <c r="J211" s="73">
        <f t="shared" si="48"/>
        <v>17042558.977038205</v>
      </c>
      <c r="K211" s="73">
        <f t="shared" si="49"/>
        <v>-82296891.837791711</v>
      </c>
      <c r="L211" s="73">
        <f t="shared" si="50"/>
        <v>88384984.168638855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6071375.3582891971</v>
      </c>
      <c r="Q211" s="73">
        <f>P211/SUMIFS(FinParameters!$H$8:$H$39,FinParameters!$B$8:$B$39,Financials!$E211,FinParameters!$C$8:$C$39,Financials!$F211)</f>
        <v>1926346.0954983996</v>
      </c>
      <c r="R211" s="73">
        <f t="shared" si="63"/>
        <v>-60105292.313476168</v>
      </c>
      <c r="S211" s="12">
        <f t="shared" si="52"/>
        <v>-0.90825504559396875</v>
      </c>
      <c r="T211" s="115">
        <f t="shared" si="53"/>
        <v>-99339450.814829916</v>
      </c>
      <c r="U211" s="73">
        <f>T211/SUMIFS(FinParameters!$L$8:$L$39,FinParameters!$B$8:$B$39,Financials!$E211,FinParameters!$C$8:$C$39,Financials!$F211)</f>
        <v>-75711044.102299154</v>
      </c>
      <c r="V211" s="73">
        <f t="shared" si="54"/>
        <v>-75711044.102299154</v>
      </c>
      <c r="W211" s="12"/>
      <c r="X211" s="73">
        <f t="shared" si="55"/>
        <v>-93268075.456540719</v>
      </c>
      <c r="Y211" s="73">
        <f t="shared" si="56"/>
        <v>-73784698.006800756</v>
      </c>
      <c r="Z211" s="73">
        <f t="shared" si="56"/>
        <v>-135816336.41577533</v>
      </c>
      <c r="AA211" s="12">
        <f t="shared" si="57"/>
        <v>-2.0523296381350145</v>
      </c>
      <c r="AB211" s="115">
        <f t="shared" si="58"/>
        <v>170681876.00643057</v>
      </c>
      <c r="AC211" s="73">
        <f>AB211/SUMIFS(FinParameters!$L$8:$L$39,FinParameters!$B$8:$B$39,Financials!$E211,FinParameters!$C$8:$C$39,Financials!$F211)</f>
        <v>130084301.20953397</v>
      </c>
      <c r="AD211" s="73">
        <f t="shared" si="59"/>
        <v>130084301.20953397</v>
      </c>
      <c r="AE211" s="12"/>
      <c r="AF211" s="73">
        <f t="shared" si="60"/>
        <v>77413800.549889848</v>
      </c>
      <c r="AG211" s="73">
        <f t="shared" si="61"/>
        <v>56299603.202733219</v>
      </c>
      <c r="AH211" s="73">
        <f t="shared" si="61"/>
        <v>-5732035.2062413543</v>
      </c>
      <c r="AI211" s="12">
        <f t="shared" si="62"/>
        <v>-8.6617162935312894E-2</v>
      </c>
      <c r="AL211" s="73">
        <f>Summary!G211</f>
        <v>-12144139.323672693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25298379.129794389</v>
      </c>
      <c r="AN211" s="20">
        <f>Summary!I211</f>
        <v>2520655.7573498264</v>
      </c>
      <c r="AP211" s="12">
        <v>1</v>
      </c>
    </row>
    <row r="212" spans="1:42" x14ac:dyDescent="0.3">
      <c r="A212">
        <v>208</v>
      </c>
      <c r="B212" t="str">
        <f>Summary!B212</f>
        <v>Portland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16255948.276437789</v>
      </c>
      <c r="H212" s="73">
        <f>SUMIFS(AM$5:AM212,$F$5:$F212,$F212,$D$5:$D212,$D212)</f>
        <v>-2079866.6112691998</v>
      </c>
      <c r="I212" s="20">
        <f>SUMIFS(AN$5:AN212,$F$5:$F212,$F212,$D$5:$D212,$D212)</f>
        <v>50855913.235207535</v>
      </c>
      <c r="J212" s="73">
        <f t="shared" si="48"/>
        <v>50855913.235207535</v>
      </c>
      <c r="K212" s="73">
        <f t="shared" si="49"/>
        <v>67111861.511645317</v>
      </c>
      <c r="L212" s="73">
        <f t="shared" si="50"/>
        <v>65031994.900376126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39884729.616458528</v>
      </c>
      <c r="Q212" s="73">
        <f>P212/SUMIFS(FinParameters!$H$8:$H$39,FinParameters!$B$8:$B$39,Financials!$E212,FinParameters!$C$8:$C$39,Financials!$F212)</f>
        <v>12654759.199128821</v>
      </c>
      <c r="R212" s="73">
        <f t="shared" si="63"/>
        <v>-26291938.055306837</v>
      </c>
      <c r="S212" s="12">
        <f t="shared" si="52"/>
        <v>-0.39729921406309243</v>
      </c>
      <c r="T212" s="115">
        <f t="shared" si="53"/>
        <v>16255948.276437789</v>
      </c>
      <c r="U212" s="73">
        <f>T212/SUMIFS(FinParameters!$L$8:$L$39,FinParameters!$B$8:$B$39,Financials!$E212,FinParameters!$C$8:$C$39,Financials!$F212)</f>
        <v>12389386.158135897</v>
      </c>
      <c r="V212" s="73">
        <f t="shared" si="54"/>
        <v>12389386.158135897</v>
      </c>
      <c r="W212" s="12"/>
      <c r="X212" s="73">
        <f t="shared" si="55"/>
        <v>56140677.892896309</v>
      </c>
      <c r="Y212" s="73">
        <f t="shared" si="56"/>
        <v>25044145.35726472</v>
      </c>
      <c r="Z212" s="73">
        <f t="shared" si="56"/>
        <v>-13902551.89717094</v>
      </c>
      <c r="AA212" s="12">
        <f t="shared" si="57"/>
        <v>-0.2100823807890608</v>
      </c>
      <c r="AB212" s="115">
        <f t="shared" si="58"/>
        <v>-2079866.6112691998</v>
      </c>
      <c r="AC212" s="73">
        <f>AB212/SUMIFS(FinParameters!$L$8:$L$39,FinParameters!$B$8:$B$39,Financials!$E212,FinParameters!$C$8:$C$39,Financials!$F212)</f>
        <v>-1585159.485391418</v>
      </c>
      <c r="AD212" s="73">
        <f t="shared" si="59"/>
        <v>-1585159.485391418</v>
      </c>
      <c r="AE212" s="12"/>
      <c r="AF212" s="73">
        <f t="shared" si="60"/>
        <v>54060811.281627111</v>
      </c>
      <c r="AG212" s="73">
        <f t="shared" si="61"/>
        <v>23458985.871873301</v>
      </c>
      <c r="AH212" s="73">
        <f t="shared" si="61"/>
        <v>-15487711.382562358</v>
      </c>
      <c r="AI212" s="12">
        <f t="shared" si="62"/>
        <v>-0.23403583056464891</v>
      </c>
      <c r="AL212" s="73">
        <f>Summary!G212</f>
        <v>-419298.13879330253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-228091.87051979435</v>
      </c>
      <c r="AN212" s="20">
        <f>Summary!I212</f>
        <v>6063420.1287944606</v>
      </c>
      <c r="AP212" s="12">
        <v>1</v>
      </c>
    </row>
    <row r="213" spans="1:42" x14ac:dyDescent="0.3">
      <c r="A213">
        <v>209</v>
      </c>
      <c r="B213" t="str">
        <f>Summary!B213</f>
        <v>Portland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230702288.36259615</v>
      </c>
      <c r="H213" s="73">
        <f>SUMIFS(AM$5:AM213,$F$5:$F213,$F213,$D$5:$D213,$D213)</f>
        <v>-251554149.97669238</v>
      </c>
      <c r="I213" s="20">
        <f>SUMIFS(AN$5:AN213,$F$5:$F213,$F213,$D$5:$D213,$D213)</f>
        <v>117335347.33357385</v>
      </c>
      <c r="J213" s="73">
        <f t="shared" si="48"/>
        <v>117335347.33357385</v>
      </c>
      <c r="K213" s="73">
        <f t="shared" si="49"/>
        <v>348037635.69616997</v>
      </c>
      <c r="L213" s="73">
        <f t="shared" si="50"/>
        <v>96483485.719477624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105301134.12435612</v>
      </c>
      <c r="Q213" s="73">
        <f>P213/SUMIFS(FinParameters!$H$8:$H$39,FinParameters!$B$8:$B$39,Financials!$E213,FinParameters!$C$8:$C$39,Financials!$F213)</f>
        <v>30099362.905564964</v>
      </c>
      <c r="R213" s="73">
        <f t="shared" si="63"/>
        <v>37865137.712165959</v>
      </c>
      <c r="S213" s="12">
        <f t="shared" si="52"/>
        <v>0.56149741572323264</v>
      </c>
      <c r="T213" s="115">
        <f t="shared" si="53"/>
        <v>230702288.36259615</v>
      </c>
      <c r="U213" s="73">
        <f>T213/SUMIFS(FinParameters!$L$8:$L$39,FinParameters!$B$8:$B$39,Financials!$E213,FinParameters!$C$8:$C$39,Financials!$F213)</f>
        <v>171540044.20542818</v>
      </c>
      <c r="V213" s="73">
        <f t="shared" si="54"/>
        <v>171540044.20542818</v>
      </c>
      <c r="W213" s="12"/>
      <c r="X213" s="73">
        <f t="shared" si="55"/>
        <v>336003422.48695225</v>
      </c>
      <c r="Y213" s="73">
        <f t="shared" si="56"/>
        <v>201639407.11099315</v>
      </c>
      <c r="Z213" s="73">
        <f t="shared" si="56"/>
        <v>209405181.91759413</v>
      </c>
      <c r="AA213" s="12">
        <f t="shared" si="57"/>
        <v>3.1052433871910692</v>
      </c>
      <c r="AB213" s="115">
        <f t="shared" si="58"/>
        <v>-251554149.97669238</v>
      </c>
      <c r="AC213" s="73">
        <f>AB213/SUMIFS(FinParameters!$L$8:$L$39,FinParameters!$B$8:$B$39,Financials!$E213,FinParameters!$C$8:$C$39,Financials!$F213)</f>
        <v>-187044568.62273982</v>
      </c>
      <c r="AD213" s="73">
        <f t="shared" si="59"/>
        <v>-187044568.62273982</v>
      </c>
      <c r="AE213" s="12"/>
      <c r="AF213" s="73">
        <f t="shared" si="60"/>
        <v>84449272.510259867</v>
      </c>
      <c r="AG213" s="73">
        <f t="shared" si="61"/>
        <v>14594838.488253325</v>
      </c>
      <c r="AH213" s="73">
        <f t="shared" si="61"/>
        <v>22360613.294854313</v>
      </c>
      <c r="AI213" s="12">
        <f t="shared" si="62"/>
        <v>0.33158275230604095</v>
      </c>
      <c r="AL213" s="73">
        <f>Summary!G213</f>
        <v>18696631.250553377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-27992039.382593408</v>
      </c>
      <c r="AN213" s="20">
        <f>Summary!I213</f>
        <v>11262823.028225292</v>
      </c>
      <c r="AP213" s="12">
        <v>1</v>
      </c>
    </row>
    <row r="214" spans="1:42" x14ac:dyDescent="0.3">
      <c r="A214">
        <v>210</v>
      </c>
      <c r="B214" t="str">
        <f>Summary!B214</f>
        <v>Portland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111830841.05762546</v>
      </c>
      <c r="H214" s="73">
        <f>SUMIFS(AM$5:AM214,$F$5:$F214,$F214,$D$5:$D214,$D214)</f>
        <v>-104708659.843009</v>
      </c>
      <c r="I214" s="20">
        <f>SUMIFS(AN$5:AN214,$F$5:$F214,$F214,$D$5:$D214,$D214)</f>
        <v>80486525.847641766</v>
      </c>
      <c r="J214" s="73">
        <f t="shared" si="48"/>
        <v>80486525.847641766</v>
      </c>
      <c r="K214" s="73">
        <f t="shared" si="49"/>
        <v>192317366.90526724</v>
      </c>
      <c r="L214" s="73">
        <f t="shared" si="50"/>
        <v>87608707.062258229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68452312.638424039</v>
      </c>
      <c r="Q214" s="73">
        <f>P214/SUMIFS(FinParameters!$H$8:$H$39,FinParameters!$B$8:$B$39,Financials!$E214,FinParameters!$C$8:$C$39,Financials!$F214)</f>
        <v>19566465.422831122</v>
      </c>
      <c r="R214" s="73">
        <f t="shared" si="63"/>
        <v>1016316.2262338791</v>
      </c>
      <c r="S214" s="12">
        <f t="shared" si="52"/>
        <v>1.5070826862582895E-2</v>
      </c>
      <c r="T214" s="115">
        <f t="shared" si="53"/>
        <v>111830841.05762546</v>
      </c>
      <c r="U214" s="73">
        <f>T214/SUMIFS(FinParameters!$L$8:$L$39,FinParameters!$B$8:$B$39,Financials!$E214,FinParameters!$C$8:$C$39,Financials!$F214)</f>
        <v>83152479.997963935</v>
      </c>
      <c r="V214" s="73">
        <f t="shared" si="54"/>
        <v>83152479.997963935</v>
      </c>
      <c r="W214" s="12"/>
      <c r="X214" s="73">
        <f t="shared" si="55"/>
        <v>180283153.69604951</v>
      </c>
      <c r="Y214" s="73">
        <f t="shared" si="56"/>
        <v>102718945.42079505</v>
      </c>
      <c r="Z214" s="73">
        <f t="shared" si="56"/>
        <v>84168796.22419782</v>
      </c>
      <c r="AA214" s="12">
        <f t="shared" si="57"/>
        <v>1.2481286064156523</v>
      </c>
      <c r="AB214" s="115">
        <f t="shared" si="58"/>
        <v>-104708659.843009</v>
      </c>
      <c r="AC214" s="73">
        <f>AB214/SUMIFS(FinParameters!$L$8:$L$39,FinParameters!$B$8:$B$39,Financials!$E214,FinParameters!$C$8:$C$39,Financials!$F214)</f>
        <v>-77856740.24147673</v>
      </c>
      <c r="AD214" s="73">
        <f t="shared" si="59"/>
        <v>-77856740.24147673</v>
      </c>
      <c r="AE214" s="12"/>
      <c r="AF214" s="73">
        <f t="shared" si="60"/>
        <v>75574493.853040516</v>
      </c>
      <c r="AG214" s="73">
        <f t="shared" si="61"/>
        <v>24862205.179318324</v>
      </c>
      <c r="AH214" s="73">
        <f t="shared" si="61"/>
        <v>6312055.9827210903</v>
      </c>
      <c r="AI214" s="12">
        <f t="shared" si="62"/>
        <v>9.3600692783418024E-2</v>
      </c>
      <c r="AL214" s="73">
        <f>Summary!G214</f>
        <v>6967190.4466194846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-12860458.486038566</v>
      </c>
      <c r="AN214" s="20">
        <f>Summary!I214</f>
        <v>8071793.5223289076</v>
      </c>
      <c r="AP214" s="12">
        <v>1</v>
      </c>
    </row>
    <row r="215" spans="1:42" x14ac:dyDescent="0.3">
      <c r="A215">
        <v>211</v>
      </c>
      <c r="B215" t="str">
        <f>Summary!B215</f>
        <v>Portland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49039129.751908988</v>
      </c>
      <c r="H215" s="73">
        <f>SUMIFS(AM$5:AM215,$F$5:$F215,$F215,$D$5:$D215,$D215)</f>
        <v>-41731189.235440336</v>
      </c>
      <c r="I215" s="20">
        <f>SUMIFS(AN$5:AN215,$F$5:$F215,$F215,$D$5:$D215,$D215)</f>
        <v>65903827.782119319</v>
      </c>
      <c r="J215" s="73">
        <f t="shared" si="48"/>
        <v>65903827.782119319</v>
      </c>
      <c r="K215" s="73">
        <f t="shared" si="49"/>
        <v>114942957.53402831</v>
      </c>
      <c r="L215" s="73">
        <f t="shared" si="50"/>
        <v>73211768.298587978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53869614.572901584</v>
      </c>
      <c r="Q215" s="73">
        <f>P215/SUMIFS(FinParameters!$H$8:$H$39,FinParameters!$B$8:$B$39,Financials!$E215,FinParameters!$C$8:$C$39,Financials!$F215)</f>
        <v>15398134.997271953</v>
      </c>
      <c r="R215" s="73">
        <f t="shared" si="63"/>
        <v>-13566381.839288576</v>
      </c>
      <c r="S215" s="12">
        <f t="shared" si="52"/>
        <v>-0.20117418828316194</v>
      </c>
      <c r="T215" s="115">
        <f t="shared" si="53"/>
        <v>49039129.751908988</v>
      </c>
      <c r="U215" s="73">
        <f>T215/SUMIFS(FinParameters!$L$8:$L$39,FinParameters!$B$8:$B$39,Financials!$E215,FinParameters!$C$8:$C$39,Financials!$F215)</f>
        <v>36463333.524532415</v>
      </c>
      <c r="V215" s="73">
        <f t="shared" si="54"/>
        <v>36463333.524532415</v>
      </c>
      <c r="W215" s="12"/>
      <c r="X215" s="73">
        <f t="shared" si="55"/>
        <v>102908744.32481058</v>
      </c>
      <c r="Y215" s="73">
        <f t="shared" si="56"/>
        <v>51861468.52180437</v>
      </c>
      <c r="Z215" s="73">
        <f t="shared" si="56"/>
        <v>22896951.685243838</v>
      </c>
      <c r="AA215" s="12">
        <f t="shared" si="57"/>
        <v>0.33953604756264621</v>
      </c>
      <c r="AB215" s="115">
        <f t="shared" si="58"/>
        <v>-41731189.235440336</v>
      </c>
      <c r="AC215" s="73">
        <f>AB215/SUMIFS(FinParameters!$L$8:$L$39,FinParameters!$B$8:$B$39,Financials!$E215,FinParameters!$C$8:$C$39,Financials!$F215)</f>
        <v>-31029471.345951095</v>
      </c>
      <c r="AD215" s="73">
        <f t="shared" si="59"/>
        <v>-31029471.345951095</v>
      </c>
      <c r="AE215" s="12"/>
      <c r="AF215" s="73">
        <f t="shared" si="60"/>
        <v>61177555.089370243</v>
      </c>
      <c r="AG215" s="73">
        <f t="shared" si="61"/>
        <v>20831997.175853275</v>
      </c>
      <c r="AH215" s="73">
        <f t="shared" si="61"/>
        <v>-8132519.6607072577</v>
      </c>
      <c r="AI215" s="12">
        <f t="shared" si="62"/>
        <v>-0.12059612215112421</v>
      </c>
      <c r="AL215" s="73">
        <f>Summary!G215</f>
        <v>2185877.8761197901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-5176787.0798641518</v>
      </c>
      <c r="AN215" s="20">
        <f>Summary!I215</f>
        <v>6903167.2006983627</v>
      </c>
      <c r="AP215" s="12">
        <v>1</v>
      </c>
    </row>
    <row r="216" spans="1:42" x14ac:dyDescent="0.3">
      <c r="A216">
        <v>212</v>
      </c>
      <c r="B216" t="str">
        <f>Summary!B216</f>
        <v>Portland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7350642.4861490857</v>
      </c>
      <c r="H216" s="73">
        <f>SUMIFS(AM$5:AM216,$F$5:$F216,$F216,$D$5:$D216,$D216)</f>
        <v>441703.1564250646</v>
      </c>
      <c r="I216" s="20">
        <f>SUMIFS(AN$5:AN216,$F$5:$F216,$F216,$D$5:$D216,$D216)</f>
        <v>56261207.420296013</v>
      </c>
      <c r="J216" s="73">
        <f t="shared" si="48"/>
        <v>56261207.420296013</v>
      </c>
      <c r="K216" s="73">
        <f t="shared" si="49"/>
        <v>63611849.906445101</v>
      </c>
      <c r="L216" s="73">
        <f t="shared" si="50"/>
        <v>64053553.06287016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44226994.211078279</v>
      </c>
      <c r="Q216" s="73">
        <f>P216/SUMIFS(FinParameters!$H$8:$H$39,FinParameters!$B$8:$B$39,Financials!$E216,FinParameters!$C$8:$C$39,Financials!$F216)</f>
        <v>12641880.451253932</v>
      </c>
      <c r="R216" s="73">
        <f t="shared" si="63"/>
        <v>-23209002.201111883</v>
      </c>
      <c r="S216" s="12">
        <f t="shared" si="52"/>
        <v>-0.34416340583523253</v>
      </c>
      <c r="T216" s="115">
        <f t="shared" si="53"/>
        <v>7350642.4861490857</v>
      </c>
      <c r="U216" s="73">
        <f>T216/SUMIFS(FinParameters!$L$8:$L$39,FinParameters!$B$8:$B$39,Financials!$E216,FinParameters!$C$8:$C$39,Financials!$F216)</f>
        <v>5465613.4794402318</v>
      </c>
      <c r="V216" s="73">
        <f t="shared" si="54"/>
        <v>5465613.4794402318</v>
      </c>
      <c r="W216" s="12"/>
      <c r="X216" s="73">
        <f t="shared" si="55"/>
        <v>51577636.697227366</v>
      </c>
      <c r="Y216" s="73">
        <f t="shared" si="56"/>
        <v>18107493.930694163</v>
      </c>
      <c r="Z216" s="73">
        <f t="shared" si="56"/>
        <v>-17743388.721671652</v>
      </c>
      <c r="AA216" s="12">
        <f t="shared" si="57"/>
        <v>-0.26311450361344768</v>
      </c>
      <c r="AB216" s="115">
        <f t="shared" si="58"/>
        <v>441703.1564250646</v>
      </c>
      <c r="AC216" s="73">
        <f>AB216/SUMIFS(FinParameters!$L$8:$L$39,FinParameters!$B$8:$B$39,Financials!$E216,FinParameters!$C$8:$C$39,Financials!$F216)</f>
        <v>328430.98140294536</v>
      </c>
      <c r="AD216" s="73">
        <f t="shared" si="59"/>
        <v>328430.98140294536</v>
      </c>
      <c r="AE216" s="12"/>
      <c r="AF216" s="73">
        <f t="shared" si="60"/>
        <v>52019339.853652433</v>
      </c>
      <c r="AG216" s="73">
        <f t="shared" si="61"/>
        <v>18435924.912097108</v>
      </c>
      <c r="AH216" s="73">
        <f t="shared" si="61"/>
        <v>-17414957.740268707</v>
      </c>
      <c r="AI216" s="12">
        <f t="shared" si="62"/>
        <v>-0.25824424145560143</v>
      </c>
      <c r="AL216" s="73">
        <f>Summary!G216</f>
        <v>-1373410.8587861729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55594.169111971067</v>
      </c>
      <c r="AN216" s="20">
        <f>Summary!I216</f>
        <v>5992157.0749653457</v>
      </c>
      <c r="AP216" s="12">
        <v>1</v>
      </c>
    </row>
    <row r="217" spans="1:42" x14ac:dyDescent="0.3">
      <c r="A217">
        <v>213</v>
      </c>
      <c r="B217" t="str">
        <f>Summary!B217</f>
        <v>Portland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-22982023.699028976</v>
      </c>
      <c r="H217" s="73">
        <f>SUMIFS(AM$5:AM217,$F$5:$F217,$F217,$D$5:$D217,$D217)</f>
        <v>39409954.698646203</v>
      </c>
      <c r="I217" s="20">
        <f>SUMIFS(AN$5:AN217,$F$5:$F217,$F217,$D$5:$D217,$D217)</f>
        <v>47278281.6140026</v>
      </c>
      <c r="J217" s="73">
        <f t="shared" si="48"/>
        <v>47278281.6140026</v>
      </c>
      <c r="K217" s="73">
        <f t="shared" si="49"/>
        <v>24296257.914973624</v>
      </c>
      <c r="L217" s="73">
        <f t="shared" si="50"/>
        <v>63706212.613619827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35244068.404784866</v>
      </c>
      <c r="Q217" s="73">
        <f>P217/SUMIFS(FinParameters!$H$8:$H$39,FinParameters!$B$8:$B$39,Financials!$E217,FinParameters!$C$8:$C$39,Financials!$F217)</f>
        <v>10074193.540322065</v>
      </c>
      <c r="R217" s="73">
        <f t="shared" si="63"/>
        <v>-32191928.007405296</v>
      </c>
      <c r="S217" s="12">
        <f t="shared" si="52"/>
        <v>-0.47737009490655469</v>
      </c>
      <c r="T217" s="115">
        <f t="shared" si="53"/>
        <v>-22982023.699028976</v>
      </c>
      <c r="U217" s="73">
        <f>T217/SUMIFS(FinParameters!$L$8:$L$39,FinParameters!$B$8:$B$39,Financials!$E217,FinParameters!$C$8:$C$39,Financials!$F217)</f>
        <v>-17088418.971663751</v>
      </c>
      <c r="V217" s="73">
        <f t="shared" si="54"/>
        <v>-17088418.971663751</v>
      </c>
      <c r="W217" s="12"/>
      <c r="X217" s="73">
        <f t="shared" si="55"/>
        <v>12262044.705755891</v>
      </c>
      <c r="Y217" s="73">
        <f t="shared" si="56"/>
        <v>-7014225.4313416854</v>
      </c>
      <c r="Z217" s="73">
        <f t="shared" si="56"/>
        <v>-49280346.979069047</v>
      </c>
      <c r="AA217" s="12">
        <f t="shared" si="57"/>
        <v>-0.73077213359245063</v>
      </c>
      <c r="AB217" s="115">
        <f t="shared" si="58"/>
        <v>39409954.698646203</v>
      </c>
      <c r="AC217" s="73">
        <f>AB217/SUMIFS(FinParameters!$L$8:$L$39,FinParameters!$B$8:$B$39,Financials!$E217,FinParameters!$C$8:$C$39,Financials!$F217)</f>
        <v>29303503.745547399</v>
      </c>
      <c r="AD217" s="73">
        <f t="shared" si="59"/>
        <v>29303503.745547399</v>
      </c>
      <c r="AE217" s="12"/>
      <c r="AF217" s="73">
        <f t="shared" si="60"/>
        <v>51671999.404402092</v>
      </c>
      <c r="AG217" s="73">
        <f t="shared" si="61"/>
        <v>22289278.314205714</v>
      </c>
      <c r="AH217" s="73">
        <f t="shared" si="61"/>
        <v>-19976843.233521648</v>
      </c>
      <c r="AI217" s="12">
        <f t="shared" si="62"/>
        <v>-0.29623412266969201</v>
      </c>
      <c r="AL217" s="73">
        <f>Summary!G217</f>
        <v>-4299371.1556994934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4890252.7653706707</v>
      </c>
      <c r="AN217" s="20">
        <f>Summary!I217</f>
        <v>5151707.0800422467</v>
      </c>
      <c r="AP217" s="12">
        <v>1</v>
      </c>
    </row>
    <row r="218" spans="1:42" x14ac:dyDescent="0.3">
      <c r="A218">
        <v>214</v>
      </c>
      <c r="B218" t="str">
        <f>Summary!B218</f>
        <v>Portland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-58328290.914161056</v>
      </c>
      <c r="H218" s="73">
        <f>SUMIFS(AM$5:AM218,$F$5:$F218,$F218,$D$5:$D218,$D218)</f>
        <v>90372362.54718183</v>
      </c>
      <c r="I218" s="20">
        <f>SUMIFS(AN$5:AN218,$F$5:$F218,$F218,$D$5:$D218,$D218)</f>
        <v>36180995.207807325</v>
      </c>
      <c r="J218" s="73">
        <f t="shared" si="48"/>
        <v>36180995.207807325</v>
      </c>
      <c r="K218" s="73">
        <f t="shared" si="49"/>
        <v>-22147295.706353731</v>
      </c>
      <c r="L218" s="73">
        <f t="shared" si="50"/>
        <v>68225066.840828091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24146781.99858959</v>
      </c>
      <c r="Q218" s="73">
        <f>P218/SUMIFS(FinParameters!$H$8:$H$39,FinParameters!$B$8:$B$39,Financials!$E218,FinParameters!$C$8:$C$39,Financials!$F218)</f>
        <v>6902136.0540978452</v>
      </c>
      <c r="R218" s="73">
        <f t="shared" si="63"/>
        <v>-43289214.413600571</v>
      </c>
      <c r="S218" s="12">
        <f t="shared" si="52"/>
        <v>-0.64193037423223043</v>
      </c>
      <c r="T218" s="115">
        <f t="shared" si="53"/>
        <v>-58328290.914161056</v>
      </c>
      <c r="U218" s="73">
        <f>T218/SUMIFS(FinParameters!$L$8:$L$39,FinParameters!$B$8:$B$39,Financials!$E218,FinParameters!$C$8:$C$39,Financials!$F218)</f>
        <v>-43370343.973859258</v>
      </c>
      <c r="V218" s="73">
        <f t="shared" si="54"/>
        <v>-43370343.973859258</v>
      </c>
      <c r="W218" s="12"/>
      <c r="X218" s="73">
        <f t="shared" si="55"/>
        <v>-34181508.915571466</v>
      </c>
      <c r="Y218" s="73">
        <f t="shared" si="56"/>
        <v>-36468207.919761412</v>
      </c>
      <c r="Z218" s="73">
        <f t="shared" si="56"/>
        <v>-86659558.387459829</v>
      </c>
      <c r="AA218" s="12">
        <f t="shared" si="57"/>
        <v>-1.2850638086189041</v>
      </c>
      <c r="AB218" s="115">
        <f t="shared" si="58"/>
        <v>90372362.54718183</v>
      </c>
      <c r="AC218" s="73">
        <f>AB218/SUMIFS(FinParameters!$L$8:$L$39,FinParameters!$B$8:$B$39,Financials!$E218,FinParameters!$C$8:$C$39,Financials!$F218)</f>
        <v>67196902.017405286</v>
      </c>
      <c r="AD218" s="73">
        <f t="shared" si="59"/>
        <v>67196902.017405286</v>
      </c>
      <c r="AE218" s="12"/>
      <c r="AF218" s="73">
        <f t="shared" si="60"/>
        <v>56190853.631610364</v>
      </c>
      <c r="AG218" s="73">
        <f t="shared" si="61"/>
        <v>30728694.097643875</v>
      </c>
      <c r="AH218" s="73">
        <f t="shared" si="61"/>
        <v>-19462656.370054543</v>
      </c>
      <c r="AI218" s="12">
        <f t="shared" si="62"/>
        <v>-0.28860930964959169</v>
      </c>
      <c r="AL218" s="73">
        <f>Summary!G218</f>
        <v>-7591640.9513417287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10911136.671449313</v>
      </c>
      <c r="AN218" s="20">
        <f>Summary!I218</f>
        <v>4100589.2790904562</v>
      </c>
      <c r="AP218" s="12">
        <v>1</v>
      </c>
    </row>
    <row r="219" spans="1:42" x14ac:dyDescent="0.3">
      <c r="A219">
        <v>215</v>
      </c>
      <c r="B219" t="str">
        <f>Summary!B219</f>
        <v>Portland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-111220715.56145836</v>
      </c>
      <c r="H219" s="73">
        <f>SUMIFS(AM$5:AM219,$F$5:$F219,$F219,$D$5:$D219,$D219)</f>
        <v>193478443.01880774</v>
      </c>
      <c r="I219" s="20">
        <f>SUMIFS(AN$5:AN219,$F$5:$F219,$F219,$D$5:$D219,$D219)</f>
        <v>19811413.05983245</v>
      </c>
      <c r="J219" s="73">
        <f t="shared" si="48"/>
        <v>19811413.05983245</v>
      </c>
      <c r="K219" s="73">
        <f t="shared" si="49"/>
        <v>-91409302.50162591</v>
      </c>
      <c r="L219" s="73">
        <f t="shared" si="50"/>
        <v>102069140.51718183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7777199.8506147172</v>
      </c>
      <c r="Q219" s="73">
        <f>P219/SUMIFS(FinParameters!$H$8:$H$39,FinParameters!$B$8:$B$39,Financials!$E219,FinParameters!$C$8:$C$39,Financials!$F219)</f>
        <v>2223041.210708227</v>
      </c>
      <c r="R219" s="73">
        <f t="shared" si="63"/>
        <v>-59658796.561575443</v>
      </c>
      <c r="S219" s="12">
        <f t="shared" si="52"/>
        <v>-0.88467287110168868</v>
      </c>
      <c r="T219" s="115">
        <f t="shared" si="53"/>
        <v>-111220715.56145836</v>
      </c>
      <c r="U219" s="73">
        <f>T219/SUMIFS(FinParameters!$L$8:$L$39,FinParameters!$B$8:$B$39,Financials!$E219,FinParameters!$C$8:$C$39,Financials!$F219)</f>
        <v>-82698817.59467271</v>
      </c>
      <c r="V219" s="73">
        <f t="shared" si="54"/>
        <v>-82698817.59467271</v>
      </c>
      <c r="W219" s="12"/>
      <c r="X219" s="73">
        <f t="shared" si="55"/>
        <v>-103443515.71084364</v>
      </c>
      <c r="Y219" s="73">
        <f t="shared" si="56"/>
        <v>-80475776.383964479</v>
      </c>
      <c r="Z219" s="73">
        <f t="shared" si="56"/>
        <v>-142357614.15624815</v>
      </c>
      <c r="AA219" s="12">
        <f t="shared" si="57"/>
        <v>-2.1110033473237846</v>
      </c>
      <c r="AB219" s="115">
        <f t="shared" si="58"/>
        <v>193478443.01880774</v>
      </c>
      <c r="AC219" s="73">
        <f>AB219/SUMIFS(FinParameters!$L$8:$L$39,FinParameters!$B$8:$B$39,Financials!$E219,FinParameters!$C$8:$C$39,Financials!$F219)</f>
        <v>143862034.9360379</v>
      </c>
      <c r="AD219" s="73">
        <f t="shared" si="59"/>
        <v>143862034.9360379</v>
      </c>
      <c r="AE219" s="12"/>
      <c r="AF219" s="73">
        <f t="shared" si="60"/>
        <v>90034927.307964101</v>
      </c>
      <c r="AG219" s="73">
        <f t="shared" si="61"/>
        <v>63386258.552073419</v>
      </c>
      <c r="AH219" s="73">
        <f t="shared" si="61"/>
        <v>1504420.7797897458</v>
      </c>
      <c r="AI219" s="12">
        <f t="shared" si="62"/>
        <v>2.2308868554328905E-2</v>
      </c>
      <c r="AL219" s="73">
        <f>Summary!G219</f>
        <v>-11881264.746628447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22796567.012377162</v>
      </c>
      <c r="AN219" s="20">
        <f>Summary!I219</f>
        <v>2768854.0827942463</v>
      </c>
      <c r="AP219" s="12">
        <v>1</v>
      </c>
    </row>
    <row r="220" spans="1:42" x14ac:dyDescent="0.3">
      <c r="A220">
        <v>216</v>
      </c>
      <c r="B220" t="str">
        <f>Summary!B220</f>
        <v>Portland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15347199.853340652</v>
      </c>
      <c r="H220" s="73">
        <f>SUMIFS(AM$5:AM220,$F$5:$F220,$F220,$D$5:$D220,$D220)</f>
        <v>-2396609.9559665406</v>
      </c>
      <c r="I220" s="20">
        <f>SUMIFS(AN$5:AN220,$F$5:$F220,$F220,$D$5:$D220,$D220)</f>
        <v>56889273.689926229</v>
      </c>
      <c r="J220" s="73">
        <f t="shared" si="48"/>
        <v>56889273.689926229</v>
      </c>
      <c r="K220" s="73">
        <f t="shared" si="49"/>
        <v>72236473.543266878</v>
      </c>
      <c r="L220" s="73">
        <f t="shared" si="50"/>
        <v>69839863.587300345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44855060.480708495</v>
      </c>
      <c r="Q220" s="73">
        <f>P220/SUMIFS(FinParameters!$H$8:$H$39,FinParameters!$B$8:$B$39,Financials!$E220,FinParameters!$C$8:$C$39,Financials!$F220)</f>
        <v>12821407.43104903</v>
      </c>
      <c r="R220" s="73">
        <f t="shared" si="63"/>
        <v>-22580935.931481667</v>
      </c>
      <c r="S220" s="12">
        <f t="shared" si="52"/>
        <v>-0.33484988927070697</v>
      </c>
      <c r="T220" s="115">
        <f t="shared" si="53"/>
        <v>15347199.853340652</v>
      </c>
      <c r="U220" s="73">
        <f>T220/SUMIFS(FinParameters!$L$8:$L$39,FinParameters!$B$8:$B$39,Financials!$E220,FinParameters!$C$8:$C$39,Financials!$F220)</f>
        <v>11411500.769917939</v>
      </c>
      <c r="V220" s="73">
        <f t="shared" si="54"/>
        <v>11411500.769917939</v>
      </c>
      <c r="W220" s="12"/>
      <c r="X220" s="73">
        <f t="shared" si="55"/>
        <v>60202260.334049143</v>
      </c>
      <c r="Y220" s="73">
        <f t="shared" si="56"/>
        <v>24232908.200966969</v>
      </c>
      <c r="Z220" s="73">
        <f t="shared" si="56"/>
        <v>-11169435.161563728</v>
      </c>
      <c r="AA220" s="12">
        <f t="shared" si="57"/>
        <v>-0.16563016424184801</v>
      </c>
      <c r="AB220" s="115">
        <f t="shared" si="58"/>
        <v>-2396609.9559665406</v>
      </c>
      <c r="AC220" s="73">
        <f>AB220/SUMIFS(FinParameters!$L$8:$L$39,FinParameters!$B$8:$B$39,Financials!$E220,FinParameters!$C$8:$C$39,Financials!$F220)</f>
        <v>-1782013.4369170994</v>
      </c>
      <c r="AD220" s="73">
        <f t="shared" si="59"/>
        <v>-1782013.4369170994</v>
      </c>
      <c r="AE220" s="12"/>
      <c r="AF220" s="73">
        <f t="shared" si="60"/>
        <v>57805650.378082603</v>
      </c>
      <c r="AG220" s="73">
        <f t="shared" si="61"/>
        <v>22450894.764049869</v>
      </c>
      <c r="AH220" s="73">
        <f t="shared" si="61"/>
        <v>-12951448.598480828</v>
      </c>
      <c r="AI220" s="12">
        <f t="shared" si="62"/>
        <v>-0.1920554197689536</v>
      </c>
      <c r="AL220" s="73">
        <f>Summary!G220</f>
        <v>-908748.42309713678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-316743.34469734092</v>
      </c>
      <c r="AN220" s="20">
        <f>Summary!I220</f>
        <v>6033360.454718695</v>
      </c>
      <c r="AP220" s="12">
        <v>1</v>
      </c>
    </row>
    <row r="221" spans="1:42" x14ac:dyDescent="0.3">
      <c r="A221">
        <v>217</v>
      </c>
      <c r="B221" t="str">
        <f>Summary!B221</f>
        <v>Portland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250987842.09026518</v>
      </c>
      <c r="H221" s="73">
        <f>SUMIFS(AM$5:AM221,$F$5:$F221,$F221,$D$5:$D221,$D221)</f>
        <v>-279359811.76329786</v>
      </c>
      <c r="I221" s="20">
        <f>SUMIFS(AN$5:AN221,$F$5:$F221,$F221,$D$5:$D221,$D221)</f>
        <v>128902838.81318998</v>
      </c>
      <c r="J221" s="73">
        <f t="shared" si="48"/>
        <v>128902838.81318998</v>
      </c>
      <c r="K221" s="73">
        <f t="shared" si="49"/>
        <v>379890680.90345514</v>
      </c>
      <c r="L221" s="73">
        <f t="shared" si="50"/>
        <v>100530869.14015731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115779020.27374181</v>
      </c>
      <c r="Q221" s="73">
        <f>P221/SUMIFS(FinParameters!$H$8:$H$39,FinParameters!$B$8:$B$39,Financials!$E221,FinParameters!$C$8:$C$39,Financials!$F221)</f>
        <v>29814748.209221784</v>
      </c>
      <c r="R221" s="73">
        <f t="shared" si="63"/>
        <v>47309813.408809632</v>
      </c>
      <c r="S221" s="12">
        <f t="shared" si="52"/>
        <v>0.69096482309393104</v>
      </c>
      <c r="T221" s="115">
        <f t="shared" si="53"/>
        <v>250987842.09026518</v>
      </c>
      <c r="U221" s="73">
        <f>T221/SUMIFS(FinParameters!$L$8:$L$39,FinParameters!$B$8:$B$39,Financials!$E221,FinParameters!$C$8:$C$39,Financials!$F221)</f>
        <v>182071694.69369689</v>
      </c>
      <c r="V221" s="73">
        <f t="shared" si="54"/>
        <v>182071694.69369689</v>
      </c>
      <c r="W221" s="12"/>
      <c r="X221" s="73">
        <f t="shared" si="55"/>
        <v>366766862.36400694</v>
      </c>
      <c r="Y221" s="73">
        <f t="shared" si="56"/>
        <v>211886442.90291867</v>
      </c>
      <c r="Z221" s="73">
        <f t="shared" si="56"/>
        <v>229381508.10250652</v>
      </c>
      <c r="AA221" s="12">
        <f t="shared" si="57"/>
        <v>3.3501411598794006</v>
      </c>
      <c r="AB221" s="115">
        <f t="shared" si="58"/>
        <v>-279359811.76329786</v>
      </c>
      <c r="AC221" s="73">
        <f>AB221/SUMIFS(FinParameters!$L$8:$L$39,FinParameters!$B$8:$B$39,Financials!$E221,FinParameters!$C$8:$C$39,Financials!$F221)</f>
        <v>-202653299.59195101</v>
      </c>
      <c r="AD221" s="73">
        <f t="shared" si="59"/>
        <v>-202653299.59195101</v>
      </c>
      <c r="AE221" s="12"/>
      <c r="AF221" s="73">
        <f t="shared" si="60"/>
        <v>87407050.600709081</v>
      </c>
      <c r="AG221" s="73">
        <f t="shared" si="61"/>
        <v>9233143.310967654</v>
      </c>
      <c r="AH221" s="73">
        <f t="shared" si="61"/>
        <v>26728208.510555506</v>
      </c>
      <c r="AI221" s="12">
        <f t="shared" si="62"/>
        <v>0.39036830911860426</v>
      </c>
      <c r="AL221" s="73">
        <f>Summary!G221</f>
        <v>20285553.727669023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-27805661.786605474</v>
      </c>
      <c r="AN221" s="20">
        <f>Summary!I221</f>
        <v>11567491.479616128</v>
      </c>
      <c r="AP221" s="12">
        <v>1</v>
      </c>
    </row>
    <row r="222" spans="1:42" x14ac:dyDescent="0.3">
      <c r="A222">
        <v>218</v>
      </c>
      <c r="B222" t="str">
        <f>Summary!B222</f>
        <v>Portland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121359830.87869179</v>
      </c>
      <c r="H222" s="73">
        <f>SUMIFS(AM$5:AM222,$F$5:$F222,$F222,$D$5:$D222,$D222)</f>
        <v>-117758417.30835325</v>
      </c>
      <c r="I222" s="20">
        <f>SUMIFS(AN$5:AN222,$F$5:$F222,$F222,$D$5:$D222,$D222)</f>
        <v>89080121.836237952</v>
      </c>
      <c r="J222" s="73">
        <f t="shared" si="48"/>
        <v>89080121.836237952</v>
      </c>
      <c r="K222" s="73">
        <f t="shared" si="49"/>
        <v>210439952.71492976</v>
      </c>
      <c r="L222" s="73">
        <f t="shared" si="50"/>
        <v>92681535.406576499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75956303.29678978</v>
      </c>
      <c r="Q222" s="73">
        <f>P222/SUMIFS(FinParameters!$H$8:$H$39,FinParameters!$B$8:$B$39,Financials!$E222,FinParameters!$C$8:$C$39,Financials!$F222)</f>
        <v>19559830.894601855</v>
      </c>
      <c r="R222" s="73">
        <f t="shared" si="63"/>
        <v>7487096.4318576017</v>
      </c>
      <c r="S222" s="12">
        <f t="shared" si="52"/>
        <v>0.10934983439529605</v>
      </c>
      <c r="T222" s="115">
        <f t="shared" si="53"/>
        <v>121359830.87869179</v>
      </c>
      <c r="U222" s="73">
        <f>T222/SUMIFS(FinParameters!$L$8:$L$39,FinParameters!$B$8:$B$39,Financials!$E222,FinParameters!$C$8:$C$39,Financials!$F222)</f>
        <v>88036894.105321616</v>
      </c>
      <c r="V222" s="73">
        <f t="shared" si="54"/>
        <v>88036894.105321616</v>
      </c>
      <c r="W222" s="12"/>
      <c r="X222" s="73">
        <f t="shared" si="55"/>
        <v>197316134.17548159</v>
      </c>
      <c r="Y222" s="73">
        <f t="shared" si="56"/>
        <v>107596724.99992347</v>
      </c>
      <c r="Z222" s="73">
        <f t="shared" si="56"/>
        <v>95523990.537179217</v>
      </c>
      <c r="AA222" s="12">
        <f t="shared" si="57"/>
        <v>1.3951379738576126</v>
      </c>
      <c r="AB222" s="115">
        <f t="shared" si="58"/>
        <v>-117758417.30835325</v>
      </c>
      <c r="AC222" s="73">
        <f>AB222/SUMIFS(FinParameters!$L$8:$L$39,FinParameters!$B$8:$B$39,Financials!$E222,FinParameters!$C$8:$C$39,Financials!$F222)</f>
        <v>-85424355.320241362</v>
      </c>
      <c r="AD222" s="73">
        <f t="shared" si="59"/>
        <v>-85424355.320241362</v>
      </c>
      <c r="AE222" s="12"/>
      <c r="AF222" s="73">
        <f t="shared" si="60"/>
        <v>79557716.867128342</v>
      </c>
      <c r="AG222" s="73">
        <f t="shared" si="61"/>
        <v>22172369.679682106</v>
      </c>
      <c r="AH222" s="73">
        <f t="shared" si="61"/>
        <v>10099635.216937855</v>
      </c>
      <c r="AI222" s="12">
        <f t="shared" si="62"/>
        <v>0.14750623936481697</v>
      </c>
      <c r="AL222" s="73">
        <f>Summary!G222</f>
        <v>9528989.821066333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-13049757.465344248</v>
      </c>
      <c r="AN222" s="20">
        <f>Summary!I222</f>
        <v>8593595.9885961823</v>
      </c>
      <c r="AP222" s="12">
        <v>1</v>
      </c>
    </row>
    <row r="223" spans="1:42" x14ac:dyDescent="0.3">
      <c r="A223">
        <v>219</v>
      </c>
      <c r="B223" t="str">
        <f>Summary!B223</f>
        <v>Portland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53809608.844944559</v>
      </c>
      <c r="H223" s="73">
        <f>SUMIFS(AM$5:AM223,$F$5:$F223,$F223,$D$5:$D223,$D223)</f>
        <v>-47196475.621795312</v>
      </c>
      <c r="I223" s="20">
        <f>SUMIFS(AN$5:AN223,$F$5:$F223,$F223,$D$5:$D223,$D223)</f>
        <v>73333421.709062546</v>
      </c>
      <c r="J223" s="73">
        <f t="shared" si="48"/>
        <v>73333421.709062546</v>
      </c>
      <c r="K223" s="73">
        <f t="shared" si="49"/>
        <v>127143030.55400711</v>
      </c>
      <c r="L223" s="73">
        <f t="shared" si="50"/>
        <v>79946554.932211787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60209603.169614375</v>
      </c>
      <c r="Q223" s="73">
        <f>P223/SUMIFS(FinParameters!$H$8:$H$39,FinParameters!$B$8:$B$39,Financials!$E223,FinParameters!$C$8:$C$39,Financials!$F223)</f>
        <v>15504831.134646794</v>
      </c>
      <c r="R223" s="73">
        <f t="shared" si="63"/>
        <v>-8259603.6953178039</v>
      </c>
      <c r="S223" s="12">
        <f t="shared" si="52"/>
        <v>-0.12063238459314064</v>
      </c>
      <c r="T223" s="115">
        <f t="shared" si="53"/>
        <v>53809608.844944559</v>
      </c>
      <c r="U223" s="73">
        <f>T223/SUMIFS(FinParameters!$L$8:$L$39,FinParameters!$B$8:$B$39,Financials!$E223,FinParameters!$C$8:$C$39,Financials!$F223)</f>
        <v>39034586.662092313</v>
      </c>
      <c r="V223" s="73">
        <f t="shared" si="54"/>
        <v>39034586.662092313</v>
      </c>
      <c r="W223" s="12"/>
      <c r="X223" s="73">
        <f t="shared" si="55"/>
        <v>114019212.01455894</v>
      </c>
      <c r="Y223" s="73">
        <f t="shared" si="56"/>
        <v>54539417.796739109</v>
      </c>
      <c r="Z223" s="73">
        <f t="shared" si="56"/>
        <v>30774982.966774508</v>
      </c>
      <c r="AA223" s="12">
        <f t="shared" si="57"/>
        <v>0.44947187759139223</v>
      </c>
      <c r="AB223" s="115">
        <f t="shared" si="58"/>
        <v>-47196475.621795312</v>
      </c>
      <c r="AC223" s="73">
        <f>AB223/SUMIFS(FinParameters!$L$8:$L$39,FinParameters!$B$8:$B$39,Financials!$E223,FinParameters!$C$8:$C$39,Financials!$F223)</f>
        <v>-34237285.075105704</v>
      </c>
      <c r="AD223" s="73">
        <f t="shared" si="59"/>
        <v>-34237285.075105704</v>
      </c>
      <c r="AE223" s="12"/>
      <c r="AF223" s="73">
        <f t="shared" si="60"/>
        <v>66822736.39276363</v>
      </c>
      <c r="AG223" s="73">
        <f t="shared" si="61"/>
        <v>20302132.721633404</v>
      </c>
      <c r="AH223" s="73">
        <f t="shared" si="61"/>
        <v>-3462302.108331196</v>
      </c>
      <c r="AI223" s="12">
        <f t="shared" si="62"/>
        <v>-5.0567288082673564E-2</v>
      </c>
      <c r="AL223" s="73">
        <f>Summary!G223</f>
        <v>4770479.0930355703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-5465286.3863549754</v>
      </c>
      <c r="AN223" s="20">
        <f>Summary!I223</f>
        <v>7429593.9269432221</v>
      </c>
      <c r="AP223" s="12">
        <v>1</v>
      </c>
    </row>
    <row r="224" spans="1:42" x14ac:dyDescent="0.3">
      <c r="A224">
        <v>220</v>
      </c>
      <c r="B224" t="str">
        <f>Summary!B224</f>
        <v>Portland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8489755.5898055881</v>
      </c>
      <c r="H224" s="73">
        <f>SUMIFS(AM$5:AM224,$F$5:$F224,$F224,$D$5:$D224,$D224)</f>
        <v>226394.77156690782</v>
      </c>
      <c r="I224" s="20">
        <f>SUMIFS(AN$5:AN224,$F$5:$F224,$F224,$D$5:$D224,$D224)</f>
        <v>62770000.389147088</v>
      </c>
      <c r="J224" s="73">
        <f t="shared" si="48"/>
        <v>62770000.389147088</v>
      </c>
      <c r="K224" s="73">
        <f t="shared" si="49"/>
        <v>71259755.978952676</v>
      </c>
      <c r="L224" s="73">
        <f t="shared" si="50"/>
        <v>71486150.750519589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49646181.849698916</v>
      </c>
      <c r="Q224" s="73">
        <f>P224/SUMIFS(FinParameters!$H$8:$H$39,FinParameters!$B$8:$B$39,Financials!$E224,FinParameters!$C$8:$C$39,Financials!$F224)</f>
        <v>12784599.557832932</v>
      </c>
      <c r="R224" s="73">
        <f t="shared" si="63"/>
        <v>-18823025.015233263</v>
      </c>
      <c r="S224" s="12">
        <f t="shared" si="52"/>
        <v>-0.27491226899071675</v>
      </c>
      <c r="T224" s="115">
        <f t="shared" si="53"/>
        <v>8489755.5898055881</v>
      </c>
      <c r="U224" s="73">
        <f>T224/SUMIFS(FinParameters!$L$8:$L$39,FinParameters!$B$8:$B$39,Financials!$E224,FinParameters!$C$8:$C$39,Financials!$F224)</f>
        <v>6158641.6891670739</v>
      </c>
      <c r="V224" s="73">
        <f t="shared" si="54"/>
        <v>6158641.6891670739</v>
      </c>
      <c r="W224" s="12"/>
      <c r="X224" s="73">
        <f t="shared" si="55"/>
        <v>58135937.439504504</v>
      </c>
      <c r="Y224" s="73">
        <f t="shared" si="56"/>
        <v>18943241.247000005</v>
      </c>
      <c r="Z224" s="73">
        <f t="shared" si="56"/>
        <v>-12664383.326066189</v>
      </c>
      <c r="AA224" s="12">
        <f t="shared" si="57"/>
        <v>-0.18496465646299892</v>
      </c>
      <c r="AB224" s="115">
        <f t="shared" si="58"/>
        <v>226394.77156690782</v>
      </c>
      <c r="AC224" s="73">
        <f>AB224/SUMIFS(FinParameters!$L$8:$L$39,FinParameters!$B$8:$B$39,Financials!$E224,FinParameters!$C$8:$C$39,Financials!$F224)</f>
        <v>164231.38023615867</v>
      </c>
      <c r="AD224" s="73">
        <f t="shared" si="59"/>
        <v>164231.38023615867</v>
      </c>
      <c r="AE224" s="12"/>
      <c r="AF224" s="73">
        <f t="shared" si="60"/>
        <v>58362332.211071409</v>
      </c>
      <c r="AG224" s="73">
        <f t="shared" si="61"/>
        <v>19107472.627236165</v>
      </c>
      <c r="AH224" s="73">
        <f t="shared" si="61"/>
        <v>-12500151.94583003</v>
      </c>
      <c r="AI224" s="12">
        <f t="shared" si="62"/>
        <v>-0.18256603980368616</v>
      </c>
      <c r="AL224" s="73">
        <f>Summary!G224</f>
        <v>1139113.103656502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-215308.38485815679</v>
      </c>
      <c r="AN224" s="20">
        <f>Summary!I224</f>
        <v>6508792.9688510774</v>
      </c>
      <c r="AP224" s="12">
        <v>1</v>
      </c>
    </row>
    <row r="225" spans="1:42" x14ac:dyDescent="0.3">
      <c r="A225">
        <v>221</v>
      </c>
      <c r="B225" t="str">
        <f>Summary!B225</f>
        <v>Portland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-25540783.642506003</v>
      </c>
      <c r="H225" s="73">
        <f>SUMIFS(AM$5:AM225,$F$5:$F225,$F225,$D$5:$D225,$D225)</f>
        <v>44759182.152882263</v>
      </c>
      <c r="I225" s="20">
        <f>SUMIFS(AN$5:AN225,$F$5:$F225,$F225,$D$5:$D225,$D225)</f>
        <v>52797554.262085222</v>
      </c>
      <c r="J225" s="73">
        <f t="shared" si="48"/>
        <v>52797554.262085222</v>
      </c>
      <c r="K225" s="73">
        <f t="shared" si="49"/>
        <v>27256770.619579218</v>
      </c>
      <c r="L225" s="73">
        <f t="shared" si="50"/>
        <v>72015952.772461474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39673735.722637042</v>
      </c>
      <c r="Q225" s="73">
        <f>P225/SUMIFS(FinParameters!$H$8:$H$39,FinParameters!$B$8:$B$39,Financials!$E225,FinParameters!$C$8:$C$39,Financials!$F225)</f>
        <v>10216552.517830376</v>
      </c>
      <c r="R225" s="73">
        <f t="shared" si="63"/>
        <v>-28795471.142295137</v>
      </c>
      <c r="S225" s="12">
        <f t="shared" si="52"/>
        <v>-0.42056089826043086</v>
      </c>
      <c r="T225" s="115">
        <f t="shared" si="53"/>
        <v>-25540783.642506003</v>
      </c>
      <c r="U225" s="73">
        <f>T225/SUMIFS(FinParameters!$L$8:$L$39,FinParameters!$B$8:$B$39,Financials!$E225,FinParameters!$C$8:$C$39,Financials!$F225)</f>
        <v>-18527804.864443213</v>
      </c>
      <c r="V225" s="73">
        <f t="shared" si="54"/>
        <v>-18527804.864443213</v>
      </c>
      <c r="W225" s="12"/>
      <c r="X225" s="73">
        <f t="shared" si="55"/>
        <v>14132952.080131043</v>
      </c>
      <c r="Y225" s="73">
        <f t="shared" si="56"/>
        <v>-8311252.3466128372</v>
      </c>
      <c r="Z225" s="73">
        <f t="shared" si="56"/>
        <v>-47323276.00673835</v>
      </c>
      <c r="AA225" s="12">
        <f t="shared" si="57"/>
        <v>-0.69116144575899674</v>
      </c>
      <c r="AB225" s="115">
        <f t="shared" si="58"/>
        <v>44759182.152882263</v>
      </c>
      <c r="AC225" s="73">
        <f>AB225/SUMIFS(FinParameters!$L$8:$L$39,FinParameters!$B$8:$B$39,Financials!$E225,FinParameters!$C$8:$C$39,Financials!$F225)</f>
        <v>32469222.73130786</v>
      </c>
      <c r="AD225" s="73">
        <f t="shared" si="59"/>
        <v>32469222.73130786</v>
      </c>
      <c r="AE225" s="12"/>
      <c r="AF225" s="73">
        <f t="shared" si="60"/>
        <v>58892134.233013302</v>
      </c>
      <c r="AG225" s="73">
        <f t="shared" si="61"/>
        <v>24157970.384695023</v>
      </c>
      <c r="AH225" s="73">
        <f t="shared" si="61"/>
        <v>-14854053.275430489</v>
      </c>
      <c r="AI225" s="12">
        <f t="shared" si="62"/>
        <v>-0.21694501741100608</v>
      </c>
      <c r="AL225" s="73">
        <f>Summary!G225</f>
        <v>-2558759.9434770253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5349227.4542360576</v>
      </c>
      <c r="AN225" s="20">
        <f>Summary!I225</f>
        <v>5519272.6480826186</v>
      </c>
      <c r="AP225" s="12">
        <v>1</v>
      </c>
    </row>
    <row r="226" spans="1:42" x14ac:dyDescent="0.3">
      <c r="A226">
        <v>222</v>
      </c>
      <c r="B226" t="str">
        <f>Summary!B226</f>
        <v>Portland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-65080599.58466085</v>
      </c>
      <c r="H226" s="73">
        <f>SUMIFS(AM$5:AM226,$F$5:$F226,$F226,$D$5:$D226,$D226)</f>
        <v>103438696.91550939</v>
      </c>
      <c r="I226" s="20">
        <f>SUMIFS(AN$5:AN226,$F$5:$F226,$F226,$D$5:$D226,$D226)</f>
        <v>40479462.701373376</v>
      </c>
      <c r="J226" s="73">
        <f t="shared" si="48"/>
        <v>40479462.701373376</v>
      </c>
      <c r="K226" s="73">
        <f t="shared" si="49"/>
        <v>-24601136.883287475</v>
      </c>
      <c r="L226" s="73">
        <f t="shared" si="50"/>
        <v>78837560.032221913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27355644.1619252</v>
      </c>
      <c r="Q226" s="73">
        <f>P226/SUMIFS(FinParameters!$H$8:$H$39,FinParameters!$B$8:$B$39,Financials!$E226,FinParameters!$C$8:$C$39,Financials!$F226)</f>
        <v>7044468.3402960412</v>
      </c>
      <c r="R226" s="73">
        <f t="shared" si="63"/>
        <v>-41113562.703006983</v>
      </c>
      <c r="S226" s="12">
        <f t="shared" si="52"/>
        <v>-0.60046792690487683</v>
      </c>
      <c r="T226" s="115">
        <f t="shared" si="53"/>
        <v>-65080599.58466085</v>
      </c>
      <c r="U226" s="73">
        <f>T226/SUMIFS(FinParameters!$L$8:$L$39,FinParameters!$B$8:$B$39,Financials!$E226,FinParameters!$C$8:$C$39,Financials!$F226)</f>
        <v>-47210792.998489611</v>
      </c>
      <c r="V226" s="73">
        <f t="shared" si="54"/>
        <v>-47210792.998489611</v>
      </c>
      <c r="W226" s="12"/>
      <c r="X226" s="73">
        <f t="shared" si="55"/>
        <v>-37724955.422735646</v>
      </c>
      <c r="Y226" s="73">
        <f t="shared" si="56"/>
        <v>-40166324.658193573</v>
      </c>
      <c r="Z226" s="73">
        <f t="shared" si="56"/>
        <v>-88324355.701496601</v>
      </c>
      <c r="AA226" s="12">
        <f t="shared" si="57"/>
        <v>-1.289986546444627</v>
      </c>
      <c r="AB226" s="115">
        <f t="shared" si="58"/>
        <v>103438696.91550939</v>
      </c>
      <c r="AC226" s="73">
        <f>AB226/SUMIFS(FinParameters!$L$8:$L$39,FinParameters!$B$8:$B$39,Financials!$E226,FinParameters!$C$8:$C$39,Financials!$F226)</f>
        <v>75036538.373604909</v>
      </c>
      <c r="AD226" s="73">
        <f t="shared" si="59"/>
        <v>75036538.373604909</v>
      </c>
      <c r="AE226" s="12"/>
      <c r="AF226" s="73">
        <f t="shared" si="60"/>
        <v>65713741.492773741</v>
      </c>
      <c r="AG226" s="73">
        <f t="shared" si="61"/>
        <v>34870213.715411335</v>
      </c>
      <c r="AH226" s="73">
        <f t="shared" si="61"/>
        <v>-13287817.327891693</v>
      </c>
      <c r="AI226" s="12">
        <f t="shared" si="62"/>
        <v>-0.19406997592515277</v>
      </c>
      <c r="AL226" s="73">
        <f>Summary!G226</f>
        <v>-6752308.6704997951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13066334.36832756</v>
      </c>
      <c r="AN226" s="20">
        <f>Summary!I226</f>
        <v>4298467.4935660521</v>
      </c>
      <c r="AP226" s="12">
        <v>1</v>
      </c>
    </row>
    <row r="227" spans="1:42" x14ac:dyDescent="0.3">
      <c r="A227">
        <v>223</v>
      </c>
      <c r="B227" t="str">
        <f>Summary!B227</f>
        <v>Portland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-123355211.39503345</v>
      </c>
      <c r="H227" s="73">
        <f>SUMIFS(AM$5:AM227,$F$5:$F227,$F227,$D$5:$D227,$D227)</f>
        <v>220337481.99258536</v>
      </c>
      <c r="I227" s="20">
        <f>SUMIFS(AN$5:AN227,$F$5:$F227,$F227,$D$5:$D227,$D227)</f>
        <v>22616488.816609628</v>
      </c>
      <c r="J227" s="73">
        <f t="shared" si="48"/>
        <v>22616488.816609628</v>
      </c>
      <c r="K227" s="73">
        <f t="shared" si="49"/>
        <v>-100738722.57842383</v>
      </c>
      <c r="L227" s="73">
        <f t="shared" si="50"/>
        <v>119598759.41416153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9492670.2771614529</v>
      </c>
      <c r="Q227" s="73">
        <f>P227/SUMIFS(FinParameters!$H$8:$H$39,FinParameters!$B$8:$B$39,Financials!$E227,FinParameters!$C$8:$C$39,Financials!$F227)</f>
        <v>2444497.9192048004</v>
      </c>
      <c r="R227" s="73">
        <f t="shared" si="63"/>
        <v>-58976536.58777073</v>
      </c>
      <c r="S227" s="12">
        <f t="shared" si="52"/>
        <v>-0.8613585477061616</v>
      </c>
      <c r="T227" s="115">
        <f t="shared" si="53"/>
        <v>-123355211.39503345</v>
      </c>
      <c r="U227" s="73">
        <f>T227/SUMIFS(FinParameters!$L$8:$L$39,FinParameters!$B$8:$B$39,Financials!$E227,FinParameters!$C$8:$C$39,Financials!$F227)</f>
        <v>-89484383.789058775</v>
      </c>
      <c r="V227" s="73">
        <f t="shared" si="54"/>
        <v>-89484383.789058775</v>
      </c>
      <c r="W227" s="12"/>
      <c r="X227" s="73">
        <f t="shared" si="55"/>
        <v>-113862541.117872</v>
      </c>
      <c r="Y227" s="73">
        <f t="shared" si="56"/>
        <v>-87039885.869853973</v>
      </c>
      <c r="Z227" s="73">
        <f t="shared" si="56"/>
        <v>-148460920.3768295</v>
      </c>
      <c r="AA227" s="12">
        <f t="shared" si="57"/>
        <v>-2.1682874269260246</v>
      </c>
      <c r="AB227" s="115">
        <f t="shared" si="58"/>
        <v>220337481.99258536</v>
      </c>
      <c r="AC227" s="73">
        <f>AB227/SUMIFS(FinParameters!$L$8:$L$39,FinParameters!$B$8:$B$39,Financials!$E227,FinParameters!$C$8:$C$39,Financials!$F227)</f>
        <v>159837298.95770887</v>
      </c>
      <c r="AD227" s="73">
        <f t="shared" si="59"/>
        <v>159837298.95770887</v>
      </c>
      <c r="AE227" s="12"/>
      <c r="AF227" s="73">
        <f t="shared" si="60"/>
        <v>106474940.87471336</v>
      </c>
      <c r="AG227" s="73">
        <f t="shared" si="61"/>
        <v>72797413.087854892</v>
      </c>
      <c r="AH227" s="73">
        <f t="shared" si="61"/>
        <v>11376378.58087936</v>
      </c>
      <c r="AI227" s="12">
        <f t="shared" si="62"/>
        <v>0.16615321108248432</v>
      </c>
      <c r="AL227" s="73">
        <f>Summary!G227</f>
        <v>-12134495.833575083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26859038.973777618</v>
      </c>
      <c r="AN227" s="20">
        <f>Summary!I227</f>
        <v>2805075.7567771766</v>
      </c>
      <c r="AP227" s="12">
        <v>1</v>
      </c>
    </row>
    <row r="228" spans="1:42" x14ac:dyDescent="0.3">
      <c r="A228">
        <v>224</v>
      </c>
      <c r="B228" t="str">
        <f>Summary!B228</f>
        <v>Portland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16543594.226325957</v>
      </c>
      <c r="H228" s="73">
        <f>SUMIFS(AM$5:AM228,$F$5:$F228,$F228,$D$5:$D228,$D228)</f>
        <v>-2471595.6848120787</v>
      </c>
      <c r="I228" s="20">
        <f>SUMIFS(AN$5:AN228,$F$5:$F228,$F228,$D$5:$D228,$D228)</f>
        <v>63361440.025569655</v>
      </c>
      <c r="J228" s="73">
        <f t="shared" si="48"/>
        <v>63361440.025569655</v>
      </c>
      <c r="K228" s="73">
        <f t="shared" si="49"/>
        <v>79905034.251895607</v>
      </c>
      <c r="L228" s="73">
        <f t="shared" si="50"/>
        <v>77433438.567083538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50237621.486121476</v>
      </c>
      <c r="Q228" s="73">
        <f>P228/SUMIFS(FinParameters!$H$8:$H$39,FinParameters!$B$8:$B$39,Financials!$E228,FinParameters!$C$8:$C$39,Financials!$F228)</f>
        <v>12936903.695484126</v>
      </c>
      <c r="R228" s="73">
        <f t="shared" si="63"/>
        <v>-18231585.378810704</v>
      </c>
      <c r="S228" s="12">
        <f t="shared" si="52"/>
        <v>-0.26627423061546168</v>
      </c>
      <c r="T228" s="115">
        <f t="shared" si="53"/>
        <v>16543594.226325957</v>
      </c>
      <c r="U228" s="73">
        <f>T228/SUMIFS(FinParameters!$L$8:$L$39,FinParameters!$B$8:$B$39,Financials!$E228,FinParameters!$C$8:$C$39,Financials!$F228)</f>
        <v>12001060.338328054</v>
      </c>
      <c r="V228" s="73">
        <f t="shared" si="54"/>
        <v>12001060.338328054</v>
      </c>
      <c r="W228" s="12"/>
      <c r="X228" s="73">
        <f t="shared" si="55"/>
        <v>66781215.712447435</v>
      </c>
      <c r="Y228" s="73">
        <f t="shared" si="56"/>
        <v>24937964.03381218</v>
      </c>
      <c r="Z228" s="73">
        <f t="shared" si="56"/>
        <v>-6230525.0404826496</v>
      </c>
      <c r="AA228" s="12">
        <f t="shared" si="57"/>
        <v>-9.099747646812209E-2</v>
      </c>
      <c r="AB228" s="115">
        <f t="shared" si="58"/>
        <v>-2471595.6848120787</v>
      </c>
      <c r="AC228" s="73">
        <f>AB228/SUMIFS(FinParameters!$L$8:$L$39,FinParameters!$B$8:$B$39,Financials!$E228,FinParameters!$C$8:$C$39,Financials!$F228)</f>
        <v>-1792945.8701410838</v>
      </c>
      <c r="AD228" s="73">
        <f t="shared" si="59"/>
        <v>-1792945.8701410838</v>
      </c>
      <c r="AE228" s="12"/>
      <c r="AF228" s="73">
        <f t="shared" si="60"/>
        <v>64309620.027635358</v>
      </c>
      <c r="AG228" s="73">
        <f t="shared" si="61"/>
        <v>23145018.163671095</v>
      </c>
      <c r="AH228" s="73">
        <f t="shared" si="61"/>
        <v>-8023470.910623733</v>
      </c>
      <c r="AI228" s="12">
        <f t="shared" si="62"/>
        <v>-0.11718364032537243</v>
      </c>
      <c r="AL228" s="73">
        <f>Summary!G228</f>
        <v>1196394.372985305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-74985.728845538004</v>
      </c>
      <c r="AN228" s="20">
        <f>Summary!I228</f>
        <v>6472166.3356434237</v>
      </c>
      <c r="AP228" s="12">
        <v>1</v>
      </c>
    </row>
    <row r="229" spans="1:42" x14ac:dyDescent="0.3">
      <c r="A229">
        <v>225</v>
      </c>
      <c r="B229" t="str">
        <f>Summary!B229</f>
        <v>Portland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276801473.80412638</v>
      </c>
      <c r="H229" s="73">
        <f>SUMIFS(AM$5:AM229,$F$5:$F229,$F229,$D$5:$D229,$D229)</f>
        <v>-313154712.7565698</v>
      </c>
      <c r="I229" s="20">
        <f>SUMIFS(AN$5:AN229,$F$5:$F229,$F229,$D$5:$D229,$D229)</f>
        <v>141433877.4009454</v>
      </c>
      <c r="J229" s="73">
        <f t="shared" si="48"/>
        <v>141433877.4009454</v>
      </c>
      <c r="K229" s="73">
        <f t="shared" si="49"/>
        <v>418235351.20507181</v>
      </c>
      <c r="L229" s="73">
        <f t="shared" si="50"/>
        <v>105080638.44850197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127193213.39801101</v>
      </c>
      <c r="Q229" s="73">
        <f>P229/SUMIFS(FinParameters!$H$8:$H$39,FinParameters!$B$8:$B$39,Financials!$E229,FinParameters!$C$8:$C$39,Financials!$F229)</f>
        <v>29508167.255712494</v>
      </c>
      <c r="R229" s="73">
        <f t="shared" si="63"/>
        <v>57872286.557100311</v>
      </c>
      <c r="S229" s="12">
        <f t="shared" si="52"/>
        <v>0.83484582786833395</v>
      </c>
      <c r="T229" s="115">
        <f t="shared" si="53"/>
        <v>276801473.80412638</v>
      </c>
      <c r="U229" s="73">
        <f>T229/SUMIFS(FinParameters!$L$8:$L$39,FinParameters!$B$8:$B$39,Financials!$E229,FinParameters!$C$8:$C$39,Financials!$F229)</f>
        <v>195899930.83761859</v>
      </c>
      <c r="V229" s="73">
        <f t="shared" si="54"/>
        <v>195899930.83761859</v>
      </c>
      <c r="W229" s="12"/>
      <c r="X229" s="73">
        <f t="shared" si="55"/>
        <v>403994687.20213741</v>
      </c>
      <c r="Y229" s="73">
        <f t="shared" si="56"/>
        <v>225408098.0933311</v>
      </c>
      <c r="Z229" s="73">
        <f t="shared" si="56"/>
        <v>253772217.39471889</v>
      </c>
      <c r="AA229" s="12">
        <f t="shared" si="57"/>
        <v>3.6608312808211285</v>
      </c>
      <c r="AB229" s="115">
        <f t="shared" si="58"/>
        <v>-313154712.7565698</v>
      </c>
      <c r="AC229" s="73">
        <f>AB229/SUMIFS(FinParameters!$L$8:$L$39,FinParameters!$B$8:$B$39,Financials!$E229,FinParameters!$C$8:$C$39,Financials!$F229)</f>
        <v>-221628106.69822314</v>
      </c>
      <c r="AD229" s="73">
        <f t="shared" si="59"/>
        <v>-221628106.69822314</v>
      </c>
      <c r="AE229" s="12"/>
      <c r="AF229" s="73">
        <f t="shared" si="60"/>
        <v>90839974.445567608</v>
      </c>
      <c r="AG229" s="73">
        <f t="shared" si="61"/>
        <v>3779991.3951079547</v>
      </c>
      <c r="AH229" s="73">
        <f t="shared" si="61"/>
        <v>32144110.696495742</v>
      </c>
      <c r="AI229" s="12">
        <f t="shared" si="62"/>
        <v>0.46369995557424443</v>
      </c>
      <c r="AL229" s="73">
        <f>Summary!G229</f>
        <v>25813631.713861201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-33794900.993271932</v>
      </c>
      <c r="AN229" s="20">
        <f>Summary!I229</f>
        <v>12531038.587755406</v>
      </c>
      <c r="AP229" s="12">
        <v>1</v>
      </c>
    </row>
    <row r="230" spans="1:42" x14ac:dyDescent="0.3">
      <c r="A230">
        <v>226</v>
      </c>
      <c r="B230" t="str">
        <f>Summary!B230</f>
        <v>Portland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134366050.67900494</v>
      </c>
      <c r="H230" s="73">
        <f>SUMIFS(AM$5:AM230,$F$5:$F230,$F230,$D$5:$D230,$D230)</f>
        <v>-131259077.75267789</v>
      </c>
      <c r="I230" s="20">
        <f>SUMIFS(AN$5:AN230,$F$5:$F230,$F230,$D$5:$D230,$D230)</f>
        <v>98331312.087719634</v>
      </c>
      <c r="J230" s="73">
        <f t="shared" si="48"/>
        <v>98331312.087719634</v>
      </c>
      <c r="K230" s="73">
        <f t="shared" si="49"/>
        <v>232697362.76672459</v>
      </c>
      <c r="L230" s="73">
        <f t="shared" si="50"/>
        <v>101438285.01404668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84090648.084785253</v>
      </c>
      <c r="Q230" s="73">
        <f>P230/SUMIFS(FinParameters!$H$8:$H$39,FinParameters!$B$8:$B$39,Financials!$E230,FinParameters!$C$8:$C$39,Financials!$F230)</f>
        <v>19508595.168222278</v>
      </c>
      <c r="R230" s="73">
        <f t="shared" si="63"/>
        <v>14769721.243874554</v>
      </c>
      <c r="S230" s="12">
        <f t="shared" si="52"/>
        <v>0.2130629510734989</v>
      </c>
      <c r="T230" s="115">
        <f t="shared" si="53"/>
        <v>134366050.67900494</v>
      </c>
      <c r="U230" s="73">
        <f>T230/SUMIFS(FinParameters!$L$8:$L$39,FinParameters!$B$8:$B$39,Financials!$E230,FinParameters!$C$8:$C$39,Financials!$F230)</f>
        <v>95094508.252392933</v>
      </c>
      <c r="V230" s="73">
        <f t="shared" si="54"/>
        <v>95094508.252392933</v>
      </c>
      <c r="W230" s="12"/>
      <c r="X230" s="73">
        <f t="shared" si="55"/>
        <v>218456698.76379022</v>
      </c>
      <c r="Y230" s="73">
        <f t="shared" si="56"/>
        <v>114603103.42061521</v>
      </c>
      <c r="Z230" s="73">
        <f t="shared" si="56"/>
        <v>109864229.49626748</v>
      </c>
      <c r="AA230" s="12">
        <f t="shared" si="57"/>
        <v>1.5848638283270844</v>
      </c>
      <c r="AB230" s="115">
        <f t="shared" si="58"/>
        <v>-131259077.75267789</v>
      </c>
      <c r="AC230" s="73">
        <f>AB230/SUMIFS(FinParameters!$L$8:$L$39,FinParameters!$B$8:$B$39,Financials!$E230,FinParameters!$C$8:$C$39,Financials!$F230)</f>
        <v>-92895619.015941367</v>
      </c>
      <c r="AD230" s="73">
        <f t="shared" si="59"/>
        <v>-92895619.015941367</v>
      </c>
      <c r="AE230" s="12"/>
      <c r="AF230" s="73">
        <f t="shared" si="60"/>
        <v>87197621.011112332</v>
      </c>
      <c r="AG230" s="73">
        <f t="shared" si="61"/>
        <v>21707484.404673845</v>
      </c>
      <c r="AH230" s="73">
        <f t="shared" si="61"/>
        <v>16968610.480326116</v>
      </c>
      <c r="AI230" s="12">
        <f t="shared" si="62"/>
        <v>0.24478337572243561</v>
      </c>
      <c r="AL230" s="73">
        <f>Summary!G230</f>
        <v>13006219.800313136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-13500660.444324648</v>
      </c>
      <c r="AN230" s="20">
        <f>Summary!I230</f>
        <v>9251190.2514816765</v>
      </c>
      <c r="AP230" s="12">
        <v>1</v>
      </c>
    </row>
    <row r="231" spans="1:42" x14ac:dyDescent="0.3">
      <c r="A231">
        <v>227</v>
      </c>
      <c r="B231" t="str">
        <f>Summary!B231</f>
        <v>Portland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62123717.523318104</v>
      </c>
      <c r="H231" s="73">
        <f>SUMIFS(AM$5:AM231,$F$5:$F231,$F231,$D$5:$D231,$D231)</f>
        <v>-52944891.535044141</v>
      </c>
      <c r="I231" s="20">
        <f>SUMIFS(AN$5:AN231,$F$5:$F231,$F231,$D$5:$D231,$D231)</f>
        <v>81454526.799465507</v>
      </c>
      <c r="J231" s="73">
        <f t="shared" si="48"/>
        <v>81454526.799465507</v>
      </c>
      <c r="K231" s="73">
        <f t="shared" si="49"/>
        <v>143578244.32278362</v>
      </c>
      <c r="L231" s="73">
        <f t="shared" si="50"/>
        <v>90633352.787739471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67213862.796531126</v>
      </c>
      <c r="Q231" s="73">
        <f>P231/SUMIFS(FinParameters!$H$8:$H$39,FinParameters!$B$8:$B$39,Financials!$E231,FinParameters!$C$8:$C$39,Financials!$F231)</f>
        <v>15593268.322392795</v>
      </c>
      <c r="R231" s="73">
        <f t="shared" si="63"/>
        <v>-2107064.0443795733</v>
      </c>
      <c r="S231" s="12">
        <f t="shared" si="52"/>
        <v>-3.039578580960433E-2</v>
      </c>
      <c r="T231" s="115">
        <f t="shared" si="53"/>
        <v>62123717.523318104</v>
      </c>
      <c r="U231" s="73">
        <f>T231/SUMIFS(FinParameters!$L$8:$L$39,FinParameters!$B$8:$B$39,Financials!$E231,FinParameters!$C$8:$C$39,Financials!$F231)</f>
        <v>43966644.39296186</v>
      </c>
      <c r="V231" s="73">
        <f t="shared" si="54"/>
        <v>43966644.39296186</v>
      </c>
      <c r="W231" s="12"/>
      <c r="X231" s="73">
        <f t="shared" si="55"/>
        <v>129337580.31984924</v>
      </c>
      <c r="Y231" s="73">
        <f t="shared" si="56"/>
        <v>59559912.715354651</v>
      </c>
      <c r="Z231" s="73">
        <f t="shared" si="56"/>
        <v>41859580.348582283</v>
      </c>
      <c r="AA231" s="12">
        <f t="shared" si="57"/>
        <v>0.60385200048823173</v>
      </c>
      <c r="AB231" s="115">
        <f t="shared" si="58"/>
        <v>-52944891.535044141</v>
      </c>
      <c r="AC231" s="73">
        <f>AB231/SUMIFS(FinParameters!$L$8:$L$39,FinParameters!$B$8:$B$39,Financials!$E231,FinParameters!$C$8:$C$39,Financials!$F231)</f>
        <v>-37470539.615912072</v>
      </c>
      <c r="AD231" s="73">
        <f t="shared" si="59"/>
        <v>-37470539.615912072</v>
      </c>
      <c r="AE231" s="12"/>
      <c r="AF231" s="73">
        <f t="shared" si="60"/>
        <v>76392688.784805089</v>
      </c>
      <c r="AG231" s="73">
        <f t="shared" si="61"/>
        <v>22089373.099442579</v>
      </c>
      <c r="AH231" s="73">
        <f t="shared" si="61"/>
        <v>4389040.7326702103</v>
      </c>
      <c r="AI231" s="12">
        <f t="shared" si="62"/>
        <v>6.3314801643418836E-2</v>
      </c>
      <c r="AL231" s="73">
        <f>Summary!G231</f>
        <v>8314108.6783735482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-5748415.9132488286</v>
      </c>
      <c r="AN231" s="20">
        <f>Summary!I231</f>
        <v>8121105.0904029654</v>
      </c>
      <c r="AP231" s="12">
        <v>1</v>
      </c>
    </row>
    <row r="232" spans="1:42" x14ac:dyDescent="0.3">
      <c r="A232">
        <v>228</v>
      </c>
      <c r="B232" t="str">
        <f>Summary!B232</f>
        <v>Portland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12827474.728797225</v>
      </c>
      <c r="H232" s="73">
        <f>SUMIFS(AM$5:AM232,$F$5:$F232,$F232,$D$5:$D232,$D232)</f>
        <v>401496.07289514993</v>
      </c>
      <c r="I232" s="20">
        <f>SUMIFS(AN$5:AN232,$F$5:$F232,$F232,$D$5:$D232,$D232)</f>
        <v>69905099.627241164</v>
      </c>
      <c r="J232" s="73">
        <f t="shared" si="48"/>
        <v>69905099.627241164</v>
      </c>
      <c r="K232" s="73">
        <f t="shared" si="49"/>
        <v>82732574.356038392</v>
      </c>
      <c r="L232" s="73">
        <f t="shared" si="50"/>
        <v>83134070.428933546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55664435.624306783</v>
      </c>
      <c r="Q232" s="73">
        <f>P232/SUMIFS(FinParameters!$H$8:$H$39,FinParameters!$B$8:$B$39,Financials!$E232,FinParameters!$C$8:$C$39,Financials!$F232)</f>
        <v>12913860.989241829</v>
      </c>
      <c r="R232" s="73">
        <f t="shared" si="63"/>
        <v>-13656491.216603916</v>
      </c>
      <c r="S232" s="12">
        <f t="shared" si="52"/>
        <v>-0.19700387514934883</v>
      </c>
      <c r="T232" s="115">
        <f t="shared" si="53"/>
        <v>12827474.728797225</v>
      </c>
      <c r="U232" s="73">
        <f>T232/SUMIFS(FinParameters!$L$8:$L$39,FinParameters!$B$8:$B$39,Financials!$E232,FinParameters!$C$8:$C$39,Financials!$F232)</f>
        <v>9078352.7184934225</v>
      </c>
      <c r="V232" s="73">
        <f t="shared" si="54"/>
        <v>9078352.7184934225</v>
      </c>
      <c r="W232" s="12"/>
      <c r="X232" s="73">
        <f t="shared" si="55"/>
        <v>68491910.35310401</v>
      </c>
      <c r="Y232" s="73">
        <f t="shared" si="56"/>
        <v>21992213.707735252</v>
      </c>
      <c r="Z232" s="73">
        <f t="shared" si="56"/>
        <v>-4578138.4981104936</v>
      </c>
      <c r="AA232" s="12">
        <f t="shared" si="57"/>
        <v>-6.6042661383007392E-2</v>
      </c>
      <c r="AB232" s="115">
        <f t="shared" si="58"/>
        <v>401496.07289514993</v>
      </c>
      <c r="AC232" s="73">
        <f>AB232/SUMIFS(FinParameters!$L$8:$L$39,FinParameters!$B$8:$B$39,Financials!$E232,FinParameters!$C$8:$C$39,Financials!$F232)</f>
        <v>284149.68977872125</v>
      </c>
      <c r="AD232" s="73">
        <f t="shared" si="59"/>
        <v>284149.68977872125</v>
      </c>
      <c r="AE232" s="12"/>
      <c r="AF232" s="73">
        <f t="shared" si="60"/>
        <v>68893406.425999165</v>
      </c>
      <c r="AG232" s="73">
        <f t="shared" si="61"/>
        <v>22276363.397513974</v>
      </c>
      <c r="AH232" s="73">
        <f t="shared" si="61"/>
        <v>-4293988.8083317727</v>
      </c>
      <c r="AI232" s="12">
        <f t="shared" si="62"/>
        <v>-6.194361506715481E-2</v>
      </c>
      <c r="AL232" s="73">
        <f>Summary!G232</f>
        <v>4337719.1389916372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175101.30132824215</v>
      </c>
      <c r="AN232" s="20">
        <f>Summary!I232</f>
        <v>7135099.2380940793</v>
      </c>
      <c r="AP232" s="12">
        <v>1</v>
      </c>
    </row>
    <row r="233" spans="1:42" x14ac:dyDescent="0.3">
      <c r="A233">
        <v>229</v>
      </c>
      <c r="B233" t="str">
        <f>Summary!B233</f>
        <v>Portland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-25692620.394958545</v>
      </c>
      <c r="H233" s="73">
        <f>SUMIFS(AM$5:AM233,$F$5:$F233,$F233,$D$5:$D233,$D233)</f>
        <v>51247021.828925118</v>
      </c>
      <c r="I233" s="20">
        <f>SUMIFS(AN$5:AN233,$F$5:$F233,$F233,$D$5:$D233,$D233)</f>
        <v>58794790.149679907</v>
      </c>
      <c r="J233" s="73">
        <f t="shared" si="48"/>
        <v>58794790.149679907</v>
      </c>
      <c r="K233" s="73">
        <f t="shared" si="49"/>
        <v>33102169.754721362</v>
      </c>
      <c r="L233" s="73">
        <f t="shared" si="50"/>
        <v>84349191.583646476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44554126.146745525</v>
      </c>
      <c r="Q233" s="73">
        <f>P233/SUMIFS(FinParameters!$H$8:$H$39,FinParameters!$B$8:$B$39,Financials!$E233,FinParameters!$C$8:$C$39,Financials!$F233)</f>
        <v>10336326.688722836</v>
      </c>
      <c r="R233" s="73">
        <f t="shared" si="63"/>
        <v>-24766800.694165174</v>
      </c>
      <c r="S233" s="12">
        <f t="shared" si="52"/>
        <v>-0.35727740269549751</v>
      </c>
      <c r="T233" s="115">
        <f t="shared" si="53"/>
        <v>-25692620.394958545</v>
      </c>
      <c r="U233" s="73">
        <f>T233/SUMIFS(FinParameters!$L$8:$L$39,FinParameters!$B$8:$B$39,Financials!$E233,FinParameters!$C$8:$C$39,Financials!$F233)</f>
        <v>-18183366.183849186</v>
      </c>
      <c r="V233" s="73">
        <f t="shared" si="54"/>
        <v>-18183366.183849186</v>
      </c>
      <c r="W233" s="12"/>
      <c r="X233" s="73">
        <f t="shared" si="55"/>
        <v>18861505.751786985</v>
      </c>
      <c r="Y233" s="73">
        <f t="shared" si="56"/>
        <v>-7847039.4951263499</v>
      </c>
      <c r="Z233" s="73">
        <f t="shared" si="56"/>
        <v>-42950166.878014356</v>
      </c>
      <c r="AA233" s="12">
        <f t="shared" si="57"/>
        <v>-0.61958442905103683</v>
      </c>
      <c r="AB233" s="115">
        <f t="shared" si="58"/>
        <v>51247021.828925118</v>
      </c>
      <c r="AC233" s="73">
        <f>AB233/SUMIFS(FinParameters!$L$8:$L$39,FinParameters!$B$8:$B$39,Financials!$E233,FinParameters!$C$8:$C$39,Financials!$F233)</f>
        <v>36268911.050034672</v>
      </c>
      <c r="AD233" s="73">
        <f t="shared" si="59"/>
        <v>36268911.050034672</v>
      </c>
      <c r="AE233" s="12"/>
      <c r="AF233" s="73">
        <f t="shared" si="60"/>
        <v>70108527.58071211</v>
      </c>
      <c r="AG233" s="73">
        <f t="shared" si="61"/>
        <v>28421871.55490832</v>
      </c>
      <c r="AH233" s="73">
        <f t="shared" si="61"/>
        <v>-6681255.8279796839</v>
      </c>
      <c r="AI233" s="12">
        <f t="shared" si="62"/>
        <v>-9.638151323788488E-2</v>
      </c>
      <c r="AL233" s="73">
        <f>Summary!G233</f>
        <v>-151836.75245253992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6487839.6760428511</v>
      </c>
      <c r="AN233" s="20">
        <f>Summary!I233</f>
        <v>5997235.8875946822</v>
      </c>
      <c r="AP233" s="12">
        <v>1</v>
      </c>
    </row>
    <row r="234" spans="1:42" x14ac:dyDescent="0.3">
      <c r="A234">
        <v>230</v>
      </c>
      <c r="B234" t="str">
        <f>Summary!B234</f>
        <v>Portland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-70603742.978093505</v>
      </c>
      <c r="H234" s="73">
        <f>SUMIFS(AM$5:AM234,$F$5:$F234,$F234,$D$5:$D234,$D234)</f>
        <v>118688399.61430933</v>
      </c>
      <c r="I234" s="20">
        <f>SUMIFS(AN$5:AN234,$F$5:$F234,$F234,$D$5:$D234,$D234)</f>
        <v>45040401.146317288</v>
      </c>
      <c r="J234" s="73">
        <f t="shared" si="48"/>
        <v>45040401.146317288</v>
      </c>
      <c r="K234" s="73">
        <f t="shared" si="49"/>
        <v>-25563341.831776217</v>
      </c>
      <c r="L234" s="73">
        <f t="shared" si="50"/>
        <v>93125057.782533109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30799737.143382907</v>
      </c>
      <c r="Q234" s="73">
        <f>P234/SUMIFS(FinParameters!$H$8:$H$39,FinParameters!$B$8:$B$39,Financials!$E234,FinParameters!$C$8:$C$39,Financials!$F234)</f>
        <v>7145379.6219062693</v>
      </c>
      <c r="R234" s="73">
        <f t="shared" si="63"/>
        <v>-38521189.697527796</v>
      </c>
      <c r="S234" s="12">
        <f t="shared" si="52"/>
        <v>-0.55569351785980425</v>
      </c>
      <c r="T234" s="115">
        <f t="shared" si="53"/>
        <v>-70603742.978093505</v>
      </c>
      <c r="U234" s="73">
        <f>T234/SUMIFS(FinParameters!$L$8:$L$39,FinParameters!$B$8:$B$39,Financials!$E234,FinParameters!$C$8:$C$39,Financials!$F234)</f>
        <v>-49968189.028043136</v>
      </c>
      <c r="V234" s="73">
        <f t="shared" si="54"/>
        <v>-49968189.028043136</v>
      </c>
      <c r="W234" s="12"/>
      <c r="X234" s="73">
        <f t="shared" si="55"/>
        <v>-39804005.834710598</v>
      </c>
      <c r="Y234" s="73">
        <f t="shared" si="56"/>
        <v>-42822809.40613687</v>
      </c>
      <c r="Z234" s="73">
        <f t="shared" si="56"/>
        <v>-88489378.725570932</v>
      </c>
      <c r="AA234" s="12">
        <f t="shared" si="57"/>
        <v>-1.2765175360198402</v>
      </c>
      <c r="AB234" s="115">
        <f t="shared" si="58"/>
        <v>118688399.61430933</v>
      </c>
      <c r="AC234" s="73">
        <f>AB234/SUMIFS(FinParameters!$L$8:$L$39,FinParameters!$B$8:$B$39,Financials!$E234,FinParameters!$C$8:$C$39,Financials!$F234)</f>
        <v>83999008.228272751</v>
      </c>
      <c r="AD234" s="73">
        <f t="shared" si="59"/>
        <v>83999008.228272751</v>
      </c>
      <c r="AE234" s="12"/>
      <c r="AF234" s="73">
        <f t="shared" si="60"/>
        <v>78884393.779598728</v>
      </c>
      <c r="AG234" s="73">
        <f t="shared" si="61"/>
        <v>41176198.822135881</v>
      </c>
      <c r="AH234" s="73">
        <f t="shared" si="61"/>
        <v>-4490370.4972981811</v>
      </c>
      <c r="AI234" s="12">
        <f t="shared" si="62"/>
        <v>-6.4776550198231433E-2</v>
      </c>
      <c r="AL234" s="73">
        <f>Summary!G234</f>
        <v>-5523143.393432661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15249702.698799938</v>
      </c>
      <c r="AN234" s="20">
        <f>Summary!I234</f>
        <v>4560938.4449439161</v>
      </c>
      <c r="AP234" s="12">
        <v>1</v>
      </c>
    </row>
    <row r="235" spans="1:42" x14ac:dyDescent="0.3">
      <c r="A235">
        <v>231</v>
      </c>
      <c r="B235" t="str">
        <f>Summary!B235</f>
        <v>Portland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-134678283.63451415</v>
      </c>
      <c r="H235" s="73">
        <f>SUMIFS(AM$5:AM235,$F$5:$F235,$F235,$D$5:$D235,$D235)</f>
        <v>251253713.60009712</v>
      </c>
      <c r="I235" s="20">
        <f>SUMIFS(AN$5:AN235,$F$5:$F235,$F235,$D$5:$D235,$D235)</f>
        <v>25593118.302354485</v>
      </c>
      <c r="J235" s="73">
        <f t="shared" si="48"/>
        <v>25593118.302354485</v>
      </c>
      <c r="K235" s="73">
        <f t="shared" si="49"/>
        <v>-109085165.33215967</v>
      </c>
      <c r="L235" s="73">
        <f t="shared" si="50"/>
        <v>142168548.26793745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11352454.299420105</v>
      </c>
      <c r="Q235" s="73">
        <f>P235/SUMIFS(FinParameters!$H$8:$H$39,FinParameters!$B$8:$B$39,Financials!$E235,FinParameters!$C$8:$C$39,Financials!$F235)</f>
        <v>2633710.6460379693</v>
      </c>
      <c r="R235" s="73">
        <f t="shared" si="63"/>
        <v>-57968472.5414906</v>
      </c>
      <c r="S235" s="12">
        <f t="shared" si="52"/>
        <v>-0.8362333740073381</v>
      </c>
      <c r="T235" s="115">
        <f t="shared" si="53"/>
        <v>-134678283.63451415</v>
      </c>
      <c r="U235" s="73">
        <f>T235/SUMIFS(FinParameters!$L$8:$L$39,FinParameters!$B$8:$B$39,Financials!$E235,FinParameters!$C$8:$C$39,Financials!$F235)</f>
        <v>-95315484.006419316</v>
      </c>
      <c r="V235" s="73">
        <f t="shared" si="54"/>
        <v>-95315484.006419316</v>
      </c>
      <c r="W235" s="12"/>
      <c r="X235" s="73">
        <f t="shared" si="55"/>
        <v>-123325829.33509405</v>
      </c>
      <c r="Y235" s="73">
        <f t="shared" si="56"/>
        <v>-92681773.36038135</v>
      </c>
      <c r="Z235" s="73">
        <f t="shared" si="56"/>
        <v>-153283956.54790992</v>
      </c>
      <c r="AA235" s="12">
        <f t="shared" si="57"/>
        <v>-2.2112219719694699</v>
      </c>
      <c r="AB235" s="115">
        <f t="shared" si="58"/>
        <v>251253713.60009712</v>
      </c>
      <c r="AC235" s="73">
        <f>AB235/SUMIFS(FinParameters!$L$8:$L$39,FinParameters!$B$8:$B$39,Financials!$E235,FinParameters!$C$8:$C$39,Financials!$F235)</f>
        <v>177819086.15047306</v>
      </c>
      <c r="AD235" s="73">
        <f t="shared" si="59"/>
        <v>177819086.15047306</v>
      </c>
      <c r="AE235" s="12"/>
      <c r="AF235" s="73">
        <f t="shared" si="60"/>
        <v>127927884.26500307</v>
      </c>
      <c r="AG235" s="73">
        <f t="shared" si="61"/>
        <v>85137312.790091708</v>
      </c>
      <c r="AH235" s="73">
        <f t="shared" si="61"/>
        <v>24535129.602563143</v>
      </c>
      <c r="AI235" s="12">
        <f t="shared" si="62"/>
        <v>0.3539353947022445</v>
      </c>
      <c r="AL235" s="73">
        <f>Summary!G235</f>
        <v>-11323072.239480695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30916231.607511751</v>
      </c>
      <c r="AN235" s="20">
        <f>Summary!I235</f>
        <v>2976629.4857448568</v>
      </c>
      <c r="AP235" s="12">
        <v>1</v>
      </c>
    </row>
    <row r="236" spans="1:42" x14ac:dyDescent="0.3">
      <c r="A236">
        <v>232</v>
      </c>
      <c r="B236" t="str">
        <f>Summary!B236</f>
        <v>Portland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20634039.445587154</v>
      </c>
      <c r="H236" s="73">
        <f>SUMIFS(AM$5:AM236,$F$5:$F236,$F236,$D$5:$D236,$D236)</f>
        <v>-2032060.838553248</v>
      </c>
      <c r="I236" s="20">
        <f>SUMIFS(AN$5:AN236,$F$5:$F236,$F236,$D$5:$D236,$D236)</f>
        <v>70389921.382541582</v>
      </c>
      <c r="J236" s="73">
        <f t="shared" si="48"/>
        <v>70389921.382541582</v>
      </c>
      <c r="K236" s="73">
        <f t="shared" si="49"/>
        <v>91023960.82812874</v>
      </c>
      <c r="L236" s="73">
        <f t="shared" si="50"/>
        <v>88991899.98957549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56149257.379607201</v>
      </c>
      <c r="Q236" s="73">
        <f>P236/SUMIFS(FinParameters!$H$8:$H$39,FinParameters!$B$8:$B$39,Financials!$E236,FinParameters!$C$8:$C$39,Financials!$F236)</f>
        <v>13026337.12741318</v>
      </c>
      <c r="R236" s="73">
        <f t="shared" si="63"/>
        <v>-13171669.461303499</v>
      </c>
      <c r="S236" s="12">
        <f t="shared" si="52"/>
        <v>-0.19001000219648037</v>
      </c>
      <c r="T236" s="115">
        <f t="shared" si="53"/>
        <v>20634039.445587154</v>
      </c>
      <c r="U236" s="73">
        <f>T236/SUMIFS(FinParameters!$L$8:$L$39,FinParameters!$B$8:$B$39,Financials!$E236,FinParameters!$C$8:$C$39,Financials!$F236)</f>
        <v>14603270.874025812</v>
      </c>
      <c r="V236" s="73">
        <f t="shared" si="54"/>
        <v>14603270.874025812</v>
      </c>
      <c r="W236" s="12"/>
      <c r="X236" s="73">
        <f t="shared" si="55"/>
        <v>76783296.825194359</v>
      </c>
      <c r="Y236" s="73">
        <f t="shared" si="56"/>
        <v>27629608.00143899</v>
      </c>
      <c r="Z236" s="73">
        <f t="shared" si="56"/>
        <v>1431601.4127223138</v>
      </c>
      <c r="AA236" s="12">
        <f t="shared" si="57"/>
        <v>2.065179272642723E-2</v>
      </c>
      <c r="AB236" s="115">
        <f t="shared" si="58"/>
        <v>-2032060.838553248</v>
      </c>
      <c r="AC236" s="73">
        <f>AB236/SUMIFS(FinParameters!$L$8:$L$39,FinParameters!$B$8:$B$39,Financials!$E236,FinParameters!$C$8:$C$39,Financials!$F236)</f>
        <v>-1438144.7188829246</v>
      </c>
      <c r="AD236" s="73">
        <f t="shared" si="59"/>
        <v>-1438144.7188829246</v>
      </c>
      <c r="AE236" s="12"/>
      <c r="AF236" s="73">
        <f t="shared" si="60"/>
        <v>74751235.986641109</v>
      </c>
      <c r="AG236" s="73">
        <f t="shared" si="61"/>
        <v>26191463.282556064</v>
      </c>
      <c r="AH236" s="73">
        <f t="shared" si="61"/>
        <v>-6543.3061606108677</v>
      </c>
      <c r="AI236" s="12">
        <f t="shared" si="62"/>
        <v>-9.4391498481079817E-5</v>
      </c>
      <c r="AL236" s="73">
        <f>Summary!G236</f>
        <v>4090445.2192611983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439534.84625883074</v>
      </c>
      <c r="AN236" s="20">
        <f>Summary!I236</f>
        <v>7028481.3569719251</v>
      </c>
      <c r="AP236" s="12">
        <v>1</v>
      </c>
    </row>
    <row r="237" spans="1:42" x14ac:dyDescent="0.3">
      <c r="A237">
        <v>233</v>
      </c>
      <c r="B237" t="str">
        <f>Summary!B237</f>
        <v>Portland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301746463.88924968</v>
      </c>
      <c r="H237" s="73">
        <f>SUMIFS(AM$5:AM237,$F$5:$F237,$F237,$D$5:$D237,$D237)</f>
        <v>-342478155.7968955</v>
      </c>
      <c r="I237" s="20">
        <f>SUMIFS(AN$5:AN237,$F$5:$F237,$F237,$D$5:$D237,$D237)</f>
        <v>153709996.37443107</v>
      </c>
      <c r="J237" s="73">
        <f t="shared" si="48"/>
        <v>153709996.37443107</v>
      </c>
      <c r="K237" s="73">
        <f t="shared" si="49"/>
        <v>455456460.26368076</v>
      </c>
      <c r="L237" s="73">
        <f t="shared" si="50"/>
        <v>112978304.46678525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138324565.77142334</v>
      </c>
      <c r="Q237" s="73">
        <f>P237/SUMIFS(FinParameters!$H$8:$H$39,FinParameters!$B$8:$B$39,Financials!$E237,FinParameters!$C$8:$C$39,Financials!$F237)</f>
        <v>28910435.494745366</v>
      </c>
      <c r="R237" s="73">
        <f t="shared" si="63"/>
        <v>68298817.434506997</v>
      </c>
      <c r="S237" s="12">
        <f t="shared" si="52"/>
        <v>0.97533862981227237</v>
      </c>
      <c r="T237" s="115">
        <f t="shared" si="53"/>
        <v>301746463.88924968</v>
      </c>
      <c r="U237" s="73">
        <f>T237/SUMIFS(FinParameters!$L$8:$L$39,FinParameters!$B$8:$B$39,Financials!$E237,FinParameters!$C$8:$C$39,Financials!$F237)</f>
        <v>208345540.21348584</v>
      </c>
      <c r="V237" s="73">
        <f t="shared" si="54"/>
        <v>208345540.21348584</v>
      </c>
      <c r="W237" s="12"/>
      <c r="X237" s="73">
        <f t="shared" si="55"/>
        <v>440071029.66067302</v>
      </c>
      <c r="Y237" s="73">
        <f t="shared" si="56"/>
        <v>237255975.70823121</v>
      </c>
      <c r="Z237" s="73">
        <f t="shared" si="56"/>
        <v>276644357.64799285</v>
      </c>
      <c r="AA237" s="12">
        <f t="shared" si="57"/>
        <v>3.9506090862030931</v>
      </c>
      <c r="AB237" s="115">
        <f t="shared" si="58"/>
        <v>-342478155.7968955</v>
      </c>
      <c r="AC237" s="73">
        <f>AB237/SUMIFS(FinParameters!$L$8:$L$39,FinParameters!$B$8:$B$39,Financials!$E237,FinParameters!$C$8:$C$39,Financials!$F237)</f>
        <v>-236469370.54749253</v>
      </c>
      <c r="AD237" s="73">
        <f t="shared" si="59"/>
        <v>-236469370.54749253</v>
      </c>
      <c r="AE237" s="12"/>
      <c r="AF237" s="73">
        <f t="shared" si="60"/>
        <v>97592873.863777518</v>
      </c>
      <c r="AG237" s="73">
        <f t="shared" si="61"/>
        <v>786605.16073867679</v>
      </c>
      <c r="AH237" s="73">
        <f t="shared" si="61"/>
        <v>40174987.100500315</v>
      </c>
      <c r="AI237" s="12">
        <f t="shared" si="62"/>
        <v>0.57371735475364805</v>
      </c>
      <c r="AL237" s="73">
        <f>Summary!G237</f>
        <v>24944990.085123271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-29323443.04032569</v>
      </c>
      <c r="AN237" s="20">
        <f>Summary!I237</f>
        <v>12276118.973485677</v>
      </c>
      <c r="AP237" s="12">
        <v>1</v>
      </c>
    </row>
    <row r="238" spans="1:42" x14ac:dyDescent="0.3">
      <c r="A238">
        <v>234</v>
      </c>
      <c r="B238" t="str">
        <f>Summary!B238</f>
        <v>Portland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148222014.62379238</v>
      </c>
      <c r="H238" s="73">
        <f>SUMIFS(AM$5:AM238,$F$5:$F238,$F238,$D$5:$D238,$D238)</f>
        <v>-143900039.31651178</v>
      </c>
      <c r="I238" s="20">
        <f>SUMIFS(AN$5:AN238,$F$5:$F238,$F238,$D$5:$D238,$D238)</f>
        <v>107740336.53472362</v>
      </c>
      <c r="J238" s="73">
        <f t="shared" si="48"/>
        <v>107740336.53472362</v>
      </c>
      <c r="K238" s="73">
        <f t="shared" si="49"/>
        <v>255962351.15851599</v>
      </c>
      <c r="L238" s="73">
        <f t="shared" si="50"/>
        <v>112062311.84200422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92354905.931715891</v>
      </c>
      <c r="Q238" s="73">
        <f>P238/SUMIFS(FinParameters!$H$8:$H$39,FinParameters!$B$8:$B$39,Financials!$E238,FinParameters!$C$8:$C$39,Financials!$F238)</f>
        <v>19302576.77420992</v>
      </c>
      <c r="R238" s="73">
        <f t="shared" si="63"/>
        <v>22329157.594799548</v>
      </c>
      <c r="S238" s="12">
        <f t="shared" si="52"/>
        <v>0.31887067436061955</v>
      </c>
      <c r="T238" s="115">
        <f t="shared" si="53"/>
        <v>148222014.62379238</v>
      </c>
      <c r="U238" s="73">
        <f>T238/SUMIFS(FinParameters!$L$8:$L$39,FinParameters!$B$8:$B$39,Financials!$E238,FinParameters!$C$8:$C$39,Financials!$F238)</f>
        <v>102342195.86301316</v>
      </c>
      <c r="V238" s="73">
        <f t="shared" si="54"/>
        <v>102342195.86301316</v>
      </c>
      <c r="W238" s="12"/>
      <c r="X238" s="73">
        <f t="shared" si="55"/>
        <v>240576920.55550826</v>
      </c>
      <c r="Y238" s="73">
        <f t="shared" si="56"/>
        <v>121644772.63722308</v>
      </c>
      <c r="Z238" s="73">
        <f t="shared" si="56"/>
        <v>124671353.45781271</v>
      </c>
      <c r="AA238" s="12">
        <f t="shared" si="57"/>
        <v>1.7803644576274833</v>
      </c>
      <c r="AB238" s="115">
        <f t="shared" si="58"/>
        <v>-143900039.31651178</v>
      </c>
      <c r="AC238" s="73">
        <f>AB238/SUMIFS(FinParameters!$L$8:$L$39,FinParameters!$B$8:$B$39,Financials!$E238,FinParameters!$C$8:$C$39,Financials!$F238)</f>
        <v>-99358020.775827318</v>
      </c>
      <c r="AD238" s="73">
        <f t="shared" si="59"/>
        <v>-99358020.775827318</v>
      </c>
      <c r="AE238" s="12"/>
      <c r="AF238" s="73">
        <f t="shared" si="60"/>
        <v>96676881.238996476</v>
      </c>
      <c r="AG238" s="73">
        <f t="shared" si="61"/>
        <v>22286751.861395761</v>
      </c>
      <c r="AH238" s="73">
        <f t="shared" si="61"/>
        <v>25313332.681985393</v>
      </c>
      <c r="AI238" s="12">
        <f t="shared" si="62"/>
        <v>0.36148607166887853</v>
      </c>
      <c r="AL238" s="73">
        <f>Summary!G238</f>
        <v>13855963.944787433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-12640961.563833881</v>
      </c>
      <c r="AN238" s="20">
        <f>Summary!I238</f>
        <v>9409024.4470039941</v>
      </c>
      <c r="AP238" s="12">
        <v>1</v>
      </c>
    </row>
    <row r="239" spans="1:42" x14ac:dyDescent="0.3">
      <c r="A239">
        <v>235</v>
      </c>
      <c r="B239" t="str">
        <f>Summary!B239</f>
        <v>Portland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71634288.55675438</v>
      </c>
      <c r="H239" s="73">
        <f>SUMIFS(AM$5:AM239,$F$5:$F239,$F239,$D$5:$D239,$D239)</f>
        <v>-58449368.029017277</v>
      </c>
      <c r="I239" s="20">
        <f>SUMIFS(AN$5:AN239,$F$5:$F239,$F239,$D$5:$D239,$D239)</f>
        <v>89801010.302928075</v>
      </c>
      <c r="J239" s="73">
        <f t="shared" si="48"/>
        <v>89801010.302928075</v>
      </c>
      <c r="K239" s="73">
        <f t="shared" si="49"/>
        <v>161435298.85968244</v>
      </c>
      <c r="L239" s="73">
        <f t="shared" si="50"/>
        <v>102985930.83066517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74415579.699920341</v>
      </c>
      <c r="Q239" s="73">
        <f>P239/SUMIFS(FinParameters!$H$8:$H$39,FinParameters!$B$8:$B$39,Financials!$E239,FinParameters!$C$8:$C$39,Financials!$F239)</f>
        <v>15553179.615786567</v>
      </c>
      <c r="R239" s="73">
        <f t="shared" si="63"/>
        <v>4389831.3630040009</v>
      </c>
      <c r="S239" s="12">
        <f t="shared" si="52"/>
        <v>6.2688817574402977E-2</v>
      </c>
      <c r="T239" s="115">
        <f t="shared" si="53"/>
        <v>71634288.55675438</v>
      </c>
      <c r="U239" s="73">
        <f>T239/SUMIFS(FinParameters!$L$8:$L$39,FinParameters!$B$8:$B$39,Financials!$E239,FinParameters!$C$8:$C$39,Financials!$F239)</f>
        <v>49461008.937104031</v>
      </c>
      <c r="V239" s="73">
        <f t="shared" si="54"/>
        <v>49461008.937104031</v>
      </c>
      <c r="W239" s="12"/>
      <c r="X239" s="73">
        <f t="shared" si="55"/>
        <v>146049868.25667471</v>
      </c>
      <c r="Y239" s="73">
        <f t="shared" si="56"/>
        <v>65014188.552890599</v>
      </c>
      <c r="Z239" s="73">
        <f t="shared" si="56"/>
        <v>53850840.30010803</v>
      </c>
      <c r="AA239" s="12">
        <f t="shared" si="57"/>
        <v>0.76901484923823105</v>
      </c>
      <c r="AB239" s="115">
        <f t="shared" si="58"/>
        <v>-58449368.029017277</v>
      </c>
      <c r="AC239" s="73">
        <f>AB239/SUMIFS(FinParameters!$L$8:$L$39,FinParameters!$B$8:$B$39,Financials!$E239,FinParameters!$C$8:$C$39,Financials!$F239)</f>
        <v>-40357275.443042248</v>
      </c>
      <c r="AD239" s="73">
        <f t="shared" si="59"/>
        <v>-40357275.443042248</v>
      </c>
      <c r="AE239" s="12"/>
      <c r="AF239" s="73">
        <f t="shared" si="60"/>
        <v>87600500.227657437</v>
      </c>
      <c r="AG239" s="73">
        <f t="shared" si="61"/>
        <v>24656913.10984835</v>
      </c>
      <c r="AH239" s="73">
        <f t="shared" si="61"/>
        <v>13493564.857065782</v>
      </c>
      <c r="AI239" s="12">
        <f t="shared" si="62"/>
        <v>0.19269433283517245</v>
      </c>
      <c r="AL239" s="73">
        <f>Summary!G239</f>
        <v>9510571.0334362704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-5504476.4939731341</v>
      </c>
      <c r="AN239" s="20">
        <f>Summary!I239</f>
        <v>8346483.5034625623</v>
      </c>
      <c r="AP239" s="12">
        <v>1</v>
      </c>
    </row>
    <row r="240" spans="1:42" x14ac:dyDescent="0.3">
      <c r="A240">
        <v>236</v>
      </c>
      <c r="B240" t="str">
        <f>Summary!B240</f>
        <v>Portland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18648567.787453227</v>
      </c>
      <c r="H240" s="73">
        <f>SUMIFS(AM$5:AM240,$F$5:$F240,$F240,$D$5:$D240,$D240)</f>
        <v>704178.74774134264</v>
      </c>
      <c r="I240" s="20">
        <f>SUMIFS(AN$5:AN240,$F$5:$F240,$F240,$D$5:$D240,$D240)</f>
        <v>77333484.311573938</v>
      </c>
      <c r="J240" s="73">
        <f t="shared" si="48"/>
        <v>77333484.311573938</v>
      </c>
      <c r="K240" s="73">
        <f t="shared" si="49"/>
        <v>95982052.099027157</v>
      </c>
      <c r="L240" s="73">
        <f t="shared" si="50"/>
        <v>96686230.846768498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61948053.708566204</v>
      </c>
      <c r="Q240" s="73">
        <f>P240/SUMIFS(FinParameters!$H$8:$H$39,FinParameters!$B$8:$B$39,Financials!$E240,FinParameters!$C$8:$C$39,Financials!$F240)</f>
        <v>12947412.49161773</v>
      </c>
      <c r="R240" s="73">
        <f t="shared" si="63"/>
        <v>-8077694.6283501368</v>
      </c>
      <c r="S240" s="12">
        <f t="shared" si="52"/>
        <v>-0.11535320678739135</v>
      </c>
      <c r="T240" s="115">
        <f t="shared" si="53"/>
        <v>18648567.787453227</v>
      </c>
      <c r="U240" s="73">
        <f>T240/SUMIFS(FinParameters!$L$8:$L$39,FinParameters!$B$8:$B$39,Financials!$E240,FinParameters!$C$8:$C$39,Financials!$F240)</f>
        <v>12876193.741613474</v>
      </c>
      <c r="V240" s="73">
        <f t="shared" si="54"/>
        <v>12876193.741613474</v>
      </c>
      <c r="W240" s="12"/>
      <c r="X240" s="73">
        <f t="shared" si="55"/>
        <v>80596621.496019423</v>
      </c>
      <c r="Y240" s="73">
        <f t="shared" si="56"/>
        <v>25823606.233231202</v>
      </c>
      <c r="Z240" s="73">
        <f t="shared" si="56"/>
        <v>4798499.1132633369</v>
      </c>
      <c r="AA240" s="12">
        <f t="shared" si="57"/>
        <v>6.8524781629982989E-2</v>
      </c>
      <c r="AB240" s="115">
        <f t="shared" si="58"/>
        <v>704178.74774134264</v>
      </c>
      <c r="AC240" s="73">
        <f>AB240/SUMIFS(FinParameters!$L$8:$L$39,FinParameters!$B$8:$B$39,Financials!$E240,FinParameters!$C$8:$C$39,Financials!$F240)</f>
        <v>486211.17117340612</v>
      </c>
      <c r="AD240" s="73">
        <f t="shared" si="59"/>
        <v>486211.17117340612</v>
      </c>
      <c r="AE240" s="12"/>
      <c r="AF240" s="73">
        <f t="shared" si="60"/>
        <v>81300800.243760765</v>
      </c>
      <c r="AG240" s="73">
        <f t="shared" si="61"/>
        <v>26309817.404404607</v>
      </c>
      <c r="AH240" s="73">
        <f t="shared" si="61"/>
        <v>5284710.2844367428</v>
      </c>
      <c r="AI240" s="12">
        <f t="shared" si="62"/>
        <v>7.54681015190342E-2</v>
      </c>
      <c r="AL240" s="73">
        <f>Summary!G240</f>
        <v>5821093.0586560015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302682.67484619271</v>
      </c>
      <c r="AN240" s="20">
        <f>Summary!I240</f>
        <v>7428384.684332775</v>
      </c>
      <c r="AP240" s="12">
        <v>1</v>
      </c>
    </row>
    <row r="241" spans="1:42" x14ac:dyDescent="0.3">
      <c r="A241">
        <v>237</v>
      </c>
      <c r="B241" t="str">
        <f>Summary!B241</f>
        <v>Portland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-25318287.974088818</v>
      </c>
      <c r="H241" s="73">
        <f>SUMIFS(AM$5:AM241,$F$5:$F241,$F241,$D$5:$D241,$D241)</f>
        <v>58389379.47074201</v>
      </c>
      <c r="I241" s="20">
        <f>SUMIFS(AN$5:AN241,$F$5:$F241,$F241,$D$5:$D241,$D241)</f>
        <v>64922918.022149064</v>
      </c>
      <c r="J241" s="73">
        <f t="shared" si="48"/>
        <v>64922918.022149064</v>
      </c>
      <c r="K241" s="73">
        <f t="shared" si="49"/>
        <v>39604630.048060246</v>
      </c>
      <c r="L241" s="73">
        <f t="shared" si="50"/>
        <v>97994009.518802255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49537487.419141322</v>
      </c>
      <c r="Q241" s="73">
        <f>P241/SUMIFS(FinParameters!$H$8:$H$39,FinParameters!$B$8:$B$39,Financials!$E241,FinParameters!$C$8:$C$39,Financials!$F241)</f>
        <v>10353550.192736013</v>
      </c>
      <c r="R241" s="73">
        <f t="shared" si="63"/>
        <v>-20488260.91777502</v>
      </c>
      <c r="S241" s="12">
        <f t="shared" si="52"/>
        <v>-0.29258182032128272</v>
      </c>
      <c r="T241" s="115">
        <f t="shared" si="53"/>
        <v>-25318287.974088818</v>
      </c>
      <c r="U241" s="73">
        <f>T241/SUMIFS(FinParameters!$L$8:$L$39,FinParameters!$B$8:$B$39,Financials!$E241,FinParameters!$C$8:$C$39,Financials!$F241)</f>
        <v>-17481405.804239042</v>
      </c>
      <c r="V241" s="73">
        <f t="shared" si="54"/>
        <v>-17481405.804239042</v>
      </c>
      <c r="W241" s="12"/>
      <c r="X241" s="73">
        <f t="shared" si="55"/>
        <v>24219199.445052508</v>
      </c>
      <c r="Y241" s="73">
        <f t="shared" si="56"/>
        <v>-7127855.6115030292</v>
      </c>
      <c r="Z241" s="73">
        <f t="shared" si="56"/>
        <v>-37969666.722014062</v>
      </c>
      <c r="AA241" s="12">
        <f t="shared" si="57"/>
        <v>-0.54222436209220948</v>
      </c>
      <c r="AB241" s="115">
        <f t="shared" si="58"/>
        <v>58389379.47074201</v>
      </c>
      <c r="AC241" s="73">
        <f>AB241/SUMIFS(FinParameters!$L$8:$L$39,FinParameters!$B$8:$B$39,Financials!$E241,FinParameters!$C$8:$C$39,Financials!$F241)</f>
        <v>40315855.409748748</v>
      </c>
      <c r="AD241" s="73">
        <f t="shared" si="59"/>
        <v>40315855.409748748</v>
      </c>
      <c r="AE241" s="12"/>
      <c r="AF241" s="73">
        <f t="shared" si="60"/>
        <v>82608578.915794522</v>
      </c>
      <c r="AG241" s="73">
        <f t="shared" si="61"/>
        <v>33187999.798245721</v>
      </c>
      <c r="AH241" s="73">
        <f t="shared" si="61"/>
        <v>2346188.6877346858</v>
      </c>
      <c r="AI241" s="12">
        <f t="shared" si="62"/>
        <v>3.3504657121926344E-2</v>
      </c>
      <c r="AL241" s="73">
        <f>Summary!G241</f>
        <v>374332.42086972721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7142357.6418168927</v>
      </c>
      <c r="AN241" s="20">
        <f>Summary!I241</f>
        <v>6128127.872469156</v>
      </c>
      <c r="AP241" s="12">
        <v>1</v>
      </c>
    </row>
    <row r="242" spans="1:42" x14ac:dyDescent="0.3">
      <c r="A242">
        <v>238</v>
      </c>
      <c r="B242" t="str">
        <f>Summary!B242</f>
        <v>Portland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-77594730.607248217</v>
      </c>
      <c r="H242" s="73">
        <f>SUMIFS(AM$5:AM242,$F$5:$F242,$F242,$D$5:$D242,$D242)</f>
        <v>136609149.95626363</v>
      </c>
      <c r="I242" s="20">
        <f>SUMIFS(AN$5:AN242,$F$5:$F242,$F242,$D$5:$D242,$D242)</f>
        <v>49410130.909291565</v>
      </c>
      <c r="J242" s="73">
        <f t="shared" si="48"/>
        <v>49410130.909291565</v>
      </c>
      <c r="K242" s="73">
        <f t="shared" si="49"/>
        <v>-28184599.697956651</v>
      </c>
      <c r="L242" s="73">
        <f t="shared" si="50"/>
        <v>108424550.25830698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34024700.306283832</v>
      </c>
      <c r="Q242" s="73">
        <f>P242/SUMIFS(FinParameters!$H$8:$H$39,FinParameters!$B$8:$B$39,Financials!$E242,FinParameters!$C$8:$C$39,Financials!$F242)</f>
        <v>7111310.2574877497</v>
      </c>
      <c r="R242" s="73">
        <f t="shared" si="63"/>
        <v>-36001048.030632511</v>
      </c>
      <c r="S242" s="12">
        <f t="shared" si="52"/>
        <v>-0.51411157874986091</v>
      </c>
      <c r="T242" s="115">
        <f t="shared" si="53"/>
        <v>-77594730.607248217</v>
      </c>
      <c r="U242" s="73">
        <f>T242/SUMIFS(FinParameters!$L$8:$L$39,FinParameters!$B$8:$B$39,Financials!$E242,FinParameters!$C$8:$C$39,Financials!$F242)</f>
        <v>-53576488.876504764</v>
      </c>
      <c r="V242" s="73">
        <f t="shared" si="54"/>
        <v>-53576488.876504764</v>
      </c>
      <c r="W242" s="12"/>
      <c r="X242" s="73">
        <f t="shared" si="55"/>
        <v>-43570030.300964385</v>
      </c>
      <c r="Y242" s="73">
        <f t="shared" si="56"/>
        <v>-46465178.619017012</v>
      </c>
      <c r="Z242" s="73">
        <f t="shared" si="56"/>
        <v>-89577536.907137275</v>
      </c>
      <c r="AA242" s="12">
        <f t="shared" si="57"/>
        <v>-1.279208563058134</v>
      </c>
      <c r="AB242" s="115">
        <f t="shared" si="58"/>
        <v>136609149.95626363</v>
      </c>
      <c r="AC242" s="73">
        <f>AB242/SUMIFS(FinParameters!$L$8:$L$39,FinParameters!$B$8:$B$39,Financials!$E242,FinParameters!$C$8:$C$39,Financials!$F242)</f>
        <v>94323912.793852136</v>
      </c>
      <c r="AD242" s="73">
        <f t="shared" si="59"/>
        <v>94323912.793852136</v>
      </c>
      <c r="AE242" s="12"/>
      <c r="AF242" s="73">
        <f t="shared" si="60"/>
        <v>93039119.655299246</v>
      </c>
      <c r="AG242" s="73">
        <f t="shared" si="61"/>
        <v>47858734.174835123</v>
      </c>
      <c r="AH242" s="73">
        <f t="shared" si="61"/>
        <v>4746375.8867148608</v>
      </c>
      <c r="AI242" s="12">
        <f t="shared" si="62"/>
        <v>6.7780437902334484E-2</v>
      </c>
      <c r="AL242" s="73">
        <f>Summary!G242</f>
        <v>-6990987.6291547129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17920750.341954298</v>
      </c>
      <c r="AN242" s="20">
        <f>Summary!I242</f>
        <v>4369729.762974279</v>
      </c>
      <c r="AP242" s="12">
        <v>1</v>
      </c>
    </row>
    <row r="243" spans="1:42" x14ac:dyDescent="0.3">
      <c r="A243">
        <v>239</v>
      </c>
      <c r="B243" t="str">
        <f>Summary!B243</f>
        <v>Portland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-146678833.93675375</v>
      </c>
      <c r="H243" s="73">
        <f>SUMIFS(AM$5:AM243,$F$5:$F243,$F243,$D$5:$D243,$D243)</f>
        <v>284674480.71183056</v>
      </c>
      <c r="I243" s="20">
        <f>SUMIFS(AN$5:AN243,$F$5:$F243,$F243,$D$5:$D243,$D243)</f>
        <v>28502631.098853089</v>
      </c>
      <c r="J243" s="73">
        <f t="shared" si="48"/>
        <v>28502631.098853089</v>
      </c>
      <c r="K243" s="73">
        <f t="shared" si="49"/>
        <v>-118176202.83790067</v>
      </c>
      <c r="L243" s="73">
        <f t="shared" si="50"/>
        <v>166498277.87392989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13117200.495845351</v>
      </c>
      <c r="Q243" s="73">
        <f>P243/SUMIFS(FinParameters!$H$8:$H$39,FinParameters!$B$8:$B$39,Financials!$E243,FinParameters!$C$8:$C$39,Financials!$F243)</f>
        <v>2741551.9195153937</v>
      </c>
      <c r="R243" s="73">
        <f t="shared" si="63"/>
        <v>-56908547.841070995</v>
      </c>
      <c r="S243" s="12">
        <f t="shared" si="52"/>
        <v>-0.81268032391836376</v>
      </c>
      <c r="T243" s="115">
        <f t="shared" si="53"/>
        <v>-146678833.93675375</v>
      </c>
      <c r="U243" s="73">
        <f>T243/SUMIFS(FinParameters!$L$8:$L$39,FinParameters!$B$8:$B$39,Financials!$E243,FinParameters!$C$8:$C$39,Financials!$F243)</f>
        <v>-101276682.75063387</v>
      </c>
      <c r="V243" s="73">
        <f t="shared" si="54"/>
        <v>-101276682.75063387</v>
      </c>
      <c r="W243" s="12"/>
      <c r="X243" s="73">
        <f t="shared" si="55"/>
        <v>-133561633.4409084</v>
      </c>
      <c r="Y243" s="73">
        <f t="shared" si="56"/>
        <v>-98535130.831118464</v>
      </c>
      <c r="Z243" s="73">
        <f t="shared" si="56"/>
        <v>-158185230.59170485</v>
      </c>
      <c r="AA243" s="12">
        <f t="shared" si="57"/>
        <v>-2.2589580882538369</v>
      </c>
      <c r="AB243" s="115">
        <f t="shared" si="58"/>
        <v>284674480.71183056</v>
      </c>
      <c r="AC243" s="73">
        <f>AB243/SUMIFS(FinParameters!$L$8:$L$39,FinParameters!$B$8:$B$39,Financials!$E243,FinParameters!$C$8:$C$39,Financials!$F243)</f>
        <v>196557923.84254333</v>
      </c>
      <c r="AD243" s="73">
        <f t="shared" si="59"/>
        <v>196557923.84254333</v>
      </c>
      <c r="AE243" s="12"/>
      <c r="AF243" s="73">
        <f t="shared" si="60"/>
        <v>151112847.27092215</v>
      </c>
      <c r="AG243" s="73">
        <f t="shared" si="61"/>
        <v>98022793.011424869</v>
      </c>
      <c r="AH243" s="73">
        <f t="shared" si="61"/>
        <v>38372693.250838488</v>
      </c>
      <c r="AI243" s="12">
        <f t="shared" si="62"/>
        <v>0.54797976690252781</v>
      </c>
      <c r="AL243" s="73">
        <f>Summary!G243</f>
        <v>-12000550.302239608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33420767.111733448</v>
      </c>
      <c r="AN243" s="20">
        <f>Summary!I243</f>
        <v>2909512.7964986041</v>
      </c>
      <c r="AP243" s="12">
        <v>1</v>
      </c>
    </row>
    <row r="244" spans="1:42" x14ac:dyDescent="0.3">
      <c r="A244">
        <v>240</v>
      </c>
      <c r="B244" t="str">
        <f>Summary!B244</f>
        <v>Portland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25422521.541527748</v>
      </c>
      <c r="H244" s="73">
        <f>SUMIFS(AM$5:AM244,$F$5:$F244,$F244,$D$5:$D244,$D244)</f>
        <v>-846121.21667534648</v>
      </c>
      <c r="I244" s="20">
        <f>SUMIFS(AN$5:AN244,$F$5:$F244,$F244,$D$5:$D244,$D244)</f>
        <v>77570366.529903412</v>
      </c>
      <c r="J244" s="73">
        <f t="shared" si="48"/>
        <v>77570366.529903412</v>
      </c>
      <c r="K244" s="73">
        <f t="shared" si="49"/>
        <v>102992888.07143116</v>
      </c>
      <c r="L244" s="73">
        <f t="shared" si="50"/>
        <v>102146766.85475582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62184935.926895678</v>
      </c>
      <c r="Q244" s="73">
        <f>P244/SUMIFS(FinParameters!$H$8:$H$39,FinParameters!$B$8:$B$39,Financials!$E244,FinParameters!$C$8:$C$39,Financials!$F244)</f>
        <v>12996921.904892759</v>
      </c>
      <c r="R244" s="73">
        <f t="shared" si="63"/>
        <v>-7840812.4100206625</v>
      </c>
      <c r="S244" s="12">
        <f t="shared" si="52"/>
        <v>-0.11197041939910443</v>
      </c>
      <c r="T244" s="115">
        <f t="shared" si="53"/>
        <v>25422521.541527748</v>
      </c>
      <c r="U244" s="73">
        <f>T244/SUMIFS(FinParameters!$L$8:$L$39,FinParameters!$B$8:$B$39,Financials!$E244,FinParameters!$C$8:$C$39,Financials!$F244)</f>
        <v>17553375.492422078</v>
      </c>
      <c r="V244" s="73">
        <f t="shared" si="54"/>
        <v>17553375.492422078</v>
      </c>
      <c r="W244" s="12"/>
      <c r="X244" s="73">
        <f t="shared" si="55"/>
        <v>87607457.468423426</v>
      </c>
      <c r="Y244" s="73">
        <f t="shared" si="56"/>
        <v>30550297.397314839</v>
      </c>
      <c r="Z244" s="73">
        <f t="shared" si="56"/>
        <v>9712563.0824014153</v>
      </c>
      <c r="AA244" s="12">
        <f t="shared" si="57"/>
        <v>0.13869988272986614</v>
      </c>
      <c r="AB244" s="115">
        <f t="shared" si="58"/>
        <v>-846121.21667534648</v>
      </c>
      <c r="AC244" s="73">
        <f>AB244/SUMIFS(FinParameters!$L$8:$L$39,FinParameters!$B$8:$B$39,Financials!$E244,FinParameters!$C$8:$C$39,Financials!$F244)</f>
        <v>-584217.55702502362</v>
      </c>
      <c r="AD244" s="73">
        <f t="shared" si="59"/>
        <v>-584217.55702502362</v>
      </c>
      <c r="AE244" s="12"/>
      <c r="AF244" s="73">
        <f t="shared" si="60"/>
        <v>86761336.251748085</v>
      </c>
      <c r="AG244" s="73">
        <f t="shared" si="61"/>
        <v>29966079.840289816</v>
      </c>
      <c r="AH244" s="73">
        <f t="shared" si="61"/>
        <v>9128345.5253763925</v>
      </c>
      <c r="AI244" s="12">
        <f t="shared" si="62"/>
        <v>0.13035698642529306</v>
      </c>
      <c r="AL244" s="73">
        <f>Summary!G244</f>
        <v>4788482.0959405918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1185939.6218779015</v>
      </c>
      <c r="AN244" s="20">
        <f>Summary!I244</f>
        <v>7180445.1473618234</v>
      </c>
      <c r="AP244" s="12">
        <v>1</v>
      </c>
    </row>
    <row r="245" spans="1:42" x14ac:dyDescent="0.3">
      <c r="A245">
        <v>241</v>
      </c>
      <c r="B245" t="str">
        <f>Summary!B245</f>
        <v>Portland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327272812.41891921</v>
      </c>
      <c r="H245" s="73">
        <f>SUMIFS(AM$5:AM245,$F$5:$F245,$F245,$D$5:$D245,$D245)</f>
        <v>-367958996.92846203</v>
      </c>
      <c r="I245" s="20">
        <f>SUMIFS(AN$5:AN245,$F$5:$F245,$F245,$D$5:$D245,$D245)</f>
        <v>166157525.7516596</v>
      </c>
      <c r="J245" s="73">
        <f t="shared" si="48"/>
        <v>166157525.7516596</v>
      </c>
      <c r="K245" s="73">
        <f t="shared" si="49"/>
        <v>493430338.17057884</v>
      </c>
      <c r="L245" s="73">
        <f t="shared" si="50"/>
        <v>125471341.24211678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149598709.38357666</v>
      </c>
      <c r="Q245" s="73">
        <f>P245/SUMIFS(FinParameters!$H$8:$H$39,FinParameters!$B$8:$B$39,Financials!$E245,FinParameters!$C$8:$C$39,Financials!$F245)</f>
        <v>28168270.733734533</v>
      </c>
      <c r="R245" s="73">
        <f t="shared" si="63"/>
        <v>78987884.439612657</v>
      </c>
      <c r="S245" s="12">
        <f t="shared" si="52"/>
        <v>1.1186370432904105</v>
      </c>
      <c r="T245" s="115">
        <f t="shared" si="53"/>
        <v>327272812.41891921</v>
      </c>
      <c r="U245" s="73">
        <f>T245/SUMIFS(FinParameters!$L$8:$L$39,FinParameters!$B$8:$B$39,Financials!$E245,FinParameters!$C$8:$C$39,Financials!$F245)</f>
        <v>220459126.50252697</v>
      </c>
      <c r="V245" s="73">
        <f t="shared" si="54"/>
        <v>220459126.50252697</v>
      </c>
      <c r="W245" s="12"/>
      <c r="X245" s="73">
        <f t="shared" si="55"/>
        <v>476871521.8024959</v>
      </c>
      <c r="Y245" s="73">
        <f t="shared" si="56"/>
        <v>248627397.23626149</v>
      </c>
      <c r="Z245" s="73">
        <f t="shared" si="56"/>
        <v>299447010.94213963</v>
      </c>
      <c r="AA245" s="12">
        <f t="shared" si="57"/>
        <v>4.2408088445330812</v>
      </c>
      <c r="AB245" s="115">
        <f t="shared" si="58"/>
        <v>-367958996.92846203</v>
      </c>
      <c r="AC245" s="73">
        <f>AB245/SUMIFS(FinParameters!$L$8:$L$39,FinParameters!$B$8:$B$39,Financials!$E245,FinParameters!$C$8:$C$39,Financials!$F245)</f>
        <v>-247866354.83719549</v>
      </c>
      <c r="AD245" s="73">
        <f t="shared" si="59"/>
        <v>-247866354.83719549</v>
      </c>
      <c r="AE245" s="12"/>
      <c r="AF245" s="73">
        <f t="shared" si="60"/>
        <v>108912524.87403387</v>
      </c>
      <c r="AG245" s="73">
        <f t="shared" si="61"/>
        <v>761042.39906600118</v>
      </c>
      <c r="AH245" s="73">
        <f t="shared" si="61"/>
        <v>51580656.10494414</v>
      </c>
      <c r="AI245" s="12">
        <f t="shared" si="62"/>
        <v>0.73049218934742655</v>
      </c>
      <c r="AL245" s="73">
        <f>Summary!G245</f>
        <v>25526348.529669534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-25480841.131566525</v>
      </c>
      <c r="AN245" s="20">
        <f>Summary!I245</f>
        <v>12447529.377228539</v>
      </c>
      <c r="AP245" s="12">
        <v>1</v>
      </c>
    </row>
    <row r="246" spans="1:42" x14ac:dyDescent="0.3">
      <c r="A246">
        <v>242</v>
      </c>
      <c r="B246" t="str">
        <f>Summary!B246</f>
        <v>Portland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162534161.86368194</v>
      </c>
      <c r="H246" s="73">
        <f>SUMIFS(AM$5:AM246,$F$5:$F246,$F246,$D$5:$D246,$D246)</f>
        <v>-156592490.93583822</v>
      </c>
      <c r="I246" s="20">
        <f>SUMIFS(AN$5:AN246,$F$5:$F246,$F246,$D$5:$D246,$D246)</f>
        <v>117229214.68927254</v>
      </c>
      <c r="J246" s="73">
        <f t="shared" si="48"/>
        <v>117229214.68927254</v>
      </c>
      <c r="K246" s="73">
        <f t="shared" si="49"/>
        <v>279763376.55295449</v>
      </c>
      <c r="L246" s="73">
        <f t="shared" si="50"/>
        <v>123170885.61711626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100670398.32118961</v>
      </c>
      <c r="Q246" s="73">
        <f>P246/SUMIFS(FinParameters!$H$8:$H$39,FinParameters!$B$8:$B$39,Financials!$E246,FinParameters!$C$8:$C$39,Financials!$F246)</f>
        <v>18955451.196529344</v>
      </c>
      <c r="R246" s="73">
        <f t="shared" si="63"/>
        <v>30059573.3772256</v>
      </c>
      <c r="S246" s="12">
        <f t="shared" si="52"/>
        <v>0.42570772117562083</v>
      </c>
      <c r="T246" s="115">
        <f t="shared" si="53"/>
        <v>162534161.86368194</v>
      </c>
      <c r="U246" s="73">
        <f>T246/SUMIFS(FinParameters!$L$8:$L$39,FinParameters!$B$8:$B$39,Financials!$E246,FinParameters!$C$8:$C$39,Financials!$F246)</f>
        <v>109487063.97713666</v>
      </c>
      <c r="V246" s="73">
        <f t="shared" si="54"/>
        <v>109487063.97713666</v>
      </c>
      <c r="W246" s="12"/>
      <c r="X246" s="73">
        <f t="shared" si="55"/>
        <v>263204560.18487155</v>
      </c>
      <c r="Y246" s="73">
        <f t="shared" si="56"/>
        <v>128442515.173666</v>
      </c>
      <c r="Z246" s="73">
        <f t="shared" si="56"/>
        <v>139546637.35436225</v>
      </c>
      <c r="AA246" s="12">
        <f t="shared" si="57"/>
        <v>1.9762782472107494</v>
      </c>
      <c r="AB246" s="115">
        <f t="shared" si="58"/>
        <v>-156592490.93583822</v>
      </c>
      <c r="AC246" s="73">
        <f>AB246/SUMIFS(FinParameters!$L$8:$L$39,FinParameters!$B$8:$B$39,Financials!$E246,FinParameters!$C$8:$C$39,Financials!$F246)</f>
        <v>-105484606.29348044</v>
      </c>
      <c r="AD246" s="73">
        <f t="shared" si="59"/>
        <v>-105484606.29348044</v>
      </c>
      <c r="AE246" s="12"/>
      <c r="AF246" s="73">
        <f t="shared" si="60"/>
        <v>106612069.24903333</v>
      </c>
      <c r="AG246" s="73">
        <f t="shared" si="61"/>
        <v>22957908.880185559</v>
      </c>
      <c r="AH246" s="73">
        <f t="shared" si="61"/>
        <v>34062031.060881808</v>
      </c>
      <c r="AI246" s="12">
        <f t="shared" si="62"/>
        <v>0.48239106522141711</v>
      </c>
      <c r="AL246" s="73">
        <f>Summary!G246</f>
        <v>14312147.239889557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-12692451.619326441</v>
      </c>
      <c r="AN246" s="20">
        <f>Summary!I246</f>
        <v>9488878.1545489077</v>
      </c>
      <c r="AP246" s="12">
        <v>1</v>
      </c>
    </row>
    <row r="247" spans="1:42" x14ac:dyDescent="0.3">
      <c r="A247">
        <v>243</v>
      </c>
      <c r="B247" t="str">
        <f>Summary!B247</f>
        <v>Portland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81846933.183962226</v>
      </c>
      <c r="H247" s="73">
        <f>SUMIFS(AM$5:AM247,$F$5:$F247,$F247,$D$5:$D247,$D247)</f>
        <v>-64077545.417118594</v>
      </c>
      <c r="I247" s="20">
        <f>SUMIFS(AN$5:AN247,$F$5:$F247,$F247,$D$5:$D247,$D247)</f>
        <v>98290161.909445629</v>
      </c>
      <c r="J247" s="73">
        <f t="shared" si="48"/>
        <v>98290161.909445629</v>
      </c>
      <c r="K247" s="73">
        <f t="shared" si="49"/>
        <v>180137095.09340787</v>
      </c>
      <c r="L247" s="73">
        <f t="shared" si="50"/>
        <v>116059549.67628926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81731345.541362703</v>
      </c>
      <c r="Q247" s="73">
        <f>P247/SUMIFS(FinParameters!$H$8:$H$39,FinParameters!$B$8:$B$39,Financials!$E247,FinParameters!$C$8:$C$39,Financials!$F247)</f>
        <v>15389375.203354906</v>
      </c>
      <c r="R247" s="73">
        <f t="shared" si="63"/>
        <v>11120520.597398691</v>
      </c>
      <c r="S247" s="12">
        <f t="shared" si="52"/>
        <v>0.15749030840843195</v>
      </c>
      <c r="T247" s="115">
        <f t="shared" si="53"/>
        <v>81846933.183962226</v>
      </c>
      <c r="U247" s="73">
        <f>T247/SUMIFS(FinParameters!$L$8:$L$39,FinParameters!$B$8:$B$39,Financials!$E247,FinParameters!$C$8:$C$39,Financials!$F247)</f>
        <v>55134134.923344173</v>
      </c>
      <c r="V247" s="73">
        <f t="shared" si="54"/>
        <v>55134134.923344173</v>
      </c>
      <c r="W247" s="12"/>
      <c r="X247" s="73">
        <f t="shared" si="55"/>
        <v>163578278.72532493</v>
      </c>
      <c r="Y247" s="73">
        <f t="shared" si="56"/>
        <v>70523510.126699075</v>
      </c>
      <c r="Z247" s="73">
        <f t="shared" si="56"/>
        <v>66254655.520742863</v>
      </c>
      <c r="AA247" s="12">
        <f t="shared" si="57"/>
        <v>0.93830734272431815</v>
      </c>
      <c r="AB247" s="115">
        <f t="shared" si="58"/>
        <v>-64077545.417118594</v>
      </c>
      <c r="AC247" s="73">
        <f>AB247/SUMIFS(FinParameters!$L$8:$L$39,FinParameters!$B$8:$B$39,Financials!$E247,FinParameters!$C$8:$C$39,Financials!$F247)</f>
        <v>-43164232.270542659</v>
      </c>
      <c r="AD247" s="73">
        <f t="shared" si="59"/>
        <v>-43164232.270542659</v>
      </c>
      <c r="AE247" s="12"/>
      <c r="AF247" s="73">
        <f t="shared" si="60"/>
        <v>99500733.308206335</v>
      </c>
      <c r="AG247" s="73">
        <f t="shared" si="61"/>
        <v>27359277.856156416</v>
      </c>
      <c r="AH247" s="73">
        <f t="shared" si="61"/>
        <v>23090423.250200205</v>
      </c>
      <c r="AI247" s="12">
        <f t="shared" si="62"/>
        <v>0.32700967972721628</v>
      </c>
      <c r="AL247" s="73">
        <f>Summary!G247</f>
        <v>10212644.62720784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-5628177.3881013207</v>
      </c>
      <c r="AN247" s="20">
        <f>Summary!I247</f>
        <v>8489151.6065175571</v>
      </c>
      <c r="AP247" s="12">
        <v>1</v>
      </c>
    </row>
    <row r="248" spans="1:42" x14ac:dyDescent="0.3">
      <c r="A248">
        <v>244</v>
      </c>
      <c r="B248" t="str">
        <f>Summary!B248</f>
        <v>Portland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25194001.643939443</v>
      </c>
      <c r="H248" s="73">
        <f>SUMIFS(AM$5:AM248,$F$5:$F248,$F248,$D$5:$D248,$D248)</f>
        <v>1016668.5629372359</v>
      </c>
      <c r="I248" s="20">
        <f>SUMIFS(AN$5:AN248,$F$5:$F248,$F248,$D$5:$D248,$D248)</f>
        <v>84903342.532699183</v>
      </c>
      <c r="J248" s="73">
        <f t="shared" si="48"/>
        <v>84903342.532699183</v>
      </c>
      <c r="K248" s="73">
        <f t="shared" si="49"/>
        <v>110097344.17663863</v>
      </c>
      <c r="L248" s="73">
        <f t="shared" si="50"/>
        <v>111114012.73957586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68344526.164616257</v>
      </c>
      <c r="Q248" s="73">
        <f>P248/SUMIFS(FinParameters!$H$8:$H$39,FinParameters!$B$8:$B$39,Financials!$E248,FinParameters!$C$8:$C$39,Financials!$F248)</f>
        <v>12868741.475820927</v>
      </c>
      <c r="R248" s="73">
        <f t="shared" si="63"/>
        <v>-2266298.7793477541</v>
      </c>
      <c r="S248" s="12">
        <f t="shared" si="52"/>
        <v>-3.2095628129911589E-2</v>
      </c>
      <c r="T248" s="115">
        <f t="shared" si="53"/>
        <v>25194001.643939443</v>
      </c>
      <c r="U248" s="73">
        <f>T248/SUMIFS(FinParameters!$L$8:$L$39,FinParameters!$B$8:$B$39,Financials!$E248,FinParameters!$C$8:$C$39,Financials!$F248)</f>
        <v>16971307.682034127</v>
      </c>
      <c r="V248" s="73">
        <f t="shared" si="54"/>
        <v>16971307.682034127</v>
      </c>
      <c r="W248" s="12"/>
      <c r="X248" s="73">
        <f t="shared" si="55"/>
        <v>93538527.808555707</v>
      </c>
      <c r="Y248" s="73">
        <f t="shared" si="56"/>
        <v>29840049.157855056</v>
      </c>
      <c r="Z248" s="73">
        <f t="shared" si="56"/>
        <v>14705008.902686372</v>
      </c>
      <c r="AA248" s="12">
        <f t="shared" si="57"/>
        <v>0.20825431390096505</v>
      </c>
      <c r="AB248" s="115">
        <f t="shared" si="58"/>
        <v>1016668.5629372359</v>
      </c>
      <c r="AC248" s="73">
        <f>AB248/SUMIFS(FinParameters!$L$8:$L$39,FinParameters!$B$8:$B$39,Financials!$E248,FinParameters!$C$8:$C$39,Financials!$F248)</f>
        <v>684853.29310161027</v>
      </c>
      <c r="AD248" s="73">
        <f t="shared" si="59"/>
        <v>684853.29310161027</v>
      </c>
      <c r="AE248" s="12"/>
      <c r="AF248" s="73">
        <f t="shared" si="60"/>
        <v>94555196.371492937</v>
      </c>
      <c r="AG248" s="73">
        <f t="shared" si="61"/>
        <v>30524902.450956665</v>
      </c>
      <c r="AH248" s="73">
        <f t="shared" si="61"/>
        <v>15389862.195787983</v>
      </c>
      <c r="AI248" s="12">
        <f t="shared" si="62"/>
        <v>0.21795329835051797</v>
      </c>
      <c r="AL248" s="73">
        <f>Summary!G248</f>
        <v>6545433.8564862162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312489.81519589334</v>
      </c>
      <c r="AN248" s="20">
        <f>Summary!I248</f>
        <v>7569858.2211252498</v>
      </c>
      <c r="AP248" s="12">
        <v>1</v>
      </c>
    </row>
    <row r="249" spans="1:42" x14ac:dyDescent="0.3">
      <c r="A249">
        <v>245</v>
      </c>
      <c r="B249" t="str">
        <f>Summary!B249</f>
        <v>Portland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-24671102.003342025</v>
      </c>
      <c r="H249" s="73">
        <f>SUMIFS(AM$5:AM249,$F$5:$F249,$F249,$D$5:$D249,$D249)</f>
        <v>66178356.081512079</v>
      </c>
      <c r="I249" s="20">
        <f>SUMIFS(AN$5:AN249,$F$5:$F249,$F249,$D$5:$D249,$D249)</f>
        <v>71133463.878660426</v>
      </c>
      <c r="J249" s="73">
        <f t="shared" si="48"/>
        <v>71133463.878660426</v>
      </c>
      <c r="K249" s="73">
        <f t="shared" si="49"/>
        <v>46462361.875318401</v>
      </c>
      <c r="L249" s="73">
        <f t="shared" si="50"/>
        <v>112640717.95683047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54574647.5105775</v>
      </c>
      <c r="Q249" s="73">
        <f>P249/SUMIFS(FinParameters!$H$8:$H$39,FinParameters!$B$8:$B$39,Financials!$E249,FinParameters!$C$8:$C$39,Financials!$F249)</f>
        <v>10275980.672630351</v>
      </c>
      <c r="R249" s="73">
        <f t="shared" si="63"/>
        <v>-16036177.433386512</v>
      </c>
      <c r="S249" s="12">
        <f t="shared" si="52"/>
        <v>-0.22710650167467455</v>
      </c>
      <c r="T249" s="115">
        <f t="shared" si="53"/>
        <v>-24671102.003342025</v>
      </c>
      <c r="U249" s="73">
        <f>T249/SUMIFS(FinParameters!$L$8:$L$39,FinParameters!$B$8:$B$39,Financials!$E249,FinParameters!$C$8:$C$39,Financials!$F249)</f>
        <v>-16619069.446408762</v>
      </c>
      <c r="V249" s="73">
        <f t="shared" si="54"/>
        <v>-16619069.446408762</v>
      </c>
      <c r="W249" s="12"/>
      <c r="X249" s="73">
        <f t="shared" si="55"/>
        <v>29903545.507235471</v>
      </c>
      <c r="Y249" s="73">
        <f t="shared" si="56"/>
        <v>-6343088.7737784106</v>
      </c>
      <c r="Z249" s="73">
        <f t="shared" si="56"/>
        <v>-32655246.879795276</v>
      </c>
      <c r="AA249" s="12">
        <f t="shared" si="57"/>
        <v>-0.46246799843664382</v>
      </c>
      <c r="AB249" s="115">
        <f t="shared" si="58"/>
        <v>66178356.081512079</v>
      </c>
      <c r="AC249" s="73">
        <f>AB249/SUMIFS(FinParameters!$L$8:$L$39,FinParameters!$B$8:$B$39,Financials!$E249,FinParameters!$C$8:$C$39,Financials!$F249)</f>
        <v>44579390.714643851</v>
      </c>
      <c r="AD249" s="73">
        <f t="shared" si="59"/>
        <v>44579390.714643851</v>
      </c>
      <c r="AE249" s="12"/>
      <c r="AF249" s="73">
        <f t="shared" si="60"/>
        <v>96081901.588747546</v>
      </c>
      <c r="AG249" s="73">
        <f t="shared" si="61"/>
        <v>38236301.940865442</v>
      </c>
      <c r="AH249" s="73">
        <f t="shared" si="61"/>
        <v>11924143.834848575</v>
      </c>
      <c r="AI249" s="12">
        <f t="shared" si="62"/>
        <v>0.16887132878438182</v>
      </c>
      <c r="AL249" s="73">
        <f>Summary!G249</f>
        <v>647185.97074679425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7788976.6107700691</v>
      </c>
      <c r="AN249" s="20">
        <f>Summary!I249</f>
        <v>6210545.856511361</v>
      </c>
      <c r="AP249" s="12">
        <v>1</v>
      </c>
    </row>
    <row r="250" spans="1:42" x14ac:dyDescent="0.3">
      <c r="A250">
        <v>246</v>
      </c>
      <c r="B250" t="str">
        <f>Summary!B250</f>
        <v>Portland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-85285930.475175217</v>
      </c>
      <c r="H250" s="73">
        <f>SUMIFS(AM$5:AM250,$F$5:$F250,$F250,$D$5:$D250,$D250)</f>
        <v>156131417.24111161</v>
      </c>
      <c r="I250" s="20">
        <f>SUMIFS(AN$5:AN250,$F$5:$F250,$F250,$D$5:$D250,$D250)</f>
        <v>53724221.723026931</v>
      </c>
      <c r="J250" s="73">
        <f t="shared" si="48"/>
        <v>53724221.723026931</v>
      </c>
      <c r="K250" s="73">
        <f t="shared" si="49"/>
        <v>-31561708.752148286</v>
      </c>
      <c r="L250" s="73">
        <f t="shared" si="50"/>
        <v>124569708.48896332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37165405.354944006</v>
      </c>
      <c r="Q250" s="73">
        <f>P250/SUMIFS(FinParameters!$H$8:$H$39,FinParameters!$B$8:$B$39,Financials!$E250,FinParameters!$C$8:$C$39,Financials!$F250)</f>
        <v>6997956.0938777709</v>
      </c>
      <c r="R250" s="73">
        <f t="shared" si="63"/>
        <v>-33445419.589020006</v>
      </c>
      <c r="S250" s="12">
        <f t="shared" si="52"/>
        <v>-0.47365853062277541</v>
      </c>
      <c r="T250" s="115">
        <f t="shared" si="53"/>
        <v>-85285930.475175217</v>
      </c>
      <c r="U250" s="73">
        <f>T250/SUMIFS(FinParameters!$L$8:$L$39,FinParameters!$B$8:$B$39,Financials!$E250,FinParameters!$C$8:$C$39,Financials!$F250)</f>
        <v>-57450729.244949192</v>
      </c>
      <c r="V250" s="73">
        <f t="shared" si="54"/>
        <v>-57450729.244949192</v>
      </c>
      <c r="W250" s="12"/>
      <c r="X250" s="73">
        <f t="shared" si="55"/>
        <v>-48120525.120231211</v>
      </c>
      <c r="Y250" s="73">
        <f t="shared" si="56"/>
        <v>-50452773.151071422</v>
      </c>
      <c r="Z250" s="73">
        <f t="shared" si="56"/>
        <v>-90896148.833969206</v>
      </c>
      <c r="AA250" s="12">
        <f t="shared" si="57"/>
        <v>-1.2872834853027622</v>
      </c>
      <c r="AB250" s="115">
        <f t="shared" si="58"/>
        <v>156131417.24111161</v>
      </c>
      <c r="AC250" s="73">
        <f>AB250/SUMIFS(FinParameters!$L$8:$L$39,FinParameters!$B$8:$B$39,Financials!$E250,FinParameters!$C$8:$C$39,Financials!$F250)</f>
        <v>105174015.55653095</v>
      </c>
      <c r="AD250" s="73">
        <f t="shared" si="59"/>
        <v>105174015.55653095</v>
      </c>
      <c r="AE250" s="12"/>
      <c r="AF250" s="73">
        <f t="shared" si="60"/>
        <v>108010892.1208804</v>
      </c>
      <c r="AG250" s="73">
        <f t="shared" si="61"/>
        <v>54721242.405459531</v>
      </c>
      <c r="AH250" s="73">
        <f t="shared" si="61"/>
        <v>14277866.722561747</v>
      </c>
      <c r="AI250" s="12">
        <f t="shared" si="62"/>
        <v>0.20220506889549172</v>
      </c>
      <c r="AL250" s="73">
        <f>Summary!G250</f>
        <v>-7691199.867926999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19522267.284847964</v>
      </c>
      <c r="AN250" s="20">
        <f>Summary!I250</f>
        <v>4314090.8137353668</v>
      </c>
      <c r="AP250" s="12">
        <v>1</v>
      </c>
    </row>
    <row r="251" spans="1:42" x14ac:dyDescent="0.3">
      <c r="A251">
        <v>247</v>
      </c>
      <c r="B251" t="str">
        <f>Summary!B251</f>
        <v>Portland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-159935873.20035225</v>
      </c>
      <c r="H251" s="73">
        <f>SUMIFS(AM$5:AM251,$F$5:$F251,$F251,$D$5:$D251,$D251)</f>
        <v>319556180.89671916</v>
      </c>
      <c r="I251" s="20">
        <f>SUMIFS(AN$5:AN251,$F$5:$F251,$F251,$D$5:$D251,$D251)</f>
        <v>31289929.059646752</v>
      </c>
      <c r="J251" s="73">
        <f t="shared" si="48"/>
        <v>31289929.059646752</v>
      </c>
      <c r="K251" s="73">
        <f t="shared" si="49"/>
        <v>-128645944.1407055</v>
      </c>
      <c r="L251" s="73">
        <f t="shared" si="50"/>
        <v>190910236.75601366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14731112.691563822</v>
      </c>
      <c r="Q251" s="73">
        <f>P251/SUMIFS(FinParameters!$H$8:$H$39,FinParameters!$B$8:$B$39,Financials!$E251,FinParameters!$C$8:$C$39,Financials!$F251)</f>
        <v>2773753.6788581205</v>
      </c>
      <c r="R251" s="73">
        <f t="shared" si="63"/>
        <v>-55879712.25240019</v>
      </c>
      <c r="S251" s="12">
        <f t="shared" si="52"/>
        <v>-0.79137600072999759</v>
      </c>
      <c r="T251" s="115">
        <f t="shared" si="53"/>
        <v>-159935873.20035225</v>
      </c>
      <c r="U251" s="73">
        <f>T251/SUMIFS(FinParameters!$L$8:$L$39,FinParameters!$B$8:$B$39,Financials!$E251,FinParameters!$C$8:$C$39,Financials!$F251)</f>
        <v>-107736791.94908363</v>
      </c>
      <c r="V251" s="73">
        <f t="shared" si="54"/>
        <v>-107736791.94908363</v>
      </c>
      <c r="W251" s="12"/>
      <c r="X251" s="73">
        <f t="shared" si="55"/>
        <v>-145204760.50878844</v>
      </c>
      <c r="Y251" s="73">
        <f t="shared" si="56"/>
        <v>-104963038.27022551</v>
      </c>
      <c r="Z251" s="73">
        <f t="shared" si="56"/>
        <v>-163616504.20148382</v>
      </c>
      <c r="AA251" s="12">
        <f t="shared" si="57"/>
        <v>-2.3171589388925584</v>
      </c>
      <c r="AB251" s="115">
        <f t="shared" si="58"/>
        <v>319556180.89671916</v>
      </c>
      <c r="AC251" s="73">
        <f>AB251/SUMIFS(FinParameters!$L$8:$L$39,FinParameters!$B$8:$B$39,Financials!$E251,FinParameters!$C$8:$C$39,Financials!$F251)</f>
        <v>215261011.10652977</v>
      </c>
      <c r="AD251" s="73">
        <f t="shared" si="59"/>
        <v>215261011.10652977</v>
      </c>
      <c r="AE251" s="12"/>
      <c r="AF251" s="73">
        <f t="shared" si="60"/>
        <v>174351420.38793072</v>
      </c>
      <c r="AG251" s="73">
        <f t="shared" si="61"/>
        <v>110297972.83630426</v>
      </c>
      <c r="AH251" s="73">
        <f t="shared" si="61"/>
        <v>51644506.905045956</v>
      </c>
      <c r="AI251" s="12">
        <f t="shared" si="62"/>
        <v>0.73139645296638989</v>
      </c>
      <c r="AL251" s="73">
        <f>Summary!G251</f>
        <v>-13257039.263598513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34881700.184888624</v>
      </c>
      <c r="AN251" s="20">
        <f>Summary!I251</f>
        <v>2787297.9607936633</v>
      </c>
      <c r="AP251" s="12">
        <v>1</v>
      </c>
    </row>
    <row r="252" spans="1:42" x14ac:dyDescent="0.3">
      <c r="A252">
        <v>248</v>
      </c>
      <c r="B252" t="str">
        <f>Summary!B252</f>
        <v>Portland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30610887.283234838</v>
      </c>
      <c r="H252" s="73">
        <f>SUMIFS(AM$5:AM252,$F$5:$F252,$F252,$D$5:$D252,$D252)</f>
        <v>649399.12069655373</v>
      </c>
      <c r="I252" s="20">
        <f>SUMIFS(AN$5:AN252,$F$5:$F252,$F252,$D$5:$D252,$D252)</f>
        <v>84845486.498570964</v>
      </c>
      <c r="J252" s="73">
        <f t="shared" si="48"/>
        <v>84845486.498570964</v>
      </c>
      <c r="K252" s="73">
        <f t="shared" si="49"/>
        <v>115456373.7818058</v>
      </c>
      <c r="L252" s="73">
        <f t="shared" si="50"/>
        <v>116105772.90250236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68286670.130488038</v>
      </c>
      <c r="Q252" s="73">
        <f>P252/SUMIFS(FinParameters!$H$8:$H$39,FinParameters!$B$8:$B$39,Financials!$E252,FinParameters!$C$8:$C$39,Financials!$F252)</f>
        <v>12857847.635629263</v>
      </c>
      <c r="R252" s="73">
        <f t="shared" si="63"/>
        <v>-2324154.813475973</v>
      </c>
      <c r="S252" s="12">
        <f t="shared" si="52"/>
        <v>-3.2914993066861881E-2</v>
      </c>
      <c r="T252" s="115">
        <f t="shared" si="53"/>
        <v>30610887.283234838</v>
      </c>
      <c r="U252" s="73">
        <f>T252/SUMIFS(FinParameters!$L$8:$L$39,FinParameters!$B$8:$B$39,Financials!$E252,FinParameters!$C$8:$C$39,Financials!$F252)</f>
        <v>20620256.910589449</v>
      </c>
      <c r="V252" s="73">
        <f t="shared" si="54"/>
        <v>20620256.910589449</v>
      </c>
      <c r="W252" s="12"/>
      <c r="X252" s="73">
        <f t="shared" si="55"/>
        <v>98897557.413722873</v>
      </c>
      <c r="Y252" s="73">
        <f t="shared" si="56"/>
        <v>33478104.546218712</v>
      </c>
      <c r="Z252" s="73">
        <f t="shared" si="56"/>
        <v>18296102.097113475</v>
      </c>
      <c r="AA252" s="12">
        <f t="shared" si="57"/>
        <v>0.25911185872184705</v>
      </c>
      <c r="AB252" s="115">
        <f t="shared" si="58"/>
        <v>649399.12069655373</v>
      </c>
      <c r="AC252" s="73">
        <f>AB252/SUMIFS(FinParameters!$L$8:$L$39,FinParameters!$B$8:$B$39,Financials!$E252,FinParameters!$C$8:$C$39,Financials!$F252)</f>
        <v>437451.43949511612</v>
      </c>
      <c r="AD252" s="73">
        <f t="shared" si="59"/>
        <v>437451.43949511612</v>
      </c>
      <c r="AE252" s="12"/>
      <c r="AF252" s="73">
        <f t="shared" si="60"/>
        <v>99546956.534419432</v>
      </c>
      <c r="AG252" s="73">
        <f t="shared" si="61"/>
        <v>33915555.985713825</v>
      </c>
      <c r="AH252" s="73">
        <f t="shared" si="61"/>
        <v>18733553.536608592</v>
      </c>
      <c r="AI252" s="12">
        <f t="shared" si="62"/>
        <v>0.26530710484511888</v>
      </c>
      <c r="AL252" s="73">
        <f>Summary!G252</f>
        <v>5188365.7417070912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1495520.3373719002</v>
      </c>
      <c r="AN252" s="20">
        <f>Summary!I252</f>
        <v>7275119.9686675491</v>
      </c>
      <c r="AP252" s="12">
        <v>1</v>
      </c>
    </row>
    <row r="253" spans="1:42" x14ac:dyDescent="0.3">
      <c r="A253">
        <v>249</v>
      </c>
      <c r="B253" t="str">
        <f>Summary!B253</f>
        <v>Portland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351021584.87465459</v>
      </c>
      <c r="H253" s="73">
        <f>SUMIFS(AM$5:AM253,$F$5:$F253,$F253,$D$5:$D253,$D253)</f>
        <v>-396094840.23387086</v>
      </c>
      <c r="I253" s="20">
        <f>SUMIFS(AN$5:AN253,$F$5:$F253,$F253,$D$5:$D253,$D253)</f>
        <v>178500503.08059162</v>
      </c>
      <c r="J253" s="73">
        <f t="shared" si="48"/>
        <v>178500503.08059162</v>
      </c>
      <c r="K253" s="73">
        <f t="shared" si="49"/>
        <v>529522087.95524621</v>
      </c>
      <c r="L253" s="73">
        <f t="shared" si="50"/>
        <v>133427247.72137535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160738966.30330661</v>
      </c>
      <c r="Q253" s="73">
        <f>P253/SUMIFS(FinParameters!$H$8:$H$39,FinParameters!$B$8:$B$39,Financials!$E253,FinParameters!$C$8:$C$39,Financials!$F253)</f>
        <v>27266571.409358151</v>
      </c>
      <c r="R253" s="73">
        <f t="shared" si="63"/>
        <v>89641252.201918557</v>
      </c>
      <c r="S253" s="12">
        <f t="shared" si="52"/>
        <v>1.2608176413954282</v>
      </c>
      <c r="T253" s="115">
        <f t="shared" si="53"/>
        <v>351021584.87465459</v>
      </c>
      <c r="U253" s="73">
        <f>T253/SUMIFS(FinParameters!$L$8:$L$39,FinParameters!$B$8:$B$39,Financials!$E253,FinParameters!$C$8:$C$39,Financials!$F253)</f>
        <v>230689650.50611007</v>
      </c>
      <c r="V253" s="73">
        <f t="shared" si="54"/>
        <v>230689650.50611007</v>
      </c>
      <c r="W253" s="12"/>
      <c r="X253" s="73">
        <f t="shared" si="55"/>
        <v>511760551.17796123</v>
      </c>
      <c r="Y253" s="73">
        <f t="shared" si="56"/>
        <v>257956221.91546822</v>
      </c>
      <c r="Z253" s="73">
        <f t="shared" si="56"/>
        <v>320330902.70802861</v>
      </c>
      <c r="AA253" s="12">
        <f t="shared" si="57"/>
        <v>4.5055021354304658</v>
      </c>
      <c r="AB253" s="115">
        <f t="shared" si="58"/>
        <v>-396094840.23387086</v>
      </c>
      <c r="AC253" s="73">
        <f>AB253/SUMIFS(FinParameters!$L$8:$L$39,FinParameters!$B$8:$B$39,Financials!$E253,FinParameters!$C$8:$C$39,Financials!$F253)</f>
        <v>-260311571.13444757</v>
      </c>
      <c r="AD253" s="73">
        <f t="shared" si="59"/>
        <v>-260311571.13444757</v>
      </c>
      <c r="AE253" s="12"/>
      <c r="AF253" s="73">
        <f t="shared" si="60"/>
        <v>115665710.94409037</v>
      </c>
      <c r="AG253" s="73">
        <f t="shared" si="61"/>
        <v>-2355349.2189793587</v>
      </c>
      <c r="AH253" s="73">
        <f t="shared" si="61"/>
        <v>60019331.57358104</v>
      </c>
      <c r="AI253" s="12">
        <f t="shared" si="62"/>
        <v>0.84418089009150399</v>
      </c>
      <c r="AL253" s="73">
        <f>Summary!G253</f>
        <v>23748772.455735382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-28135843.305408809</v>
      </c>
      <c r="AN253" s="20">
        <f>Summary!I253</f>
        <v>12342977.328932026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Portland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176254571.7375716</v>
      </c>
      <c r="H254" s="73">
        <f>SUMIFS(AM$5:AM254,$F$5:$F254,$F254,$D$5:$D254,$D254)</f>
        <v>-169629326.92702359</v>
      </c>
      <c r="I254" s="20">
        <f>SUMIFS(AN$5:AN254,$F$5:$F254,$F254,$D$5:$D254,$D254)</f>
        <v>126779135.79931492</v>
      </c>
      <c r="J254" s="73">
        <f t="shared" si="48"/>
        <v>126779135.79931492</v>
      </c>
      <c r="K254" s="73">
        <f t="shared" si="49"/>
        <v>303033707.53688651</v>
      </c>
      <c r="L254" s="73">
        <f t="shared" si="50"/>
        <v>133404380.60986292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109017599.02202991</v>
      </c>
      <c r="Q254" s="73">
        <f>P254/SUMIFS(FinParameters!$H$8:$H$39,FinParameters!$B$8:$B$39,Financials!$E254,FinParameters!$C$8:$C$39,Financials!$F254)</f>
        <v>18492940.554326579</v>
      </c>
      <c r="R254" s="73">
        <f t="shared" si="63"/>
        <v>37919884.920641862</v>
      </c>
      <c r="S254" s="12">
        <f t="shared" si="52"/>
        <v>0.53334886219501598</v>
      </c>
      <c r="T254" s="115">
        <f t="shared" si="53"/>
        <v>176254571.7375716</v>
      </c>
      <c r="U254" s="73">
        <f>T254/SUMIFS(FinParameters!$L$8:$L$39,FinParameters!$B$8:$B$39,Financials!$E254,FinParameters!$C$8:$C$39,Financials!$F254)</f>
        <v>115833633.33272998</v>
      </c>
      <c r="V254" s="73">
        <f t="shared" si="54"/>
        <v>115833633.33272998</v>
      </c>
      <c r="W254" s="12"/>
      <c r="X254" s="73">
        <f t="shared" si="55"/>
        <v>285272170.75960153</v>
      </c>
      <c r="Y254" s="73">
        <f t="shared" si="56"/>
        <v>134326573.88705656</v>
      </c>
      <c r="Z254" s="73">
        <f t="shared" si="56"/>
        <v>153753518.25337183</v>
      </c>
      <c r="AA254" s="12">
        <f t="shared" si="57"/>
        <v>2.1625662680816076</v>
      </c>
      <c r="AB254" s="115">
        <f t="shared" si="58"/>
        <v>-169629326.92702359</v>
      </c>
      <c r="AC254" s="73">
        <f>AB254/SUMIFS(FinParameters!$L$8:$L$39,FinParameters!$B$8:$B$39,Financials!$E254,FinParameters!$C$8:$C$39,Financials!$F254)</f>
        <v>-111479555.19132878</v>
      </c>
      <c r="AD254" s="73">
        <f t="shared" si="59"/>
        <v>-111479555.19132878</v>
      </c>
      <c r="AE254" s="12"/>
      <c r="AF254" s="73">
        <f t="shared" si="60"/>
        <v>115642843.83257794</v>
      </c>
      <c r="AG254" s="73">
        <f t="shared" si="61"/>
        <v>22847018.69572778</v>
      </c>
      <c r="AH254" s="73">
        <f t="shared" si="61"/>
        <v>42273963.062043056</v>
      </c>
      <c r="AI254" s="12">
        <f t="shared" si="62"/>
        <v>0.59458962353921496</v>
      </c>
      <c r="AL254" s="73">
        <f>Summary!G254</f>
        <v>13720409.873889659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-13036835.991185354</v>
      </c>
      <c r="AN254" s="20">
        <f>Summary!I254</f>
        <v>9549921.1100423858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Portland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91458921.429527938</v>
      </c>
      <c r="H255" s="73">
        <f>SUMIFS(AM$5:AM255,$F$5:$F255,$F255,$D$5:$D255,$D255)</f>
        <v>-69912488.500121295</v>
      </c>
      <c r="I255" s="20">
        <f>SUMIFS(AN$5:AN255,$F$5:$F255,$F255,$D$5:$D255,$D255)</f>
        <v>106835792.30215101</v>
      </c>
      <c r="J255" s="73">
        <f t="shared" si="48"/>
        <v>106835792.30215101</v>
      </c>
      <c r="K255" s="73">
        <f t="shared" si="49"/>
        <v>198294713.73167896</v>
      </c>
      <c r="L255" s="73">
        <f t="shared" si="50"/>
        <v>128382225.23155765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89074255.524866015</v>
      </c>
      <c r="Q255" s="73">
        <f>P255/SUMIFS(FinParameters!$H$8:$H$39,FinParameters!$B$8:$B$39,Financials!$E255,FinParameters!$C$8:$C$39,Financials!$F255)</f>
        <v>15109899.017399689</v>
      </c>
      <c r="R255" s="73">
        <f t="shared" si="63"/>
        <v>17976541.42347797</v>
      </c>
      <c r="S255" s="12">
        <f t="shared" si="52"/>
        <v>0.25284274819078906</v>
      </c>
      <c r="T255" s="115">
        <f t="shared" si="53"/>
        <v>91458921.429527938</v>
      </c>
      <c r="U255" s="73">
        <f>T255/SUMIFS(FinParameters!$L$8:$L$39,FinParameters!$B$8:$B$39,Financials!$E255,FinParameters!$C$8:$C$39,Financials!$F255)</f>
        <v>60106351.088858642</v>
      </c>
      <c r="V255" s="73">
        <f t="shared" si="54"/>
        <v>60106351.088858642</v>
      </c>
      <c r="W255" s="12"/>
      <c r="X255" s="73">
        <f t="shared" si="55"/>
        <v>180533176.95439395</v>
      </c>
      <c r="Y255" s="73">
        <f t="shared" si="56"/>
        <v>75216250.106258333</v>
      </c>
      <c r="Z255" s="73">
        <f t="shared" si="56"/>
        <v>78082892.512336612</v>
      </c>
      <c r="AA255" s="12">
        <f t="shared" si="57"/>
        <v>1.098247580801085</v>
      </c>
      <c r="AB255" s="115">
        <f t="shared" si="58"/>
        <v>-69912488.500121295</v>
      </c>
      <c r="AC255" s="73">
        <f>AB255/SUMIFS(FinParameters!$L$8:$L$39,FinParameters!$B$8:$B$39,Financials!$E255,FinParameters!$C$8:$C$39,Financials!$F255)</f>
        <v>-45946141.870063514</v>
      </c>
      <c r="AD255" s="73">
        <f t="shared" si="59"/>
        <v>-45946141.870063514</v>
      </c>
      <c r="AE255" s="12"/>
      <c r="AF255" s="73">
        <f t="shared" si="60"/>
        <v>110620688.45427266</v>
      </c>
      <c r="AG255" s="73">
        <f t="shared" si="61"/>
        <v>29270108.236194819</v>
      </c>
      <c r="AH255" s="73">
        <f t="shared" si="61"/>
        <v>32136750.642273098</v>
      </c>
      <c r="AI255" s="12">
        <f t="shared" si="62"/>
        <v>0.4520082121971582</v>
      </c>
      <c r="AL255" s="73">
        <f>Summary!G255</f>
        <v>9611988.245565705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-5834943.0830026977</v>
      </c>
      <c r="AN255" s="20">
        <f>Summary!I255</f>
        <v>8545630.3927053753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Portland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31049413.222782295</v>
      </c>
      <c r="H256" s="73">
        <f>SUMIFS(AM$5:AM256,$F$5:$F256,$F256,$D$5:$D256,$D256)</f>
        <v>1330307.5165026705</v>
      </c>
      <c r="I256" s="20">
        <f>SUMIFS(AN$5:AN256,$F$5:$F256,$F256,$D$5:$D256,$D256)</f>
        <v>92514989.307717264</v>
      </c>
      <c r="J256" s="73">
        <f t="shared" si="48"/>
        <v>92514989.307717264</v>
      </c>
      <c r="K256" s="73">
        <f t="shared" si="49"/>
        <v>123564402.53049956</v>
      </c>
      <c r="L256" s="73">
        <f t="shared" si="50"/>
        <v>124894710.04700223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74753452.530432254</v>
      </c>
      <c r="Q256" s="73">
        <f>P256/SUMIFS(FinParameters!$H$8:$H$39,FinParameters!$B$8:$B$39,Financials!$E256,FinParameters!$C$8:$C$39,Financials!$F256)</f>
        <v>12680623.736692315</v>
      </c>
      <c r="R256" s="73">
        <f t="shared" si="63"/>
        <v>3655738.429044209</v>
      </c>
      <c r="S256" s="12">
        <f t="shared" si="52"/>
        <v>5.1418508671474114E-2</v>
      </c>
      <c r="T256" s="115">
        <f t="shared" si="53"/>
        <v>31049413.222782295</v>
      </c>
      <c r="U256" s="73">
        <f>T256/SUMIFS(FinParameters!$L$8:$L$39,FinParameters!$B$8:$B$39,Financials!$E256,FinParameters!$C$8:$C$39,Financials!$F256)</f>
        <v>20405520.895078797</v>
      </c>
      <c r="V256" s="73">
        <f t="shared" si="54"/>
        <v>20405520.895078797</v>
      </c>
      <c r="W256" s="12"/>
      <c r="X256" s="73">
        <f t="shared" si="55"/>
        <v>105802865.75321457</v>
      </c>
      <c r="Y256" s="73">
        <f t="shared" si="56"/>
        <v>33086144.63177111</v>
      </c>
      <c r="Z256" s="73">
        <f t="shared" si="56"/>
        <v>24061259.324123006</v>
      </c>
      <c r="AA256" s="12">
        <f t="shared" si="57"/>
        <v>0.33842521701627049</v>
      </c>
      <c r="AB256" s="115">
        <f t="shared" si="58"/>
        <v>1330307.5165026705</v>
      </c>
      <c r="AC256" s="73">
        <f>AB256/SUMIFS(FinParameters!$L$8:$L$39,FinParameters!$B$8:$B$39,Financials!$E256,FinParameters!$C$8:$C$39,Financials!$F256)</f>
        <v>874271.5242347226</v>
      </c>
      <c r="AD256" s="73">
        <f t="shared" si="59"/>
        <v>874271.5242347226</v>
      </c>
      <c r="AE256" s="12"/>
      <c r="AF256" s="73">
        <f t="shared" si="60"/>
        <v>107133173.26971723</v>
      </c>
      <c r="AG256" s="73">
        <f t="shared" si="61"/>
        <v>33960416.15600583</v>
      </c>
      <c r="AH256" s="73">
        <f t="shared" si="61"/>
        <v>24935530.84835773</v>
      </c>
      <c r="AI256" s="12">
        <f t="shared" si="62"/>
        <v>0.35072197697943863</v>
      </c>
      <c r="AL256" s="73">
        <f>Summary!G256</f>
        <v>5855411.5788428513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313638.95356543461</v>
      </c>
      <c r="AN256" s="20">
        <f>Summary!I256</f>
        <v>7611646.7750180839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Portland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-25112257.895225514</v>
      </c>
      <c r="H257" s="73">
        <f>SUMIFS(AM$5:AM257,$F$5:$F257,$F257,$D$5:$D257,$D257)</f>
        <v>74682982.030324414</v>
      </c>
      <c r="I257" s="20">
        <f>SUMIFS(AN$5:AN257,$F$5:$F257,$F257,$D$5:$D257,$D257)</f>
        <v>77309309.402782142</v>
      </c>
      <c r="J257" s="73">
        <f t="shared" si="48"/>
        <v>77309309.402782142</v>
      </c>
      <c r="K257" s="73">
        <f t="shared" si="49"/>
        <v>52197051.507556632</v>
      </c>
      <c r="L257" s="73">
        <f t="shared" si="50"/>
        <v>126880033.53788105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59547772.62549714</v>
      </c>
      <c r="Q257" s="73">
        <f>P257/SUMIFS(FinParameters!$H$8:$H$39,FinParameters!$B$8:$B$39,Financials!$E257,FinParameters!$C$8:$C$39,Financials!$F257)</f>
        <v>10101244.470476227</v>
      </c>
      <c r="R257" s="73">
        <f t="shared" si="63"/>
        <v>-11549941.475890905</v>
      </c>
      <c r="S257" s="12">
        <f t="shared" si="52"/>
        <v>-0.16245165715764431</v>
      </c>
      <c r="T257" s="115">
        <f t="shared" si="53"/>
        <v>-25112257.895225514</v>
      </c>
      <c r="U257" s="73">
        <f>T257/SUMIFS(FinParameters!$L$8:$L$39,FinParameters!$B$8:$B$39,Financials!$E257,FinParameters!$C$8:$C$39,Financials!$F257)</f>
        <v>-16503651.76072444</v>
      </c>
      <c r="V257" s="73">
        <f t="shared" si="54"/>
        <v>-16503651.76072444</v>
      </c>
      <c r="W257" s="12"/>
      <c r="X257" s="73">
        <f t="shared" si="55"/>
        <v>34435514.73027163</v>
      </c>
      <c r="Y257" s="73">
        <f t="shared" si="56"/>
        <v>-6402407.2902482133</v>
      </c>
      <c r="Z257" s="73">
        <f t="shared" si="56"/>
        <v>-28053593.236615345</v>
      </c>
      <c r="AA257" s="12">
        <f t="shared" si="57"/>
        <v>-0.39457799158788498</v>
      </c>
      <c r="AB257" s="115">
        <f t="shared" si="58"/>
        <v>74682982.030324414</v>
      </c>
      <c r="AC257" s="73">
        <f>AB257/SUMIFS(FinParameters!$L$8:$L$39,FinParameters!$B$8:$B$39,Financials!$E257,FinParameters!$C$8:$C$39,Financials!$F257)</f>
        <v>49081286.637919292</v>
      </c>
      <c r="AD257" s="73">
        <f t="shared" si="59"/>
        <v>49081286.637919292</v>
      </c>
      <c r="AE257" s="12"/>
      <c r="AF257" s="73">
        <f t="shared" si="60"/>
        <v>109118496.76059604</v>
      </c>
      <c r="AG257" s="73">
        <f t="shared" si="61"/>
        <v>42678879.347671077</v>
      </c>
      <c r="AH257" s="73">
        <f t="shared" si="61"/>
        <v>21027693.401303947</v>
      </c>
      <c r="AI257" s="12">
        <f t="shared" si="62"/>
        <v>0.29575765785265129</v>
      </c>
      <c r="AL257" s="73">
        <f>Summary!G257</f>
        <v>-441155.89188348997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8504625.9488123339</v>
      </c>
      <c r="AN257" s="20">
        <f>Summary!I257</f>
        <v>6175845.5241217092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Portland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-94858615.821814045</v>
      </c>
      <c r="H258" s="73">
        <f>SUMIFS(AM$5:AM258,$F$5:$F258,$F258,$D$5:$D258,$D258)</f>
        <v>176885603.16741896</v>
      </c>
      <c r="I258" s="20">
        <f>SUMIFS(AN$5:AN258,$F$5:$F258,$F258,$D$5:$D258,$D258)</f>
        <v>57868262.735222742</v>
      </c>
      <c r="J258" s="73">
        <f t="shared" si="48"/>
        <v>57868262.735222742</v>
      </c>
      <c r="K258" s="73">
        <f t="shared" si="49"/>
        <v>-36990353.086591303</v>
      </c>
      <c r="L258" s="73">
        <f t="shared" si="50"/>
        <v>139895250.08082765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40106725.95793774</v>
      </c>
      <c r="Q258" s="73">
        <f>P258/SUMIFS(FinParameters!$H$8:$H$39,FinParameters!$B$8:$B$39,Financials!$E258,FinParameters!$C$8:$C$39,Financials!$F258)</f>
        <v>6803408.8589580003</v>
      </c>
      <c r="R258" s="73">
        <f t="shared" si="63"/>
        <v>-30990988.143450305</v>
      </c>
      <c r="S258" s="12">
        <f t="shared" si="52"/>
        <v>-0.43589289100428708</v>
      </c>
      <c r="T258" s="115">
        <f t="shared" si="53"/>
        <v>-94858615.821814045</v>
      </c>
      <c r="U258" s="73">
        <f>T258/SUMIFS(FinParameters!$L$8:$L$39,FinParameters!$B$8:$B$39,Financials!$E258,FinParameters!$C$8:$C$39,Financials!$F258)</f>
        <v>-62340613.439033255</v>
      </c>
      <c r="V258" s="73">
        <f t="shared" si="54"/>
        <v>-62340613.439033255</v>
      </c>
      <c r="W258" s="12"/>
      <c r="X258" s="73">
        <f t="shared" si="55"/>
        <v>-54751889.863876306</v>
      </c>
      <c r="Y258" s="73">
        <f t="shared" si="56"/>
        <v>-55537204.580075257</v>
      </c>
      <c r="Z258" s="73">
        <f t="shared" si="56"/>
        <v>-93331601.58248356</v>
      </c>
      <c r="AA258" s="12">
        <f t="shared" si="57"/>
        <v>-1.3127229582851163</v>
      </c>
      <c r="AB258" s="115">
        <f t="shared" si="58"/>
        <v>106131361.90045138</v>
      </c>
      <c r="AC258" s="73">
        <f>AB258/SUMIFS(FinParameters!$L$8:$L$39,FinParameters!$B$8:$B$39,Financials!$E258,FinParameters!$C$8:$C$39,Financials!$F258)</f>
        <v>69749006.441570625</v>
      </c>
      <c r="AD258" s="73">
        <f t="shared" si="59"/>
        <v>69749006.441570625</v>
      </c>
      <c r="AE258" s="12"/>
      <c r="AF258" s="73">
        <f t="shared" si="60"/>
        <v>51379472.036575072</v>
      </c>
      <c r="AG258" s="73">
        <f t="shared" si="61"/>
        <v>14211801.861495368</v>
      </c>
      <c r="AH258" s="73">
        <f t="shared" si="61"/>
        <v>-23582595.140912935</v>
      </c>
      <c r="AI258" s="12">
        <f t="shared" si="62"/>
        <v>-0.33169273357063567</v>
      </c>
      <c r="AL258" s="73">
        <f>Summary!G258</f>
        <v>-9572685.3466388229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20754185.926307358</v>
      </c>
      <c r="AN258" s="20">
        <f>Summary!I258</f>
        <v>4144041.0121958125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Portland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-169508558.54699108</v>
      </c>
      <c r="H259" s="73">
        <f>SUMIFS(AM$5:AM259,$F$5:$F259,$F259,$D$5:$D259,$D259)</f>
        <v>358155371.34038532</v>
      </c>
      <c r="I259" s="20">
        <f>SUMIFS(AN$5:AN259,$F$5:$F259,$F259,$D$5:$D259,$D259)</f>
        <v>35433970.071842566</v>
      </c>
      <c r="J259" s="73">
        <f t="shared" si="48"/>
        <v>35433970.071842566</v>
      </c>
      <c r="K259" s="73">
        <f t="shared" si="49"/>
        <v>-134074588.47514851</v>
      </c>
      <c r="L259" s="73">
        <f t="shared" si="50"/>
        <v>224080782.86523682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17672433.294557564</v>
      </c>
      <c r="Q259" s="73">
        <f>P259/SUMIFS(FinParameters!$H$8:$H$39,FinParameters!$B$8:$B$39,Financials!$E259,FinParameters!$C$8:$C$39,Financials!$F259)</f>
        <v>2997821.0976790371</v>
      </c>
      <c r="R259" s="73">
        <f t="shared" si="63"/>
        <v>-53425280.806830481</v>
      </c>
      <c r="S259" s="12">
        <f t="shared" si="52"/>
        <v>-0.75143457820098114</v>
      </c>
      <c r="T259" s="115">
        <f t="shared" si="53"/>
        <v>-169508558.54699108</v>
      </c>
      <c r="U259" s="73">
        <f>T259/SUMIFS(FinParameters!$L$8:$L$39,FinParameters!$B$8:$B$39,Financials!$E259,FinParameters!$C$8:$C$39,Financials!$F259)</f>
        <v>-111400186.80892052</v>
      </c>
      <c r="V259" s="73">
        <f t="shared" si="54"/>
        <v>-111400186.80892052</v>
      </c>
      <c r="W259" s="12"/>
      <c r="X259" s="73">
        <f t="shared" si="55"/>
        <v>-151836125.25243351</v>
      </c>
      <c r="Y259" s="73">
        <f t="shared" si="56"/>
        <v>-108402365.71124148</v>
      </c>
      <c r="Z259" s="73">
        <f t="shared" si="56"/>
        <v>-164825467.615751</v>
      </c>
      <c r="AA259" s="12">
        <f t="shared" si="57"/>
        <v>-2.3182948945546067</v>
      </c>
      <c r="AB259" s="115">
        <f t="shared" si="58"/>
        <v>143262148.53615412</v>
      </c>
      <c r="AC259" s="73">
        <f>AB259/SUMIFS(FinParameters!$L$8:$L$39,FinParameters!$B$8:$B$39,Financials!$E259,FinParameters!$C$8:$C$39,Financials!$F259)</f>
        <v>94151175.883845553</v>
      </c>
      <c r="AD259" s="73">
        <f t="shared" si="59"/>
        <v>94151175.883845553</v>
      </c>
      <c r="AE259" s="12"/>
      <c r="AF259" s="73">
        <f t="shared" si="60"/>
        <v>-8573976.7162793875</v>
      </c>
      <c r="AG259" s="73">
        <f t="shared" si="61"/>
        <v>-14251189.827395931</v>
      </c>
      <c r="AH259" s="73">
        <f t="shared" si="61"/>
        <v>-70674291.731905445</v>
      </c>
      <c r="AI259" s="12">
        <f t="shared" si="62"/>
        <v>-0.99404450094023011</v>
      </c>
      <c r="AL259" s="73">
        <f>Summary!G258</f>
        <v>-9572685.3466388229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38599190.443666168</v>
      </c>
      <c r="AN259" s="20">
        <f>Summary!I258</f>
        <v>4144041.0121958125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Portland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34888876.757459536</v>
      </c>
      <c r="H260" s="73">
        <f>SUMIFS(AM$5:AM260,$F$5:$F260,$F260,$D$5:$D260,$D260)</f>
        <v>2363335.1663224343</v>
      </c>
      <c r="I260" s="20">
        <f>SUMIFS(AN$5:AN260,$F$5:$F260,$F260,$D$5:$D260,$D260)</f>
        <v>92112704.158755809</v>
      </c>
      <c r="J260" s="73">
        <f t="shared" si="48"/>
        <v>92112704.158755809</v>
      </c>
      <c r="K260" s="73">
        <f t="shared" si="49"/>
        <v>127001580.91621535</v>
      </c>
      <c r="L260" s="73">
        <f t="shared" si="50"/>
        <v>129364916.08253777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74351167.381470799</v>
      </c>
      <c r="Q260" s="73">
        <f>P260/SUMIFS(FinParameters!$H$8:$H$39,FinParameters!$B$8:$B$39,Financials!$E260,FinParameters!$C$8:$C$39,Financials!$F260)</f>
        <v>12612383.054340383</v>
      </c>
      <c r="R260" s="73">
        <f t="shared" si="63"/>
        <v>3253453.2800827543</v>
      </c>
      <c r="S260" s="12">
        <f t="shared" si="52"/>
        <v>4.57603077849058E-2</v>
      </c>
      <c r="T260" s="115">
        <f t="shared" si="53"/>
        <v>34888876.757459536</v>
      </c>
      <c r="U260" s="73">
        <f>T260/SUMIFS(FinParameters!$L$8:$L$39,FinParameters!$B$8:$B$39,Financials!$E260,FinParameters!$C$8:$C$39,Financials!$F260)</f>
        <v>22928797.351886798</v>
      </c>
      <c r="V260" s="73">
        <f t="shared" si="54"/>
        <v>22928797.351886798</v>
      </c>
      <c r="W260" s="12"/>
      <c r="X260" s="73">
        <f t="shared" si="55"/>
        <v>109240044.13893035</v>
      </c>
      <c r="Y260" s="73">
        <f t="shared" si="56"/>
        <v>35541180.406227179</v>
      </c>
      <c r="Z260" s="73">
        <f t="shared" si="56"/>
        <v>26182250.631969552</v>
      </c>
      <c r="AA260" s="12">
        <f t="shared" si="57"/>
        <v>0.36825727750730025</v>
      </c>
      <c r="AB260" s="115">
        <f t="shared" si="58"/>
        <v>2363335.1663224343</v>
      </c>
      <c r="AC260" s="73">
        <f>AB260/SUMIFS(FinParameters!$L$8:$L$39,FinParameters!$B$8:$B$39,Financials!$E260,FinParameters!$C$8:$C$39,Financials!$F260)</f>
        <v>1553172.189517647</v>
      </c>
      <c r="AD260" s="73">
        <f t="shared" si="59"/>
        <v>1553172.189517647</v>
      </c>
      <c r="AE260" s="12"/>
      <c r="AF260" s="73">
        <f t="shared" si="60"/>
        <v>111603379.30525279</v>
      </c>
      <c r="AG260" s="73">
        <f t="shared" si="61"/>
        <v>37094352.595744826</v>
      </c>
      <c r="AH260" s="73">
        <f t="shared" si="61"/>
        <v>27735422.8214872</v>
      </c>
      <c r="AI260" s="12">
        <f t="shared" si="62"/>
        <v>0.39010287703392865</v>
      </c>
      <c r="AL260" s="73">
        <f>Summary!G260</f>
        <v>4277989.4742247015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1713936.0456258808</v>
      </c>
      <c r="AN260" s="20">
        <f>Summary!I260</f>
        <v>7267217.6601848416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D54B1-4017-4BB8-A093-BD7DBAD06CAE}">
  <dimension ref="A2:AI656"/>
  <sheetViews>
    <sheetView topLeftCell="U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Portland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59</v>
      </c>
      <c r="C4" s="120" t="s">
        <v>60</v>
      </c>
      <c r="D4" s="120" t="s">
        <v>0</v>
      </c>
      <c r="E4" s="120" t="s">
        <v>21</v>
      </c>
      <c r="F4" s="120" t="s">
        <v>61</v>
      </c>
      <c r="G4" s="120" t="s">
        <v>22</v>
      </c>
      <c r="H4" s="120" t="s">
        <v>23</v>
      </c>
      <c r="K4" s="120" t="s">
        <v>67</v>
      </c>
      <c r="L4" s="120" t="s">
        <v>66</v>
      </c>
      <c r="P4" s="120" t="s">
        <v>22</v>
      </c>
      <c r="Q4" s="120" t="s">
        <v>66</v>
      </c>
      <c r="T4" s="90" t="s">
        <v>35</v>
      </c>
      <c r="U4" s="90" t="str">
        <f>$P$16</f>
        <v>Merchant NPV</v>
      </c>
      <c r="V4" s="90" t="s">
        <v>135</v>
      </c>
      <c r="W4" s="90" t="str">
        <f>$P$24</f>
        <v>Merchant with PPA NPV</v>
      </c>
      <c r="X4" s="90" t="s">
        <v>140</v>
      </c>
      <c r="Y4" s="90" t="str">
        <f>$P$32</f>
        <v>Merchant with PPA and Sold Swap NPV</v>
      </c>
      <c r="AA4" s="121" t="s">
        <v>45</v>
      </c>
      <c r="AB4" s="121" t="str">
        <f>$P$16</f>
        <v>Merchant NPV</v>
      </c>
      <c r="AC4" s="90" t="s">
        <v>135</v>
      </c>
      <c r="AD4" s="90" t="str">
        <f>$P$24</f>
        <v>Merchant with PPA NPV</v>
      </c>
      <c r="AE4" s="90" t="s">
        <v>140</v>
      </c>
      <c r="AF4" s="121" t="str">
        <f>$P$32</f>
        <v>Merchant with PPA and Sold Swap NPV</v>
      </c>
      <c r="AH4" s="90" t="s">
        <v>144</v>
      </c>
      <c r="AI4" s="121" t="s">
        <v>145</v>
      </c>
    </row>
    <row r="5" spans="2:35" x14ac:dyDescent="0.3">
      <c r="B5" t="str">
        <f>$B$2</f>
        <v>Portland</v>
      </c>
      <c r="C5" t="s">
        <v>65</v>
      </c>
      <c r="D5">
        <v>1</v>
      </c>
      <c r="E5" t="s">
        <v>18</v>
      </c>
      <c r="F5" t="s">
        <v>35</v>
      </c>
      <c r="G5" s="105" t="s">
        <v>120</v>
      </c>
      <c r="H5" s="20" cm="1">
        <f t="array" ref="H5">INDEX(Financials!$B$5:$AI$260,FinancialWalk!K5,FinancialWalk!L5)</f>
        <v>36328069.481262982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62</v>
      </c>
      <c r="Q5">
        <f>Financials!G3</f>
        <v>6</v>
      </c>
      <c r="T5" s="3">
        <v>1</v>
      </c>
      <c r="U5" s="20">
        <f>AVERAGEIFS($H$5:$H$576,$D$5:$D$576,$T5,$G$5:$G$576,U$4,$F$5:$F$576,$T$4)</f>
        <v>114404760.09035866</v>
      </c>
      <c r="V5" s="20">
        <f t="shared" ref="V5:Y5" si="1">AVERAGEIFS($H$5:$H$576,$D$5:$D$576,$T5,$G$5:$G$576,V$4,$F$5:$F$576,$T$4)</f>
        <v>230689650.50611007</v>
      </c>
      <c r="W5" s="20">
        <f t="shared" si="1"/>
        <v>345094410.59646875</v>
      </c>
      <c r="X5" s="20">
        <f t="shared" si="1"/>
        <v>-260311571.13444757</v>
      </c>
      <c r="Y5" s="20">
        <f t="shared" si="1"/>
        <v>84782839.462021172</v>
      </c>
      <c r="AA5" s="3">
        <v>1</v>
      </c>
      <c r="AB5" s="20">
        <f>AVERAGEIFS($H$5:$H$576,$D$5:$D$576,$AA5,$G$5:$G$576,AB$4,$F$5:$F$576,$AA$4)</f>
        <v>89641252.201918557</v>
      </c>
      <c r="AC5" s="20">
        <f t="shared" ref="AC5:AF5" si="2">AVERAGEIFS($H$5:$H$576,$D$5:$D$576,$AA5,$G$5:$G$576,AC$4,$F$5:$F$576,$AA$4)</f>
        <v>230689650.50611007</v>
      </c>
      <c r="AD5" s="20">
        <f t="shared" si="2"/>
        <v>320330902.70802861</v>
      </c>
      <c r="AE5" s="20">
        <f t="shared" si="2"/>
        <v>-260311571.13444757</v>
      </c>
      <c r="AF5" s="20">
        <f t="shared" si="2"/>
        <v>60019331.57358104</v>
      </c>
      <c r="AH5" s="122">
        <v>1</v>
      </c>
      <c r="AI5" s="12">
        <v>1</v>
      </c>
    </row>
    <row r="6" spans="2:35" x14ac:dyDescent="0.3">
      <c r="B6" t="str">
        <f>B5</f>
        <v>Portland</v>
      </c>
      <c r="C6" t="s">
        <v>65</v>
      </c>
      <c r="D6">
        <v>0.95</v>
      </c>
      <c r="E6" t="str">
        <f>E5</f>
        <v>Cal-37</v>
      </c>
      <c r="F6" t="s">
        <v>35</v>
      </c>
      <c r="G6" s="105" t="s">
        <v>120</v>
      </c>
      <c r="H6" s="20" cm="1">
        <f t="array" ref="H6">INDEX(Financials!$B$5:$AI$260,FinancialWalk!K6,FinancialWalk!L6)</f>
        <v>23101787.365416028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114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47552910.154876627</v>
      </c>
      <c r="V6" s="20">
        <f t="shared" si="3"/>
        <v>115833633.33272998</v>
      </c>
      <c r="W6" s="20">
        <f t="shared" si="3"/>
        <v>163386543.48760661</v>
      </c>
      <c r="X6" s="20">
        <f t="shared" si="3"/>
        <v>-111479555.19132878</v>
      </c>
      <c r="Y6" s="20">
        <f t="shared" si="3"/>
        <v>51906988.296277843</v>
      </c>
      <c r="AA6" s="3">
        <v>0.95</v>
      </c>
      <c r="AB6" s="20">
        <f t="shared" ref="AB6:AF12" si="4">AVERAGEIFS($H$5:$H$576,$D$5:$D$576,$AA6,$G$5:$G$576,AB$4,$F$5:$F$576,$AA$4)</f>
        <v>37919884.920641862</v>
      </c>
      <c r="AC6" s="20">
        <f t="shared" si="4"/>
        <v>115833633.33272998</v>
      </c>
      <c r="AD6" s="20">
        <f t="shared" si="4"/>
        <v>153753518.25337183</v>
      </c>
      <c r="AE6" s="20">
        <f t="shared" si="4"/>
        <v>-111479555.19132878</v>
      </c>
      <c r="AF6" s="20">
        <f t="shared" si="4"/>
        <v>42273963.062043056</v>
      </c>
      <c r="AH6" s="122">
        <v>1</v>
      </c>
      <c r="AI6" s="12">
        <v>1</v>
      </c>
    </row>
    <row r="7" spans="2:35" x14ac:dyDescent="0.3">
      <c r="B7" t="str">
        <f t="shared" ref="B7:B26" si="5">B6</f>
        <v>Portland</v>
      </c>
      <c r="C7" t="s">
        <v>65</v>
      </c>
      <c r="D7">
        <v>0.95</v>
      </c>
      <c r="E7" t="str">
        <f t="shared" ref="E7:E26" si="6">E6</f>
        <v>Cal-37</v>
      </c>
      <c r="F7" t="s">
        <v>35</v>
      </c>
      <c r="G7" s="105" t="s">
        <v>120</v>
      </c>
      <c r="H7" s="20" cm="1">
        <f t="array" ref="H7">INDEX(Financials!$B$5:$AI$260,FinancialWalk!K7,FinancialWalk!L7)</f>
        <v>23101787.365416028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64</v>
      </c>
      <c r="Q7">
        <f t="shared" ref="Q7:Q33" si="7">Q6+1</f>
        <v>8</v>
      </c>
      <c r="T7" s="3">
        <v>0.75</v>
      </c>
      <c r="U7" s="20">
        <f t="shared" si="3"/>
        <v>19938189.839515317</v>
      </c>
      <c r="V7" s="20">
        <f t="shared" si="3"/>
        <v>60106351.088858642</v>
      </c>
      <c r="W7" s="20">
        <f t="shared" si="3"/>
        <v>80044540.928373963</v>
      </c>
      <c r="X7" s="20">
        <f t="shared" si="3"/>
        <v>-45946141.870063514</v>
      </c>
      <c r="Y7" s="20">
        <f t="shared" si="3"/>
        <v>34098399.058310449</v>
      </c>
      <c r="AA7" s="3">
        <v>0.75</v>
      </c>
      <c r="AB7" s="20">
        <f t="shared" si="4"/>
        <v>17976541.42347797</v>
      </c>
      <c r="AC7" s="20">
        <f t="shared" si="4"/>
        <v>60106351.088858642</v>
      </c>
      <c r="AD7" s="20">
        <f t="shared" si="4"/>
        <v>78082892.512336612</v>
      </c>
      <c r="AE7" s="20">
        <f t="shared" si="4"/>
        <v>-45946141.870063514</v>
      </c>
      <c r="AF7" s="20">
        <f t="shared" si="4"/>
        <v>32136750.642273098</v>
      </c>
      <c r="AH7" s="122">
        <v>1</v>
      </c>
      <c r="AI7" s="12">
        <v>1</v>
      </c>
    </row>
    <row r="8" spans="2:35" x14ac:dyDescent="0.3">
      <c r="B8" t="str">
        <f t="shared" si="5"/>
        <v>Portland</v>
      </c>
      <c r="C8" t="s">
        <v>65</v>
      </c>
      <c r="D8">
        <v>0.95</v>
      </c>
      <c r="E8" t="str">
        <f t="shared" si="6"/>
        <v>Cal-37</v>
      </c>
      <c r="F8" t="s">
        <v>35</v>
      </c>
      <c r="G8" s="105" t="s">
        <v>120</v>
      </c>
      <c r="H8" s="20" cm="1">
        <f t="array" ref="H8">INDEX(Financials!$B$5:$AI$260,FinancialWalk!K8,FinancialWalk!L8)</f>
        <v>23101787.365416028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115</v>
      </c>
      <c r="Q8">
        <f t="shared" si="7"/>
        <v>9</v>
      </c>
      <c r="T8" s="3">
        <v>0.5</v>
      </c>
      <c r="U8" s="20">
        <f t="shared" si="3"/>
        <v>3243045.1269820072</v>
      </c>
      <c r="V8" s="20">
        <f t="shared" si="3"/>
        <v>20405520.895078797</v>
      </c>
      <c r="W8" s="20">
        <f t="shared" si="3"/>
        <v>23648566.022060804</v>
      </c>
      <c r="X8" s="20">
        <f t="shared" si="3"/>
        <v>874271.5242347226</v>
      </c>
      <c r="Y8" s="20">
        <f t="shared" si="3"/>
        <v>24522837.546295527</v>
      </c>
      <c r="AA8" s="3">
        <v>0.5</v>
      </c>
      <c r="AB8" s="20">
        <f t="shared" si="4"/>
        <v>3655738.4290442085</v>
      </c>
      <c r="AC8" s="20">
        <f t="shared" si="4"/>
        <v>20405520.895078797</v>
      </c>
      <c r="AD8" s="20">
        <f t="shared" si="4"/>
        <v>24061259.324123006</v>
      </c>
      <c r="AE8" s="20">
        <f t="shared" si="4"/>
        <v>874271.5242347226</v>
      </c>
      <c r="AF8" s="20">
        <f t="shared" si="4"/>
        <v>24935530.84835773</v>
      </c>
      <c r="AH8" s="122">
        <v>1</v>
      </c>
      <c r="AI8" s="12">
        <v>1</v>
      </c>
    </row>
    <row r="9" spans="2:35" x14ac:dyDescent="0.3">
      <c r="B9" t="str">
        <f t="shared" si="5"/>
        <v>Portland</v>
      </c>
      <c r="C9" t="s">
        <v>65</v>
      </c>
      <c r="D9">
        <v>0.75</v>
      </c>
      <c r="E9" t="str">
        <f t="shared" si="6"/>
        <v>Cal-37</v>
      </c>
      <c r="F9" t="s">
        <v>35</v>
      </c>
      <c r="G9" s="105" t="s">
        <v>120</v>
      </c>
      <c r="H9" s="20" cm="1">
        <f t="array" ref="H9">INDEX(Financials!$B$5:$AI$260,FinancialWalk!K9,FinancialWalk!L9)</f>
        <v>17638362.167853534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116</v>
      </c>
      <c r="Q9">
        <f t="shared" si="7"/>
        <v>10</v>
      </c>
      <c r="T9" s="3">
        <v>0.25</v>
      </c>
      <c r="U9" s="20">
        <f t="shared" si="3"/>
        <v>-13147461.524940204</v>
      </c>
      <c r="V9" s="20">
        <f t="shared" si="3"/>
        <v>-16503651.76072444</v>
      </c>
      <c r="W9" s="20">
        <f t="shared" si="3"/>
        <v>-29651113.285664644</v>
      </c>
      <c r="X9" s="20">
        <f t="shared" si="3"/>
        <v>49081286.637919292</v>
      </c>
      <c r="Y9" s="20">
        <f t="shared" si="3"/>
        <v>19430173.352254648</v>
      </c>
      <c r="AA9" s="3">
        <v>0.25</v>
      </c>
      <c r="AB9" s="20">
        <f t="shared" si="4"/>
        <v>-11549941.475890905</v>
      </c>
      <c r="AC9" s="20">
        <f t="shared" si="4"/>
        <v>-16503651.76072444</v>
      </c>
      <c r="AD9" s="20">
        <f t="shared" si="4"/>
        <v>-28053593.236615345</v>
      </c>
      <c r="AE9" s="20">
        <f t="shared" si="4"/>
        <v>49081286.637919292</v>
      </c>
      <c r="AF9" s="20">
        <f t="shared" si="4"/>
        <v>21027693.401303947</v>
      </c>
      <c r="AH9" s="122">
        <v>1</v>
      </c>
      <c r="AI9" s="12">
        <v>1</v>
      </c>
    </row>
    <row r="10" spans="2:35" x14ac:dyDescent="0.3">
      <c r="B10" t="str">
        <f t="shared" si="5"/>
        <v>Portland</v>
      </c>
      <c r="C10" t="s">
        <v>65</v>
      </c>
      <c r="D10">
        <v>0.75</v>
      </c>
      <c r="E10" t="str">
        <f t="shared" si="6"/>
        <v>Cal-37</v>
      </c>
      <c r="F10" t="s">
        <v>35</v>
      </c>
      <c r="G10" s="105" t="s">
        <v>120</v>
      </c>
      <c r="H10" s="20" cm="1">
        <f t="array" ref="H10">INDEX(Financials!$B$5:$AI$260,FinancialWalk!K10,FinancialWalk!L10)</f>
        <v>17638362.167853534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117</v>
      </c>
      <c r="Q10">
        <f t="shared" si="7"/>
        <v>11</v>
      </c>
      <c r="T10" s="3">
        <v>0.05</v>
      </c>
      <c r="U10" s="20">
        <f t="shared" si="3"/>
        <v>-34742003.849993676</v>
      </c>
      <c r="V10" s="20">
        <f t="shared" si="3"/>
        <v>-62340613.439033248</v>
      </c>
      <c r="W10" s="20">
        <f t="shared" si="3"/>
        <v>-97082617.289026931</v>
      </c>
      <c r="X10" s="20">
        <f t="shared" si="3"/>
        <v>112760893.74720585</v>
      </c>
      <c r="Y10" s="20">
        <f t="shared" si="3"/>
        <v>15678276.458178923</v>
      </c>
      <c r="AA10" s="3">
        <v>0.05</v>
      </c>
      <c r="AB10" s="20">
        <f t="shared" si="4"/>
        <v>-30990988.143450305</v>
      </c>
      <c r="AC10" s="20">
        <f t="shared" si="4"/>
        <v>-62340613.439033248</v>
      </c>
      <c r="AD10" s="20">
        <f t="shared" si="4"/>
        <v>-93331601.582483575</v>
      </c>
      <c r="AE10" s="20">
        <f t="shared" si="4"/>
        <v>69749006.441570625</v>
      </c>
      <c r="AF10" s="20">
        <f t="shared" si="4"/>
        <v>-23582595.140912935</v>
      </c>
      <c r="AH10" s="122">
        <v>0.97</v>
      </c>
      <c r="AI10" s="12">
        <v>0.6</v>
      </c>
    </row>
    <row r="11" spans="2:35" x14ac:dyDescent="0.3">
      <c r="B11" t="str">
        <f t="shared" si="5"/>
        <v>Portland</v>
      </c>
      <c r="C11" t="s">
        <v>65</v>
      </c>
      <c r="D11">
        <v>0.75</v>
      </c>
      <c r="E11" t="str">
        <f t="shared" si="6"/>
        <v>Cal-37</v>
      </c>
      <c r="F11" t="s">
        <v>35</v>
      </c>
      <c r="G11" s="105" t="s">
        <v>120</v>
      </c>
      <c r="H11" s="20" cm="1">
        <f t="array" ref="H11">INDEX(Financials!$B$5:$AI$260,FinancialWalk!K11,FinancialWalk!L11)</f>
        <v>17638362.167853534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108</v>
      </c>
      <c r="Q11">
        <f t="shared" si="7"/>
        <v>12</v>
      </c>
      <c r="T11" s="3">
        <v>0</v>
      </c>
      <c r="U11" s="20">
        <f t="shared" si="3"/>
        <v>-63919033.22471033</v>
      </c>
      <c r="V11" s="20">
        <f t="shared" si="3"/>
        <v>-115975611.64481205</v>
      </c>
      <c r="W11" s="20">
        <f t="shared" si="3"/>
        <v>-179894644.86952239</v>
      </c>
      <c r="X11" s="20">
        <f t="shared" si="3"/>
        <v>164764557.79672971</v>
      </c>
      <c r="Y11" s="20">
        <f t="shared" si="3"/>
        <v>-15130087.072792679</v>
      </c>
      <c r="AA11" s="3">
        <v>0</v>
      </c>
      <c r="AB11" s="20">
        <f t="shared" si="4"/>
        <v>-53425280.806830481</v>
      </c>
      <c r="AC11" s="20">
        <f t="shared" si="4"/>
        <v>-111400186.80892052</v>
      </c>
      <c r="AD11" s="20">
        <f t="shared" si="4"/>
        <v>-164825467.615751</v>
      </c>
      <c r="AE11" s="20">
        <f t="shared" si="4"/>
        <v>94151175.883845553</v>
      </c>
      <c r="AF11" s="20">
        <f t="shared" si="4"/>
        <v>-70674291.731905445</v>
      </c>
      <c r="AH11" s="122">
        <v>0.7</v>
      </c>
      <c r="AI11" s="12">
        <v>0.4</v>
      </c>
    </row>
    <row r="12" spans="2:35" x14ac:dyDescent="0.3">
      <c r="B12" t="str">
        <f t="shared" si="5"/>
        <v>Portland</v>
      </c>
      <c r="C12" t="s">
        <v>65</v>
      </c>
      <c r="D12">
        <v>0.75</v>
      </c>
      <c r="E12" t="str">
        <f t="shared" si="6"/>
        <v>Cal-37</v>
      </c>
      <c r="F12" t="s">
        <v>35</v>
      </c>
      <c r="G12" s="105" t="s">
        <v>120</v>
      </c>
      <c r="H12" s="20" cm="1">
        <f t="array" ref="H12">INDEX(Financials!$B$5:$AI$260,FinancialWalk!K12,FinancialWalk!L12)</f>
        <v>17638362.167853534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84</v>
      </c>
      <c r="Q12">
        <f t="shared" si="7"/>
        <v>13</v>
      </c>
      <c r="T12" t="s">
        <v>25</v>
      </c>
      <c r="U12" s="20">
        <f t="shared" si="3"/>
        <v>4045233.672633145</v>
      </c>
      <c r="V12" s="20">
        <f t="shared" si="3"/>
        <v>22928797.351886798</v>
      </c>
      <c r="W12" s="20">
        <f t="shared" si="3"/>
        <v>26974031.024519943</v>
      </c>
      <c r="X12" s="20">
        <f t="shared" si="3"/>
        <v>1553172.189517647</v>
      </c>
      <c r="Y12" s="20">
        <f t="shared" si="3"/>
        <v>28527203.21403759</v>
      </c>
      <c r="AA12" t="s">
        <v>25</v>
      </c>
      <c r="AB12" s="20">
        <f t="shared" si="4"/>
        <v>3253453.2800827543</v>
      </c>
      <c r="AC12" s="20">
        <f t="shared" si="4"/>
        <v>22928797.351886798</v>
      </c>
      <c r="AD12" s="20">
        <f t="shared" si="4"/>
        <v>26182250.631969552</v>
      </c>
      <c r="AE12" s="20">
        <f t="shared" si="4"/>
        <v>1553172.189517647</v>
      </c>
      <c r="AF12" s="20">
        <f t="shared" si="4"/>
        <v>27735422.8214872</v>
      </c>
      <c r="AH12" s="122">
        <v>1</v>
      </c>
      <c r="AI12" s="12">
        <v>1</v>
      </c>
    </row>
    <row r="13" spans="2:35" x14ac:dyDescent="0.3">
      <c r="B13" t="str">
        <f t="shared" si="5"/>
        <v>Portland</v>
      </c>
      <c r="C13" t="s">
        <v>65</v>
      </c>
      <c r="D13">
        <v>0.5</v>
      </c>
      <c r="E13" t="str">
        <f t="shared" si="6"/>
        <v>Cal-37</v>
      </c>
      <c r="F13" t="s">
        <v>35</v>
      </c>
      <c r="G13" s="105" t="s">
        <v>120</v>
      </c>
      <c r="H13" s="20" cm="1">
        <f t="array" ref="H13">INDEX(Financials!$B$5:$AI$260,FinancialWalk!K13,FinancialWalk!L13)</f>
        <v>14335316.789962543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118</v>
      </c>
      <c r="Q13">
        <f t="shared" si="7"/>
        <v>14</v>
      </c>
    </row>
    <row r="14" spans="2:35" x14ac:dyDescent="0.3">
      <c r="B14" t="str">
        <f t="shared" si="5"/>
        <v>Portland</v>
      </c>
      <c r="C14" t="s">
        <v>65</v>
      </c>
      <c r="D14">
        <v>0.5</v>
      </c>
      <c r="E14" t="str">
        <f t="shared" si="6"/>
        <v>Cal-37</v>
      </c>
      <c r="F14" t="s">
        <v>35</v>
      </c>
      <c r="G14" s="105" t="s">
        <v>120</v>
      </c>
      <c r="H14" s="20" cm="1">
        <f t="array" ref="H14">INDEX(Financials!$B$5:$AI$260,FinancialWalk!K14,FinancialWalk!L14)</f>
        <v>14335316.789962543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119</v>
      </c>
      <c r="Q14">
        <f t="shared" si="7"/>
        <v>15</v>
      </c>
    </row>
    <row r="15" spans="2:35" ht="45.2" x14ac:dyDescent="0.3">
      <c r="B15" t="str">
        <f t="shared" si="5"/>
        <v>Portland</v>
      </c>
      <c r="C15" t="s">
        <v>65</v>
      </c>
      <c r="D15">
        <v>0.5</v>
      </c>
      <c r="E15" t="str">
        <f t="shared" si="6"/>
        <v>Cal-37</v>
      </c>
      <c r="F15" t="s">
        <v>35</v>
      </c>
      <c r="G15" s="105" t="s">
        <v>120</v>
      </c>
      <c r="H15" s="20" cm="1">
        <f t="array" ref="H15">INDEX(Financials!$B$5:$AI$260,FinancialWalk!K15,FinancialWalk!L15)</f>
        <v>14335316.789962543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120</v>
      </c>
      <c r="Q15">
        <f t="shared" si="7"/>
        <v>16</v>
      </c>
      <c r="T15" s="90" t="s">
        <v>35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45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Portland</v>
      </c>
      <c r="C16" t="s">
        <v>65</v>
      </c>
      <c r="D16">
        <v>0.5</v>
      </c>
      <c r="E16" t="str">
        <f t="shared" si="6"/>
        <v>Cal-37</v>
      </c>
      <c r="F16" t="s">
        <v>35</v>
      </c>
      <c r="G16" s="105" t="s">
        <v>120</v>
      </c>
      <c r="H16" s="20" cm="1">
        <f t="array" ref="H16">INDEX(Financials!$B$5:$AI$260,FinancialWalk!K16,FinancialWalk!L16)</f>
        <v>14335316.789962543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121</v>
      </c>
      <c r="Q16">
        <f t="shared" si="7"/>
        <v>17</v>
      </c>
      <c r="T16" s="3">
        <v>1</v>
      </c>
      <c r="U16" s="14">
        <f>AVERAGEIFS($H$5:$H$576,$D$5:$D$576,$T16,$G$5:$G$576,U$15,$F$5:$F$576,$T$15)</f>
        <v>1.652904317071147</v>
      </c>
      <c r="V16" s="14"/>
      <c r="W16" s="14">
        <f t="shared" ref="W16:Y16" si="9">AVERAGEIFS($H$5:$H$576,$D$5:$D$576,$T16,$G$5:$G$576,W$15,$F$5:$F$576,$T$15)</f>
        <v>4.9858768168519303</v>
      </c>
      <c r="X16" s="14"/>
      <c r="Y16" s="14">
        <f t="shared" si="9"/>
        <v>1.2249308617022727</v>
      </c>
      <c r="AA16" s="3">
        <v>1</v>
      </c>
      <c r="AB16" s="14">
        <f>AVERAGEIFS($H$5:$H$576,$D$5:$D$576,$AA16,$G$5:$G$576,AB$15,$F$5:$F$576,$AA$15)</f>
        <v>1.2608176413954282</v>
      </c>
      <c r="AC16" s="14"/>
      <c r="AD16" s="14">
        <f t="shared" ref="AD16:AF16" si="10">AVERAGEIFS($H$5:$H$576,$D$5:$D$576,$AA16,$G$5:$G$576,AD$15,$F$5:$F$576,$AA$15)</f>
        <v>4.5055021354304658</v>
      </c>
      <c r="AE16" s="14"/>
      <c r="AF16" s="14">
        <f t="shared" si="10"/>
        <v>0.84418089009150399</v>
      </c>
    </row>
    <row r="17" spans="2:32" x14ac:dyDescent="0.3">
      <c r="B17" t="str">
        <f t="shared" si="5"/>
        <v>Portland</v>
      </c>
      <c r="C17" t="s">
        <v>65</v>
      </c>
      <c r="D17">
        <v>0.5</v>
      </c>
      <c r="E17" t="str">
        <f t="shared" si="6"/>
        <v>Cal-37</v>
      </c>
      <c r="F17" t="s">
        <v>35</v>
      </c>
      <c r="G17" s="105" t="s">
        <v>120</v>
      </c>
      <c r="H17" s="20" cm="1">
        <f t="array" ref="H17">INDEX(Financials!$B$5:$AI$260,FinancialWalk!K17,FinancialWalk!L17)</f>
        <v>14335316.789962543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146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0.68703793812610725</v>
      </c>
      <c r="V17" s="14"/>
      <c r="W17" s="14">
        <f t="shared" si="11"/>
        <v>2.3605864202564497</v>
      </c>
      <c r="X17" s="14"/>
      <c r="Y17" s="14">
        <f t="shared" si="11"/>
        <v>0.74994506324138177</v>
      </c>
      <c r="AA17" s="3">
        <v>0.95</v>
      </c>
      <c r="AB17" s="14">
        <f t="shared" ref="AB17:AF22" si="12">AVERAGEIFS($H$5:$H$576,$D$5:$D$576,$AA17,$G$5:$G$576,AB$15,$F$5:$F$576,$AA$15)</f>
        <v>0.53334886219501598</v>
      </c>
      <c r="AC17" s="14"/>
      <c r="AD17" s="14">
        <f t="shared" si="12"/>
        <v>2.1625662680816076</v>
      </c>
      <c r="AE17" s="14"/>
      <c r="AF17" s="14">
        <f t="shared" si="12"/>
        <v>0.59458962353921496</v>
      </c>
    </row>
    <row r="18" spans="2:32" x14ac:dyDescent="0.3">
      <c r="B18" t="str">
        <f t="shared" si="5"/>
        <v>Portland</v>
      </c>
      <c r="C18" t="s">
        <v>65</v>
      </c>
      <c r="D18">
        <v>0.25</v>
      </c>
      <c r="E18" t="str">
        <f t="shared" si="6"/>
        <v>Cal-37</v>
      </c>
      <c r="F18" t="s">
        <v>35</v>
      </c>
      <c r="G18" s="105" t="s">
        <v>120</v>
      </c>
      <c r="H18" s="20" cm="1">
        <f t="array" ref="H18">INDEX(Financials!$B$5:$AI$260,FinancialWalk!K18,FinancialWalk!L18)</f>
        <v>11092542.428307533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133</v>
      </c>
      <c r="Q18">
        <f t="shared" si="7"/>
        <v>19</v>
      </c>
      <c r="T18" s="3">
        <v>0.75</v>
      </c>
      <c r="U18" s="14">
        <f t="shared" si="11"/>
        <v>0.28806423818632937</v>
      </c>
      <c r="V18" s="14"/>
      <c r="W18" s="14">
        <f t="shared" si="11"/>
        <v>1.1564725729418088</v>
      </c>
      <c r="X18" s="14"/>
      <c r="Y18" s="14">
        <f t="shared" si="11"/>
        <v>0.49264900310250181</v>
      </c>
      <c r="AA18" s="3">
        <v>0.75</v>
      </c>
      <c r="AB18" s="14">
        <f t="shared" si="12"/>
        <v>0.25284274819078906</v>
      </c>
      <c r="AC18" s="14"/>
      <c r="AD18" s="14">
        <f t="shared" si="12"/>
        <v>1.098247580801085</v>
      </c>
      <c r="AE18" s="14"/>
      <c r="AF18" s="14">
        <f t="shared" si="12"/>
        <v>0.4520082121971582</v>
      </c>
    </row>
    <row r="19" spans="2:32" x14ac:dyDescent="0.3">
      <c r="B19" t="str">
        <f t="shared" si="5"/>
        <v>Portland</v>
      </c>
      <c r="C19" t="s">
        <v>65</v>
      </c>
      <c r="D19">
        <v>0.25</v>
      </c>
      <c r="E19" t="str">
        <f t="shared" si="6"/>
        <v>Cal-37</v>
      </c>
      <c r="F19" t="s">
        <v>35</v>
      </c>
      <c r="G19" s="105" t="s">
        <v>120</v>
      </c>
      <c r="H19" s="20" cm="1">
        <f t="array" ref="H19">INDEX(Financials!$B$5:$AI$260,FinancialWalk!K19,FinancialWalk!L19)</f>
        <v>11092542.428307533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134</v>
      </c>
      <c r="Q19">
        <f t="shared" si="7"/>
        <v>20</v>
      </c>
      <c r="T19" s="3">
        <v>0.5</v>
      </c>
      <c r="U19" s="14">
        <f t="shared" si="11"/>
        <v>4.6855072171921384E-2</v>
      </c>
      <c r="V19" s="14"/>
      <c r="W19" s="14">
        <f t="shared" si="11"/>
        <v>0.34167124549304934</v>
      </c>
      <c r="X19" s="14"/>
      <c r="Y19" s="14">
        <f t="shared" si="11"/>
        <v>0.35430260082790249</v>
      </c>
      <c r="AA19" s="3">
        <v>0.5</v>
      </c>
      <c r="AB19" s="14">
        <f t="shared" si="12"/>
        <v>5.1418508671474114E-2</v>
      </c>
      <c r="AC19" s="14"/>
      <c r="AD19" s="14">
        <f t="shared" si="12"/>
        <v>0.33842521701627049</v>
      </c>
      <c r="AE19" s="14"/>
      <c r="AF19" s="14">
        <f t="shared" si="12"/>
        <v>0.35072197697943863</v>
      </c>
    </row>
    <row r="20" spans="2:32" x14ac:dyDescent="0.3">
      <c r="B20" t="str">
        <f t="shared" si="5"/>
        <v>Portland</v>
      </c>
      <c r="C20" t="s">
        <v>65</v>
      </c>
      <c r="D20">
        <v>0.25</v>
      </c>
      <c r="E20" t="str">
        <f t="shared" si="6"/>
        <v>Cal-37</v>
      </c>
      <c r="F20" t="s">
        <v>35</v>
      </c>
      <c r="G20" s="105" t="s">
        <v>120</v>
      </c>
      <c r="H20" s="20" cm="1">
        <f t="array" ref="H20">INDEX(Financials!$B$5:$AI$260,FinancialWalk!K20,FinancialWalk!L20)</f>
        <v>11092542.428307533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135</v>
      </c>
      <c r="Q20">
        <f t="shared" si="7"/>
        <v>21</v>
      </c>
      <c r="T20" s="3">
        <v>0.25</v>
      </c>
      <c r="U20" s="14">
        <f t="shared" si="11"/>
        <v>-0.18995272483362227</v>
      </c>
      <c r="V20" s="14"/>
      <c r="W20" s="14">
        <f t="shared" si="11"/>
        <v>-0.42839522688681408</v>
      </c>
      <c r="X20" s="14"/>
      <c r="Y20" s="14">
        <f t="shared" si="11"/>
        <v>0.2807244855023216</v>
      </c>
      <c r="AA20" s="3">
        <v>0.25</v>
      </c>
      <c r="AB20" s="14">
        <f t="shared" si="12"/>
        <v>-0.16245165715764431</v>
      </c>
      <c r="AC20" s="14"/>
      <c r="AD20" s="14">
        <f t="shared" si="12"/>
        <v>-0.39457799158788498</v>
      </c>
      <c r="AE20" s="14"/>
      <c r="AF20" s="14">
        <f t="shared" si="12"/>
        <v>0.29575765785265129</v>
      </c>
    </row>
    <row r="21" spans="2:32" x14ac:dyDescent="0.3">
      <c r="B21" t="str">
        <f t="shared" si="5"/>
        <v>Portland</v>
      </c>
      <c r="C21" t="s">
        <v>65</v>
      </c>
      <c r="D21">
        <v>0.25</v>
      </c>
      <c r="E21" t="str">
        <f t="shared" si="6"/>
        <v>Cal-37</v>
      </c>
      <c r="F21" t="s">
        <v>35</v>
      </c>
      <c r="G21" s="105" t="s">
        <v>120</v>
      </c>
      <c r="H21" s="20" cm="1">
        <f t="array" ref="H21">INDEX(Financials!$B$5:$AI$260,FinancialWalk!K21,FinancialWalk!L21)</f>
        <v>11092542.428307533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136</v>
      </c>
      <c r="Q21">
        <f t="shared" si="7"/>
        <v>22</v>
      </c>
      <c r="T21" s="3">
        <v>0.05</v>
      </c>
      <c r="U21" s="14">
        <f t="shared" si="11"/>
        <v>-0.50194771705304597</v>
      </c>
      <c r="V21" s="14"/>
      <c r="W21" s="14">
        <f t="shared" si="11"/>
        <v>-1.4026363684767855</v>
      </c>
      <c r="X21" s="14"/>
      <c r="Y21" s="14">
        <f t="shared" si="11"/>
        <v>0.2265175926376756</v>
      </c>
      <c r="AA21" s="3">
        <v>0.05</v>
      </c>
      <c r="AB21" s="14">
        <f t="shared" si="12"/>
        <v>-0.43589289100428702</v>
      </c>
      <c r="AC21" s="14"/>
      <c r="AD21" s="14">
        <f t="shared" si="12"/>
        <v>-1.3127229582851163</v>
      </c>
      <c r="AE21" s="14"/>
      <c r="AF21" s="14">
        <f t="shared" si="12"/>
        <v>-0.33169273357063567</v>
      </c>
    </row>
    <row r="22" spans="2:32" x14ac:dyDescent="0.3">
      <c r="B22" t="str">
        <f t="shared" si="5"/>
        <v>Portland</v>
      </c>
      <c r="C22" t="s">
        <v>65</v>
      </c>
      <c r="D22">
        <v>0.05</v>
      </c>
      <c r="E22" t="str">
        <f t="shared" si="6"/>
        <v>Cal-37</v>
      </c>
      <c r="F22" t="s">
        <v>35</v>
      </c>
      <c r="G22" s="105" t="s">
        <v>120</v>
      </c>
      <c r="H22" s="20" cm="1">
        <f t="array" ref="H22">INDEX(Financials!$B$5:$AI$260,FinancialWalk!K22,FinancialWalk!L22)</f>
        <v>6820177.3519573789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123</v>
      </c>
      <c r="Q22">
        <f t="shared" si="7"/>
        <v>23</v>
      </c>
      <c r="T22" s="3">
        <v>0</v>
      </c>
      <c r="U22" s="14">
        <f t="shared" si="11"/>
        <v>-0.92349344447461934</v>
      </c>
      <c r="V22" s="14"/>
      <c r="W22" s="14">
        <f t="shared" si="11"/>
        <v>-2.5990932098276667</v>
      </c>
      <c r="X22" s="14"/>
      <c r="Y22" s="14">
        <f t="shared" si="11"/>
        <v>-0.21859742741935914</v>
      </c>
      <c r="AA22" s="3">
        <v>0</v>
      </c>
      <c r="AB22" s="14">
        <f t="shared" si="12"/>
        <v>-0.75143457820098114</v>
      </c>
      <c r="AC22" s="14"/>
      <c r="AD22" s="14">
        <f t="shared" si="12"/>
        <v>-2.3182948945546067</v>
      </c>
      <c r="AE22" s="14"/>
      <c r="AF22" s="14">
        <f t="shared" si="12"/>
        <v>-0.99404450094023011</v>
      </c>
    </row>
    <row r="23" spans="2:32" x14ac:dyDescent="0.3">
      <c r="B23" t="str">
        <f t="shared" si="5"/>
        <v>Portland</v>
      </c>
      <c r="C23" t="s">
        <v>65</v>
      </c>
      <c r="D23">
        <v>0.05</v>
      </c>
      <c r="E23" t="str">
        <f t="shared" si="6"/>
        <v>Cal-37</v>
      </c>
      <c r="F23" t="s">
        <v>35</v>
      </c>
      <c r="G23" s="105" t="s">
        <v>120</v>
      </c>
      <c r="H23" s="20" cm="1">
        <f t="array" ref="H23">INDEX(Financials!$B$5:$AI$260,FinancialWalk!K23,FinancialWalk!L23)</f>
        <v>6820177.3519573789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124</v>
      </c>
      <c r="Q23">
        <f t="shared" si="7"/>
        <v>24</v>
      </c>
    </row>
    <row r="24" spans="2:32" x14ac:dyDescent="0.3">
      <c r="B24" t="str">
        <f t="shared" si="5"/>
        <v>Portland</v>
      </c>
      <c r="C24" t="s">
        <v>65</v>
      </c>
      <c r="D24">
        <v>0.05</v>
      </c>
      <c r="E24" t="str">
        <f t="shared" si="6"/>
        <v>Cal-37</v>
      </c>
      <c r="F24" t="s">
        <v>35</v>
      </c>
      <c r="G24" s="105" t="s">
        <v>120</v>
      </c>
      <c r="H24" s="20" cm="1">
        <f t="array" ref="H24">INDEX(Financials!$B$5:$AI$260,FinancialWalk!K24,FinancialWalk!L24)</f>
        <v>6820177.3519573789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125</v>
      </c>
      <c r="Q24">
        <f t="shared" si="7"/>
        <v>25</v>
      </c>
    </row>
    <row r="25" spans="2:32" x14ac:dyDescent="0.3">
      <c r="B25" t="str">
        <f t="shared" si="5"/>
        <v>Portland</v>
      </c>
      <c r="C25" t="s">
        <v>65</v>
      </c>
      <c r="D25">
        <v>0</v>
      </c>
      <c r="E25" t="str">
        <f t="shared" si="6"/>
        <v>Cal-37</v>
      </c>
      <c r="F25" t="s">
        <v>35</v>
      </c>
      <c r="G25" s="105" t="s">
        <v>120</v>
      </c>
      <c r="H25" s="20" cm="1">
        <f t="array" ref="H25">INDEX(Financials!$B$5:$AI$260,FinancialWalk!K25,FinancialWalk!L25)</f>
        <v>1047657.6358270488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137</v>
      </c>
      <c r="Q25">
        <f t="shared" si="7"/>
        <v>26</v>
      </c>
      <c r="T25" s="1" t="s">
        <v>147</v>
      </c>
      <c r="AA25" s="1" t="s">
        <v>147</v>
      </c>
    </row>
    <row r="26" spans="2:32" ht="45.2" x14ac:dyDescent="0.3">
      <c r="B26" t="str">
        <f t="shared" si="5"/>
        <v>Portland</v>
      </c>
      <c r="C26" t="s">
        <v>65</v>
      </c>
      <c r="D26" t="s">
        <v>25</v>
      </c>
      <c r="E26" t="str">
        <f t="shared" si="6"/>
        <v>Cal-37</v>
      </c>
      <c r="F26" t="s">
        <v>35</v>
      </c>
      <c r="G26" s="105" t="s">
        <v>120</v>
      </c>
      <c r="H26" s="20" cm="1">
        <f t="array" ref="H26">INDEX(Financials!$B$5:$AI$260,FinancialWalk!K26,FinancialWalk!L26)</f>
        <v>14494025.517172374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138</v>
      </c>
      <c r="Q26">
        <f t="shared" si="7"/>
        <v>27</v>
      </c>
      <c r="T26" s="90" t="s">
        <v>35</v>
      </c>
      <c r="U26" s="90" t="str">
        <f>$P$16</f>
        <v>Merchant NPV</v>
      </c>
      <c r="V26" s="90" t="s">
        <v>135</v>
      </c>
      <c r="W26" s="90" t="str">
        <f>$P$24</f>
        <v>Merchant with PPA NPV</v>
      </c>
      <c r="X26" s="90" t="s">
        <v>140</v>
      </c>
      <c r="Y26" s="90" t="str">
        <f>$P$32</f>
        <v>Merchant with PPA and Sold Swap NPV</v>
      </c>
      <c r="AA26" s="121" t="s">
        <v>45</v>
      </c>
      <c r="AB26" s="121" t="str">
        <f>$P$16</f>
        <v>Merchant NPV</v>
      </c>
      <c r="AC26" s="90" t="s">
        <v>135</v>
      </c>
      <c r="AD26" s="90" t="str">
        <f>$P$24</f>
        <v>Merchant with PPA NPV</v>
      </c>
      <c r="AE26" s="90" t="s">
        <v>140</v>
      </c>
      <c r="AF26" s="121" t="str">
        <f>$P$32</f>
        <v>Merchant with PPA and Sold Swap NPV</v>
      </c>
    </row>
    <row r="27" spans="2:32" x14ac:dyDescent="0.3">
      <c r="B27" t="str">
        <f>$B$2</f>
        <v>Portland</v>
      </c>
      <c r="C27" t="s">
        <v>65</v>
      </c>
      <c r="D27">
        <v>1</v>
      </c>
      <c r="E27" t="s">
        <v>18</v>
      </c>
      <c r="F27" t="s">
        <v>45</v>
      </c>
      <c r="G27" s="105" t="s">
        <v>120</v>
      </c>
      <c r="H27" s="20" cm="1">
        <f t="array" ref="H27">INDEX(Financials!$B$5:$AI$260,FinancialWalk!K27,FinancialWalk!L27)</f>
        <v>27266571.409358151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139</v>
      </c>
      <c r="Q27">
        <f t="shared" si="7"/>
        <v>28</v>
      </c>
      <c r="T27" s="3">
        <v>1</v>
      </c>
      <c r="U27" s="4">
        <f>U5/SUM(DualFuelMWh!E17:T17)</f>
        <v>29.751638513502982</v>
      </c>
      <c r="V27" s="4">
        <f>V5/SUM(PPAcfd!E17:T17)</f>
        <v>28.523571594575962</v>
      </c>
      <c r="W27" s="4">
        <f>W5/(SUM(DualFuelMWh!E17:T17)+SUM(PPAcfd!E17:T17))</f>
        <v>28.919307266095259</v>
      </c>
      <c r="X27" s="4">
        <f>X5/SUM(SwapSold!E17:T17)</f>
        <v>-37.119491663022984</v>
      </c>
      <c r="Y27" s="4">
        <f>Y5/(SUM(DualFuelMWh!E17:T17)+SUM(PPAcfd!E17:T17)+SUM(SwapSold!E17:T17))</f>
        <v>4.4750177036853227</v>
      </c>
      <c r="AA27" s="3">
        <v>1</v>
      </c>
      <c r="AB27" s="4">
        <f>AB5/SUM('2hBatteryMWh'!E17:T17)</f>
        <v>85.437913173414898</v>
      </c>
      <c r="AC27" s="4">
        <f>AC5/SUM(PPAcfd!E17:T17)</f>
        <v>28.523571594575962</v>
      </c>
      <c r="AD27" s="4">
        <f>AD5/(SUM('2hBatteryMWh'!E17:T17)+SUM(PPAcfd!E17:T17))</f>
        <v>35.059104021972658</v>
      </c>
      <c r="AE27" s="4">
        <f>AE5/SUM(SwapSold!E17:T17)</f>
        <v>-37.119491663022984</v>
      </c>
      <c r="AF27" s="4">
        <f>AF5/(SUM('2hBatteryMWh'!E17:T17)+SUM(PPAcfd!E17:T17)+SUM(SwapSold!E17:T17))</f>
        <v>3.7164404173899346</v>
      </c>
    </row>
    <row r="28" spans="2:32" x14ac:dyDescent="0.3">
      <c r="B28" t="str">
        <f>B27</f>
        <v>Portland</v>
      </c>
      <c r="C28" t="s">
        <v>65</v>
      </c>
      <c r="D28">
        <v>0.95</v>
      </c>
      <c r="E28" t="str">
        <f>E27</f>
        <v>Cal-37</v>
      </c>
      <c r="F28" t="s">
        <v>45</v>
      </c>
      <c r="G28" s="105" t="s">
        <v>120</v>
      </c>
      <c r="H28" s="20" cm="1">
        <f t="array" ref="H28">INDEX(Financials!$B$5:$AI$260,FinancialWalk!K28,FinancialWalk!L28)</f>
        <v>18492940.554326579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140</v>
      </c>
      <c r="Q28">
        <f t="shared" si="7"/>
        <v>29</v>
      </c>
      <c r="T28" s="3">
        <v>0.95</v>
      </c>
      <c r="U28" s="4">
        <f>U6/SUM(DualFuelMWh!E18:T18)</f>
        <v>15.076651458756793</v>
      </c>
      <c r="V28" s="4">
        <f>V6/SUM(PPAcfd!E18:T18)</f>
        <v>14.996883453277599</v>
      </c>
      <c r="W28" s="4">
        <f>W6/(SUM(DualFuelMWh!E18:T18)+SUM(PPAcfd!E18:T18))</f>
        <v>15.02001235138596</v>
      </c>
      <c r="X28" s="4">
        <f>X6/SUM(SwapSold!E18:T18)</f>
        <v>-15.89658270467271</v>
      </c>
      <c r="Y28" s="4">
        <f>Y6/(SUM(DualFuelMWh!E18:T18)+SUM(PPAcfd!E18:T18)+SUM(SwapSold!E18:T18))</f>
        <v>2.9013353569332723</v>
      </c>
      <c r="AA28" s="3">
        <v>0.95</v>
      </c>
      <c r="AB28" s="4">
        <f>AB6/SUM('2hBatteryMWh'!E18:T18)</f>
        <v>41.668096583490488</v>
      </c>
      <c r="AC28" s="4">
        <f>AC6/SUM(PPAcfd!E18:T18)</f>
        <v>14.996883453277599</v>
      </c>
      <c r="AD28" s="4">
        <f>AD6/(SUM('2hBatteryMWh'!E18:T18)+SUM(PPAcfd!E18:T18))</f>
        <v>17.808133370635193</v>
      </c>
      <c r="AE28" s="4">
        <f>AE6/SUM(SwapSold!E18:T18)</f>
        <v>-15.89658270467271</v>
      </c>
      <c r="AF28" s="4">
        <f>AF6/(SUM('2hBatteryMWh'!E18:T18)+SUM(PPAcfd!E18:T18)+SUM(SwapSold!E18:T18))</f>
        <v>2.7017826087250749</v>
      </c>
    </row>
    <row r="29" spans="2:32" x14ac:dyDescent="0.3">
      <c r="B29" t="str">
        <f t="shared" ref="B29:B48" si="13">B28</f>
        <v>Portland</v>
      </c>
      <c r="C29" t="s">
        <v>65</v>
      </c>
      <c r="D29">
        <v>0.95</v>
      </c>
      <c r="E29" t="str">
        <f t="shared" ref="E29:E48" si="14">E28</f>
        <v>Cal-37</v>
      </c>
      <c r="F29" t="s">
        <v>45</v>
      </c>
      <c r="G29" s="105" t="s">
        <v>120</v>
      </c>
      <c r="H29" s="20" cm="1">
        <f t="array" ref="H29">INDEX(Financials!$B$5:$AI$260,FinancialWalk!K29,FinancialWalk!L29)</f>
        <v>18492940.554326579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141</v>
      </c>
      <c r="Q29">
        <f t="shared" si="7"/>
        <v>30</v>
      </c>
      <c r="T29" s="3">
        <v>0.75</v>
      </c>
      <c r="U29" s="4">
        <f>U7/SUM(DualFuelMWh!E19:T19)</f>
        <v>6.9697283010552846</v>
      </c>
      <c r="V29" s="4">
        <f>V7/SUM(PPAcfd!E19:T19)</f>
        <v>8.0121171745908786</v>
      </c>
      <c r="W29" s="4">
        <f>W7/(SUM(DualFuelMWh!E19:T19)+SUM(PPAcfd!E19:T19))</f>
        <v>7.7243572705690955</v>
      </c>
      <c r="X29" s="4">
        <f>X7/SUM(SwapSold!E19:T19)</f>
        <v>-6.5517542023248225</v>
      </c>
      <c r="Y29" s="4">
        <f>Y7/(SUM(DualFuelMWh!E19:T19)+SUM(PPAcfd!E19:T19)+SUM(SwapSold!E19:T19))</f>
        <v>1.9624509085905453</v>
      </c>
      <c r="AA29" s="3">
        <v>0.75</v>
      </c>
      <c r="AB29" s="4">
        <f>AB7/SUM('2hBatteryMWh'!E19:T19)</f>
        <v>22.135500752280777</v>
      </c>
      <c r="AC29" s="4">
        <f>AC7/SUM(PPAcfd!E19:T19)</f>
        <v>8.0121171745908786</v>
      </c>
      <c r="AD29" s="4">
        <f>AD7/(SUM('2hBatteryMWh'!E19:T19)+SUM(PPAcfd!E19:T19))</f>
        <v>9.3916854122022144</v>
      </c>
      <c r="AE29" s="4">
        <f>AE7/SUM(SwapSold!E19:T19)</f>
        <v>-6.5517542023248225</v>
      </c>
      <c r="AF29" s="4">
        <f>AF7/(SUM('2hBatteryMWh'!E19:T19)+SUM(PPAcfd!E19:T19)+SUM(SwapSold!E19:T19))</f>
        <v>2.0967623297269569</v>
      </c>
    </row>
    <row r="30" spans="2:32" x14ac:dyDescent="0.3">
      <c r="B30" t="str">
        <f t="shared" si="13"/>
        <v>Portland</v>
      </c>
      <c r="C30" t="s">
        <v>65</v>
      </c>
      <c r="D30">
        <v>0.95</v>
      </c>
      <c r="E30" t="str">
        <f t="shared" si="14"/>
        <v>Cal-37</v>
      </c>
      <c r="F30" t="s">
        <v>45</v>
      </c>
      <c r="G30" s="105" t="s">
        <v>120</v>
      </c>
      <c r="H30" s="20" cm="1">
        <f t="array" ref="H30">INDEX(Financials!$B$5:$AI$260,FinancialWalk!K30,FinancialWalk!L30)</f>
        <v>18492940.554326579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126</v>
      </c>
      <c r="Q30">
        <f t="shared" si="7"/>
        <v>31</v>
      </c>
      <c r="T30" s="3">
        <v>0.5</v>
      </c>
      <c r="U30" s="4">
        <f>U8/SUM(DualFuelMWh!E20:T20)</f>
        <v>1.2180490666947885</v>
      </c>
      <c r="V30" s="4">
        <f>V8/SUM(PPAcfd!E20:T20)</f>
        <v>2.7786163134557076</v>
      </c>
      <c r="W30" s="4">
        <f>W8/(SUM(DualFuelMWh!E20:T20)+SUM(PPAcfd!E20:T20))</f>
        <v>2.3633766542778538</v>
      </c>
      <c r="X30" s="4">
        <f>X8/SUM(SwapSold!E20:T20)</f>
        <v>0.12466796774964674</v>
      </c>
      <c r="Y30" s="4">
        <f>Y8/(SUM(DualFuelMWh!E20:T20)+SUM(PPAcfd!E20:T20)+SUM(SwapSold!E20:T20))</f>
        <v>1.4409041777595957</v>
      </c>
      <c r="AA30" s="3">
        <v>0.5</v>
      </c>
      <c r="AB30" s="4">
        <f>AB8/SUM('2hBatteryMWh'!E20:T20)</f>
        <v>5.0728776100465911</v>
      </c>
      <c r="AC30" s="4">
        <f>AC8/SUM(PPAcfd!E20:T20)</f>
        <v>2.7786163134557076</v>
      </c>
      <c r="AD30" s="4">
        <f>AD8/(SUM('2hBatteryMWh'!E20:T20)+SUM(PPAcfd!E20:T20))</f>
        <v>2.9836337331062106</v>
      </c>
      <c r="AE30" s="4">
        <f>AE8/SUM(SwapSold!E20:T20)</f>
        <v>0.12466796774964674</v>
      </c>
      <c r="AF30" s="4">
        <f>AF8/(SUM('2hBatteryMWh'!E20:T20)+SUM(PPAcfd!E20:T20)+SUM(SwapSold!E20:T20))</f>
        <v>1.6538552758713774</v>
      </c>
    </row>
    <row r="31" spans="2:32" x14ac:dyDescent="0.3">
      <c r="B31" t="str">
        <f t="shared" si="13"/>
        <v>Portland</v>
      </c>
      <c r="C31" t="s">
        <v>65</v>
      </c>
      <c r="D31">
        <v>0.75</v>
      </c>
      <c r="E31" t="str">
        <f t="shared" si="14"/>
        <v>Cal-37</v>
      </c>
      <c r="F31" t="s">
        <v>45</v>
      </c>
      <c r="G31" s="105" t="s">
        <v>120</v>
      </c>
      <c r="H31" s="20" cm="1">
        <f t="array" ref="H31">INDEX(Financials!$B$5:$AI$260,FinancialWalk!K31,FinancialWalk!L31)</f>
        <v>15109899.017399689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127</v>
      </c>
      <c r="Q31">
        <f t="shared" si="7"/>
        <v>32</v>
      </c>
      <c r="T31" s="3">
        <v>0.25</v>
      </c>
      <c r="U31" s="4">
        <f>U9/SUM(DualFuelMWh!E21:T21)</f>
        <v>-5.4542961270522872</v>
      </c>
      <c r="V31" s="4">
        <f>V9/SUM(PPAcfd!E21:T21)</f>
        <v>-2.2974671427115632</v>
      </c>
      <c r="W31" s="4">
        <f>W9/(SUM(DualFuelMWh!E21:T21)+SUM(PPAcfd!E21:T21))</f>
        <v>-3.0906248258462092</v>
      </c>
      <c r="X31" s="4">
        <f>X9/SUM(SwapSold!E21:T21)</f>
        <v>6.9988145445356054</v>
      </c>
      <c r="Y31" s="4">
        <f>Y9/(SUM(DualFuelMWh!E21:T21)+SUM(PPAcfd!E21:T21)+SUM(SwapSold!E21:T21))</f>
        <v>1.1700208683232647</v>
      </c>
      <c r="AA31" s="3">
        <v>0.25</v>
      </c>
      <c r="AB31" s="4">
        <f>AB9/SUM('2hBatteryMWh'!E21:T21)</f>
        <v>-18.849958066278152</v>
      </c>
      <c r="AC31" s="4">
        <f>AC9/SUM(PPAcfd!E21:T21)</f>
        <v>-2.2974671427115632</v>
      </c>
      <c r="AD31" s="4">
        <f>AD9/(SUM('2hBatteryMWh'!E21:T21)+SUM(PPAcfd!E21:T21))</f>
        <v>-3.5983944329147972</v>
      </c>
      <c r="AE31" s="4">
        <f>AE9/SUM(SwapSold!E21:T21)</f>
        <v>6.9988145445356054</v>
      </c>
      <c r="AF31" s="4">
        <f>AF9/(SUM('2hBatteryMWh'!E21:T21)+SUM(PPAcfd!E21:T21)+SUM(SwapSold!E21:T21))</f>
        <v>1.4199322065748201</v>
      </c>
    </row>
    <row r="32" spans="2:32" x14ac:dyDescent="0.3">
      <c r="B32" t="str">
        <f t="shared" si="13"/>
        <v>Portland</v>
      </c>
      <c r="C32" t="s">
        <v>65</v>
      </c>
      <c r="D32">
        <v>0.75</v>
      </c>
      <c r="E32" t="str">
        <f t="shared" si="14"/>
        <v>Cal-37</v>
      </c>
      <c r="F32" t="s">
        <v>45</v>
      </c>
      <c r="G32" s="105" t="s">
        <v>120</v>
      </c>
      <c r="H32" s="20" cm="1">
        <f t="array" ref="H32">INDEX(Financials!$B$5:$AI$260,FinancialWalk!K32,FinancialWalk!L32)</f>
        <v>15109899.017399689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128</v>
      </c>
      <c r="Q32">
        <f t="shared" si="7"/>
        <v>33</v>
      </c>
      <c r="T32" s="3">
        <v>0.05</v>
      </c>
      <c r="U32" s="4">
        <f>U10/SUM(DualFuelMWh!E22:T22)</f>
        <v>-16.890311663221571</v>
      </c>
      <c r="V32" s="4">
        <f>V10/SUM(PPAcfd!E22:T22)</f>
        <v>-8.9694071189556599</v>
      </c>
      <c r="W32" s="4">
        <f>W10/(SUM(DualFuelMWh!E22:T22)+SUM(PPAcfd!E22:T22))</f>
        <v>-10.778239549606166</v>
      </c>
      <c r="X32" s="4">
        <f>X10/SUM(SwapSold!E22:T22)</f>
        <v>16.07929696372431</v>
      </c>
      <c r="Y32" s="4">
        <f>Y10/(SUM(DualFuelMWh!E22:T22)+SUM(PPAcfd!E22:T22)+SUM(SwapSold!E22:T22))</f>
        <v>0.97866407928633603</v>
      </c>
      <c r="AA32" s="3">
        <v>0.05</v>
      </c>
      <c r="AB32" s="4">
        <f>AB10/SUM('2hBatteryMWh'!E22:T22)</f>
        <v>-66.077281159533314</v>
      </c>
      <c r="AC32" s="4">
        <f>AC10/SUM(PPAcfd!E22:T22)</f>
        <v>-8.9694071189556599</v>
      </c>
      <c r="AD32" s="4">
        <f>AD10/(SUM('2hBatteryMWh'!E22:T22)+SUM(PPAcfd!E22:T22))</f>
        <v>-12.579447971578123</v>
      </c>
      <c r="AE32" s="4">
        <f>AE10/SUM(SwapSold!E22:T22)</f>
        <v>9.9459568847779245</v>
      </c>
      <c r="AF32" s="4">
        <f>AF10/(SUM('2hBatteryMWh'!E22:T22)+SUM(PPAcfd!E22:T22)+SUM(SwapSold!E22:T22))</f>
        <v>-1.6340295460854117</v>
      </c>
    </row>
    <row r="33" spans="2:32" x14ac:dyDescent="0.3">
      <c r="B33" t="str">
        <f t="shared" si="13"/>
        <v>Portland</v>
      </c>
      <c r="C33" t="s">
        <v>65</v>
      </c>
      <c r="D33">
        <v>0.75</v>
      </c>
      <c r="E33" t="str">
        <f t="shared" si="14"/>
        <v>Cal-37</v>
      </c>
      <c r="F33" t="s">
        <v>45</v>
      </c>
      <c r="G33" s="105" t="s">
        <v>120</v>
      </c>
      <c r="H33" s="20" cm="1">
        <f t="array" ref="H33">INDEX(Financials!$B$5:$AI$260,FinancialWalk!K33,FinancialWalk!L33)</f>
        <v>15109899.017399689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142</v>
      </c>
      <c r="Q33">
        <f t="shared" si="7"/>
        <v>34</v>
      </c>
      <c r="T33" s="3">
        <v>0</v>
      </c>
      <c r="U33" s="4">
        <f>U11/SUM(DualFuelMWh!E23:T23)</f>
        <v>-41.551142054391221</v>
      </c>
      <c r="V33" s="4">
        <f>V11/SUM(PPAcfd!E23:T23)</f>
        <v>-17.541586617993147</v>
      </c>
      <c r="W33" s="4">
        <f>W11/(SUM(DualFuelMWh!E23:T23)+SUM(PPAcfd!E23:T23))</f>
        <v>-22.073535665049327</v>
      </c>
      <c r="X33" s="4">
        <f>X11/SUM(SwapSold!E23:T23)</f>
        <v>23.494831992460888</v>
      </c>
      <c r="Y33" s="4">
        <f>Y11/(SUM(DualFuelMWh!E23:T23)+SUM(PPAcfd!E23:T23)+SUM(SwapSold!E23:T23))</f>
        <v>-0.99785647908392405</v>
      </c>
      <c r="AA33" s="3">
        <v>0</v>
      </c>
      <c r="AB33" s="4">
        <f>AB11/SUM('2hBatteryMWh'!E23:T23)</f>
        <v>-163.23383578697209</v>
      </c>
      <c r="AC33" s="4">
        <f>AC11/SUM(PPAcfd!E23:T23)</f>
        <v>-16.849542748298251</v>
      </c>
      <c r="AD33" s="4">
        <f>AD11/(SUM('2hBatteryMWh'!E23:T23)+SUM(PPAcfd!E23:T23))</f>
        <v>-23.754313732929145</v>
      </c>
      <c r="AE33" s="4">
        <f>AE11/SUM(SwapSold!E23:T23)</f>
        <v>13.425618281406221</v>
      </c>
      <c r="AF33" s="4">
        <f>AF11/(SUM('2hBatteryMWh'!E23:T23)+SUM(PPAcfd!E23:T23)+SUM(SwapSold!E23:T23))</f>
        <v>-5.0656912051651499</v>
      </c>
    </row>
    <row r="34" spans="2:32" x14ac:dyDescent="0.3">
      <c r="B34" t="str">
        <f t="shared" si="13"/>
        <v>Portland</v>
      </c>
      <c r="C34" t="s">
        <v>65</v>
      </c>
      <c r="D34">
        <v>0.75</v>
      </c>
      <c r="E34" t="str">
        <f t="shared" si="14"/>
        <v>Cal-37</v>
      </c>
      <c r="F34" t="s">
        <v>45</v>
      </c>
      <c r="G34" s="105" t="s">
        <v>120</v>
      </c>
      <c r="H34" s="20" cm="1">
        <f t="array" ref="H34">INDEX(Financials!$B$5:$AI$260,FinancialWalk!K34,FinancialWalk!L34)</f>
        <v>15109899.017399689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25</v>
      </c>
      <c r="U34" s="4">
        <f>U12/SUM(DualFuelMWh!E24:T24)</f>
        <v>1.534012258474728</v>
      </c>
      <c r="V34" s="4" t="e">
        <f>V12/SUM(PPAcfd!E24:T24)</f>
        <v>#DIV/0!</v>
      </c>
      <c r="W34" s="4">
        <f>W12/(SUM(DualFuelMWh!E24:T24)+SUM(PPAcfd!E24:T24))</f>
        <v>10.228950315534407</v>
      </c>
      <c r="X34" s="4">
        <f>X12/SUM(SwapSold!E24:T24)</f>
        <v>0.22147675529284266</v>
      </c>
      <c r="Y34" s="4">
        <f>Y12/(SUM(DualFuelMWh!E24:T24)+SUM(PPAcfd!E24:T24)+SUM(SwapSold!E24:T24))</f>
        <v>2.9562394742595517</v>
      </c>
      <c r="AA34" t="s">
        <v>25</v>
      </c>
      <c r="AB34" s="4">
        <f>AB12/SUM('2hBatteryMWh'!E24:T24)</f>
        <v>4.5930871475048081</v>
      </c>
      <c r="AC34" s="4" t="e">
        <f>AC12/SUM(PPAcfd!E24:T24)</f>
        <v>#DIV/0!</v>
      </c>
      <c r="AD34" s="4">
        <f>AD12/(SUM('2hBatteryMWh'!E24:T24)+SUM(PPAcfd!E24:T24))</f>
        <v>36.962989327878148</v>
      </c>
      <c r="AE34" s="4">
        <f>AE12/SUM(SwapSold!E24:T24)</f>
        <v>0.22147675529284266</v>
      </c>
      <c r="AF34" s="4">
        <f>AF12/(SUM('2hBatteryMWh'!E24:T24)+SUM(PPAcfd!E24:T24)+SUM(SwapSold!E24:T24))</f>
        <v>3.5921423294071553</v>
      </c>
    </row>
    <row r="35" spans="2:32" x14ac:dyDescent="0.3">
      <c r="B35" t="str">
        <f t="shared" si="13"/>
        <v>Portland</v>
      </c>
      <c r="C35" t="s">
        <v>65</v>
      </c>
      <c r="D35">
        <v>0.5</v>
      </c>
      <c r="E35" t="str">
        <f t="shared" si="14"/>
        <v>Cal-37</v>
      </c>
      <c r="F35" t="s">
        <v>45</v>
      </c>
      <c r="G35" s="105" t="s">
        <v>120</v>
      </c>
      <c r="H35" s="20" cm="1">
        <f t="array" ref="H35">INDEX(Financials!$B$5:$AI$260,FinancialWalk!K35,FinancialWalk!L35)</f>
        <v>12680623.736692315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Portland</v>
      </c>
      <c r="C36" t="s">
        <v>65</v>
      </c>
      <c r="D36">
        <v>0.5</v>
      </c>
      <c r="E36" t="str">
        <f t="shared" si="14"/>
        <v>Cal-37</v>
      </c>
      <c r="F36" t="s">
        <v>45</v>
      </c>
      <c r="G36" s="105" t="s">
        <v>120</v>
      </c>
      <c r="H36" s="20" cm="1">
        <f t="array" ref="H36">INDEX(Financials!$B$5:$AI$260,FinancialWalk!K36,FinancialWalk!L36)</f>
        <v>12680623.736692315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Portland</v>
      </c>
      <c r="C37" t="s">
        <v>65</v>
      </c>
      <c r="D37">
        <v>0.5</v>
      </c>
      <c r="E37" t="str">
        <f t="shared" si="14"/>
        <v>Cal-37</v>
      </c>
      <c r="F37" t="s">
        <v>45</v>
      </c>
      <c r="G37" s="105" t="s">
        <v>120</v>
      </c>
      <c r="H37" s="20" cm="1">
        <f t="array" ref="H37">INDEX(Financials!$B$5:$AI$260,FinancialWalk!K37,FinancialWalk!L37)</f>
        <v>12680623.736692315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Portland</v>
      </c>
      <c r="C38" t="s">
        <v>65</v>
      </c>
      <c r="D38">
        <v>0.5</v>
      </c>
      <c r="E38" t="str">
        <f t="shared" si="14"/>
        <v>Cal-37</v>
      </c>
      <c r="F38" t="s">
        <v>45</v>
      </c>
      <c r="G38" s="105" t="s">
        <v>120</v>
      </c>
      <c r="H38" s="20" cm="1">
        <f t="array" ref="H38">INDEX(Financials!$B$5:$AI$260,FinancialWalk!K38,FinancialWalk!L38)</f>
        <v>12680623.736692315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Portland</v>
      </c>
      <c r="C39" t="s">
        <v>65</v>
      </c>
      <c r="D39">
        <v>0.5</v>
      </c>
      <c r="E39" t="str">
        <f t="shared" si="14"/>
        <v>Cal-37</v>
      </c>
      <c r="F39" t="s">
        <v>45</v>
      </c>
      <c r="G39" s="105" t="s">
        <v>120</v>
      </c>
      <c r="H39" s="20" cm="1">
        <f t="array" ref="H39">INDEX(Financials!$B$5:$AI$260,FinancialWalk!K39,FinancialWalk!L39)</f>
        <v>12680623.736692315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Portland</v>
      </c>
      <c r="C40" t="s">
        <v>65</v>
      </c>
      <c r="D40">
        <v>0.25</v>
      </c>
      <c r="E40" t="str">
        <f t="shared" si="14"/>
        <v>Cal-37</v>
      </c>
      <c r="F40" t="s">
        <v>45</v>
      </c>
      <c r="G40" s="105" t="s">
        <v>120</v>
      </c>
      <c r="H40" s="20" cm="1">
        <f t="array" ref="H40">INDEX(Financials!$B$5:$AI$260,FinancialWalk!K40,FinancialWalk!L40)</f>
        <v>10101244.470476227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Portland</v>
      </c>
      <c r="C41" t="s">
        <v>65</v>
      </c>
      <c r="D41">
        <v>0.25</v>
      </c>
      <c r="E41" t="str">
        <f t="shared" si="14"/>
        <v>Cal-37</v>
      </c>
      <c r="F41" t="s">
        <v>45</v>
      </c>
      <c r="G41" s="105" t="s">
        <v>120</v>
      </c>
      <c r="H41" s="20" cm="1">
        <f t="array" ref="H41">INDEX(Financials!$B$5:$AI$260,FinancialWalk!K41,FinancialWalk!L41)</f>
        <v>10101244.470476227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Portland</v>
      </c>
      <c r="C42" t="s">
        <v>65</v>
      </c>
      <c r="D42">
        <v>0.25</v>
      </c>
      <c r="E42" t="str">
        <f t="shared" si="14"/>
        <v>Cal-37</v>
      </c>
      <c r="F42" t="s">
        <v>45</v>
      </c>
      <c r="G42" s="105" t="s">
        <v>120</v>
      </c>
      <c r="H42" s="20" cm="1">
        <f t="array" ref="H42">INDEX(Financials!$B$5:$AI$260,FinancialWalk!K42,FinancialWalk!L42)</f>
        <v>10101244.470476227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Portland</v>
      </c>
      <c r="C43" t="s">
        <v>65</v>
      </c>
      <c r="D43">
        <v>0.25</v>
      </c>
      <c r="E43" t="str">
        <f t="shared" si="14"/>
        <v>Cal-37</v>
      </c>
      <c r="F43" t="s">
        <v>45</v>
      </c>
      <c r="G43" s="105" t="s">
        <v>120</v>
      </c>
      <c r="H43" s="20" cm="1">
        <f t="array" ref="H43">INDEX(Financials!$B$5:$AI$260,FinancialWalk!K43,FinancialWalk!L43)</f>
        <v>10101244.470476227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Portland</v>
      </c>
      <c r="C44" t="s">
        <v>65</v>
      </c>
      <c r="D44">
        <v>0.05</v>
      </c>
      <c r="E44" t="str">
        <f t="shared" si="14"/>
        <v>Cal-37</v>
      </c>
      <c r="F44" t="s">
        <v>45</v>
      </c>
      <c r="G44" s="105" t="s">
        <v>120</v>
      </c>
      <c r="H44" s="20" cm="1">
        <f t="array" ref="H44">INDEX(Financials!$B$5:$AI$260,FinancialWalk!K44,FinancialWalk!L44)</f>
        <v>6803408.8589580003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Portland</v>
      </c>
      <c r="C45" t="s">
        <v>65</v>
      </c>
      <c r="D45">
        <v>0.05</v>
      </c>
      <c r="E45" t="str">
        <f t="shared" si="14"/>
        <v>Cal-37</v>
      </c>
      <c r="F45" t="s">
        <v>45</v>
      </c>
      <c r="G45" s="105" t="s">
        <v>120</v>
      </c>
      <c r="H45" s="20" cm="1">
        <f t="array" ref="H45">INDEX(Financials!$B$5:$AI$260,FinancialWalk!K45,FinancialWalk!L45)</f>
        <v>6803408.8589580003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Portland</v>
      </c>
      <c r="C46" t="s">
        <v>65</v>
      </c>
      <c r="D46">
        <v>0.05</v>
      </c>
      <c r="E46" t="str">
        <f t="shared" si="14"/>
        <v>Cal-37</v>
      </c>
      <c r="F46" t="s">
        <v>45</v>
      </c>
      <c r="G46" s="105" t="s">
        <v>120</v>
      </c>
      <c r="H46" s="20" cm="1">
        <f t="array" ref="H46">INDEX(Financials!$B$5:$AI$260,FinancialWalk!K46,FinancialWalk!L46)</f>
        <v>6803408.8589580003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Portland</v>
      </c>
      <c r="C47" t="s">
        <v>65</v>
      </c>
      <c r="D47">
        <v>0</v>
      </c>
      <c r="E47" t="str">
        <f t="shared" si="14"/>
        <v>Cal-37</v>
      </c>
      <c r="F47" t="s">
        <v>45</v>
      </c>
      <c r="G47" s="105" t="s">
        <v>120</v>
      </c>
      <c r="H47" s="20" cm="1">
        <f t="array" ref="H47">INDEX(Financials!$B$5:$AI$260,FinancialWalk!K47,FinancialWalk!L47)</f>
        <v>2997821.0976790371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Portland</v>
      </c>
      <c r="C48" t="s">
        <v>65</v>
      </c>
      <c r="D48" t="s">
        <v>25</v>
      </c>
      <c r="E48" t="str">
        <f t="shared" si="14"/>
        <v>Cal-37</v>
      </c>
      <c r="F48" t="s">
        <v>45</v>
      </c>
      <c r="G48" s="105" t="s">
        <v>120</v>
      </c>
      <c r="H48" s="20" cm="1">
        <f t="array" ref="H48">INDEX(Financials!$B$5:$AI$260,FinancialWalk!K48,FinancialWalk!L48)</f>
        <v>12612383.054340383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Portland</v>
      </c>
      <c r="C49" t="s">
        <v>65</v>
      </c>
      <c r="D49">
        <v>1</v>
      </c>
      <c r="E49" t="s">
        <v>18</v>
      </c>
      <c r="F49" t="s">
        <v>35</v>
      </c>
      <c r="G49" s="105" t="str">
        <f>$P$16</f>
        <v>Merchant NPV</v>
      </c>
      <c r="H49" s="20" cm="1">
        <f t="array" ref="H49">INDEX(Financials!$B$5:$AI$260,FinancialWalk!K49,FinancialWalk!L49)</f>
        <v>114404760.09035866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Portland</v>
      </c>
      <c r="C50" t="s">
        <v>65</v>
      </c>
      <c r="D50">
        <v>0.95</v>
      </c>
      <c r="E50" t="str">
        <f>E49</f>
        <v>Cal-37</v>
      </c>
      <c r="F50" t="s">
        <v>35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47552910.154876634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Portland</v>
      </c>
      <c r="C51" t="s">
        <v>65</v>
      </c>
      <c r="D51">
        <v>0.95</v>
      </c>
      <c r="E51" t="str">
        <f t="shared" ref="E51:E70" si="17">E50</f>
        <v>Cal-37</v>
      </c>
      <c r="F51" t="s">
        <v>35</v>
      </c>
      <c r="G51" s="105" t="str">
        <f t="shared" si="15"/>
        <v>Merchant NPV</v>
      </c>
      <c r="H51" s="20" cm="1">
        <f t="array" ref="H51">INDEX(Financials!$B$5:$AI$260,FinancialWalk!K51,FinancialWalk!L51)</f>
        <v>47552910.154876634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Portland</v>
      </c>
      <c r="C52" t="s">
        <v>65</v>
      </c>
      <c r="D52">
        <v>0.95</v>
      </c>
      <c r="E52" t="str">
        <f t="shared" si="17"/>
        <v>Cal-37</v>
      </c>
      <c r="F52" t="s">
        <v>35</v>
      </c>
      <c r="G52" s="105" t="str">
        <f t="shared" si="15"/>
        <v>Merchant NPV</v>
      </c>
      <c r="H52" s="20" cm="1">
        <f t="array" ref="H52">INDEX(Financials!$B$5:$AI$260,FinancialWalk!K52,FinancialWalk!L52)</f>
        <v>47552910.154876634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Portland</v>
      </c>
      <c r="C53" t="s">
        <v>65</v>
      </c>
      <c r="D53">
        <v>0.75</v>
      </c>
      <c r="E53" t="str">
        <f t="shared" si="17"/>
        <v>Cal-37</v>
      </c>
      <c r="F53" t="s">
        <v>35</v>
      </c>
      <c r="G53" s="105" t="str">
        <f t="shared" si="15"/>
        <v>Merchant NPV</v>
      </c>
      <c r="H53" s="20" cm="1">
        <f t="array" ref="H53">INDEX(Financials!$B$5:$AI$260,FinancialWalk!K53,FinancialWalk!L53)</f>
        <v>19938189.839515317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Portland</v>
      </c>
      <c r="C54" t="s">
        <v>65</v>
      </c>
      <c r="D54">
        <v>0.75</v>
      </c>
      <c r="E54" t="str">
        <f t="shared" si="17"/>
        <v>Cal-37</v>
      </c>
      <c r="F54" t="s">
        <v>35</v>
      </c>
      <c r="G54" s="105" t="str">
        <f t="shared" si="15"/>
        <v>Merchant NPV</v>
      </c>
      <c r="H54" s="20" cm="1">
        <f t="array" ref="H54">INDEX(Financials!$B$5:$AI$260,FinancialWalk!K54,FinancialWalk!L54)</f>
        <v>19938189.839515317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Portland</v>
      </c>
      <c r="C55" t="s">
        <v>65</v>
      </c>
      <c r="D55">
        <v>0.75</v>
      </c>
      <c r="E55" t="str">
        <f t="shared" si="17"/>
        <v>Cal-37</v>
      </c>
      <c r="F55" t="s">
        <v>35</v>
      </c>
      <c r="G55" s="105" t="str">
        <f t="shared" si="15"/>
        <v>Merchant NPV</v>
      </c>
      <c r="H55" s="20" cm="1">
        <f t="array" ref="H55">INDEX(Financials!$B$5:$AI$260,FinancialWalk!K55,FinancialWalk!L55)</f>
        <v>19938189.839515317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Portland</v>
      </c>
      <c r="C56" t="s">
        <v>65</v>
      </c>
      <c r="D56">
        <v>0.75</v>
      </c>
      <c r="E56" t="str">
        <f t="shared" si="17"/>
        <v>Cal-37</v>
      </c>
      <c r="F56" t="s">
        <v>35</v>
      </c>
      <c r="G56" s="105" t="str">
        <f t="shared" si="15"/>
        <v>Merchant NPV</v>
      </c>
      <c r="H56" s="20" cm="1">
        <f t="array" ref="H56">INDEX(Financials!$B$5:$AI$260,FinancialWalk!K56,FinancialWalk!L56)</f>
        <v>19938189.839515317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Portland</v>
      </c>
      <c r="C57" t="s">
        <v>65</v>
      </c>
      <c r="D57">
        <v>0.5</v>
      </c>
      <c r="E57" t="str">
        <f t="shared" si="17"/>
        <v>Cal-37</v>
      </c>
      <c r="F57" t="s">
        <v>35</v>
      </c>
      <c r="G57" s="105" t="str">
        <f t="shared" si="15"/>
        <v>Merchant NPV</v>
      </c>
      <c r="H57" s="20" cm="1">
        <f t="array" ref="H57">INDEX(Financials!$B$5:$AI$260,FinancialWalk!K57,FinancialWalk!L57)</f>
        <v>3243045.1269820072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Portland</v>
      </c>
      <c r="C58" t="s">
        <v>65</v>
      </c>
      <c r="D58">
        <v>0.5</v>
      </c>
      <c r="E58" t="str">
        <f t="shared" si="17"/>
        <v>Cal-37</v>
      </c>
      <c r="F58" t="s">
        <v>35</v>
      </c>
      <c r="G58" s="105" t="str">
        <f t="shared" si="15"/>
        <v>Merchant NPV</v>
      </c>
      <c r="H58" s="20" cm="1">
        <f t="array" ref="H58">INDEX(Financials!$B$5:$AI$260,FinancialWalk!K58,FinancialWalk!L58)</f>
        <v>3243045.1269820072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Portland</v>
      </c>
      <c r="C59" t="s">
        <v>65</v>
      </c>
      <c r="D59">
        <v>0.5</v>
      </c>
      <c r="E59" t="str">
        <f t="shared" si="17"/>
        <v>Cal-37</v>
      </c>
      <c r="F59" t="s">
        <v>35</v>
      </c>
      <c r="G59" s="105" t="str">
        <f t="shared" si="15"/>
        <v>Merchant NPV</v>
      </c>
      <c r="H59" s="20" cm="1">
        <f t="array" ref="H59">INDEX(Financials!$B$5:$AI$260,FinancialWalk!K59,FinancialWalk!L59)</f>
        <v>3243045.1269820072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Portland</v>
      </c>
      <c r="C60" t="s">
        <v>65</v>
      </c>
      <c r="D60">
        <v>0.5</v>
      </c>
      <c r="E60" t="str">
        <f t="shared" si="17"/>
        <v>Cal-37</v>
      </c>
      <c r="F60" t="s">
        <v>35</v>
      </c>
      <c r="G60" s="105" t="str">
        <f t="shared" si="15"/>
        <v>Merchant NPV</v>
      </c>
      <c r="H60" s="20" cm="1">
        <f t="array" ref="H60">INDEX(Financials!$B$5:$AI$260,FinancialWalk!K60,FinancialWalk!L60)</f>
        <v>3243045.1269820072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Portland</v>
      </c>
      <c r="C61" t="s">
        <v>65</v>
      </c>
      <c r="D61">
        <v>0.5</v>
      </c>
      <c r="E61" t="str">
        <f t="shared" si="17"/>
        <v>Cal-37</v>
      </c>
      <c r="F61" t="s">
        <v>35</v>
      </c>
      <c r="G61" s="105" t="str">
        <f t="shared" si="15"/>
        <v>Merchant NPV</v>
      </c>
      <c r="H61" s="20" cm="1">
        <f t="array" ref="H61">INDEX(Financials!$B$5:$AI$260,FinancialWalk!K61,FinancialWalk!L61)</f>
        <v>3243045.1269820072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Portland</v>
      </c>
      <c r="C62" t="s">
        <v>65</v>
      </c>
      <c r="D62">
        <v>0.25</v>
      </c>
      <c r="E62" t="str">
        <f t="shared" si="17"/>
        <v>Cal-37</v>
      </c>
      <c r="F62" t="s">
        <v>35</v>
      </c>
      <c r="G62" s="105" t="str">
        <f t="shared" si="15"/>
        <v>Merchant NPV</v>
      </c>
      <c r="H62" s="20" cm="1">
        <f t="array" ref="H62">INDEX(Financials!$B$5:$AI$260,FinancialWalk!K62,FinancialWalk!L62)</f>
        <v>-13147461.524940204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Portland</v>
      </c>
      <c r="C63" t="s">
        <v>65</v>
      </c>
      <c r="D63">
        <v>0.25</v>
      </c>
      <c r="E63" t="str">
        <f t="shared" si="17"/>
        <v>Cal-37</v>
      </c>
      <c r="F63" t="s">
        <v>35</v>
      </c>
      <c r="G63" s="105" t="str">
        <f t="shared" si="15"/>
        <v>Merchant NPV</v>
      </c>
      <c r="H63" s="20" cm="1">
        <f t="array" ref="H63">INDEX(Financials!$B$5:$AI$260,FinancialWalk!K63,FinancialWalk!L63)</f>
        <v>-13147461.524940204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Portland</v>
      </c>
      <c r="C64" t="s">
        <v>65</v>
      </c>
      <c r="D64">
        <v>0.25</v>
      </c>
      <c r="E64" t="str">
        <f t="shared" si="17"/>
        <v>Cal-37</v>
      </c>
      <c r="F64" t="s">
        <v>35</v>
      </c>
      <c r="G64" s="105" t="str">
        <f t="shared" si="15"/>
        <v>Merchant NPV</v>
      </c>
      <c r="H64" s="20" cm="1">
        <f t="array" ref="H64">INDEX(Financials!$B$5:$AI$260,FinancialWalk!K64,FinancialWalk!L64)</f>
        <v>-13147461.524940204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Portland</v>
      </c>
      <c r="C65" t="s">
        <v>65</v>
      </c>
      <c r="D65">
        <v>0.25</v>
      </c>
      <c r="E65" t="str">
        <f t="shared" si="17"/>
        <v>Cal-37</v>
      </c>
      <c r="F65" t="s">
        <v>35</v>
      </c>
      <c r="G65" s="105" t="str">
        <f t="shared" si="15"/>
        <v>Merchant NPV</v>
      </c>
      <c r="H65" s="20" cm="1">
        <f t="array" ref="H65">INDEX(Financials!$B$5:$AI$260,FinancialWalk!K65,FinancialWalk!L65)</f>
        <v>-13147461.524940204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Portland</v>
      </c>
      <c r="C66" t="s">
        <v>65</v>
      </c>
      <c r="D66">
        <v>0.05</v>
      </c>
      <c r="E66" t="str">
        <f t="shared" si="17"/>
        <v>Cal-37</v>
      </c>
      <c r="F66" t="s">
        <v>35</v>
      </c>
      <c r="G66" s="105" t="str">
        <f t="shared" si="15"/>
        <v>Merchant NPV</v>
      </c>
      <c r="H66" s="20" cm="1">
        <f t="array" ref="H66">INDEX(Financials!$B$5:$AI$260,FinancialWalk!K66,FinancialWalk!L66)</f>
        <v>-34742003.849993676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Portland</v>
      </c>
      <c r="C67" t="s">
        <v>65</v>
      </c>
      <c r="D67">
        <v>0.05</v>
      </c>
      <c r="E67" t="str">
        <f t="shared" si="17"/>
        <v>Cal-37</v>
      </c>
      <c r="F67" t="s">
        <v>35</v>
      </c>
      <c r="G67" s="105" t="str">
        <f t="shared" si="15"/>
        <v>Merchant NPV</v>
      </c>
      <c r="H67" s="20" cm="1">
        <f t="array" ref="H67">INDEX(Financials!$B$5:$AI$260,FinancialWalk!K67,FinancialWalk!L67)</f>
        <v>-34742003.849993676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Portland</v>
      </c>
      <c r="C68" t="s">
        <v>65</v>
      </c>
      <c r="D68">
        <v>0.05</v>
      </c>
      <c r="E68" t="str">
        <f t="shared" si="17"/>
        <v>Cal-37</v>
      </c>
      <c r="F68" t="s">
        <v>35</v>
      </c>
      <c r="G68" s="105" t="str">
        <f t="shared" si="15"/>
        <v>Merchant NPV</v>
      </c>
      <c r="H68" s="20" cm="1">
        <f t="array" ref="H68">INDEX(Financials!$B$5:$AI$260,FinancialWalk!K68,FinancialWalk!L68)</f>
        <v>-34742003.849993676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Portland</v>
      </c>
      <c r="C69" t="s">
        <v>65</v>
      </c>
      <c r="D69">
        <v>0</v>
      </c>
      <c r="E69" t="str">
        <f t="shared" si="17"/>
        <v>Cal-37</v>
      </c>
      <c r="F69" t="s">
        <v>35</v>
      </c>
      <c r="G69" s="105" t="str">
        <f t="shared" si="15"/>
        <v>Merchant NPV</v>
      </c>
      <c r="H69" s="20" cm="1">
        <f t="array" ref="H69">INDEX(Financials!$B$5:$AI$260,FinancialWalk!K69,FinancialWalk!L69)</f>
        <v>-63919033.22471033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Portland</v>
      </c>
      <c r="C70" t="s">
        <v>65</v>
      </c>
      <c r="D70" t="s">
        <v>25</v>
      </c>
      <c r="E70" t="str">
        <f t="shared" si="17"/>
        <v>Cal-37</v>
      </c>
      <c r="F70" t="s">
        <v>35</v>
      </c>
      <c r="G70" s="105" t="str">
        <f t="shared" si="15"/>
        <v>Merchant NPV</v>
      </c>
      <c r="H70" s="20" cm="1">
        <f t="array" ref="H70">INDEX(Financials!$B$5:$AI$260,FinancialWalk!K70,FinancialWalk!L70)</f>
        <v>4045233.672633145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Portland</v>
      </c>
      <c r="C71" t="s">
        <v>65</v>
      </c>
      <c r="D71">
        <v>1</v>
      </c>
      <c r="E71" t="s">
        <v>18</v>
      </c>
      <c r="F71" t="s">
        <v>45</v>
      </c>
      <c r="G71" s="105" t="str">
        <f t="shared" si="15"/>
        <v>Merchant NPV</v>
      </c>
      <c r="H71" s="20" cm="1">
        <f t="array" ref="H71">INDEX(Financials!$B$5:$AI$260,FinancialWalk!K71,FinancialWalk!L71)</f>
        <v>89641252.201918557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Portland</v>
      </c>
      <c r="C72" t="s">
        <v>65</v>
      </c>
      <c r="D72">
        <v>0.95</v>
      </c>
      <c r="E72" t="str">
        <f>E71</f>
        <v>Cal-37</v>
      </c>
      <c r="F72" t="s">
        <v>45</v>
      </c>
      <c r="G72" s="105" t="str">
        <f t="shared" si="15"/>
        <v>Merchant NPV</v>
      </c>
      <c r="H72" s="20" cm="1">
        <f t="array" ref="H72">INDEX(Financials!$B$5:$AI$260,FinancialWalk!K72,FinancialWalk!L72)</f>
        <v>37919884.920641862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Portland</v>
      </c>
      <c r="C73" t="s">
        <v>65</v>
      </c>
      <c r="D73">
        <v>0.95</v>
      </c>
      <c r="E73" t="str">
        <f t="shared" ref="E73:E92" si="20">E72</f>
        <v>Cal-37</v>
      </c>
      <c r="F73" t="s">
        <v>45</v>
      </c>
      <c r="G73" s="105" t="str">
        <f t="shared" si="15"/>
        <v>Merchant NPV</v>
      </c>
      <c r="H73" s="20" cm="1">
        <f t="array" ref="H73">INDEX(Financials!$B$5:$AI$260,FinancialWalk!K73,FinancialWalk!L73)</f>
        <v>37919884.920641862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Portland</v>
      </c>
      <c r="C74" t="s">
        <v>65</v>
      </c>
      <c r="D74">
        <v>0.95</v>
      </c>
      <c r="E74" t="str">
        <f t="shared" si="20"/>
        <v>Cal-37</v>
      </c>
      <c r="F74" t="s">
        <v>45</v>
      </c>
      <c r="G74" s="105" t="str">
        <f t="shared" si="15"/>
        <v>Merchant NPV</v>
      </c>
      <c r="H74" s="20" cm="1">
        <f t="array" ref="H74">INDEX(Financials!$B$5:$AI$260,FinancialWalk!K74,FinancialWalk!L74)</f>
        <v>37919884.920641862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Portland</v>
      </c>
      <c r="C75" t="s">
        <v>65</v>
      </c>
      <c r="D75">
        <v>0.75</v>
      </c>
      <c r="E75" t="str">
        <f t="shared" si="20"/>
        <v>Cal-37</v>
      </c>
      <c r="F75" t="s">
        <v>45</v>
      </c>
      <c r="G75" s="105" t="str">
        <f t="shared" si="15"/>
        <v>Merchant NPV</v>
      </c>
      <c r="H75" s="20" cm="1">
        <f t="array" ref="H75">INDEX(Financials!$B$5:$AI$260,FinancialWalk!K75,FinancialWalk!L75)</f>
        <v>17976541.42347797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Portland</v>
      </c>
      <c r="C76" t="s">
        <v>65</v>
      </c>
      <c r="D76">
        <v>0.75</v>
      </c>
      <c r="E76" t="str">
        <f t="shared" si="20"/>
        <v>Cal-37</v>
      </c>
      <c r="F76" t="s">
        <v>45</v>
      </c>
      <c r="G76" s="105" t="str">
        <f t="shared" si="15"/>
        <v>Merchant NPV</v>
      </c>
      <c r="H76" s="20" cm="1">
        <f t="array" ref="H76">INDEX(Financials!$B$5:$AI$260,FinancialWalk!K76,FinancialWalk!L76)</f>
        <v>17976541.42347797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Portland</v>
      </c>
      <c r="C77" t="s">
        <v>65</v>
      </c>
      <c r="D77">
        <v>0.75</v>
      </c>
      <c r="E77" t="str">
        <f t="shared" si="20"/>
        <v>Cal-37</v>
      </c>
      <c r="F77" t="s">
        <v>45</v>
      </c>
      <c r="G77" s="105" t="str">
        <f t="shared" si="15"/>
        <v>Merchant NPV</v>
      </c>
      <c r="H77" s="20" cm="1">
        <f t="array" ref="H77">INDEX(Financials!$B$5:$AI$260,FinancialWalk!K77,FinancialWalk!L77)</f>
        <v>17976541.42347797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Portland</v>
      </c>
      <c r="C78" t="s">
        <v>65</v>
      </c>
      <c r="D78">
        <v>0.75</v>
      </c>
      <c r="E78" t="str">
        <f t="shared" si="20"/>
        <v>Cal-37</v>
      </c>
      <c r="F78" t="s">
        <v>45</v>
      </c>
      <c r="G78" s="105" t="str">
        <f t="shared" si="15"/>
        <v>Merchant NPV</v>
      </c>
      <c r="H78" s="20" cm="1">
        <f t="array" ref="H78">INDEX(Financials!$B$5:$AI$260,FinancialWalk!K78,FinancialWalk!L78)</f>
        <v>17976541.42347797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Portland</v>
      </c>
      <c r="C79" t="s">
        <v>65</v>
      </c>
      <c r="D79">
        <v>0.5</v>
      </c>
      <c r="E79" t="str">
        <f t="shared" si="20"/>
        <v>Cal-37</v>
      </c>
      <c r="F79" t="s">
        <v>45</v>
      </c>
      <c r="G79" s="105" t="str">
        <f t="shared" si="15"/>
        <v>Merchant NPV</v>
      </c>
      <c r="H79" s="20" cm="1">
        <f t="array" ref="H79">INDEX(Financials!$B$5:$AI$260,FinancialWalk!K79,FinancialWalk!L79)</f>
        <v>3655738.429044209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Portland</v>
      </c>
      <c r="C80" t="s">
        <v>65</v>
      </c>
      <c r="D80">
        <v>0.5</v>
      </c>
      <c r="E80" t="str">
        <f t="shared" si="20"/>
        <v>Cal-37</v>
      </c>
      <c r="F80" t="s">
        <v>45</v>
      </c>
      <c r="G80" s="105" t="str">
        <f t="shared" si="15"/>
        <v>Merchant NPV</v>
      </c>
      <c r="H80" s="20" cm="1">
        <f t="array" ref="H80">INDEX(Financials!$B$5:$AI$260,FinancialWalk!K80,FinancialWalk!L80)</f>
        <v>3655738.429044209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Portland</v>
      </c>
      <c r="C81" t="s">
        <v>65</v>
      </c>
      <c r="D81">
        <v>0.5</v>
      </c>
      <c r="E81" t="str">
        <f t="shared" si="20"/>
        <v>Cal-37</v>
      </c>
      <c r="F81" t="s">
        <v>45</v>
      </c>
      <c r="G81" s="105" t="str">
        <f t="shared" si="15"/>
        <v>Merchant NPV</v>
      </c>
      <c r="H81" s="20" cm="1">
        <f t="array" ref="H81">INDEX(Financials!$B$5:$AI$260,FinancialWalk!K81,FinancialWalk!L81)</f>
        <v>3655738.429044209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Portland</v>
      </c>
      <c r="C82" t="s">
        <v>65</v>
      </c>
      <c r="D82">
        <v>0.5</v>
      </c>
      <c r="E82" t="str">
        <f t="shared" si="20"/>
        <v>Cal-37</v>
      </c>
      <c r="F82" t="s">
        <v>45</v>
      </c>
      <c r="G82" s="105" t="str">
        <f t="shared" si="15"/>
        <v>Merchant NPV</v>
      </c>
      <c r="H82" s="20" cm="1">
        <f t="array" ref="H82">INDEX(Financials!$B$5:$AI$260,FinancialWalk!K82,FinancialWalk!L82)</f>
        <v>3655738.429044209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Portland</v>
      </c>
      <c r="C83" t="s">
        <v>65</v>
      </c>
      <c r="D83">
        <v>0.5</v>
      </c>
      <c r="E83" t="str">
        <f t="shared" si="20"/>
        <v>Cal-37</v>
      </c>
      <c r="F83" t="s">
        <v>45</v>
      </c>
      <c r="G83" s="105" t="str">
        <f t="shared" si="15"/>
        <v>Merchant NPV</v>
      </c>
      <c r="H83" s="20" cm="1">
        <f t="array" ref="H83">INDEX(Financials!$B$5:$AI$260,FinancialWalk!K83,FinancialWalk!L83)</f>
        <v>3655738.429044209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Portland</v>
      </c>
      <c r="C84" t="s">
        <v>65</v>
      </c>
      <c r="D84">
        <v>0.25</v>
      </c>
      <c r="E84" t="str">
        <f t="shared" si="20"/>
        <v>Cal-37</v>
      </c>
      <c r="F84" t="s">
        <v>45</v>
      </c>
      <c r="G84" s="105" t="str">
        <f t="shared" si="15"/>
        <v>Merchant NPV</v>
      </c>
      <c r="H84" s="20" cm="1">
        <f t="array" ref="H84">INDEX(Financials!$B$5:$AI$260,FinancialWalk!K84,FinancialWalk!L84)</f>
        <v>-11549941.475890905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Portland</v>
      </c>
      <c r="C85" t="s">
        <v>65</v>
      </c>
      <c r="D85">
        <v>0.25</v>
      </c>
      <c r="E85" t="str">
        <f t="shared" si="20"/>
        <v>Cal-37</v>
      </c>
      <c r="F85" t="s">
        <v>45</v>
      </c>
      <c r="G85" s="105" t="str">
        <f t="shared" si="15"/>
        <v>Merchant NPV</v>
      </c>
      <c r="H85" s="20" cm="1">
        <f t="array" ref="H85">INDEX(Financials!$B$5:$AI$260,FinancialWalk!K85,FinancialWalk!L85)</f>
        <v>-11549941.475890905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Portland</v>
      </c>
      <c r="C86" t="s">
        <v>65</v>
      </c>
      <c r="D86">
        <v>0.25</v>
      </c>
      <c r="E86" t="str">
        <f t="shared" si="20"/>
        <v>Cal-37</v>
      </c>
      <c r="F86" t="s">
        <v>45</v>
      </c>
      <c r="G86" s="105" t="str">
        <f t="shared" si="15"/>
        <v>Merchant NPV</v>
      </c>
      <c r="H86" s="20" cm="1">
        <f t="array" ref="H86">INDEX(Financials!$B$5:$AI$260,FinancialWalk!K86,FinancialWalk!L86)</f>
        <v>-11549941.475890905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Portland</v>
      </c>
      <c r="C87" t="s">
        <v>65</v>
      </c>
      <c r="D87">
        <v>0.25</v>
      </c>
      <c r="E87" t="str">
        <f t="shared" si="20"/>
        <v>Cal-37</v>
      </c>
      <c r="F87" t="s">
        <v>45</v>
      </c>
      <c r="G87" s="105" t="str">
        <f t="shared" si="15"/>
        <v>Merchant NPV</v>
      </c>
      <c r="H87" s="20" cm="1">
        <f t="array" ref="H87">INDEX(Financials!$B$5:$AI$260,FinancialWalk!K87,FinancialWalk!L87)</f>
        <v>-11549941.475890905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Portland</v>
      </c>
      <c r="C88" t="s">
        <v>65</v>
      </c>
      <c r="D88">
        <v>0.05</v>
      </c>
      <c r="E88" t="str">
        <f t="shared" si="20"/>
        <v>Cal-37</v>
      </c>
      <c r="F88" t="s">
        <v>45</v>
      </c>
      <c r="G88" s="105" t="str">
        <f t="shared" si="15"/>
        <v>Merchant NPV</v>
      </c>
      <c r="H88" s="20" cm="1">
        <f t="array" ref="H88">INDEX(Financials!$B$5:$AI$260,FinancialWalk!K88,FinancialWalk!L88)</f>
        <v>-30990988.143450305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Portland</v>
      </c>
      <c r="C89" t="s">
        <v>65</v>
      </c>
      <c r="D89">
        <v>0.05</v>
      </c>
      <c r="E89" t="str">
        <f t="shared" si="20"/>
        <v>Cal-37</v>
      </c>
      <c r="F89" t="s">
        <v>45</v>
      </c>
      <c r="G89" s="105" t="str">
        <f t="shared" si="15"/>
        <v>Merchant NPV</v>
      </c>
      <c r="H89" s="20" cm="1">
        <f t="array" ref="H89">INDEX(Financials!$B$5:$AI$260,FinancialWalk!K89,FinancialWalk!L89)</f>
        <v>-30990988.143450305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Portland</v>
      </c>
      <c r="C90" t="s">
        <v>65</v>
      </c>
      <c r="D90">
        <v>0.05</v>
      </c>
      <c r="E90" t="str">
        <f t="shared" si="20"/>
        <v>Cal-37</v>
      </c>
      <c r="F90" t="s">
        <v>45</v>
      </c>
      <c r="G90" s="105" t="str">
        <f t="shared" si="15"/>
        <v>Merchant NPV</v>
      </c>
      <c r="H90" s="20" cm="1">
        <f t="array" ref="H90">INDEX(Financials!$B$5:$AI$260,FinancialWalk!K90,FinancialWalk!L90)</f>
        <v>-30990988.143450305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Portland</v>
      </c>
      <c r="C91" t="s">
        <v>65</v>
      </c>
      <c r="D91">
        <v>0</v>
      </c>
      <c r="E91" t="str">
        <f t="shared" si="20"/>
        <v>Cal-37</v>
      </c>
      <c r="F91" t="s">
        <v>45</v>
      </c>
      <c r="G91" s="105" t="str">
        <f t="shared" si="15"/>
        <v>Merchant NPV</v>
      </c>
      <c r="H91" s="20" cm="1">
        <f t="array" ref="H91">INDEX(Financials!$B$5:$AI$260,FinancialWalk!K91,FinancialWalk!L91)</f>
        <v>-53425280.806830481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Portland</v>
      </c>
      <c r="C92" t="s">
        <v>65</v>
      </c>
      <c r="D92" t="s">
        <v>25</v>
      </c>
      <c r="E92" t="str">
        <f t="shared" si="20"/>
        <v>Cal-37</v>
      </c>
      <c r="F92" t="s">
        <v>45</v>
      </c>
      <c r="G92" s="105" t="str">
        <f t="shared" si="15"/>
        <v>Merchant NPV</v>
      </c>
      <c r="H92" s="20" cm="1">
        <f t="array" ref="H92">INDEX(Financials!$B$5:$AI$260,FinancialWalk!K92,FinancialWalk!L92)</f>
        <v>3253453.2800827543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Portland</v>
      </c>
      <c r="C93" t="s">
        <v>65</v>
      </c>
      <c r="D93">
        <v>1</v>
      </c>
      <c r="E93" t="s">
        <v>18</v>
      </c>
      <c r="F93" t="s">
        <v>35</v>
      </c>
      <c r="G93" s="105" t="str">
        <f>$P$17</f>
        <v>Merchant ROI</v>
      </c>
      <c r="H93" s="13" cm="1">
        <f t="array" ref="H93">INDEX(Financials!$B$5:$AI$260,FinancialWalk!K93,FinancialWalk!L93)</f>
        <v>1.652904317071147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Portland</v>
      </c>
      <c r="C94" t="s">
        <v>65</v>
      </c>
      <c r="D94">
        <v>0.95</v>
      </c>
      <c r="E94" t="str">
        <f>E93</f>
        <v>Cal-37</v>
      </c>
      <c r="F94" t="s">
        <v>35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0.68703793812610725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Portland</v>
      </c>
      <c r="C95" t="s">
        <v>65</v>
      </c>
      <c r="D95">
        <v>0.95</v>
      </c>
      <c r="E95" t="str">
        <f t="shared" ref="E95:E114" si="23">E94</f>
        <v>Cal-37</v>
      </c>
      <c r="F95" t="s">
        <v>35</v>
      </c>
      <c r="G95" s="105" t="str">
        <f t="shared" si="21"/>
        <v>Merchant ROI</v>
      </c>
      <c r="H95" s="13" cm="1">
        <f t="array" ref="H95">INDEX(Financials!$B$5:$AI$260,FinancialWalk!K95,FinancialWalk!L95)</f>
        <v>0.68703793812610725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Portland</v>
      </c>
      <c r="C96" t="s">
        <v>65</v>
      </c>
      <c r="D96">
        <v>0.95</v>
      </c>
      <c r="E96" t="str">
        <f t="shared" si="23"/>
        <v>Cal-37</v>
      </c>
      <c r="F96" t="s">
        <v>35</v>
      </c>
      <c r="G96" s="105" t="str">
        <f t="shared" si="21"/>
        <v>Merchant ROI</v>
      </c>
      <c r="H96" s="13" cm="1">
        <f t="array" ref="H96">INDEX(Financials!$B$5:$AI$260,FinancialWalk!K96,FinancialWalk!L96)</f>
        <v>0.68703793812610725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Portland</v>
      </c>
      <c r="C97" t="s">
        <v>65</v>
      </c>
      <c r="D97">
        <v>0.75</v>
      </c>
      <c r="E97" t="str">
        <f t="shared" si="23"/>
        <v>Cal-37</v>
      </c>
      <c r="F97" t="s">
        <v>35</v>
      </c>
      <c r="G97" s="105" t="str">
        <f t="shared" si="21"/>
        <v>Merchant ROI</v>
      </c>
      <c r="H97" s="13" cm="1">
        <f t="array" ref="H97">INDEX(Financials!$B$5:$AI$260,FinancialWalk!K97,FinancialWalk!L97)</f>
        <v>0.28806423818632937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Portland</v>
      </c>
      <c r="C98" t="s">
        <v>65</v>
      </c>
      <c r="D98">
        <v>0.75</v>
      </c>
      <c r="E98" t="str">
        <f t="shared" si="23"/>
        <v>Cal-37</v>
      </c>
      <c r="F98" t="s">
        <v>35</v>
      </c>
      <c r="G98" s="105" t="str">
        <f t="shared" si="21"/>
        <v>Merchant ROI</v>
      </c>
      <c r="H98" s="13" cm="1">
        <f t="array" ref="H98">INDEX(Financials!$B$5:$AI$260,FinancialWalk!K98,FinancialWalk!L98)</f>
        <v>0.28806423818632937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Portland</v>
      </c>
      <c r="C99" t="s">
        <v>65</v>
      </c>
      <c r="D99">
        <v>0.75</v>
      </c>
      <c r="E99" t="str">
        <f t="shared" si="23"/>
        <v>Cal-37</v>
      </c>
      <c r="F99" t="s">
        <v>35</v>
      </c>
      <c r="G99" s="105" t="str">
        <f t="shared" si="21"/>
        <v>Merchant ROI</v>
      </c>
      <c r="H99" s="13" cm="1">
        <f t="array" ref="H99">INDEX(Financials!$B$5:$AI$260,FinancialWalk!K99,FinancialWalk!L99)</f>
        <v>0.28806423818632937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Portland</v>
      </c>
      <c r="C100" t="s">
        <v>65</v>
      </c>
      <c r="D100">
        <v>0.75</v>
      </c>
      <c r="E100" t="str">
        <f t="shared" si="23"/>
        <v>Cal-37</v>
      </c>
      <c r="F100" t="s">
        <v>35</v>
      </c>
      <c r="G100" s="105" t="str">
        <f t="shared" si="21"/>
        <v>Merchant ROI</v>
      </c>
      <c r="H100" s="13" cm="1">
        <f t="array" ref="H100">INDEX(Financials!$B$5:$AI$260,FinancialWalk!K100,FinancialWalk!L100)</f>
        <v>0.28806423818632937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Portland</v>
      </c>
      <c r="C101" t="s">
        <v>65</v>
      </c>
      <c r="D101">
        <v>0.5</v>
      </c>
      <c r="E101" t="str">
        <f t="shared" si="23"/>
        <v>Cal-37</v>
      </c>
      <c r="F101" t="s">
        <v>35</v>
      </c>
      <c r="G101" s="105" t="str">
        <f t="shared" si="21"/>
        <v>Merchant ROI</v>
      </c>
      <c r="H101" s="13" cm="1">
        <f t="array" ref="H101">INDEX(Financials!$B$5:$AI$260,FinancialWalk!K101,FinancialWalk!L101)</f>
        <v>4.6855072171921384E-2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Portland</v>
      </c>
      <c r="C102" t="s">
        <v>65</v>
      </c>
      <c r="D102">
        <v>0.5</v>
      </c>
      <c r="E102" t="str">
        <f t="shared" si="23"/>
        <v>Cal-37</v>
      </c>
      <c r="F102" t="s">
        <v>35</v>
      </c>
      <c r="G102" s="105" t="str">
        <f t="shared" si="21"/>
        <v>Merchant ROI</v>
      </c>
      <c r="H102" s="13" cm="1">
        <f t="array" ref="H102">INDEX(Financials!$B$5:$AI$260,FinancialWalk!K102,FinancialWalk!L102)</f>
        <v>4.6855072171921384E-2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Portland</v>
      </c>
      <c r="C103" t="s">
        <v>65</v>
      </c>
      <c r="D103">
        <v>0.5</v>
      </c>
      <c r="E103" t="str">
        <f t="shared" si="23"/>
        <v>Cal-37</v>
      </c>
      <c r="F103" t="s">
        <v>35</v>
      </c>
      <c r="G103" s="105" t="str">
        <f t="shared" si="21"/>
        <v>Merchant ROI</v>
      </c>
      <c r="H103" s="13" cm="1">
        <f t="array" ref="H103">INDEX(Financials!$B$5:$AI$260,FinancialWalk!K103,FinancialWalk!L103)</f>
        <v>4.6855072171921384E-2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Portland</v>
      </c>
      <c r="C104" t="s">
        <v>65</v>
      </c>
      <c r="D104">
        <v>0.5</v>
      </c>
      <c r="E104" t="str">
        <f t="shared" si="23"/>
        <v>Cal-37</v>
      </c>
      <c r="F104" t="s">
        <v>35</v>
      </c>
      <c r="G104" s="105" t="str">
        <f t="shared" si="21"/>
        <v>Merchant ROI</v>
      </c>
      <c r="H104" s="13" cm="1">
        <f t="array" ref="H104">INDEX(Financials!$B$5:$AI$260,FinancialWalk!K104,FinancialWalk!L104)</f>
        <v>4.6855072171921384E-2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Portland</v>
      </c>
      <c r="C105" t="s">
        <v>65</v>
      </c>
      <c r="D105">
        <v>0.5</v>
      </c>
      <c r="E105" t="str">
        <f t="shared" si="23"/>
        <v>Cal-37</v>
      </c>
      <c r="F105" t="s">
        <v>35</v>
      </c>
      <c r="G105" s="105" t="str">
        <f t="shared" si="21"/>
        <v>Merchant ROI</v>
      </c>
      <c r="H105" s="13" cm="1">
        <f t="array" ref="H105">INDEX(Financials!$B$5:$AI$260,FinancialWalk!K105,FinancialWalk!L105)</f>
        <v>4.6855072171921384E-2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Portland</v>
      </c>
      <c r="C106" t="s">
        <v>65</v>
      </c>
      <c r="D106">
        <v>0.25</v>
      </c>
      <c r="E106" t="str">
        <f t="shared" si="23"/>
        <v>Cal-37</v>
      </c>
      <c r="F106" t="s">
        <v>35</v>
      </c>
      <c r="G106" s="105" t="str">
        <f t="shared" si="21"/>
        <v>Merchant ROI</v>
      </c>
      <c r="H106" s="13" cm="1">
        <f t="array" ref="H106">INDEX(Financials!$B$5:$AI$260,FinancialWalk!K106,FinancialWalk!L106)</f>
        <v>-0.18995272483362227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Portland</v>
      </c>
      <c r="C107" t="s">
        <v>65</v>
      </c>
      <c r="D107">
        <v>0.25</v>
      </c>
      <c r="E107" t="str">
        <f t="shared" si="23"/>
        <v>Cal-37</v>
      </c>
      <c r="F107" t="s">
        <v>35</v>
      </c>
      <c r="G107" s="105" t="str">
        <f t="shared" si="21"/>
        <v>Merchant ROI</v>
      </c>
      <c r="H107" s="13" cm="1">
        <f t="array" ref="H107">INDEX(Financials!$B$5:$AI$260,FinancialWalk!K107,FinancialWalk!L107)</f>
        <v>-0.18995272483362227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Portland</v>
      </c>
      <c r="C108" t="s">
        <v>65</v>
      </c>
      <c r="D108">
        <v>0.25</v>
      </c>
      <c r="E108" t="str">
        <f t="shared" si="23"/>
        <v>Cal-37</v>
      </c>
      <c r="F108" t="s">
        <v>35</v>
      </c>
      <c r="G108" s="105" t="str">
        <f t="shared" si="21"/>
        <v>Merchant ROI</v>
      </c>
      <c r="H108" s="13" cm="1">
        <f t="array" ref="H108">INDEX(Financials!$B$5:$AI$260,FinancialWalk!K108,FinancialWalk!L108)</f>
        <v>-0.18995272483362227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Portland</v>
      </c>
      <c r="C109" t="s">
        <v>65</v>
      </c>
      <c r="D109">
        <v>0.25</v>
      </c>
      <c r="E109" t="str">
        <f t="shared" si="23"/>
        <v>Cal-37</v>
      </c>
      <c r="F109" t="s">
        <v>35</v>
      </c>
      <c r="G109" s="105" t="str">
        <f t="shared" si="21"/>
        <v>Merchant ROI</v>
      </c>
      <c r="H109" s="13" cm="1">
        <f t="array" ref="H109">INDEX(Financials!$B$5:$AI$260,FinancialWalk!K109,FinancialWalk!L109)</f>
        <v>-0.18995272483362227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Portland</v>
      </c>
      <c r="C110" t="s">
        <v>65</v>
      </c>
      <c r="D110">
        <v>0.05</v>
      </c>
      <c r="E110" t="str">
        <f t="shared" si="23"/>
        <v>Cal-37</v>
      </c>
      <c r="F110" t="s">
        <v>35</v>
      </c>
      <c r="G110" s="105" t="str">
        <f t="shared" si="21"/>
        <v>Merchant ROI</v>
      </c>
      <c r="H110" s="13" cm="1">
        <f t="array" ref="H110">INDEX(Financials!$B$5:$AI$260,FinancialWalk!K110,FinancialWalk!L110)</f>
        <v>-0.50194771705304597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Portland</v>
      </c>
      <c r="C111" t="s">
        <v>65</v>
      </c>
      <c r="D111">
        <v>0.05</v>
      </c>
      <c r="E111" t="str">
        <f t="shared" si="23"/>
        <v>Cal-37</v>
      </c>
      <c r="F111" t="s">
        <v>35</v>
      </c>
      <c r="G111" s="105" t="str">
        <f t="shared" si="21"/>
        <v>Merchant ROI</v>
      </c>
      <c r="H111" s="13" cm="1">
        <f t="array" ref="H111">INDEX(Financials!$B$5:$AI$260,FinancialWalk!K111,FinancialWalk!L111)</f>
        <v>-0.50194771705304597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Portland</v>
      </c>
      <c r="C112" t="s">
        <v>65</v>
      </c>
      <c r="D112">
        <v>0.05</v>
      </c>
      <c r="E112" t="str">
        <f t="shared" si="23"/>
        <v>Cal-37</v>
      </c>
      <c r="F112" t="s">
        <v>35</v>
      </c>
      <c r="G112" s="105" t="str">
        <f t="shared" si="21"/>
        <v>Merchant ROI</v>
      </c>
      <c r="H112" s="13" cm="1">
        <f t="array" ref="H112">INDEX(Financials!$B$5:$AI$260,FinancialWalk!K112,FinancialWalk!L112)</f>
        <v>-0.50194771705304597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Portland</v>
      </c>
      <c r="C113" t="s">
        <v>65</v>
      </c>
      <c r="D113">
        <v>0</v>
      </c>
      <c r="E113" t="str">
        <f t="shared" si="23"/>
        <v>Cal-37</v>
      </c>
      <c r="F113" t="s">
        <v>35</v>
      </c>
      <c r="G113" s="105" t="str">
        <f t="shared" si="21"/>
        <v>Merchant ROI</v>
      </c>
      <c r="H113" s="13" cm="1">
        <f t="array" ref="H113">INDEX(Financials!$B$5:$AI$260,FinancialWalk!K113,FinancialWalk!L113)</f>
        <v>-0.92349344447461934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Portland</v>
      </c>
      <c r="C114" t="s">
        <v>65</v>
      </c>
      <c r="D114" t="s">
        <v>25</v>
      </c>
      <c r="E114" t="str">
        <f t="shared" si="23"/>
        <v>Cal-37</v>
      </c>
      <c r="F114" t="s">
        <v>35</v>
      </c>
      <c r="G114" s="105" t="str">
        <f t="shared" si="21"/>
        <v>Merchant ROI</v>
      </c>
      <c r="H114" s="13" cm="1">
        <f t="array" ref="H114">INDEX(Financials!$B$5:$AI$260,FinancialWalk!K114,FinancialWalk!L114)</f>
        <v>5.8444982497020979E-2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Portland</v>
      </c>
      <c r="C115" t="s">
        <v>65</v>
      </c>
      <c r="D115">
        <v>1</v>
      </c>
      <c r="E115" t="s">
        <v>18</v>
      </c>
      <c r="F115" t="s">
        <v>45</v>
      </c>
      <c r="G115" s="105" t="str">
        <f t="shared" si="21"/>
        <v>Merchant ROI</v>
      </c>
      <c r="H115" s="13" cm="1">
        <f t="array" ref="H115">INDEX(Financials!$B$5:$AI$260,FinancialWalk!K115,FinancialWalk!L115)</f>
        <v>1.2608176413954282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Portland</v>
      </c>
      <c r="C116" t="s">
        <v>65</v>
      </c>
      <c r="D116">
        <v>0.95</v>
      </c>
      <c r="E116" t="str">
        <f>E115</f>
        <v>Cal-37</v>
      </c>
      <c r="F116" t="s">
        <v>45</v>
      </c>
      <c r="G116" s="105" t="str">
        <f t="shared" si="21"/>
        <v>Merchant ROI</v>
      </c>
      <c r="H116" s="13" cm="1">
        <f t="array" ref="H116">INDEX(Financials!$B$5:$AI$260,FinancialWalk!K116,FinancialWalk!L116)</f>
        <v>0.53334886219501598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Portland</v>
      </c>
      <c r="C117" t="s">
        <v>65</v>
      </c>
      <c r="D117">
        <v>0.95</v>
      </c>
      <c r="E117" t="str">
        <f t="shared" ref="E117:E136" si="25">E116</f>
        <v>Cal-37</v>
      </c>
      <c r="F117" t="s">
        <v>45</v>
      </c>
      <c r="G117" s="105" t="str">
        <f t="shared" si="21"/>
        <v>Merchant ROI</v>
      </c>
      <c r="H117" s="13" cm="1">
        <f t="array" ref="H117">INDEX(Financials!$B$5:$AI$260,FinancialWalk!K117,FinancialWalk!L117)</f>
        <v>0.53334886219501598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Portland</v>
      </c>
      <c r="C118" t="s">
        <v>65</v>
      </c>
      <c r="D118">
        <v>0.95</v>
      </c>
      <c r="E118" t="str">
        <f t="shared" si="25"/>
        <v>Cal-37</v>
      </c>
      <c r="F118" t="s">
        <v>45</v>
      </c>
      <c r="G118" s="105" t="str">
        <f t="shared" si="21"/>
        <v>Merchant ROI</v>
      </c>
      <c r="H118" s="13" cm="1">
        <f t="array" ref="H118">INDEX(Financials!$B$5:$AI$260,FinancialWalk!K118,FinancialWalk!L118)</f>
        <v>0.53334886219501598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Portland</v>
      </c>
      <c r="C119" t="s">
        <v>65</v>
      </c>
      <c r="D119">
        <v>0.75</v>
      </c>
      <c r="E119" t="str">
        <f t="shared" si="25"/>
        <v>Cal-37</v>
      </c>
      <c r="F119" t="s">
        <v>45</v>
      </c>
      <c r="G119" s="105" t="str">
        <f t="shared" si="21"/>
        <v>Merchant ROI</v>
      </c>
      <c r="H119" s="13" cm="1">
        <f t="array" ref="H119">INDEX(Financials!$B$5:$AI$260,FinancialWalk!K119,FinancialWalk!L119)</f>
        <v>0.25284274819078906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Portland</v>
      </c>
      <c r="C120" t="s">
        <v>65</v>
      </c>
      <c r="D120">
        <v>0.75</v>
      </c>
      <c r="E120" t="str">
        <f t="shared" si="25"/>
        <v>Cal-37</v>
      </c>
      <c r="F120" t="s">
        <v>45</v>
      </c>
      <c r="G120" s="105" t="str">
        <f t="shared" si="21"/>
        <v>Merchant ROI</v>
      </c>
      <c r="H120" s="13" cm="1">
        <f t="array" ref="H120">INDEX(Financials!$B$5:$AI$260,FinancialWalk!K120,FinancialWalk!L120)</f>
        <v>0.25284274819078906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Portland</v>
      </c>
      <c r="C121" t="s">
        <v>65</v>
      </c>
      <c r="D121">
        <v>0.75</v>
      </c>
      <c r="E121" t="str">
        <f t="shared" si="25"/>
        <v>Cal-37</v>
      </c>
      <c r="F121" t="s">
        <v>45</v>
      </c>
      <c r="G121" s="105" t="str">
        <f t="shared" si="21"/>
        <v>Merchant ROI</v>
      </c>
      <c r="H121" s="13" cm="1">
        <f t="array" ref="H121">INDEX(Financials!$B$5:$AI$260,FinancialWalk!K121,FinancialWalk!L121)</f>
        <v>0.25284274819078906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Portland</v>
      </c>
      <c r="C122" t="s">
        <v>65</v>
      </c>
      <c r="D122">
        <v>0.75</v>
      </c>
      <c r="E122" t="str">
        <f t="shared" si="25"/>
        <v>Cal-37</v>
      </c>
      <c r="F122" t="s">
        <v>45</v>
      </c>
      <c r="G122" s="105" t="str">
        <f t="shared" si="21"/>
        <v>Merchant ROI</v>
      </c>
      <c r="H122" s="13" cm="1">
        <f t="array" ref="H122">INDEX(Financials!$B$5:$AI$260,FinancialWalk!K122,FinancialWalk!L122)</f>
        <v>0.25284274819078906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Portland</v>
      </c>
      <c r="C123" t="s">
        <v>65</v>
      </c>
      <c r="D123">
        <v>0.5</v>
      </c>
      <c r="E123" t="str">
        <f t="shared" si="25"/>
        <v>Cal-37</v>
      </c>
      <c r="F123" t="s">
        <v>45</v>
      </c>
      <c r="G123" s="105" t="str">
        <f t="shared" si="21"/>
        <v>Merchant ROI</v>
      </c>
      <c r="H123" s="13" cm="1">
        <f t="array" ref="H123">INDEX(Financials!$B$5:$AI$260,FinancialWalk!K123,FinancialWalk!L123)</f>
        <v>5.1418508671474114E-2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Portland</v>
      </c>
      <c r="C124" t="s">
        <v>65</v>
      </c>
      <c r="D124">
        <v>0.5</v>
      </c>
      <c r="E124" t="str">
        <f t="shared" si="25"/>
        <v>Cal-37</v>
      </c>
      <c r="F124" t="s">
        <v>45</v>
      </c>
      <c r="G124" s="105" t="str">
        <f t="shared" si="21"/>
        <v>Merchant ROI</v>
      </c>
      <c r="H124" s="13" cm="1">
        <f t="array" ref="H124">INDEX(Financials!$B$5:$AI$260,FinancialWalk!K124,FinancialWalk!L124)</f>
        <v>5.1418508671474114E-2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Portland</v>
      </c>
      <c r="C125" t="s">
        <v>65</v>
      </c>
      <c r="D125">
        <v>0.5</v>
      </c>
      <c r="E125" t="str">
        <f t="shared" si="25"/>
        <v>Cal-37</v>
      </c>
      <c r="F125" t="s">
        <v>45</v>
      </c>
      <c r="G125" s="105" t="str">
        <f t="shared" si="21"/>
        <v>Merchant ROI</v>
      </c>
      <c r="H125" s="13" cm="1">
        <f t="array" ref="H125">INDEX(Financials!$B$5:$AI$260,FinancialWalk!K125,FinancialWalk!L125)</f>
        <v>5.1418508671474114E-2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Portland</v>
      </c>
      <c r="C126" t="s">
        <v>65</v>
      </c>
      <c r="D126">
        <v>0.5</v>
      </c>
      <c r="E126" t="str">
        <f t="shared" si="25"/>
        <v>Cal-37</v>
      </c>
      <c r="F126" t="s">
        <v>45</v>
      </c>
      <c r="G126" s="105" t="str">
        <f t="shared" si="21"/>
        <v>Merchant ROI</v>
      </c>
      <c r="H126" s="13" cm="1">
        <f t="array" ref="H126">INDEX(Financials!$B$5:$AI$260,FinancialWalk!K126,FinancialWalk!L126)</f>
        <v>5.1418508671474114E-2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Portland</v>
      </c>
      <c r="C127" t="s">
        <v>65</v>
      </c>
      <c r="D127">
        <v>0.5</v>
      </c>
      <c r="E127" t="str">
        <f t="shared" si="25"/>
        <v>Cal-37</v>
      </c>
      <c r="F127" t="s">
        <v>45</v>
      </c>
      <c r="G127" s="105" t="str">
        <f t="shared" si="21"/>
        <v>Merchant ROI</v>
      </c>
      <c r="H127" s="13" cm="1">
        <f t="array" ref="H127">INDEX(Financials!$B$5:$AI$260,FinancialWalk!K127,FinancialWalk!L127)</f>
        <v>5.1418508671474114E-2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Portland</v>
      </c>
      <c r="C128" t="s">
        <v>65</v>
      </c>
      <c r="D128">
        <v>0.25</v>
      </c>
      <c r="E128" t="str">
        <f t="shared" si="25"/>
        <v>Cal-37</v>
      </c>
      <c r="F128" t="s">
        <v>45</v>
      </c>
      <c r="G128" s="105" t="str">
        <f t="shared" si="21"/>
        <v>Merchant ROI</v>
      </c>
      <c r="H128" s="13" cm="1">
        <f t="array" ref="H128">INDEX(Financials!$B$5:$AI$260,FinancialWalk!K128,FinancialWalk!L128)</f>
        <v>-0.16245165715764431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Portland</v>
      </c>
      <c r="C129" t="s">
        <v>65</v>
      </c>
      <c r="D129">
        <v>0.25</v>
      </c>
      <c r="E129" t="str">
        <f t="shared" si="25"/>
        <v>Cal-37</v>
      </c>
      <c r="F129" t="s">
        <v>45</v>
      </c>
      <c r="G129" s="105" t="str">
        <f t="shared" si="21"/>
        <v>Merchant ROI</v>
      </c>
      <c r="H129" s="13" cm="1">
        <f t="array" ref="H129">INDEX(Financials!$B$5:$AI$260,FinancialWalk!K129,FinancialWalk!L129)</f>
        <v>-0.16245165715764431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Portland</v>
      </c>
      <c r="C130" t="s">
        <v>65</v>
      </c>
      <c r="D130">
        <v>0.25</v>
      </c>
      <c r="E130" t="str">
        <f t="shared" si="25"/>
        <v>Cal-37</v>
      </c>
      <c r="F130" t="s">
        <v>45</v>
      </c>
      <c r="G130" s="105" t="str">
        <f t="shared" si="21"/>
        <v>Merchant ROI</v>
      </c>
      <c r="H130" s="13" cm="1">
        <f t="array" ref="H130">INDEX(Financials!$B$5:$AI$260,FinancialWalk!K130,FinancialWalk!L130)</f>
        <v>-0.16245165715764431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Portland</v>
      </c>
      <c r="C131" t="s">
        <v>65</v>
      </c>
      <c r="D131">
        <v>0.25</v>
      </c>
      <c r="E131" t="str">
        <f t="shared" si="25"/>
        <v>Cal-37</v>
      </c>
      <c r="F131" t="s">
        <v>45</v>
      </c>
      <c r="G131" s="105" t="str">
        <f t="shared" si="21"/>
        <v>Merchant ROI</v>
      </c>
      <c r="H131" s="13" cm="1">
        <f t="array" ref="H131">INDEX(Financials!$B$5:$AI$260,FinancialWalk!K131,FinancialWalk!L131)</f>
        <v>-0.16245165715764431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Portland</v>
      </c>
      <c r="C132" t="s">
        <v>65</v>
      </c>
      <c r="D132">
        <v>0.05</v>
      </c>
      <c r="E132" t="str">
        <f t="shared" si="25"/>
        <v>Cal-37</v>
      </c>
      <c r="F132" t="s">
        <v>45</v>
      </c>
      <c r="G132" s="105" t="str">
        <f t="shared" si="21"/>
        <v>Merchant ROI</v>
      </c>
      <c r="H132" s="13" cm="1">
        <f t="array" ref="H132">INDEX(Financials!$B$5:$AI$260,FinancialWalk!K132,FinancialWalk!L132)</f>
        <v>-0.43589289100428708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Portland</v>
      </c>
      <c r="C133" t="s">
        <v>65</v>
      </c>
      <c r="D133">
        <v>0.05</v>
      </c>
      <c r="E133" t="str">
        <f t="shared" si="25"/>
        <v>Cal-37</v>
      </c>
      <c r="F133" t="s">
        <v>45</v>
      </c>
      <c r="G133" s="105" t="str">
        <f t="shared" si="21"/>
        <v>Merchant ROI</v>
      </c>
      <c r="H133" s="13" cm="1">
        <f t="array" ref="H133">INDEX(Financials!$B$5:$AI$260,FinancialWalk!K133,FinancialWalk!L133)</f>
        <v>-0.43589289100428708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Portland</v>
      </c>
      <c r="C134" t="s">
        <v>65</v>
      </c>
      <c r="D134">
        <v>0.05</v>
      </c>
      <c r="E134" t="str">
        <f t="shared" si="25"/>
        <v>Cal-37</v>
      </c>
      <c r="F134" t="s">
        <v>45</v>
      </c>
      <c r="G134" s="105" t="str">
        <f t="shared" si="21"/>
        <v>Merchant ROI</v>
      </c>
      <c r="H134" s="13" cm="1">
        <f t="array" ref="H134">INDEX(Financials!$B$5:$AI$260,FinancialWalk!K134,FinancialWalk!L134)</f>
        <v>-0.43589289100428708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Portland</v>
      </c>
      <c r="C135" t="s">
        <v>65</v>
      </c>
      <c r="D135">
        <v>0</v>
      </c>
      <c r="E135" t="str">
        <f t="shared" si="25"/>
        <v>Cal-37</v>
      </c>
      <c r="F135" t="s">
        <v>45</v>
      </c>
      <c r="G135" s="105" t="str">
        <f t="shared" si="21"/>
        <v>Merchant ROI</v>
      </c>
      <c r="H135" s="13" cm="1">
        <f t="array" ref="H135">INDEX(Financials!$B$5:$AI$260,FinancialWalk!K135,FinancialWalk!L135)</f>
        <v>-0.75143457820098114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Portland</v>
      </c>
      <c r="C136" t="s">
        <v>65</v>
      </c>
      <c r="D136" t="s">
        <v>25</v>
      </c>
      <c r="E136" t="str">
        <f t="shared" si="25"/>
        <v>Cal-37</v>
      </c>
      <c r="F136" t="s">
        <v>45</v>
      </c>
      <c r="G136" s="105" t="str">
        <f t="shared" si="21"/>
        <v>Merchant ROI</v>
      </c>
      <c r="H136" s="13" cm="1">
        <f t="array" ref="H136">INDEX(Financials!$B$5:$AI$260,FinancialWalk!K136,FinancialWalk!L136)</f>
        <v>4.57603077849058E-2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Portland</v>
      </c>
      <c r="C137" t="s">
        <v>65</v>
      </c>
      <c r="D137">
        <v>1</v>
      </c>
      <c r="E137" t="s">
        <v>18</v>
      </c>
      <c r="F137" t="s">
        <v>35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267017719.98737305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Portland</v>
      </c>
      <c r="C138" t="s">
        <v>65</v>
      </c>
      <c r="D138">
        <v>0.95</v>
      </c>
      <c r="E138" t="str">
        <f>E137</f>
        <v>Cal-37</v>
      </c>
      <c r="F138" t="s">
        <v>35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138935420.69814602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Portland</v>
      </c>
      <c r="C139" t="s">
        <v>65</v>
      </c>
      <c r="D139">
        <v>0.95</v>
      </c>
      <c r="E139" t="str">
        <f t="shared" ref="E139:E158" si="29">E138</f>
        <v>Cal-37</v>
      </c>
      <c r="F139" t="s">
        <v>35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138935420.69814602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Portland</v>
      </c>
      <c r="C140" t="s">
        <v>65</v>
      </c>
      <c r="D140">
        <v>0.95</v>
      </c>
      <c r="E140" t="str">
        <f t="shared" si="29"/>
        <v>Cal-37</v>
      </c>
      <c r="F140" t="s">
        <v>35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138935420.69814602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Portland</v>
      </c>
      <c r="C141" t="s">
        <v>65</v>
      </c>
      <c r="D141">
        <v>0.75</v>
      </c>
      <c r="E141" t="str">
        <f t="shared" si="29"/>
        <v>Cal-37</v>
      </c>
      <c r="F141" t="s">
        <v>35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77744713.256712168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Portland</v>
      </c>
      <c r="C142" t="s">
        <v>65</v>
      </c>
      <c r="D142">
        <v>0.75</v>
      </c>
      <c r="E142" t="str">
        <f t="shared" si="29"/>
        <v>Cal-37</v>
      </c>
      <c r="F142" t="s">
        <v>35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77744713.256712168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Portland</v>
      </c>
      <c r="C143" t="s">
        <v>65</v>
      </c>
      <c r="D143">
        <v>0.75</v>
      </c>
      <c r="E143" t="str">
        <f t="shared" si="29"/>
        <v>Cal-37</v>
      </c>
      <c r="F143" t="s">
        <v>35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77744713.256712168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Portland</v>
      </c>
      <c r="C144" t="s">
        <v>65</v>
      </c>
      <c r="D144">
        <v>0.75</v>
      </c>
      <c r="E144" t="str">
        <f t="shared" si="29"/>
        <v>Cal-37</v>
      </c>
      <c r="F144" t="s">
        <v>35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77744713.256712168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Portland</v>
      </c>
      <c r="C145" t="s">
        <v>65</v>
      </c>
      <c r="D145">
        <v>0.5</v>
      </c>
      <c r="E145" t="str">
        <f t="shared" si="29"/>
        <v>Cal-37</v>
      </c>
      <c r="F145" t="s">
        <v>35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34740837.685041338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Portland</v>
      </c>
      <c r="C146" t="s">
        <v>65</v>
      </c>
      <c r="D146">
        <v>0.5</v>
      </c>
      <c r="E146" t="str">
        <f t="shared" si="29"/>
        <v>Cal-37</v>
      </c>
      <c r="F146" t="s">
        <v>35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34740837.685041338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Portland</v>
      </c>
      <c r="C147" t="s">
        <v>65</v>
      </c>
      <c r="D147">
        <v>0.5</v>
      </c>
      <c r="E147" t="str">
        <f t="shared" si="29"/>
        <v>Cal-37</v>
      </c>
      <c r="F147" t="s">
        <v>35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34740837.685041338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Portland</v>
      </c>
      <c r="C148" t="s">
        <v>65</v>
      </c>
      <c r="D148">
        <v>0.5</v>
      </c>
      <c r="E148" t="str">
        <f t="shared" si="29"/>
        <v>Cal-37</v>
      </c>
      <c r="F148" t="s">
        <v>35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34740837.685041338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Portland</v>
      </c>
      <c r="C149" t="s">
        <v>65</v>
      </c>
      <c r="D149">
        <v>0.5</v>
      </c>
      <c r="E149" t="str">
        <f t="shared" si="29"/>
        <v>Cal-37</v>
      </c>
      <c r="F149" t="s">
        <v>35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34740837.685041338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Portland</v>
      </c>
      <c r="C150" t="s">
        <v>65</v>
      </c>
      <c r="D150">
        <v>0.25</v>
      </c>
      <c r="E150" t="str">
        <f t="shared" si="29"/>
        <v>Cal-37</v>
      </c>
      <c r="F150" t="s">
        <v>35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-5411109.332416907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Portland</v>
      </c>
      <c r="C151" t="s">
        <v>65</v>
      </c>
      <c r="D151">
        <v>0.25</v>
      </c>
      <c r="E151" t="str">
        <f t="shared" si="29"/>
        <v>Cal-37</v>
      </c>
      <c r="F151" t="s">
        <v>35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-5411109.332416907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Portland</v>
      </c>
      <c r="C152" t="s">
        <v>65</v>
      </c>
      <c r="D152">
        <v>0.25</v>
      </c>
      <c r="E152" t="str">
        <f t="shared" si="29"/>
        <v>Cal-37</v>
      </c>
      <c r="F152" t="s">
        <v>35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-5411109.332416907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Portland</v>
      </c>
      <c r="C153" t="s">
        <v>65</v>
      </c>
      <c r="D153">
        <v>0.25</v>
      </c>
      <c r="E153" t="str">
        <f t="shared" si="29"/>
        <v>Cal-37</v>
      </c>
      <c r="F153" t="s">
        <v>35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-5411109.332416907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Portland</v>
      </c>
      <c r="C154" t="s">
        <v>65</v>
      </c>
      <c r="D154">
        <v>0.05</v>
      </c>
      <c r="E154" t="str">
        <f t="shared" si="29"/>
        <v>Cal-37</v>
      </c>
      <c r="F154" t="s">
        <v>35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-55520436.087075874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Portland</v>
      </c>
      <c r="C155" t="s">
        <v>65</v>
      </c>
      <c r="D155">
        <v>0.05</v>
      </c>
      <c r="E155" t="str">
        <f t="shared" si="29"/>
        <v>Cal-37</v>
      </c>
      <c r="F155" t="s">
        <v>35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-55520436.087075874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Portland</v>
      </c>
      <c r="C156" t="s">
        <v>65</v>
      </c>
      <c r="D156">
        <v>0.05</v>
      </c>
      <c r="E156" t="str">
        <f t="shared" si="29"/>
        <v>Cal-37</v>
      </c>
      <c r="F156" t="s">
        <v>35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-55520436.087075874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Portland</v>
      </c>
      <c r="C157" t="s">
        <v>65</v>
      </c>
      <c r="D157">
        <v>0</v>
      </c>
      <c r="E157" t="str">
        <f t="shared" si="29"/>
        <v>Cal-37</v>
      </c>
      <c r="F157" t="s">
        <v>35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-114927954.008985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Portland</v>
      </c>
      <c r="C158" t="s">
        <v>65</v>
      </c>
      <c r="D158" t="s">
        <v>25</v>
      </c>
      <c r="E158" t="str">
        <f t="shared" si="29"/>
        <v>Cal-37</v>
      </c>
      <c r="F158" t="s">
        <v>35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37422822.869059175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Portland</v>
      </c>
      <c r="C159" t="s">
        <v>65</v>
      </c>
      <c r="D159">
        <v>1</v>
      </c>
      <c r="E159" t="s">
        <v>18</v>
      </c>
      <c r="F159" t="s">
        <v>45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257956221.91546822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Portland</v>
      </c>
      <c r="C160" t="s">
        <v>65</v>
      </c>
      <c r="D160">
        <v>0.95</v>
      </c>
      <c r="E160" t="str">
        <f>E159</f>
        <v>Cal-37</v>
      </c>
      <c r="F160" t="s">
        <v>45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134326573.88705656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Portland</v>
      </c>
      <c r="C161" t="s">
        <v>65</v>
      </c>
      <c r="D161">
        <v>0.95</v>
      </c>
      <c r="E161" t="str">
        <f t="shared" ref="E161:E180" si="31">E160</f>
        <v>Cal-37</v>
      </c>
      <c r="F161" t="s">
        <v>45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134326573.88705656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Portland</v>
      </c>
      <c r="C162" t="s">
        <v>65</v>
      </c>
      <c r="D162">
        <v>0.95</v>
      </c>
      <c r="E162" t="str">
        <f t="shared" si="31"/>
        <v>Cal-37</v>
      </c>
      <c r="F162" t="s">
        <v>45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134326573.88705656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Portland</v>
      </c>
      <c r="C163" t="s">
        <v>65</v>
      </c>
      <c r="D163">
        <v>0.75</v>
      </c>
      <c r="E163" t="str">
        <f t="shared" si="31"/>
        <v>Cal-37</v>
      </c>
      <c r="F163" t="s">
        <v>45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75216250.106258333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Portland</v>
      </c>
      <c r="C164" t="s">
        <v>65</v>
      </c>
      <c r="D164">
        <v>0.75</v>
      </c>
      <c r="E164" t="str">
        <f t="shared" si="31"/>
        <v>Cal-37</v>
      </c>
      <c r="F164" t="s">
        <v>45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75216250.106258333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Portland</v>
      </c>
      <c r="C165" t="s">
        <v>65</v>
      </c>
      <c r="D165">
        <v>0.75</v>
      </c>
      <c r="E165" t="str">
        <f t="shared" si="31"/>
        <v>Cal-37</v>
      </c>
      <c r="F165" t="s">
        <v>45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75216250.106258333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Portland</v>
      </c>
      <c r="C166" t="s">
        <v>65</v>
      </c>
      <c r="D166">
        <v>0.75</v>
      </c>
      <c r="E166" t="str">
        <f t="shared" si="31"/>
        <v>Cal-37</v>
      </c>
      <c r="F166" t="s">
        <v>45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75216250.106258333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Portland</v>
      </c>
      <c r="C167" t="s">
        <v>65</v>
      </c>
      <c r="D167">
        <v>0.5</v>
      </c>
      <c r="E167" t="str">
        <f t="shared" si="31"/>
        <v>Cal-37</v>
      </c>
      <c r="F167" t="s">
        <v>45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33086144.63177111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Portland</v>
      </c>
      <c r="C168" t="s">
        <v>65</v>
      </c>
      <c r="D168">
        <v>0.5</v>
      </c>
      <c r="E168" t="str">
        <f t="shared" si="31"/>
        <v>Cal-37</v>
      </c>
      <c r="F168" t="s">
        <v>45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33086144.63177111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Portland</v>
      </c>
      <c r="C169" t="s">
        <v>65</v>
      </c>
      <c r="D169">
        <v>0.5</v>
      </c>
      <c r="E169" t="str">
        <f t="shared" si="31"/>
        <v>Cal-37</v>
      </c>
      <c r="F169" t="s">
        <v>45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33086144.63177111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Portland</v>
      </c>
      <c r="C170" t="s">
        <v>65</v>
      </c>
      <c r="D170">
        <v>0.5</v>
      </c>
      <c r="E170" t="str">
        <f t="shared" si="31"/>
        <v>Cal-37</v>
      </c>
      <c r="F170" t="s">
        <v>45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33086144.63177111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Portland</v>
      </c>
      <c r="C171" t="s">
        <v>65</v>
      </c>
      <c r="D171">
        <v>0.5</v>
      </c>
      <c r="E171" t="str">
        <f t="shared" si="31"/>
        <v>Cal-37</v>
      </c>
      <c r="F171" t="s">
        <v>45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33086144.63177111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Portland</v>
      </c>
      <c r="C172" t="s">
        <v>65</v>
      </c>
      <c r="D172">
        <v>0.25</v>
      </c>
      <c r="E172" t="str">
        <f t="shared" si="31"/>
        <v>Cal-37</v>
      </c>
      <c r="F172" t="s">
        <v>45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-6402407.2902482133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Portland</v>
      </c>
      <c r="C173" t="s">
        <v>65</v>
      </c>
      <c r="D173">
        <v>0.25</v>
      </c>
      <c r="E173" t="str">
        <f t="shared" si="31"/>
        <v>Cal-37</v>
      </c>
      <c r="F173" t="s">
        <v>45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-6402407.2902482133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Portland</v>
      </c>
      <c r="C174" t="s">
        <v>65</v>
      </c>
      <c r="D174">
        <v>0.25</v>
      </c>
      <c r="E174" t="str">
        <f t="shared" si="31"/>
        <v>Cal-37</v>
      </c>
      <c r="F174" t="s">
        <v>45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-6402407.2902482133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Portland</v>
      </c>
      <c r="C175" t="s">
        <v>65</v>
      </c>
      <c r="D175">
        <v>0.25</v>
      </c>
      <c r="E175" t="str">
        <f t="shared" si="31"/>
        <v>Cal-37</v>
      </c>
      <c r="F175" t="s">
        <v>45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-6402407.2902482133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Portland</v>
      </c>
      <c r="C176" t="s">
        <v>65</v>
      </c>
      <c r="D176">
        <v>0.05</v>
      </c>
      <c r="E176" t="str">
        <f t="shared" si="31"/>
        <v>Cal-37</v>
      </c>
      <c r="F176" t="s">
        <v>45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-55537204.580075257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Portland</v>
      </c>
      <c r="C177" t="s">
        <v>65</v>
      </c>
      <c r="D177">
        <v>0.05</v>
      </c>
      <c r="E177" t="str">
        <f t="shared" si="31"/>
        <v>Cal-37</v>
      </c>
      <c r="F177" t="s">
        <v>45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-55537204.580075257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Portland</v>
      </c>
      <c r="C178" t="s">
        <v>65</v>
      </c>
      <c r="D178">
        <v>0.05</v>
      </c>
      <c r="E178" t="str">
        <f t="shared" si="31"/>
        <v>Cal-37</v>
      </c>
      <c r="F178" t="s">
        <v>45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-55537204.580075257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Portland</v>
      </c>
      <c r="C179" t="s">
        <v>65</v>
      </c>
      <c r="D179">
        <v>0</v>
      </c>
      <c r="E179" t="str">
        <f t="shared" si="31"/>
        <v>Cal-37</v>
      </c>
      <c r="F179" t="s">
        <v>45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-108402365.71124148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Portland</v>
      </c>
      <c r="C180" t="s">
        <v>65</v>
      </c>
      <c r="D180" t="s">
        <v>25</v>
      </c>
      <c r="E180" t="str">
        <f t="shared" si="31"/>
        <v>Cal-37</v>
      </c>
      <c r="F180" t="s">
        <v>45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35541180.406227179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Portland</v>
      </c>
      <c r="C181" t="s">
        <v>65</v>
      </c>
      <c r="D181">
        <v>1</v>
      </c>
      <c r="E181" t="s">
        <v>18</v>
      </c>
      <c r="F181" t="s">
        <v>35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345094410.59646875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Portland</v>
      </c>
      <c r="C182" t="s">
        <v>65</v>
      </c>
      <c r="D182">
        <v>0.95</v>
      </c>
      <c r="E182" t="str">
        <f>E181</f>
        <v>Cal-37</v>
      </c>
      <c r="F182" t="s">
        <v>35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163386543.48760661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Portland</v>
      </c>
      <c r="C183" t="s">
        <v>65</v>
      </c>
      <c r="D183">
        <v>0.95</v>
      </c>
      <c r="E183" t="str">
        <f t="shared" ref="E183:E202" si="34">E182</f>
        <v>Cal-37</v>
      </c>
      <c r="F183" t="s">
        <v>35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163386543.48760661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Portland</v>
      </c>
      <c r="C184" t="s">
        <v>65</v>
      </c>
      <c r="D184">
        <v>0.95</v>
      </c>
      <c r="E184" t="str">
        <f t="shared" si="34"/>
        <v>Cal-37</v>
      </c>
      <c r="F184" t="s">
        <v>35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163386543.48760661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Portland</v>
      </c>
      <c r="C185" t="s">
        <v>65</v>
      </c>
      <c r="D185">
        <v>0.75</v>
      </c>
      <c r="E185" t="str">
        <f t="shared" si="34"/>
        <v>Cal-37</v>
      </c>
      <c r="F185" t="s">
        <v>35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80044540.928373963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Portland</v>
      </c>
      <c r="C186" t="s">
        <v>65</v>
      </c>
      <c r="D186">
        <v>0.75</v>
      </c>
      <c r="E186" t="str">
        <f t="shared" si="34"/>
        <v>Cal-37</v>
      </c>
      <c r="F186" t="s">
        <v>35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80044540.928373963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Portland</v>
      </c>
      <c r="C187" t="s">
        <v>65</v>
      </c>
      <c r="D187">
        <v>0.75</v>
      </c>
      <c r="E187" t="str">
        <f t="shared" si="34"/>
        <v>Cal-37</v>
      </c>
      <c r="F187" t="s">
        <v>35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80044540.928373963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Portland</v>
      </c>
      <c r="C188" t="s">
        <v>65</v>
      </c>
      <c r="D188">
        <v>0.75</v>
      </c>
      <c r="E188" t="str">
        <f t="shared" si="34"/>
        <v>Cal-37</v>
      </c>
      <c r="F188" t="s">
        <v>35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80044540.928373963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Portland</v>
      </c>
      <c r="C189" t="s">
        <v>65</v>
      </c>
      <c r="D189">
        <v>0.5</v>
      </c>
      <c r="E189" t="str">
        <f t="shared" si="34"/>
        <v>Cal-37</v>
      </c>
      <c r="F189" t="s">
        <v>35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23648566.022060804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Portland</v>
      </c>
      <c r="C190" t="s">
        <v>65</v>
      </c>
      <c r="D190">
        <v>0.5</v>
      </c>
      <c r="E190" t="str">
        <f t="shared" si="34"/>
        <v>Cal-37</v>
      </c>
      <c r="F190" t="s">
        <v>35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23648566.022060804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Portland</v>
      </c>
      <c r="C191" t="s">
        <v>65</v>
      </c>
      <c r="D191">
        <v>0.5</v>
      </c>
      <c r="E191" t="str">
        <f t="shared" si="34"/>
        <v>Cal-37</v>
      </c>
      <c r="F191" t="s">
        <v>35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23648566.022060804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Portland</v>
      </c>
      <c r="C192" t="s">
        <v>65</v>
      </c>
      <c r="D192">
        <v>0.5</v>
      </c>
      <c r="E192" t="str">
        <f t="shared" si="34"/>
        <v>Cal-37</v>
      </c>
      <c r="F192" t="s">
        <v>35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23648566.022060804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Portland</v>
      </c>
      <c r="C193" t="s">
        <v>65</v>
      </c>
      <c r="D193">
        <v>0.5</v>
      </c>
      <c r="E193" t="str">
        <f t="shared" si="34"/>
        <v>Cal-37</v>
      </c>
      <c r="F193" t="s">
        <v>35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23648566.022060804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Portland</v>
      </c>
      <c r="C194" t="s">
        <v>65</v>
      </c>
      <c r="D194">
        <v>0.25</v>
      </c>
      <c r="E194" t="str">
        <f t="shared" si="34"/>
        <v>Cal-37</v>
      </c>
      <c r="F194" t="s">
        <v>35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-29651113.285664644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Portland</v>
      </c>
      <c r="C195" t="s">
        <v>65</v>
      </c>
      <c r="D195">
        <v>0.25</v>
      </c>
      <c r="E195" t="str">
        <f t="shared" si="34"/>
        <v>Cal-37</v>
      </c>
      <c r="F195" t="s">
        <v>35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-29651113.285664644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Portland</v>
      </c>
      <c r="C196" t="s">
        <v>65</v>
      </c>
      <c r="D196">
        <v>0.25</v>
      </c>
      <c r="E196" t="str">
        <f t="shared" si="34"/>
        <v>Cal-37</v>
      </c>
      <c r="F196" t="s">
        <v>35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-29651113.285664644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Portland</v>
      </c>
      <c r="C197" t="s">
        <v>65</v>
      </c>
      <c r="D197">
        <v>0.25</v>
      </c>
      <c r="E197" t="str">
        <f t="shared" si="34"/>
        <v>Cal-37</v>
      </c>
      <c r="F197" t="s">
        <v>35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-29651113.285664644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Portland</v>
      </c>
      <c r="C198" t="s">
        <v>65</v>
      </c>
      <c r="D198">
        <v>0.05</v>
      </c>
      <c r="E198" t="str">
        <f t="shared" si="34"/>
        <v>Cal-37</v>
      </c>
      <c r="F198" t="s">
        <v>35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-97082617.289026931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Portland</v>
      </c>
      <c r="C199" t="s">
        <v>65</v>
      </c>
      <c r="D199">
        <v>0.05</v>
      </c>
      <c r="E199" t="str">
        <f t="shared" si="34"/>
        <v>Cal-37</v>
      </c>
      <c r="F199" t="s">
        <v>35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-97082617.289026931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Portland</v>
      </c>
      <c r="C200" t="s">
        <v>65</v>
      </c>
      <c r="D200">
        <v>0.05</v>
      </c>
      <c r="E200" t="str">
        <f t="shared" si="34"/>
        <v>Cal-37</v>
      </c>
      <c r="F200" t="s">
        <v>35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-97082617.289026931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Portland</v>
      </c>
      <c r="C201" t="s">
        <v>65</v>
      </c>
      <c r="D201">
        <v>0</v>
      </c>
      <c r="E201" t="str">
        <f t="shared" si="34"/>
        <v>Cal-37</v>
      </c>
      <c r="F201" t="s">
        <v>35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-179894644.86952239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Portland</v>
      </c>
      <c r="C202" t="s">
        <v>65</v>
      </c>
      <c r="D202" t="s">
        <v>25</v>
      </c>
      <c r="E202" t="str">
        <f t="shared" si="34"/>
        <v>Cal-37</v>
      </c>
      <c r="F202" t="s">
        <v>35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26974031.024519943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Portland</v>
      </c>
      <c r="C203" t="s">
        <v>65</v>
      </c>
      <c r="D203">
        <v>1</v>
      </c>
      <c r="E203" t="s">
        <v>18</v>
      </c>
      <c r="F203" t="s">
        <v>45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320330902.70802861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Portland</v>
      </c>
      <c r="C204" t="s">
        <v>65</v>
      </c>
      <c r="D204">
        <v>0.95</v>
      </c>
      <c r="E204" t="str">
        <f>E203</f>
        <v>Cal-37</v>
      </c>
      <c r="F204" t="s">
        <v>45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153753518.25337183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Portland</v>
      </c>
      <c r="C205" t="s">
        <v>65</v>
      </c>
      <c r="D205">
        <v>0.95</v>
      </c>
      <c r="E205" t="str">
        <f t="shared" ref="E205:E224" si="37">E204</f>
        <v>Cal-37</v>
      </c>
      <c r="F205" t="s">
        <v>45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153753518.25337183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Portland</v>
      </c>
      <c r="C206" t="s">
        <v>65</v>
      </c>
      <c r="D206">
        <v>0.95</v>
      </c>
      <c r="E206" t="str">
        <f t="shared" si="37"/>
        <v>Cal-37</v>
      </c>
      <c r="F206" t="s">
        <v>45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153753518.25337183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Portland</v>
      </c>
      <c r="C207" t="s">
        <v>65</v>
      </c>
      <c r="D207">
        <v>0.75</v>
      </c>
      <c r="E207" t="str">
        <f t="shared" si="37"/>
        <v>Cal-37</v>
      </c>
      <c r="F207" t="s">
        <v>45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78082892.512336612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Portland</v>
      </c>
      <c r="C208" t="s">
        <v>65</v>
      </c>
      <c r="D208">
        <v>0.75</v>
      </c>
      <c r="E208" t="str">
        <f t="shared" si="37"/>
        <v>Cal-37</v>
      </c>
      <c r="F208" t="s">
        <v>45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78082892.512336612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Portland</v>
      </c>
      <c r="C209" t="s">
        <v>65</v>
      </c>
      <c r="D209">
        <v>0.75</v>
      </c>
      <c r="E209" t="str">
        <f t="shared" si="37"/>
        <v>Cal-37</v>
      </c>
      <c r="F209" t="s">
        <v>45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78082892.512336612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Portland</v>
      </c>
      <c r="C210" t="s">
        <v>65</v>
      </c>
      <c r="D210">
        <v>0.75</v>
      </c>
      <c r="E210" t="str">
        <f t="shared" si="37"/>
        <v>Cal-37</v>
      </c>
      <c r="F210" t="s">
        <v>45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78082892.512336612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Portland</v>
      </c>
      <c r="C211" t="s">
        <v>65</v>
      </c>
      <c r="D211">
        <v>0.5</v>
      </c>
      <c r="E211" t="str">
        <f t="shared" si="37"/>
        <v>Cal-37</v>
      </c>
      <c r="F211" t="s">
        <v>45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24061259.324123006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Portland</v>
      </c>
      <c r="C212" t="s">
        <v>65</v>
      </c>
      <c r="D212">
        <v>0.5</v>
      </c>
      <c r="E212" t="str">
        <f t="shared" si="37"/>
        <v>Cal-37</v>
      </c>
      <c r="F212" t="s">
        <v>45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24061259.324123006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Portland</v>
      </c>
      <c r="C213" t="s">
        <v>65</v>
      </c>
      <c r="D213">
        <v>0.5</v>
      </c>
      <c r="E213" t="str">
        <f t="shared" si="37"/>
        <v>Cal-37</v>
      </c>
      <c r="F213" t="s">
        <v>45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24061259.324123006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Portland</v>
      </c>
      <c r="C214" t="s">
        <v>65</v>
      </c>
      <c r="D214">
        <v>0.5</v>
      </c>
      <c r="E214" t="str">
        <f t="shared" si="37"/>
        <v>Cal-37</v>
      </c>
      <c r="F214" t="s">
        <v>45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24061259.324123006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Portland</v>
      </c>
      <c r="C215" t="s">
        <v>65</v>
      </c>
      <c r="D215">
        <v>0.5</v>
      </c>
      <c r="E215" t="str">
        <f t="shared" si="37"/>
        <v>Cal-37</v>
      </c>
      <c r="F215" t="s">
        <v>45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24061259.324123006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Portland</v>
      </c>
      <c r="C216" t="s">
        <v>65</v>
      </c>
      <c r="D216">
        <v>0.25</v>
      </c>
      <c r="E216" t="str">
        <f t="shared" si="37"/>
        <v>Cal-37</v>
      </c>
      <c r="F216" t="s">
        <v>45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-28053593.236615345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Portland</v>
      </c>
      <c r="C217" t="s">
        <v>65</v>
      </c>
      <c r="D217">
        <v>0.25</v>
      </c>
      <c r="E217" t="str">
        <f t="shared" si="37"/>
        <v>Cal-37</v>
      </c>
      <c r="F217" t="s">
        <v>45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-28053593.236615345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Portland</v>
      </c>
      <c r="C218" t="s">
        <v>65</v>
      </c>
      <c r="D218">
        <v>0.25</v>
      </c>
      <c r="E218" t="str">
        <f t="shared" si="37"/>
        <v>Cal-37</v>
      </c>
      <c r="F218" t="s">
        <v>45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-28053593.236615345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Portland</v>
      </c>
      <c r="C219" t="s">
        <v>65</v>
      </c>
      <c r="D219">
        <v>0.25</v>
      </c>
      <c r="E219" t="str">
        <f t="shared" si="37"/>
        <v>Cal-37</v>
      </c>
      <c r="F219" t="s">
        <v>45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-28053593.236615345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Portland</v>
      </c>
      <c r="C220" t="s">
        <v>65</v>
      </c>
      <c r="D220">
        <v>0.05</v>
      </c>
      <c r="E220" t="str">
        <f t="shared" si="37"/>
        <v>Cal-37</v>
      </c>
      <c r="F220" t="s">
        <v>45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-93331601.58248356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Portland</v>
      </c>
      <c r="C221" t="s">
        <v>65</v>
      </c>
      <c r="D221">
        <v>0.05</v>
      </c>
      <c r="E221" t="str">
        <f t="shared" si="37"/>
        <v>Cal-37</v>
      </c>
      <c r="F221" t="s">
        <v>45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-93331601.58248356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Portland</v>
      </c>
      <c r="C222" t="s">
        <v>65</v>
      </c>
      <c r="D222">
        <v>0.05</v>
      </c>
      <c r="E222" t="str">
        <f t="shared" si="37"/>
        <v>Cal-37</v>
      </c>
      <c r="F222" t="s">
        <v>45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-93331601.58248356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Portland</v>
      </c>
      <c r="C223" t="s">
        <v>65</v>
      </c>
      <c r="D223">
        <v>0</v>
      </c>
      <c r="E223" t="str">
        <f t="shared" si="37"/>
        <v>Cal-37</v>
      </c>
      <c r="F223" t="s">
        <v>45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-164825467.615751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Portland</v>
      </c>
      <c r="C224" t="s">
        <v>65</v>
      </c>
      <c r="D224" t="s">
        <v>25</v>
      </c>
      <c r="E224" t="str">
        <f t="shared" si="37"/>
        <v>Cal-37</v>
      </c>
      <c r="F224" t="s">
        <v>45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26182250.631969552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Portland</v>
      </c>
      <c r="C225" t="s">
        <v>65</v>
      </c>
      <c r="D225">
        <v>1</v>
      </c>
      <c r="E225" t="s">
        <v>18</v>
      </c>
      <c r="F225" t="s">
        <v>35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4.9858768168519303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Portland</v>
      </c>
      <c r="C226" t="s">
        <v>65</v>
      </c>
      <c r="D226">
        <v>0.95</v>
      </c>
      <c r="E226" t="str">
        <f>E225</f>
        <v>Cal-37</v>
      </c>
      <c r="F226" t="s">
        <v>35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2.3605864202564497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Portland</v>
      </c>
      <c r="C227" t="s">
        <v>65</v>
      </c>
      <c r="D227">
        <v>0.95</v>
      </c>
      <c r="E227" t="str">
        <f t="shared" ref="E227:E246" si="40">E226</f>
        <v>Cal-37</v>
      </c>
      <c r="F227" t="s">
        <v>35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2.3605864202564497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Portland</v>
      </c>
      <c r="C228" t="s">
        <v>65</v>
      </c>
      <c r="D228">
        <v>0.95</v>
      </c>
      <c r="E228" t="str">
        <f t="shared" si="40"/>
        <v>Cal-37</v>
      </c>
      <c r="F228" t="s">
        <v>35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2.3605864202564497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Portland</v>
      </c>
      <c r="C229" t="s">
        <v>65</v>
      </c>
      <c r="D229">
        <v>0.75</v>
      </c>
      <c r="E229" t="str">
        <f t="shared" si="40"/>
        <v>Cal-37</v>
      </c>
      <c r="F229" t="s">
        <v>35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1.1564725729418088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Portland</v>
      </c>
      <c r="C230" t="s">
        <v>65</v>
      </c>
      <c r="D230">
        <v>0.75</v>
      </c>
      <c r="E230" t="str">
        <f t="shared" si="40"/>
        <v>Cal-37</v>
      </c>
      <c r="F230" t="s">
        <v>35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1.1564725729418088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Portland</v>
      </c>
      <c r="C231" t="s">
        <v>65</v>
      </c>
      <c r="D231">
        <v>0.75</v>
      </c>
      <c r="E231" t="str">
        <f t="shared" si="40"/>
        <v>Cal-37</v>
      </c>
      <c r="F231" t="s">
        <v>35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1.1564725729418088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Portland</v>
      </c>
      <c r="C232" t="s">
        <v>65</v>
      </c>
      <c r="D232">
        <v>0.75</v>
      </c>
      <c r="E232" t="str">
        <f t="shared" si="40"/>
        <v>Cal-37</v>
      </c>
      <c r="F232" t="s">
        <v>35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1.1564725729418088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Portland</v>
      </c>
      <c r="C233" t="s">
        <v>65</v>
      </c>
      <c r="D233">
        <v>0.5</v>
      </c>
      <c r="E233" t="str">
        <f t="shared" si="40"/>
        <v>Cal-37</v>
      </c>
      <c r="F233" t="s">
        <v>35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0.34167124549304934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Portland</v>
      </c>
      <c r="C234" t="s">
        <v>65</v>
      </c>
      <c r="D234">
        <v>0.5</v>
      </c>
      <c r="E234" t="str">
        <f t="shared" si="40"/>
        <v>Cal-37</v>
      </c>
      <c r="F234" t="s">
        <v>35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0.34167124549304934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Portland</v>
      </c>
      <c r="C235" t="s">
        <v>65</v>
      </c>
      <c r="D235">
        <v>0.5</v>
      </c>
      <c r="E235" t="str">
        <f t="shared" si="40"/>
        <v>Cal-37</v>
      </c>
      <c r="F235" t="s">
        <v>35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0.34167124549304934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Portland</v>
      </c>
      <c r="C236" t="s">
        <v>65</v>
      </c>
      <c r="D236">
        <v>0.5</v>
      </c>
      <c r="E236" t="str">
        <f t="shared" si="40"/>
        <v>Cal-37</v>
      </c>
      <c r="F236" t="s">
        <v>35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0.34167124549304934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Portland</v>
      </c>
      <c r="C237" t="s">
        <v>65</v>
      </c>
      <c r="D237">
        <v>0.5</v>
      </c>
      <c r="E237" t="str">
        <f t="shared" si="40"/>
        <v>Cal-37</v>
      </c>
      <c r="F237" t="s">
        <v>35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0.34167124549304934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Portland</v>
      </c>
      <c r="C238" t="s">
        <v>65</v>
      </c>
      <c r="D238">
        <v>0.25</v>
      </c>
      <c r="E238" t="str">
        <f t="shared" si="40"/>
        <v>Cal-37</v>
      </c>
      <c r="F238" t="s">
        <v>35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-0.42839522688681408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Portland</v>
      </c>
      <c r="C239" t="s">
        <v>65</v>
      </c>
      <c r="D239">
        <v>0.25</v>
      </c>
      <c r="E239" t="str">
        <f t="shared" si="40"/>
        <v>Cal-37</v>
      </c>
      <c r="F239" t="s">
        <v>35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-0.42839522688681408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Portland</v>
      </c>
      <c r="C240" t="s">
        <v>65</v>
      </c>
      <c r="D240">
        <v>0.25</v>
      </c>
      <c r="E240" t="str">
        <f t="shared" si="40"/>
        <v>Cal-37</v>
      </c>
      <c r="F240" t="s">
        <v>35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-0.42839522688681408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Portland</v>
      </c>
      <c r="C241" t="s">
        <v>65</v>
      </c>
      <c r="D241">
        <v>0.25</v>
      </c>
      <c r="E241" t="str">
        <f t="shared" si="40"/>
        <v>Cal-37</v>
      </c>
      <c r="F241" t="s">
        <v>35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-0.42839522688681408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Portland</v>
      </c>
      <c r="C242" t="s">
        <v>65</v>
      </c>
      <c r="D242">
        <v>0.05</v>
      </c>
      <c r="E242" t="str">
        <f t="shared" si="40"/>
        <v>Cal-37</v>
      </c>
      <c r="F242" t="s">
        <v>35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-1.4026363684767857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Portland</v>
      </c>
      <c r="C243" t="s">
        <v>65</v>
      </c>
      <c r="D243">
        <v>0.05</v>
      </c>
      <c r="E243" t="str">
        <f t="shared" si="40"/>
        <v>Cal-37</v>
      </c>
      <c r="F243" t="s">
        <v>35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-1.4026363684767857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Portland</v>
      </c>
      <c r="C244" t="s">
        <v>65</v>
      </c>
      <c r="D244">
        <v>0.05</v>
      </c>
      <c r="E244" t="str">
        <f t="shared" si="40"/>
        <v>Cal-37</v>
      </c>
      <c r="F244" t="s">
        <v>35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-1.4026363684767857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Portland</v>
      </c>
      <c r="C245" t="s">
        <v>65</v>
      </c>
      <c r="D245">
        <v>0</v>
      </c>
      <c r="E245" t="str">
        <f t="shared" si="40"/>
        <v>Cal-37</v>
      </c>
      <c r="F245" t="s">
        <v>35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-2.5990932098276667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Portland</v>
      </c>
      <c r="C246" t="s">
        <v>65</v>
      </c>
      <c r="D246" t="s">
        <v>25</v>
      </c>
      <c r="E246" t="str">
        <f t="shared" si="40"/>
        <v>Cal-37</v>
      </c>
      <c r="F246" t="s">
        <v>35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0.38971710874639964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Portland</v>
      </c>
      <c r="C247" t="s">
        <v>65</v>
      </c>
      <c r="D247">
        <v>1</v>
      </c>
      <c r="E247" t="s">
        <v>18</v>
      </c>
      <c r="F247" t="s">
        <v>45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4.5055021354304658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Portland</v>
      </c>
      <c r="C248" t="s">
        <v>65</v>
      </c>
      <c r="D248">
        <v>0.95</v>
      </c>
      <c r="E248" t="str">
        <f>E247</f>
        <v>Cal-37</v>
      </c>
      <c r="F248" t="s">
        <v>45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2.1625662680816076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Portland</v>
      </c>
      <c r="C249" t="s">
        <v>65</v>
      </c>
      <c r="D249">
        <v>0.95</v>
      </c>
      <c r="E249" t="str">
        <f t="shared" ref="E249:E268" si="42">E248</f>
        <v>Cal-37</v>
      </c>
      <c r="F249" t="s">
        <v>45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2.1625662680816076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Portland</v>
      </c>
      <c r="C250" t="s">
        <v>65</v>
      </c>
      <c r="D250">
        <v>0.95</v>
      </c>
      <c r="E250" t="str">
        <f t="shared" si="42"/>
        <v>Cal-37</v>
      </c>
      <c r="F250" t="s">
        <v>45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2.1625662680816076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Portland</v>
      </c>
      <c r="C251" t="s">
        <v>65</v>
      </c>
      <c r="D251">
        <v>0.75</v>
      </c>
      <c r="E251" t="str">
        <f t="shared" si="42"/>
        <v>Cal-37</v>
      </c>
      <c r="F251" t="s">
        <v>45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1.098247580801085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Portland</v>
      </c>
      <c r="C252" t="s">
        <v>65</v>
      </c>
      <c r="D252">
        <v>0.75</v>
      </c>
      <c r="E252" t="str">
        <f t="shared" si="42"/>
        <v>Cal-37</v>
      </c>
      <c r="F252" t="s">
        <v>45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1.098247580801085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Portland</v>
      </c>
      <c r="C253" t="s">
        <v>65</v>
      </c>
      <c r="D253">
        <v>0.75</v>
      </c>
      <c r="E253" t="str">
        <f t="shared" si="42"/>
        <v>Cal-37</v>
      </c>
      <c r="F253" t="s">
        <v>45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1.098247580801085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Portland</v>
      </c>
      <c r="C254" t="s">
        <v>65</v>
      </c>
      <c r="D254">
        <v>0.75</v>
      </c>
      <c r="E254" t="str">
        <f t="shared" si="42"/>
        <v>Cal-37</v>
      </c>
      <c r="F254" t="s">
        <v>45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1.098247580801085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Portland</v>
      </c>
      <c r="C255" t="s">
        <v>65</v>
      </c>
      <c r="D255">
        <v>0.5</v>
      </c>
      <c r="E255" t="str">
        <f t="shared" si="42"/>
        <v>Cal-37</v>
      </c>
      <c r="F255" t="s">
        <v>45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0.33842521701627049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Portland</v>
      </c>
      <c r="C256" t="s">
        <v>65</v>
      </c>
      <c r="D256">
        <v>0.5</v>
      </c>
      <c r="E256" t="str">
        <f t="shared" si="42"/>
        <v>Cal-37</v>
      </c>
      <c r="F256" t="s">
        <v>45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0.33842521701627049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Portland</v>
      </c>
      <c r="C257" t="s">
        <v>65</v>
      </c>
      <c r="D257">
        <v>0.5</v>
      </c>
      <c r="E257" t="str">
        <f t="shared" si="42"/>
        <v>Cal-37</v>
      </c>
      <c r="F257" t="s">
        <v>45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0.33842521701627049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Portland</v>
      </c>
      <c r="C258" t="s">
        <v>65</v>
      </c>
      <c r="D258">
        <v>0.5</v>
      </c>
      <c r="E258" t="str">
        <f t="shared" si="42"/>
        <v>Cal-37</v>
      </c>
      <c r="F258" t="s">
        <v>45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0.33842521701627049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Portland</v>
      </c>
      <c r="C259" t="s">
        <v>65</v>
      </c>
      <c r="D259">
        <v>0.5</v>
      </c>
      <c r="E259" t="str">
        <f t="shared" si="42"/>
        <v>Cal-37</v>
      </c>
      <c r="F259" t="s">
        <v>45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0.33842521701627049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Portland</v>
      </c>
      <c r="C260" t="s">
        <v>65</v>
      </c>
      <c r="D260">
        <v>0.25</v>
      </c>
      <c r="E260" t="str">
        <f t="shared" si="42"/>
        <v>Cal-37</v>
      </c>
      <c r="F260" t="s">
        <v>45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-0.39457799158788498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Portland</v>
      </c>
      <c r="C261" t="s">
        <v>65</v>
      </c>
      <c r="D261">
        <v>0.25</v>
      </c>
      <c r="E261" t="str">
        <f t="shared" si="42"/>
        <v>Cal-37</v>
      </c>
      <c r="F261" t="s">
        <v>45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-0.39457799158788498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Portland</v>
      </c>
      <c r="C262" t="s">
        <v>65</v>
      </c>
      <c r="D262">
        <v>0.25</v>
      </c>
      <c r="E262" t="str">
        <f t="shared" si="42"/>
        <v>Cal-37</v>
      </c>
      <c r="F262" t="s">
        <v>45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-0.39457799158788498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Portland</v>
      </c>
      <c r="C263" t="s">
        <v>65</v>
      </c>
      <c r="D263">
        <v>0.25</v>
      </c>
      <c r="E263" t="str">
        <f t="shared" si="42"/>
        <v>Cal-37</v>
      </c>
      <c r="F263" t="s">
        <v>45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-0.39457799158788498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Portland</v>
      </c>
      <c r="C264" t="s">
        <v>65</v>
      </c>
      <c r="D264">
        <v>0.05</v>
      </c>
      <c r="E264" t="str">
        <f t="shared" si="42"/>
        <v>Cal-37</v>
      </c>
      <c r="F264" t="s">
        <v>45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-1.3127229582851163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Portland</v>
      </c>
      <c r="C265" t="s">
        <v>65</v>
      </c>
      <c r="D265">
        <v>0.05</v>
      </c>
      <c r="E265" t="str">
        <f t="shared" si="42"/>
        <v>Cal-37</v>
      </c>
      <c r="F265" t="s">
        <v>45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-1.3127229582851163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Portland</v>
      </c>
      <c r="C266" t="s">
        <v>65</v>
      </c>
      <c r="D266">
        <v>0.05</v>
      </c>
      <c r="E266" t="str">
        <f t="shared" si="42"/>
        <v>Cal-37</v>
      </c>
      <c r="F266" t="s">
        <v>45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-1.3127229582851163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Portland</v>
      </c>
      <c r="C267" t="s">
        <v>65</v>
      </c>
      <c r="D267">
        <v>0</v>
      </c>
      <c r="E267" t="str">
        <f t="shared" si="42"/>
        <v>Cal-37</v>
      </c>
      <c r="F267" t="s">
        <v>45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-2.3182948945546067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Portland</v>
      </c>
      <c r="C268" t="s">
        <v>65</v>
      </c>
      <c r="D268" t="s">
        <v>25</v>
      </c>
      <c r="E268" t="str">
        <f t="shared" si="42"/>
        <v>Cal-37</v>
      </c>
      <c r="F268" t="s">
        <v>45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0.36825727750730025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Portland</v>
      </c>
      <c r="C269" t="s">
        <v>65</v>
      </c>
      <c r="D269">
        <v>1</v>
      </c>
      <c r="E269" t="s">
        <v>18</v>
      </c>
      <c r="F269" t="s">
        <v>35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6706148.8529254794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Portland</v>
      </c>
      <c r="C270" t="s">
        <v>65</v>
      </c>
      <c r="D270">
        <v>0.95</v>
      </c>
      <c r="E270" t="str">
        <f>E269</f>
        <v>Cal-37</v>
      </c>
      <c r="F270" t="s">
        <v>35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27455865.506817237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Portland</v>
      </c>
      <c r="C271" t="s">
        <v>65</v>
      </c>
      <c r="D271">
        <v>0.95</v>
      </c>
      <c r="E271" t="str">
        <f t="shared" ref="E271:E290" si="45">E270</f>
        <v>Cal-37</v>
      </c>
      <c r="F271" t="s">
        <v>35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27455865.506817237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Portland</v>
      </c>
      <c r="C272" t="s">
        <v>65</v>
      </c>
      <c r="D272">
        <v>0.95</v>
      </c>
      <c r="E272" t="str">
        <f t="shared" si="45"/>
        <v>Cal-37</v>
      </c>
      <c r="F272" t="s">
        <v>35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27455865.506817237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Portland</v>
      </c>
      <c r="C273" t="s">
        <v>65</v>
      </c>
      <c r="D273">
        <v>0.75</v>
      </c>
      <c r="E273" t="str">
        <f t="shared" si="45"/>
        <v>Cal-37</v>
      </c>
      <c r="F273" t="s">
        <v>35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31798571.386648655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Portland</v>
      </c>
      <c r="C274" t="s">
        <v>65</v>
      </c>
      <c r="D274">
        <v>0.75</v>
      </c>
      <c r="E274" t="str">
        <f t="shared" si="45"/>
        <v>Cal-37</v>
      </c>
      <c r="F274" t="s">
        <v>35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31798571.386648655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Portland</v>
      </c>
      <c r="C275" t="s">
        <v>65</v>
      </c>
      <c r="D275">
        <v>0.75</v>
      </c>
      <c r="E275" t="str">
        <f t="shared" si="45"/>
        <v>Cal-37</v>
      </c>
      <c r="F275" t="s">
        <v>35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31798571.386648655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Portland</v>
      </c>
      <c r="C276" t="s">
        <v>65</v>
      </c>
      <c r="D276">
        <v>0.75</v>
      </c>
      <c r="E276" t="str">
        <f t="shared" si="45"/>
        <v>Cal-37</v>
      </c>
      <c r="F276" t="s">
        <v>35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31798571.386648655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Portland</v>
      </c>
      <c r="C277" t="s">
        <v>65</v>
      </c>
      <c r="D277">
        <v>0.5</v>
      </c>
      <c r="E277" t="str">
        <f t="shared" si="45"/>
        <v>Cal-37</v>
      </c>
      <c r="F277" t="s">
        <v>35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35615109.209276058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Portland</v>
      </c>
      <c r="C278" t="s">
        <v>65</v>
      </c>
      <c r="D278">
        <v>0.5</v>
      </c>
      <c r="E278" t="str">
        <f t="shared" si="45"/>
        <v>Cal-37</v>
      </c>
      <c r="F278" t="s">
        <v>35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35615109.209276058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Portland</v>
      </c>
      <c r="C279" t="s">
        <v>65</v>
      </c>
      <c r="D279">
        <v>0.5</v>
      </c>
      <c r="E279" t="str">
        <f t="shared" si="45"/>
        <v>Cal-37</v>
      </c>
      <c r="F279" t="s">
        <v>35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35615109.209276058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Portland</v>
      </c>
      <c r="C280" t="s">
        <v>65</v>
      </c>
      <c r="D280">
        <v>0.5</v>
      </c>
      <c r="E280" t="str">
        <f t="shared" si="45"/>
        <v>Cal-37</v>
      </c>
      <c r="F280" t="s">
        <v>35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35615109.209276058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Portland</v>
      </c>
      <c r="C281" t="s">
        <v>65</v>
      </c>
      <c r="D281">
        <v>0.5</v>
      </c>
      <c r="E281" t="str">
        <f t="shared" si="45"/>
        <v>Cal-37</v>
      </c>
      <c r="F281" t="s">
        <v>35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35615109.209276058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Portland</v>
      </c>
      <c r="C282" t="s">
        <v>65</v>
      </c>
      <c r="D282">
        <v>0.25</v>
      </c>
      <c r="E282" t="str">
        <f t="shared" si="45"/>
        <v>Cal-37</v>
      </c>
      <c r="F282" t="s">
        <v>35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43670177.305502385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Portland</v>
      </c>
      <c r="C283" t="s">
        <v>65</v>
      </c>
      <c r="D283">
        <v>0.25</v>
      </c>
      <c r="E283" t="str">
        <f t="shared" si="45"/>
        <v>Cal-37</v>
      </c>
      <c r="F283" t="s">
        <v>35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43670177.305502385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Portland</v>
      </c>
      <c r="C284" t="s">
        <v>65</v>
      </c>
      <c r="D284">
        <v>0.25</v>
      </c>
      <c r="E284" t="str">
        <f t="shared" si="45"/>
        <v>Cal-37</v>
      </c>
      <c r="F284" t="s">
        <v>35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43670177.305502385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Portland</v>
      </c>
      <c r="C285" t="s">
        <v>65</v>
      </c>
      <c r="D285">
        <v>0.25</v>
      </c>
      <c r="E285" t="str">
        <f t="shared" si="45"/>
        <v>Cal-37</v>
      </c>
      <c r="F285" t="s">
        <v>35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43670177.305502385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Portland</v>
      </c>
      <c r="C286" t="s">
        <v>65</v>
      </c>
      <c r="D286">
        <v>0.05</v>
      </c>
      <c r="E286" t="str">
        <f t="shared" si="45"/>
        <v>Cal-37</v>
      </c>
      <c r="F286" t="s">
        <v>35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57240457.660129979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Portland</v>
      </c>
      <c r="C287" t="s">
        <v>65</v>
      </c>
      <c r="D287">
        <v>0.05</v>
      </c>
      <c r="E287" t="str">
        <f t="shared" si="45"/>
        <v>Cal-37</v>
      </c>
      <c r="F287" t="s">
        <v>35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57240457.660129979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Portland</v>
      </c>
      <c r="C288" t="s">
        <v>65</v>
      </c>
      <c r="D288">
        <v>0.05</v>
      </c>
      <c r="E288" t="str">
        <f t="shared" si="45"/>
        <v>Cal-37</v>
      </c>
      <c r="F288" t="s">
        <v>35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57240457.660129979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Portland</v>
      </c>
      <c r="C289" t="s">
        <v>65</v>
      </c>
      <c r="D289">
        <v>0</v>
      </c>
      <c r="E289" t="str">
        <f t="shared" si="45"/>
        <v>Cal-37</v>
      </c>
      <c r="F289" t="s">
        <v>35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49836603.787744716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Portland</v>
      </c>
      <c r="C290" t="s">
        <v>65</v>
      </c>
      <c r="D290" t="s">
        <v>25</v>
      </c>
      <c r="E290" t="str">
        <f t="shared" si="45"/>
        <v>Cal-37</v>
      </c>
      <c r="F290" t="s">
        <v>35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38975995.058576822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Portland</v>
      </c>
      <c r="C291" t="s">
        <v>65</v>
      </c>
      <c r="D291">
        <v>1</v>
      </c>
      <c r="E291" t="s">
        <v>18</v>
      </c>
      <c r="F291" t="s">
        <v>45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-2355349.2189793587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Portland</v>
      </c>
      <c r="C292" t="s">
        <v>65</v>
      </c>
      <c r="D292">
        <v>0.95</v>
      </c>
      <c r="E292" t="str">
        <f>E291</f>
        <v>Cal-37</v>
      </c>
      <c r="F292" t="s">
        <v>45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22847018.69572778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Portland</v>
      </c>
      <c r="C293" t="s">
        <v>65</v>
      </c>
      <c r="D293">
        <v>0.95</v>
      </c>
      <c r="E293" t="str">
        <f t="shared" ref="E293:E312" si="47">E292</f>
        <v>Cal-37</v>
      </c>
      <c r="F293" t="s">
        <v>45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22847018.69572778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Portland</v>
      </c>
      <c r="C294" t="s">
        <v>65</v>
      </c>
      <c r="D294">
        <v>0.95</v>
      </c>
      <c r="E294" t="str">
        <f t="shared" si="47"/>
        <v>Cal-37</v>
      </c>
      <c r="F294" t="s">
        <v>45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22847018.69572778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Portland</v>
      </c>
      <c r="C295" t="s">
        <v>65</v>
      </c>
      <c r="D295">
        <v>0.75</v>
      </c>
      <c r="E295" t="str">
        <f t="shared" si="47"/>
        <v>Cal-37</v>
      </c>
      <c r="F295" t="s">
        <v>45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29270108.236194819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Portland</v>
      </c>
      <c r="C296" t="s">
        <v>65</v>
      </c>
      <c r="D296">
        <v>0.75</v>
      </c>
      <c r="E296" t="str">
        <f t="shared" si="47"/>
        <v>Cal-37</v>
      </c>
      <c r="F296" t="s">
        <v>45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29270108.236194819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Portland</v>
      </c>
      <c r="C297" t="s">
        <v>65</v>
      </c>
      <c r="D297">
        <v>0.75</v>
      </c>
      <c r="E297" t="str">
        <f t="shared" si="47"/>
        <v>Cal-37</v>
      </c>
      <c r="F297" t="s">
        <v>45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29270108.236194819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Portland</v>
      </c>
      <c r="C298" t="s">
        <v>65</v>
      </c>
      <c r="D298">
        <v>0.75</v>
      </c>
      <c r="E298" t="str">
        <f t="shared" si="47"/>
        <v>Cal-37</v>
      </c>
      <c r="F298" t="s">
        <v>45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29270108.236194819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Portland</v>
      </c>
      <c r="C299" t="s">
        <v>65</v>
      </c>
      <c r="D299">
        <v>0.5</v>
      </c>
      <c r="E299" t="str">
        <f t="shared" si="47"/>
        <v>Cal-37</v>
      </c>
      <c r="F299" t="s">
        <v>45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33960416.15600583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Portland</v>
      </c>
      <c r="C300" t="s">
        <v>65</v>
      </c>
      <c r="D300">
        <v>0.5</v>
      </c>
      <c r="E300" t="str">
        <f t="shared" si="47"/>
        <v>Cal-37</v>
      </c>
      <c r="F300" t="s">
        <v>45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33960416.15600583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Portland</v>
      </c>
      <c r="C301" t="s">
        <v>65</v>
      </c>
      <c r="D301">
        <v>0.5</v>
      </c>
      <c r="E301" t="str">
        <f t="shared" si="47"/>
        <v>Cal-37</v>
      </c>
      <c r="F301" t="s">
        <v>45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33960416.15600583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Portland</v>
      </c>
      <c r="C302" t="s">
        <v>65</v>
      </c>
      <c r="D302">
        <v>0.5</v>
      </c>
      <c r="E302" t="str">
        <f t="shared" si="47"/>
        <v>Cal-37</v>
      </c>
      <c r="F302" t="s">
        <v>45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33960416.15600583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Portland</v>
      </c>
      <c r="C303" t="s">
        <v>65</v>
      </c>
      <c r="D303">
        <v>0.5</v>
      </c>
      <c r="E303" t="str">
        <f t="shared" si="47"/>
        <v>Cal-37</v>
      </c>
      <c r="F303" t="s">
        <v>45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33960416.15600583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Portland</v>
      </c>
      <c r="C304" t="s">
        <v>65</v>
      </c>
      <c r="D304">
        <v>0.25</v>
      </c>
      <c r="E304" t="str">
        <f t="shared" si="47"/>
        <v>Cal-37</v>
      </c>
      <c r="F304" t="s">
        <v>45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42678879.347671077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Portland</v>
      </c>
      <c r="C305" t="s">
        <v>65</v>
      </c>
      <c r="D305">
        <v>0.25</v>
      </c>
      <c r="E305" t="str">
        <f t="shared" si="47"/>
        <v>Cal-37</v>
      </c>
      <c r="F305" t="s">
        <v>45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42678879.347671077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Portland</v>
      </c>
      <c r="C306" t="s">
        <v>65</v>
      </c>
      <c r="D306">
        <v>0.25</v>
      </c>
      <c r="E306" t="str">
        <f t="shared" si="47"/>
        <v>Cal-37</v>
      </c>
      <c r="F306" t="s">
        <v>45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42678879.347671077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Portland</v>
      </c>
      <c r="C307" t="s">
        <v>65</v>
      </c>
      <c r="D307">
        <v>0.25</v>
      </c>
      <c r="E307" t="str">
        <f t="shared" si="47"/>
        <v>Cal-37</v>
      </c>
      <c r="F307" t="s">
        <v>45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42678879.347671077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Portland</v>
      </c>
      <c r="C308" t="s">
        <v>65</v>
      </c>
      <c r="D308">
        <v>0.05</v>
      </c>
      <c r="E308" t="str">
        <f t="shared" si="47"/>
        <v>Cal-37</v>
      </c>
      <c r="F308" t="s">
        <v>45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14211801.861495368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Portland</v>
      </c>
      <c r="C309" t="s">
        <v>65</v>
      </c>
      <c r="D309">
        <v>0.05</v>
      </c>
      <c r="E309" t="str">
        <f t="shared" si="47"/>
        <v>Cal-37</v>
      </c>
      <c r="F309" t="s">
        <v>45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14211801.861495368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Portland</v>
      </c>
      <c r="C310" t="s">
        <v>65</v>
      </c>
      <c r="D310">
        <v>0.05</v>
      </c>
      <c r="E310" t="str">
        <f t="shared" si="47"/>
        <v>Cal-37</v>
      </c>
      <c r="F310" t="s">
        <v>45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14211801.861495368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Portland</v>
      </c>
      <c r="C311" t="s">
        <v>65</v>
      </c>
      <c r="D311">
        <v>0</v>
      </c>
      <c r="E311" t="str">
        <f t="shared" si="47"/>
        <v>Cal-37</v>
      </c>
      <c r="F311" t="s">
        <v>45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-14251189.827395931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Portland</v>
      </c>
      <c r="C312" t="s">
        <v>65</v>
      </c>
      <c r="D312" t="s">
        <v>25</v>
      </c>
      <c r="E312" t="str">
        <f t="shared" si="47"/>
        <v>Cal-37</v>
      </c>
      <c r="F312" t="s">
        <v>45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37094352.595744826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Portland</v>
      </c>
      <c r="C313" t="s">
        <v>65</v>
      </c>
      <c r="D313">
        <v>1</v>
      </c>
      <c r="E313" t="s">
        <v>18</v>
      </c>
      <c r="F313" t="s">
        <v>35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84782839.462021172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Portland</v>
      </c>
      <c r="C314" t="s">
        <v>65</v>
      </c>
      <c r="D314">
        <v>0.95</v>
      </c>
      <c r="E314" t="str">
        <f>E313</f>
        <v>Cal-37</v>
      </c>
      <c r="F314" t="s">
        <v>35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51906988.296277836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Portland</v>
      </c>
      <c r="C315" t="s">
        <v>65</v>
      </c>
      <c r="D315">
        <v>0.95</v>
      </c>
      <c r="E315" t="str">
        <f t="shared" ref="E315:E334" si="50">E314</f>
        <v>Cal-37</v>
      </c>
      <c r="F315" t="s">
        <v>35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51906988.296277836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Portland</v>
      </c>
      <c r="C316" t="s">
        <v>65</v>
      </c>
      <c r="D316">
        <v>0.95</v>
      </c>
      <c r="E316" t="str">
        <f t="shared" si="50"/>
        <v>Cal-37</v>
      </c>
      <c r="F316" t="s">
        <v>35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51906988.296277836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Portland</v>
      </c>
      <c r="C317" t="s">
        <v>65</v>
      </c>
      <c r="D317">
        <v>0.75</v>
      </c>
      <c r="E317" t="str">
        <f t="shared" si="50"/>
        <v>Cal-37</v>
      </c>
      <c r="F317" t="s">
        <v>35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34098399.058310449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Portland</v>
      </c>
      <c r="C318" t="s">
        <v>65</v>
      </c>
      <c r="D318">
        <v>0.75</v>
      </c>
      <c r="E318" t="str">
        <f t="shared" si="50"/>
        <v>Cal-37</v>
      </c>
      <c r="F318" t="s">
        <v>35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34098399.058310449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Portland</v>
      </c>
      <c r="C319" t="s">
        <v>65</v>
      </c>
      <c r="D319">
        <v>0.75</v>
      </c>
      <c r="E319" t="str">
        <f t="shared" si="50"/>
        <v>Cal-37</v>
      </c>
      <c r="F319" t="s">
        <v>35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34098399.058310449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Portland</v>
      </c>
      <c r="C320" t="s">
        <v>65</v>
      </c>
      <c r="D320">
        <v>0.75</v>
      </c>
      <c r="E320" t="str">
        <f t="shared" si="50"/>
        <v>Cal-37</v>
      </c>
      <c r="F320" t="s">
        <v>35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34098399.058310449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Portland</v>
      </c>
      <c r="C321" t="s">
        <v>65</v>
      </c>
      <c r="D321">
        <v>0.5</v>
      </c>
      <c r="E321" t="str">
        <f t="shared" si="50"/>
        <v>Cal-37</v>
      </c>
      <c r="F321" t="s">
        <v>35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24522837.546295527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Portland</v>
      </c>
      <c r="C322" t="s">
        <v>65</v>
      </c>
      <c r="D322">
        <v>0.5</v>
      </c>
      <c r="E322" t="str">
        <f t="shared" si="50"/>
        <v>Cal-37</v>
      </c>
      <c r="F322" t="s">
        <v>35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24522837.546295527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Portland</v>
      </c>
      <c r="C323" t="s">
        <v>65</v>
      </c>
      <c r="D323">
        <v>0.5</v>
      </c>
      <c r="E323" t="str">
        <f t="shared" si="50"/>
        <v>Cal-37</v>
      </c>
      <c r="F323" t="s">
        <v>35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24522837.546295527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Portland</v>
      </c>
      <c r="C324" t="s">
        <v>65</v>
      </c>
      <c r="D324">
        <v>0.5</v>
      </c>
      <c r="E324" t="str">
        <f t="shared" si="50"/>
        <v>Cal-37</v>
      </c>
      <c r="F324" t="s">
        <v>35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24522837.546295527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Portland</v>
      </c>
      <c r="C325" t="s">
        <v>65</v>
      </c>
      <c r="D325">
        <v>0.5</v>
      </c>
      <c r="E325" t="str">
        <f t="shared" si="50"/>
        <v>Cal-37</v>
      </c>
      <c r="F325" t="s">
        <v>35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24522837.546295527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Portland</v>
      </c>
      <c r="C326" t="s">
        <v>65</v>
      </c>
      <c r="D326">
        <v>0.25</v>
      </c>
      <c r="E326" t="str">
        <f t="shared" si="50"/>
        <v>Cal-37</v>
      </c>
      <c r="F326" t="s">
        <v>35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19430173.352254648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Portland</v>
      </c>
      <c r="C327" t="s">
        <v>65</v>
      </c>
      <c r="D327">
        <v>0.25</v>
      </c>
      <c r="E327" t="str">
        <f t="shared" si="50"/>
        <v>Cal-37</v>
      </c>
      <c r="F327" t="s">
        <v>35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19430173.352254648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Portland</v>
      </c>
      <c r="C328" t="s">
        <v>65</v>
      </c>
      <c r="D328">
        <v>0.25</v>
      </c>
      <c r="E328" t="str">
        <f t="shared" si="50"/>
        <v>Cal-37</v>
      </c>
      <c r="F328" t="s">
        <v>35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19430173.352254648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Portland</v>
      </c>
      <c r="C329" t="s">
        <v>65</v>
      </c>
      <c r="D329">
        <v>0.25</v>
      </c>
      <c r="E329" t="str">
        <f t="shared" si="50"/>
        <v>Cal-37</v>
      </c>
      <c r="F329" t="s">
        <v>35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19430173.352254648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Portland</v>
      </c>
      <c r="C330" t="s">
        <v>65</v>
      </c>
      <c r="D330">
        <v>0.05</v>
      </c>
      <c r="E330" t="str">
        <f t="shared" si="50"/>
        <v>Cal-37</v>
      </c>
      <c r="F330" t="s">
        <v>35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15678276.458178923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Portland</v>
      </c>
      <c r="C331" t="s">
        <v>65</v>
      </c>
      <c r="D331">
        <v>0.05</v>
      </c>
      <c r="E331" t="str">
        <f t="shared" si="50"/>
        <v>Cal-37</v>
      </c>
      <c r="F331" t="s">
        <v>35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15678276.458178923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Portland</v>
      </c>
      <c r="C332" t="s">
        <v>65</v>
      </c>
      <c r="D332">
        <v>0.05</v>
      </c>
      <c r="E332" t="str">
        <f t="shared" si="50"/>
        <v>Cal-37</v>
      </c>
      <c r="F332" t="s">
        <v>35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15678276.458178923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Portland</v>
      </c>
      <c r="C333" t="s">
        <v>65</v>
      </c>
      <c r="D333">
        <v>0</v>
      </c>
      <c r="E333" t="str">
        <f t="shared" si="50"/>
        <v>Cal-37</v>
      </c>
      <c r="F333" t="s">
        <v>35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-15130087.072792679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Portland</v>
      </c>
      <c r="C334" t="s">
        <v>65</v>
      </c>
      <c r="D334" t="s">
        <v>25</v>
      </c>
      <c r="E334" t="str">
        <f t="shared" si="50"/>
        <v>Cal-37</v>
      </c>
      <c r="F334" t="s">
        <v>35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28527203.21403759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Portland</v>
      </c>
      <c r="C335" t="s">
        <v>65</v>
      </c>
      <c r="D335">
        <v>1</v>
      </c>
      <c r="E335" t="s">
        <v>18</v>
      </c>
      <c r="F335" t="s">
        <v>45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60019331.57358104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Portland</v>
      </c>
      <c r="C336" t="s">
        <v>65</v>
      </c>
      <c r="D336">
        <v>0.95</v>
      </c>
      <c r="E336" t="str">
        <f>E335</f>
        <v>Cal-37</v>
      </c>
      <c r="F336" t="s">
        <v>45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42273963.062043056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Portland</v>
      </c>
      <c r="C337" t="s">
        <v>65</v>
      </c>
      <c r="D337">
        <v>0.95</v>
      </c>
      <c r="E337" t="str">
        <f t="shared" ref="E337:E356" si="53">E336</f>
        <v>Cal-37</v>
      </c>
      <c r="F337" t="s">
        <v>45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42273963.062043056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Portland</v>
      </c>
      <c r="C338" t="s">
        <v>65</v>
      </c>
      <c r="D338">
        <v>0.95</v>
      </c>
      <c r="E338" t="str">
        <f t="shared" si="53"/>
        <v>Cal-37</v>
      </c>
      <c r="F338" t="s">
        <v>45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42273963.062043056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Portland</v>
      </c>
      <c r="C339" t="s">
        <v>65</v>
      </c>
      <c r="D339">
        <v>0.75</v>
      </c>
      <c r="E339" t="str">
        <f t="shared" si="53"/>
        <v>Cal-37</v>
      </c>
      <c r="F339" t="s">
        <v>45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32136750.642273098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Portland</v>
      </c>
      <c r="C340" t="s">
        <v>65</v>
      </c>
      <c r="D340">
        <v>0.75</v>
      </c>
      <c r="E340" t="str">
        <f t="shared" si="53"/>
        <v>Cal-37</v>
      </c>
      <c r="F340" t="s">
        <v>45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32136750.642273098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Portland</v>
      </c>
      <c r="C341" t="s">
        <v>65</v>
      </c>
      <c r="D341">
        <v>0.75</v>
      </c>
      <c r="E341" t="str">
        <f t="shared" si="53"/>
        <v>Cal-37</v>
      </c>
      <c r="F341" t="s">
        <v>45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32136750.642273098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Portland</v>
      </c>
      <c r="C342" t="s">
        <v>65</v>
      </c>
      <c r="D342">
        <v>0.75</v>
      </c>
      <c r="E342" t="str">
        <f t="shared" si="53"/>
        <v>Cal-37</v>
      </c>
      <c r="F342" t="s">
        <v>45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32136750.642273098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Portland</v>
      </c>
      <c r="C343" t="s">
        <v>65</v>
      </c>
      <c r="D343">
        <v>0.5</v>
      </c>
      <c r="E343" t="str">
        <f t="shared" si="53"/>
        <v>Cal-37</v>
      </c>
      <c r="F343" t="s">
        <v>45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24935530.84835773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Portland</v>
      </c>
      <c r="C344" t="s">
        <v>65</v>
      </c>
      <c r="D344">
        <v>0.5</v>
      </c>
      <c r="E344" t="str">
        <f t="shared" si="53"/>
        <v>Cal-37</v>
      </c>
      <c r="F344" t="s">
        <v>45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24935530.84835773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Portland</v>
      </c>
      <c r="C345" t="s">
        <v>65</v>
      </c>
      <c r="D345">
        <v>0.5</v>
      </c>
      <c r="E345" t="str">
        <f t="shared" si="53"/>
        <v>Cal-37</v>
      </c>
      <c r="F345" t="s">
        <v>45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24935530.84835773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Portland</v>
      </c>
      <c r="C346" t="s">
        <v>65</v>
      </c>
      <c r="D346">
        <v>0.5</v>
      </c>
      <c r="E346" t="str">
        <f t="shared" si="53"/>
        <v>Cal-37</v>
      </c>
      <c r="F346" t="s">
        <v>45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24935530.84835773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Portland</v>
      </c>
      <c r="C347" t="s">
        <v>65</v>
      </c>
      <c r="D347">
        <v>0.5</v>
      </c>
      <c r="E347" t="str">
        <f t="shared" si="53"/>
        <v>Cal-37</v>
      </c>
      <c r="F347" t="s">
        <v>45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24935530.84835773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Portland</v>
      </c>
      <c r="C348" t="s">
        <v>65</v>
      </c>
      <c r="D348">
        <v>0.25</v>
      </c>
      <c r="E348" t="str">
        <f t="shared" si="53"/>
        <v>Cal-37</v>
      </c>
      <c r="F348" t="s">
        <v>45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21027693.401303947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Portland</v>
      </c>
      <c r="C349" t="s">
        <v>65</v>
      </c>
      <c r="D349">
        <v>0.25</v>
      </c>
      <c r="E349" t="str">
        <f t="shared" si="53"/>
        <v>Cal-37</v>
      </c>
      <c r="F349" t="s">
        <v>45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21027693.401303947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Portland</v>
      </c>
      <c r="C350" t="s">
        <v>65</v>
      </c>
      <c r="D350">
        <v>0.25</v>
      </c>
      <c r="E350" t="str">
        <f t="shared" si="53"/>
        <v>Cal-37</v>
      </c>
      <c r="F350" t="s">
        <v>45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21027693.401303947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Portland</v>
      </c>
      <c r="C351" t="s">
        <v>65</v>
      </c>
      <c r="D351">
        <v>0.25</v>
      </c>
      <c r="E351" t="str">
        <f t="shared" si="53"/>
        <v>Cal-37</v>
      </c>
      <c r="F351" t="s">
        <v>45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21027693.401303947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Portland</v>
      </c>
      <c r="C352" t="s">
        <v>65</v>
      </c>
      <c r="D352">
        <v>0.05</v>
      </c>
      <c r="E352" t="str">
        <f t="shared" si="53"/>
        <v>Cal-37</v>
      </c>
      <c r="F352" t="s">
        <v>45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-23582595.140912935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Portland</v>
      </c>
      <c r="C353" t="s">
        <v>65</v>
      </c>
      <c r="D353">
        <v>0.05</v>
      </c>
      <c r="E353" t="str">
        <f t="shared" si="53"/>
        <v>Cal-37</v>
      </c>
      <c r="F353" t="s">
        <v>45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-23582595.140912935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Portland</v>
      </c>
      <c r="C354" t="s">
        <v>65</v>
      </c>
      <c r="D354">
        <v>0.05</v>
      </c>
      <c r="E354" t="str">
        <f t="shared" si="53"/>
        <v>Cal-37</v>
      </c>
      <c r="F354" t="s">
        <v>45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-23582595.140912935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Portland</v>
      </c>
      <c r="C355" t="s">
        <v>65</v>
      </c>
      <c r="D355">
        <v>0</v>
      </c>
      <c r="E355" t="str">
        <f t="shared" si="53"/>
        <v>Cal-37</v>
      </c>
      <c r="F355" t="s">
        <v>45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-70674291.731905445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Portland</v>
      </c>
      <c r="C356" t="s">
        <v>65</v>
      </c>
      <c r="D356" t="s">
        <v>25</v>
      </c>
      <c r="E356" t="str">
        <f t="shared" si="53"/>
        <v>Cal-37</v>
      </c>
      <c r="F356" t="s">
        <v>45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27735422.8214872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Portland</v>
      </c>
      <c r="C357" t="s">
        <v>65</v>
      </c>
      <c r="D357">
        <v>1</v>
      </c>
      <c r="E357" t="s">
        <v>18</v>
      </c>
      <c r="F357" t="s">
        <v>35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1.2249308617022727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Portland</v>
      </c>
      <c r="C358" t="s">
        <v>65</v>
      </c>
      <c r="D358">
        <v>0.95</v>
      </c>
      <c r="E358" t="str">
        <f>E357</f>
        <v>Cal-37</v>
      </c>
      <c r="F358" t="s">
        <v>35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0.74994506324138177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Portland</v>
      </c>
      <c r="C359" t="s">
        <v>65</v>
      </c>
      <c r="D359">
        <v>0.95</v>
      </c>
      <c r="E359" t="str">
        <f t="shared" ref="E359:E378" si="56">E358</f>
        <v>Cal-37</v>
      </c>
      <c r="F359" t="s">
        <v>35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0.74994506324138177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Portland</v>
      </c>
      <c r="C360" t="s">
        <v>65</v>
      </c>
      <c r="D360">
        <v>0.95</v>
      </c>
      <c r="E360" t="str">
        <f t="shared" si="56"/>
        <v>Cal-37</v>
      </c>
      <c r="F360" t="s">
        <v>35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0.74994506324138177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Portland</v>
      </c>
      <c r="C361" t="s">
        <v>65</v>
      </c>
      <c r="D361">
        <v>0.75</v>
      </c>
      <c r="E361" t="str">
        <f t="shared" si="56"/>
        <v>Cal-37</v>
      </c>
      <c r="F361" t="s">
        <v>35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0.49264900310250181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Portland</v>
      </c>
      <c r="C362" t="s">
        <v>65</v>
      </c>
      <c r="D362">
        <v>0.75</v>
      </c>
      <c r="E362" t="str">
        <f t="shared" si="56"/>
        <v>Cal-37</v>
      </c>
      <c r="F362" t="s">
        <v>35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0.49264900310250181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Portland</v>
      </c>
      <c r="C363" t="s">
        <v>65</v>
      </c>
      <c r="D363">
        <v>0.75</v>
      </c>
      <c r="E363" t="str">
        <f t="shared" si="56"/>
        <v>Cal-37</v>
      </c>
      <c r="F363" t="s">
        <v>35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0.49264900310250181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Portland</v>
      </c>
      <c r="C364" t="s">
        <v>65</v>
      </c>
      <c r="D364">
        <v>0.75</v>
      </c>
      <c r="E364" t="str">
        <f t="shared" si="56"/>
        <v>Cal-37</v>
      </c>
      <c r="F364" t="s">
        <v>35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0.49264900310250181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Portland</v>
      </c>
      <c r="C365" t="s">
        <v>65</v>
      </c>
      <c r="D365">
        <v>0.5</v>
      </c>
      <c r="E365" t="str">
        <f t="shared" si="56"/>
        <v>Cal-37</v>
      </c>
      <c r="F365" t="s">
        <v>35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0.35430260082790249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Portland</v>
      </c>
      <c r="C366" t="s">
        <v>65</v>
      </c>
      <c r="D366">
        <v>0.5</v>
      </c>
      <c r="E366" t="str">
        <f t="shared" si="56"/>
        <v>Cal-37</v>
      </c>
      <c r="F366" t="s">
        <v>35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0.35430260082790249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Portland</v>
      </c>
      <c r="C367" t="s">
        <v>65</v>
      </c>
      <c r="D367">
        <v>0.5</v>
      </c>
      <c r="E367" t="str">
        <f t="shared" si="56"/>
        <v>Cal-37</v>
      </c>
      <c r="F367" t="s">
        <v>35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0.35430260082790249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Portland</v>
      </c>
      <c r="C368" t="s">
        <v>65</v>
      </c>
      <c r="D368">
        <v>0.5</v>
      </c>
      <c r="E368" t="str">
        <f t="shared" si="56"/>
        <v>Cal-37</v>
      </c>
      <c r="F368" t="s">
        <v>35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0.35430260082790249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Portland</v>
      </c>
      <c r="C369" t="s">
        <v>65</v>
      </c>
      <c r="D369">
        <v>0.5</v>
      </c>
      <c r="E369" t="str">
        <f t="shared" si="56"/>
        <v>Cal-37</v>
      </c>
      <c r="F369" t="s">
        <v>35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0.35430260082790249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Portland</v>
      </c>
      <c r="C370" t="s">
        <v>65</v>
      </c>
      <c r="D370">
        <v>0.25</v>
      </c>
      <c r="E370" t="str">
        <f t="shared" si="56"/>
        <v>Cal-37</v>
      </c>
      <c r="F370" t="s">
        <v>35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0.2807244855023216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Portland</v>
      </c>
      <c r="C371" t="s">
        <v>65</v>
      </c>
      <c r="D371">
        <v>0.25</v>
      </c>
      <c r="E371" t="str">
        <f t="shared" si="56"/>
        <v>Cal-37</v>
      </c>
      <c r="F371" t="s">
        <v>35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0.2807244855023216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Portland</v>
      </c>
      <c r="C372" t="s">
        <v>65</v>
      </c>
      <c r="D372">
        <v>0.25</v>
      </c>
      <c r="E372" t="str">
        <f t="shared" si="56"/>
        <v>Cal-37</v>
      </c>
      <c r="F372" t="s">
        <v>35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0.2807244855023216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Portland</v>
      </c>
      <c r="C373" t="s">
        <v>65</v>
      </c>
      <c r="D373">
        <v>0.25</v>
      </c>
      <c r="E373" t="str">
        <f t="shared" si="56"/>
        <v>Cal-37</v>
      </c>
      <c r="F373" t="s">
        <v>35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0.2807244855023216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Portland</v>
      </c>
      <c r="C374" t="s">
        <v>65</v>
      </c>
      <c r="D374">
        <v>0.05</v>
      </c>
      <c r="E374" t="str">
        <f t="shared" si="56"/>
        <v>Cal-37</v>
      </c>
      <c r="F374" t="s">
        <v>35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0.22651759263767562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Portland</v>
      </c>
      <c r="C375" t="s">
        <v>65</v>
      </c>
      <c r="D375">
        <v>0.05</v>
      </c>
      <c r="E375" t="str">
        <f t="shared" si="56"/>
        <v>Cal-37</v>
      </c>
      <c r="F375" t="s">
        <v>35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0.22651759263767562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Portland</v>
      </c>
      <c r="C376" t="s">
        <v>65</v>
      </c>
      <c r="D376">
        <v>0.05</v>
      </c>
      <c r="E376" t="str">
        <f t="shared" si="56"/>
        <v>Cal-37</v>
      </c>
      <c r="F376" t="s">
        <v>35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0.22651759263767562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Portland</v>
      </c>
      <c r="C377" t="s">
        <v>65</v>
      </c>
      <c r="D377">
        <v>0</v>
      </c>
      <c r="E377" t="str">
        <f t="shared" si="56"/>
        <v>Cal-37</v>
      </c>
      <c r="F377" t="s">
        <v>35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-0.21859742741935914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Portland</v>
      </c>
      <c r="C378" t="s">
        <v>65</v>
      </c>
      <c r="D378" t="s">
        <v>25</v>
      </c>
      <c r="E378" t="str">
        <f t="shared" si="56"/>
        <v>Cal-37</v>
      </c>
      <c r="F378" t="s">
        <v>35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0.41215712798319465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Portland</v>
      </c>
      <c r="C379" t="s">
        <v>65</v>
      </c>
      <c r="D379">
        <v>1</v>
      </c>
      <c r="E379" t="s">
        <v>18</v>
      </c>
      <c r="F379" t="s">
        <v>45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0.84418089009150399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Portland</v>
      </c>
      <c r="C380" t="s">
        <v>65</v>
      </c>
      <c r="D380">
        <v>0.95</v>
      </c>
      <c r="E380" t="str">
        <f>E379</f>
        <v>Cal-37</v>
      </c>
      <c r="F380" t="s">
        <v>45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0.59458962353921496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Portland</v>
      </c>
      <c r="C381" t="s">
        <v>65</v>
      </c>
      <c r="D381">
        <v>0.95</v>
      </c>
      <c r="E381" t="str">
        <f t="shared" ref="E381:E400" si="58">E380</f>
        <v>Cal-37</v>
      </c>
      <c r="F381" t="s">
        <v>45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0.59458962353921496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Portland</v>
      </c>
      <c r="C382" t="s">
        <v>65</v>
      </c>
      <c r="D382">
        <v>0.95</v>
      </c>
      <c r="E382" t="str">
        <f t="shared" si="58"/>
        <v>Cal-37</v>
      </c>
      <c r="F382" t="s">
        <v>45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0.59458962353921496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Portland</v>
      </c>
      <c r="C383" t="s">
        <v>65</v>
      </c>
      <c r="D383">
        <v>0.75</v>
      </c>
      <c r="E383" t="str">
        <f t="shared" si="58"/>
        <v>Cal-37</v>
      </c>
      <c r="F383" t="s">
        <v>45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0.4520082121971582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Portland</v>
      </c>
      <c r="C384" t="s">
        <v>65</v>
      </c>
      <c r="D384">
        <v>0.75</v>
      </c>
      <c r="E384" t="str">
        <f t="shared" si="58"/>
        <v>Cal-37</v>
      </c>
      <c r="F384" t="s">
        <v>45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0.4520082121971582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Portland</v>
      </c>
      <c r="C385" t="s">
        <v>65</v>
      </c>
      <c r="D385">
        <v>0.75</v>
      </c>
      <c r="E385" t="str">
        <f t="shared" si="58"/>
        <v>Cal-37</v>
      </c>
      <c r="F385" t="s">
        <v>45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0.4520082121971582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Portland</v>
      </c>
      <c r="C386" t="s">
        <v>65</v>
      </c>
      <c r="D386">
        <v>0.75</v>
      </c>
      <c r="E386" t="str">
        <f t="shared" si="58"/>
        <v>Cal-37</v>
      </c>
      <c r="F386" t="s">
        <v>45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0.4520082121971582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Portland</v>
      </c>
      <c r="C387" t="s">
        <v>65</v>
      </c>
      <c r="D387">
        <v>0.5</v>
      </c>
      <c r="E387" t="str">
        <f t="shared" si="58"/>
        <v>Cal-37</v>
      </c>
      <c r="F387" t="s">
        <v>45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0.35072197697943863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Portland</v>
      </c>
      <c r="C388" t="s">
        <v>65</v>
      </c>
      <c r="D388">
        <v>0.5</v>
      </c>
      <c r="E388" t="str">
        <f t="shared" si="58"/>
        <v>Cal-37</v>
      </c>
      <c r="F388" t="s">
        <v>45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0.35072197697943863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Portland</v>
      </c>
      <c r="C389" t="s">
        <v>65</v>
      </c>
      <c r="D389">
        <v>0.5</v>
      </c>
      <c r="E389" t="str">
        <f t="shared" si="58"/>
        <v>Cal-37</v>
      </c>
      <c r="F389" t="s">
        <v>45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0.35072197697943863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Portland</v>
      </c>
      <c r="C390" t="s">
        <v>65</v>
      </c>
      <c r="D390">
        <v>0.5</v>
      </c>
      <c r="E390" t="str">
        <f t="shared" si="58"/>
        <v>Cal-37</v>
      </c>
      <c r="F390" t="s">
        <v>45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0.35072197697943863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Portland</v>
      </c>
      <c r="C391" t="s">
        <v>65</v>
      </c>
      <c r="D391">
        <v>0.5</v>
      </c>
      <c r="E391" t="str">
        <f t="shared" si="58"/>
        <v>Cal-37</v>
      </c>
      <c r="F391" t="s">
        <v>45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0.35072197697943863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Portland</v>
      </c>
      <c r="C392" t="s">
        <v>65</v>
      </c>
      <c r="D392">
        <v>0.25</v>
      </c>
      <c r="E392" t="str">
        <f t="shared" si="58"/>
        <v>Cal-37</v>
      </c>
      <c r="F392" t="s">
        <v>45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0.29575765785265129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Portland</v>
      </c>
      <c r="C393" t="s">
        <v>65</v>
      </c>
      <c r="D393">
        <v>0.25</v>
      </c>
      <c r="E393" t="str">
        <f t="shared" si="58"/>
        <v>Cal-37</v>
      </c>
      <c r="F393" t="s">
        <v>45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0.29575765785265129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Portland</v>
      </c>
      <c r="C394" t="s">
        <v>65</v>
      </c>
      <c r="D394">
        <v>0.25</v>
      </c>
      <c r="E394" t="str">
        <f t="shared" si="58"/>
        <v>Cal-37</v>
      </c>
      <c r="F394" t="s">
        <v>45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0.29575765785265129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Portland</v>
      </c>
      <c r="C395" t="s">
        <v>65</v>
      </c>
      <c r="D395">
        <v>0.25</v>
      </c>
      <c r="E395" t="str">
        <f t="shared" si="58"/>
        <v>Cal-37</v>
      </c>
      <c r="F395" t="s">
        <v>45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0.29575765785265129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Portland</v>
      </c>
      <c r="C396" t="s">
        <v>65</v>
      </c>
      <c r="D396">
        <v>0.05</v>
      </c>
      <c r="E396" t="str">
        <f t="shared" si="58"/>
        <v>Cal-37</v>
      </c>
      <c r="F396" t="s">
        <v>45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-0.33169273357063567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Portland</v>
      </c>
      <c r="C397" t="s">
        <v>65</v>
      </c>
      <c r="D397">
        <v>0.05</v>
      </c>
      <c r="E397" t="str">
        <f t="shared" si="58"/>
        <v>Cal-37</v>
      </c>
      <c r="F397" t="s">
        <v>45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-0.33169273357063567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Portland</v>
      </c>
      <c r="C398" t="s">
        <v>65</v>
      </c>
      <c r="D398">
        <v>0.05</v>
      </c>
      <c r="E398" t="str">
        <f t="shared" si="58"/>
        <v>Cal-37</v>
      </c>
      <c r="F398" t="s">
        <v>45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-0.33169273357063567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Portland</v>
      </c>
      <c r="C399" t="s">
        <v>65</v>
      </c>
      <c r="D399">
        <v>0</v>
      </c>
      <c r="E399" t="str">
        <f t="shared" si="58"/>
        <v>Cal-37</v>
      </c>
      <c r="F399" t="s">
        <v>45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-0.99404450094023011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Portland</v>
      </c>
      <c r="C400" t="s">
        <v>65</v>
      </c>
      <c r="D400" t="s">
        <v>25</v>
      </c>
      <c r="E400" t="str">
        <f t="shared" si="58"/>
        <v>Cal-37</v>
      </c>
      <c r="F400" t="s">
        <v>45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0.39010287703392865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Portland</v>
      </c>
      <c r="C401" t="s">
        <v>65</v>
      </c>
      <c r="D401">
        <v>1</v>
      </c>
      <c r="E401" t="s">
        <v>18</v>
      </c>
      <c r="F401" t="s">
        <v>35</v>
      </c>
      <c r="G401" s="105" t="s">
        <v>134</v>
      </c>
      <c r="H401" s="20" cm="1">
        <f t="array" ref="H401">INDEX(Financials!$B$5:$AI$260,FinancialWalk!K401,FinancialWalk!L401)</f>
        <v>230689650.50611007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Portland</v>
      </c>
      <c r="C402" t="s">
        <v>65</v>
      </c>
      <c r="D402">
        <v>0.95</v>
      </c>
      <c r="E402" t="str">
        <f>E401</f>
        <v>Cal-37</v>
      </c>
      <c r="F402" t="s">
        <v>35</v>
      </c>
      <c r="G402" s="105" t="s">
        <v>134</v>
      </c>
      <c r="H402" s="20" cm="1">
        <f t="array" ref="H402">INDEX(Financials!$B$5:$AI$260,FinancialWalk!K402,FinancialWalk!L402)</f>
        <v>115833633.33272998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Portland</v>
      </c>
      <c r="C403" t="s">
        <v>65</v>
      </c>
      <c r="D403">
        <v>0.95</v>
      </c>
      <c r="E403" t="str">
        <f t="shared" ref="E403:E422" si="61">E402</f>
        <v>Cal-37</v>
      </c>
      <c r="F403" t="s">
        <v>35</v>
      </c>
      <c r="G403" s="105" t="s">
        <v>134</v>
      </c>
      <c r="H403" s="20" cm="1">
        <f t="array" ref="H403">INDEX(Financials!$B$5:$AI$260,FinancialWalk!K403,FinancialWalk!L403)</f>
        <v>115833633.33272998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Portland</v>
      </c>
      <c r="C404" t="s">
        <v>65</v>
      </c>
      <c r="D404">
        <v>0.95</v>
      </c>
      <c r="E404" t="str">
        <f t="shared" si="61"/>
        <v>Cal-37</v>
      </c>
      <c r="F404" t="s">
        <v>35</v>
      </c>
      <c r="G404" s="105" t="s">
        <v>134</v>
      </c>
      <c r="H404" s="20" cm="1">
        <f t="array" ref="H404">INDEX(Financials!$B$5:$AI$260,FinancialWalk!K404,FinancialWalk!L404)</f>
        <v>115833633.33272998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Portland</v>
      </c>
      <c r="C405" t="s">
        <v>65</v>
      </c>
      <c r="D405">
        <v>0.75</v>
      </c>
      <c r="E405" t="str">
        <f t="shared" si="61"/>
        <v>Cal-37</v>
      </c>
      <c r="F405" t="s">
        <v>35</v>
      </c>
      <c r="G405" s="105" t="s">
        <v>134</v>
      </c>
      <c r="H405" s="20" cm="1">
        <f t="array" ref="H405">INDEX(Financials!$B$5:$AI$260,FinancialWalk!K405,FinancialWalk!L405)</f>
        <v>60106351.088858642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Portland</v>
      </c>
      <c r="C406" t="s">
        <v>65</v>
      </c>
      <c r="D406">
        <v>0.75</v>
      </c>
      <c r="E406" t="str">
        <f t="shared" si="61"/>
        <v>Cal-37</v>
      </c>
      <c r="F406" t="s">
        <v>35</v>
      </c>
      <c r="G406" s="105" t="s">
        <v>134</v>
      </c>
      <c r="H406" s="20" cm="1">
        <f t="array" ref="H406">INDEX(Financials!$B$5:$AI$260,FinancialWalk!K406,FinancialWalk!L406)</f>
        <v>60106351.088858642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Portland</v>
      </c>
      <c r="C407" t="s">
        <v>65</v>
      </c>
      <c r="D407">
        <v>0.75</v>
      </c>
      <c r="E407" t="str">
        <f t="shared" si="61"/>
        <v>Cal-37</v>
      </c>
      <c r="F407" t="s">
        <v>35</v>
      </c>
      <c r="G407" s="105" t="s">
        <v>134</v>
      </c>
      <c r="H407" s="20" cm="1">
        <f t="array" ref="H407">INDEX(Financials!$B$5:$AI$260,FinancialWalk!K407,FinancialWalk!L407)</f>
        <v>60106351.088858642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Portland</v>
      </c>
      <c r="C408" t="s">
        <v>65</v>
      </c>
      <c r="D408">
        <v>0.75</v>
      </c>
      <c r="E408" t="str">
        <f t="shared" si="61"/>
        <v>Cal-37</v>
      </c>
      <c r="F408" t="s">
        <v>35</v>
      </c>
      <c r="G408" s="105" t="s">
        <v>134</v>
      </c>
      <c r="H408" s="20" cm="1">
        <f t="array" ref="H408">INDEX(Financials!$B$5:$AI$260,FinancialWalk!K408,FinancialWalk!L408)</f>
        <v>60106351.088858642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Portland</v>
      </c>
      <c r="C409" t="s">
        <v>65</v>
      </c>
      <c r="D409">
        <v>0.5</v>
      </c>
      <c r="E409" t="str">
        <f t="shared" si="61"/>
        <v>Cal-37</v>
      </c>
      <c r="F409" t="s">
        <v>35</v>
      </c>
      <c r="G409" s="105" t="s">
        <v>134</v>
      </c>
      <c r="H409" s="20" cm="1">
        <f t="array" ref="H409">INDEX(Financials!$B$5:$AI$260,FinancialWalk!K409,FinancialWalk!L409)</f>
        <v>20405520.895078797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Portland</v>
      </c>
      <c r="C410" t="s">
        <v>65</v>
      </c>
      <c r="D410">
        <v>0.5</v>
      </c>
      <c r="E410" t="str">
        <f t="shared" si="61"/>
        <v>Cal-37</v>
      </c>
      <c r="F410" t="s">
        <v>35</v>
      </c>
      <c r="G410" s="105" t="s">
        <v>134</v>
      </c>
      <c r="H410" s="20" cm="1">
        <f t="array" ref="H410">INDEX(Financials!$B$5:$AI$260,FinancialWalk!K410,FinancialWalk!L410)</f>
        <v>20405520.895078797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Portland</v>
      </c>
      <c r="C411" t="s">
        <v>65</v>
      </c>
      <c r="D411">
        <v>0.5</v>
      </c>
      <c r="E411" t="str">
        <f t="shared" si="61"/>
        <v>Cal-37</v>
      </c>
      <c r="F411" t="s">
        <v>35</v>
      </c>
      <c r="G411" s="105" t="s">
        <v>134</v>
      </c>
      <c r="H411" s="20" cm="1">
        <f t="array" ref="H411">INDEX(Financials!$B$5:$AI$260,FinancialWalk!K411,FinancialWalk!L411)</f>
        <v>20405520.895078797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Portland</v>
      </c>
      <c r="C412" t="s">
        <v>65</v>
      </c>
      <c r="D412">
        <v>0.5</v>
      </c>
      <c r="E412" t="str">
        <f t="shared" si="61"/>
        <v>Cal-37</v>
      </c>
      <c r="F412" t="s">
        <v>35</v>
      </c>
      <c r="G412" s="105" t="s">
        <v>134</v>
      </c>
      <c r="H412" s="20" cm="1">
        <f t="array" ref="H412">INDEX(Financials!$B$5:$AI$260,FinancialWalk!K412,FinancialWalk!L412)</f>
        <v>20405520.895078797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Portland</v>
      </c>
      <c r="C413" t="s">
        <v>65</v>
      </c>
      <c r="D413">
        <v>0.5</v>
      </c>
      <c r="E413" t="str">
        <f t="shared" si="61"/>
        <v>Cal-37</v>
      </c>
      <c r="F413" t="s">
        <v>35</v>
      </c>
      <c r="G413" s="105" t="s">
        <v>134</v>
      </c>
      <c r="H413" s="20" cm="1">
        <f t="array" ref="H413">INDEX(Financials!$B$5:$AI$260,FinancialWalk!K413,FinancialWalk!L413)</f>
        <v>20405520.895078797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Portland</v>
      </c>
      <c r="C414" t="s">
        <v>65</v>
      </c>
      <c r="D414">
        <v>0.25</v>
      </c>
      <c r="E414" t="str">
        <f t="shared" si="61"/>
        <v>Cal-37</v>
      </c>
      <c r="F414" t="s">
        <v>35</v>
      </c>
      <c r="G414" s="105" t="s">
        <v>134</v>
      </c>
      <c r="H414" s="20" cm="1">
        <f t="array" ref="H414">INDEX(Financials!$B$5:$AI$260,FinancialWalk!K414,FinancialWalk!L414)</f>
        <v>-16503651.76072444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Portland</v>
      </c>
      <c r="C415" t="s">
        <v>65</v>
      </c>
      <c r="D415">
        <v>0.25</v>
      </c>
      <c r="E415" t="str">
        <f t="shared" si="61"/>
        <v>Cal-37</v>
      </c>
      <c r="F415" t="s">
        <v>35</v>
      </c>
      <c r="G415" s="105" t="s">
        <v>134</v>
      </c>
      <c r="H415" s="20" cm="1">
        <f t="array" ref="H415">INDEX(Financials!$B$5:$AI$260,FinancialWalk!K415,FinancialWalk!L415)</f>
        <v>-16503651.76072444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Portland</v>
      </c>
      <c r="C416" t="s">
        <v>65</v>
      </c>
      <c r="D416">
        <v>0.25</v>
      </c>
      <c r="E416" t="str">
        <f t="shared" si="61"/>
        <v>Cal-37</v>
      </c>
      <c r="F416" t="s">
        <v>35</v>
      </c>
      <c r="G416" s="105" t="s">
        <v>134</v>
      </c>
      <c r="H416" s="20" cm="1">
        <f t="array" ref="H416">INDEX(Financials!$B$5:$AI$260,FinancialWalk!K416,FinancialWalk!L416)</f>
        <v>-16503651.76072444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Portland</v>
      </c>
      <c r="C417" t="s">
        <v>65</v>
      </c>
      <c r="D417">
        <v>0.25</v>
      </c>
      <c r="E417" t="str">
        <f t="shared" si="61"/>
        <v>Cal-37</v>
      </c>
      <c r="F417" t="s">
        <v>35</v>
      </c>
      <c r="G417" s="105" t="s">
        <v>134</v>
      </c>
      <c r="H417" s="20" cm="1">
        <f t="array" ref="H417">INDEX(Financials!$B$5:$AI$260,FinancialWalk!K417,FinancialWalk!L417)</f>
        <v>-16503651.76072444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Portland</v>
      </c>
      <c r="C418" t="s">
        <v>65</v>
      </c>
      <c r="D418">
        <v>0.05</v>
      </c>
      <c r="E418" t="str">
        <f t="shared" si="61"/>
        <v>Cal-37</v>
      </c>
      <c r="F418" t="s">
        <v>35</v>
      </c>
      <c r="G418" s="105" t="s">
        <v>134</v>
      </c>
      <c r="H418" s="20" cm="1">
        <f t="array" ref="H418">INDEX(Financials!$B$5:$AI$260,FinancialWalk!K418,FinancialWalk!L418)</f>
        <v>-62340613.439033255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Portland</v>
      </c>
      <c r="C419" t="s">
        <v>65</v>
      </c>
      <c r="D419">
        <v>0.05</v>
      </c>
      <c r="E419" t="str">
        <f t="shared" si="61"/>
        <v>Cal-37</v>
      </c>
      <c r="F419" t="s">
        <v>35</v>
      </c>
      <c r="G419" s="105" t="s">
        <v>134</v>
      </c>
      <c r="H419" s="20" cm="1">
        <f t="array" ref="H419">INDEX(Financials!$B$5:$AI$260,FinancialWalk!K419,FinancialWalk!L419)</f>
        <v>-62340613.439033255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Portland</v>
      </c>
      <c r="C420" t="s">
        <v>65</v>
      </c>
      <c r="D420">
        <v>0.05</v>
      </c>
      <c r="E420" t="str">
        <f t="shared" si="61"/>
        <v>Cal-37</v>
      </c>
      <c r="F420" t="s">
        <v>35</v>
      </c>
      <c r="G420" s="105" t="s">
        <v>134</v>
      </c>
      <c r="H420" s="20" cm="1">
        <f t="array" ref="H420">INDEX(Financials!$B$5:$AI$260,FinancialWalk!K420,FinancialWalk!L420)</f>
        <v>-62340613.439033255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Portland</v>
      </c>
      <c r="C421" t="s">
        <v>65</v>
      </c>
      <c r="D421">
        <v>0</v>
      </c>
      <c r="E421" t="str">
        <f t="shared" si="61"/>
        <v>Cal-37</v>
      </c>
      <c r="F421" t="s">
        <v>35</v>
      </c>
      <c r="G421" s="105" t="s">
        <v>134</v>
      </c>
      <c r="H421" s="20" cm="1">
        <f t="array" ref="H421">INDEX(Financials!$B$5:$AI$260,FinancialWalk!K421,FinancialWalk!L421)</f>
        <v>-115975611.64481205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Portland</v>
      </c>
      <c r="C422" t="s">
        <v>65</v>
      </c>
      <c r="D422" t="s">
        <v>25</v>
      </c>
      <c r="E422" t="str">
        <f t="shared" si="61"/>
        <v>Cal-37</v>
      </c>
      <c r="F422" t="s">
        <v>35</v>
      </c>
      <c r="G422" s="105" t="s">
        <v>134</v>
      </c>
      <c r="H422" s="20" cm="1">
        <f t="array" ref="H422">INDEX(Financials!$B$5:$AI$260,FinancialWalk!K422,FinancialWalk!L422)</f>
        <v>22928797.351886798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Portland</v>
      </c>
      <c r="C423" t="s">
        <v>65</v>
      </c>
      <c r="D423">
        <v>1</v>
      </c>
      <c r="E423" t="s">
        <v>18</v>
      </c>
      <c r="F423" t="s">
        <v>45</v>
      </c>
      <c r="G423" s="105" t="s">
        <v>134</v>
      </c>
      <c r="H423" s="20" cm="1">
        <f t="array" ref="H423">INDEX(Financials!$B$5:$AI$260,FinancialWalk!K423,FinancialWalk!L423)</f>
        <v>230689650.50611007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Portland</v>
      </c>
      <c r="C424" t="s">
        <v>65</v>
      </c>
      <c r="D424">
        <v>0.95</v>
      </c>
      <c r="E424" t="str">
        <f>E423</f>
        <v>Cal-37</v>
      </c>
      <c r="F424" t="s">
        <v>45</v>
      </c>
      <c r="G424" s="105" t="s">
        <v>134</v>
      </c>
      <c r="H424" s="20" cm="1">
        <f t="array" ref="H424">INDEX(Financials!$B$5:$AI$260,FinancialWalk!K424,FinancialWalk!L424)</f>
        <v>115833633.33272998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Portland</v>
      </c>
      <c r="C425" t="s">
        <v>65</v>
      </c>
      <c r="D425">
        <v>0.95</v>
      </c>
      <c r="E425" t="str">
        <f t="shared" ref="E425:E444" si="63">E424</f>
        <v>Cal-37</v>
      </c>
      <c r="F425" t="s">
        <v>45</v>
      </c>
      <c r="G425" s="105" t="s">
        <v>134</v>
      </c>
      <c r="H425" s="20" cm="1">
        <f t="array" ref="H425">INDEX(Financials!$B$5:$AI$260,FinancialWalk!K425,FinancialWalk!L425)</f>
        <v>115833633.33272998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Portland</v>
      </c>
      <c r="C426" t="s">
        <v>65</v>
      </c>
      <c r="D426">
        <v>0.95</v>
      </c>
      <c r="E426" t="str">
        <f t="shared" si="63"/>
        <v>Cal-37</v>
      </c>
      <c r="F426" t="s">
        <v>45</v>
      </c>
      <c r="G426" s="105" t="s">
        <v>134</v>
      </c>
      <c r="H426" s="20" cm="1">
        <f t="array" ref="H426">INDEX(Financials!$B$5:$AI$260,FinancialWalk!K426,FinancialWalk!L426)</f>
        <v>115833633.33272998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Portland</v>
      </c>
      <c r="C427" t="s">
        <v>65</v>
      </c>
      <c r="D427">
        <v>0.75</v>
      </c>
      <c r="E427" t="str">
        <f t="shared" si="63"/>
        <v>Cal-37</v>
      </c>
      <c r="F427" t="s">
        <v>45</v>
      </c>
      <c r="G427" s="105" t="s">
        <v>134</v>
      </c>
      <c r="H427" s="20" cm="1">
        <f t="array" ref="H427">INDEX(Financials!$B$5:$AI$260,FinancialWalk!K427,FinancialWalk!L427)</f>
        <v>60106351.088858642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Portland</v>
      </c>
      <c r="C428" t="s">
        <v>65</v>
      </c>
      <c r="D428">
        <v>0.75</v>
      </c>
      <c r="E428" t="str">
        <f t="shared" si="63"/>
        <v>Cal-37</v>
      </c>
      <c r="F428" t="s">
        <v>45</v>
      </c>
      <c r="G428" s="105" t="s">
        <v>134</v>
      </c>
      <c r="H428" s="20" cm="1">
        <f t="array" ref="H428">INDEX(Financials!$B$5:$AI$260,FinancialWalk!K428,FinancialWalk!L428)</f>
        <v>60106351.088858642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Portland</v>
      </c>
      <c r="C429" t="s">
        <v>65</v>
      </c>
      <c r="D429">
        <v>0.75</v>
      </c>
      <c r="E429" t="str">
        <f t="shared" si="63"/>
        <v>Cal-37</v>
      </c>
      <c r="F429" t="s">
        <v>45</v>
      </c>
      <c r="G429" s="105" t="s">
        <v>134</v>
      </c>
      <c r="H429" s="20" cm="1">
        <f t="array" ref="H429">INDEX(Financials!$B$5:$AI$260,FinancialWalk!K429,FinancialWalk!L429)</f>
        <v>60106351.088858642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Portland</v>
      </c>
      <c r="C430" t="s">
        <v>65</v>
      </c>
      <c r="D430">
        <v>0.75</v>
      </c>
      <c r="E430" t="str">
        <f t="shared" si="63"/>
        <v>Cal-37</v>
      </c>
      <c r="F430" t="s">
        <v>45</v>
      </c>
      <c r="G430" s="105" t="s">
        <v>134</v>
      </c>
      <c r="H430" s="20" cm="1">
        <f t="array" ref="H430">INDEX(Financials!$B$5:$AI$260,FinancialWalk!K430,FinancialWalk!L430)</f>
        <v>60106351.088858642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Portland</v>
      </c>
      <c r="C431" t="s">
        <v>65</v>
      </c>
      <c r="D431">
        <v>0.5</v>
      </c>
      <c r="E431" t="str">
        <f t="shared" si="63"/>
        <v>Cal-37</v>
      </c>
      <c r="F431" t="s">
        <v>45</v>
      </c>
      <c r="G431" s="105" t="s">
        <v>134</v>
      </c>
      <c r="H431" s="20" cm="1">
        <f t="array" ref="H431">INDEX(Financials!$B$5:$AI$260,FinancialWalk!K431,FinancialWalk!L431)</f>
        <v>20405520.895078797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Portland</v>
      </c>
      <c r="C432" t="s">
        <v>65</v>
      </c>
      <c r="D432">
        <v>0.5</v>
      </c>
      <c r="E432" t="str">
        <f t="shared" si="63"/>
        <v>Cal-37</v>
      </c>
      <c r="F432" t="s">
        <v>45</v>
      </c>
      <c r="G432" s="105" t="s">
        <v>134</v>
      </c>
      <c r="H432" s="20" cm="1">
        <f t="array" ref="H432">INDEX(Financials!$B$5:$AI$260,FinancialWalk!K432,FinancialWalk!L432)</f>
        <v>20405520.895078797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Portland</v>
      </c>
      <c r="C433" t="s">
        <v>65</v>
      </c>
      <c r="D433">
        <v>0.5</v>
      </c>
      <c r="E433" t="str">
        <f t="shared" si="63"/>
        <v>Cal-37</v>
      </c>
      <c r="F433" t="s">
        <v>45</v>
      </c>
      <c r="G433" s="105" t="s">
        <v>134</v>
      </c>
      <c r="H433" s="20" cm="1">
        <f t="array" ref="H433">INDEX(Financials!$B$5:$AI$260,FinancialWalk!K433,FinancialWalk!L433)</f>
        <v>20405520.895078797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Portland</v>
      </c>
      <c r="C434" t="s">
        <v>65</v>
      </c>
      <c r="D434">
        <v>0.5</v>
      </c>
      <c r="E434" t="str">
        <f t="shared" si="63"/>
        <v>Cal-37</v>
      </c>
      <c r="F434" t="s">
        <v>45</v>
      </c>
      <c r="G434" s="105" t="s">
        <v>134</v>
      </c>
      <c r="H434" s="20" cm="1">
        <f t="array" ref="H434">INDEX(Financials!$B$5:$AI$260,FinancialWalk!K434,FinancialWalk!L434)</f>
        <v>20405520.895078797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Portland</v>
      </c>
      <c r="C435" t="s">
        <v>65</v>
      </c>
      <c r="D435">
        <v>0.5</v>
      </c>
      <c r="E435" t="str">
        <f t="shared" si="63"/>
        <v>Cal-37</v>
      </c>
      <c r="F435" t="s">
        <v>45</v>
      </c>
      <c r="G435" s="105" t="s">
        <v>134</v>
      </c>
      <c r="H435" s="20" cm="1">
        <f t="array" ref="H435">INDEX(Financials!$B$5:$AI$260,FinancialWalk!K435,FinancialWalk!L435)</f>
        <v>20405520.895078797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Portland</v>
      </c>
      <c r="C436" t="s">
        <v>65</v>
      </c>
      <c r="D436">
        <v>0.25</v>
      </c>
      <c r="E436" t="str">
        <f t="shared" si="63"/>
        <v>Cal-37</v>
      </c>
      <c r="F436" t="s">
        <v>45</v>
      </c>
      <c r="G436" s="105" t="s">
        <v>134</v>
      </c>
      <c r="H436" s="20" cm="1">
        <f t="array" ref="H436">INDEX(Financials!$B$5:$AI$260,FinancialWalk!K436,FinancialWalk!L436)</f>
        <v>-16503651.76072444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Portland</v>
      </c>
      <c r="C437" t="s">
        <v>65</v>
      </c>
      <c r="D437">
        <v>0.25</v>
      </c>
      <c r="E437" t="str">
        <f t="shared" si="63"/>
        <v>Cal-37</v>
      </c>
      <c r="F437" t="s">
        <v>45</v>
      </c>
      <c r="G437" s="105" t="s">
        <v>134</v>
      </c>
      <c r="H437" s="20" cm="1">
        <f t="array" ref="H437">INDEX(Financials!$B$5:$AI$260,FinancialWalk!K437,FinancialWalk!L437)</f>
        <v>-16503651.76072444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Portland</v>
      </c>
      <c r="C438" t="s">
        <v>65</v>
      </c>
      <c r="D438">
        <v>0.25</v>
      </c>
      <c r="E438" t="str">
        <f t="shared" si="63"/>
        <v>Cal-37</v>
      </c>
      <c r="F438" t="s">
        <v>45</v>
      </c>
      <c r="G438" s="105" t="s">
        <v>134</v>
      </c>
      <c r="H438" s="20" cm="1">
        <f t="array" ref="H438">INDEX(Financials!$B$5:$AI$260,FinancialWalk!K438,FinancialWalk!L438)</f>
        <v>-16503651.76072444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Portland</v>
      </c>
      <c r="C439" t="s">
        <v>65</v>
      </c>
      <c r="D439">
        <v>0.25</v>
      </c>
      <c r="E439" t="str">
        <f t="shared" si="63"/>
        <v>Cal-37</v>
      </c>
      <c r="F439" t="s">
        <v>45</v>
      </c>
      <c r="G439" s="105" t="s">
        <v>134</v>
      </c>
      <c r="H439" s="20" cm="1">
        <f t="array" ref="H439">INDEX(Financials!$B$5:$AI$260,FinancialWalk!K439,FinancialWalk!L439)</f>
        <v>-16503651.76072444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Portland</v>
      </c>
      <c r="C440" t="s">
        <v>65</v>
      </c>
      <c r="D440">
        <v>0.05</v>
      </c>
      <c r="E440" t="str">
        <f t="shared" si="63"/>
        <v>Cal-37</v>
      </c>
      <c r="F440" t="s">
        <v>45</v>
      </c>
      <c r="G440" s="105" t="s">
        <v>134</v>
      </c>
      <c r="H440" s="20" cm="1">
        <f t="array" ref="H440">INDEX(Financials!$B$5:$AI$260,FinancialWalk!K440,FinancialWalk!L440)</f>
        <v>-62340613.439033255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Portland</v>
      </c>
      <c r="C441" t="s">
        <v>65</v>
      </c>
      <c r="D441">
        <v>0.05</v>
      </c>
      <c r="E441" t="str">
        <f t="shared" si="63"/>
        <v>Cal-37</v>
      </c>
      <c r="F441" t="s">
        <v>45</v>
      </c>
      <c r="G441" s="105" t="s">
        <v>134</v>
      </c>
      <c r="H441" s="20" cm="1">
        <f t="array" ref="H441">INDEX(Financials!$B$5:$AI$260,FinancialWalk!K441,FinancialWalk!L441)</f>
        <v>-62340613.439033255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Portland</v>
      </c>
      <c r="C442" t="s">
        <v>65</v>
      </c>
      <c r="D442">
        <v>0.05</v>
      </c>
      <c r="E442" t="str">
        <f t="shared" si="63"/>
        <v>Cal-37</v>
      </c>
      <c r="F442" t="s">
        <v>45</v>
      </c>
      <c r="G442" s="105" t="s">
        <v>134</v>
      </c>
      <c r="H442" s="20" cm="1">
        <f t="array" ref="H442">INDEX(Financials!$B$5:$AI$260,FinancialWalk!K442,FinancialWalk!L442)</f>
        <v>-62340613.439033255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Portland</v>
      </c>
      <c r="C443" t="s">
        <v>65</v>
      </c>
      <c r="D443">
        <v>0</v>
      </c>
      <c r="E443" t="str">
        <f t="shared" si="63"/>
        <v>Cal-37</v>
      </c>
      <c r="F443" t="s">
        <v>45</v>
      </c>
      <c r="G443" s="105" t="s">
        <v>134</v>
      </c>
      <c r="H443" s="20" cm="1">
        <f t="array" ref="H443">INDEX(Financials!$B$5:$AI$260,FinancialWalk!K443,FinancialWalk!L443)</f>
        <v>-111400186.80892052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Portland</v>
      </c>
      <c r="C444" t="s">
        <v>65</v>
      </c>
      <c r="D444" t="s">
        <v>25</v>
      </c>
      <c r="E444" t="str">
        <f t="shared" si="63"/>
        <v>Cal-37</v>
      </c>
      <c r="F444" t="s">
        <v>45</v>
      </c>
      <c r="G444" s="105" t="s">
        <v>134</v>
      </c>
      <c r="H444" s="20" cm="1">
        <f t="array" ref="H444">INDEX(Financials!$B$5:$AI$260,FinancialWalk!K444,FinancialWalk!L444)</f>
        <v>22928797.351886798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Portland</v>
      </c>
      <c r="C445" t="s">
        <v>65</v>
      </c>
      <c r="D445">
        <v>1</v>
      </c>
      <c r="E445" t="s">
        <v>18</v>
      </c>
      <c r="F445" t="s">
        <v>35</v>
      </c>
      <c r="G445" s="105" t="s">
        <v>135</v>
      </c>
      <c r="H445" s="20" cm="1">
        <f t="array" ref="H445">INDEX(Financials!$B$5:$AI$260,FinancialWalk!K445,FinancialWalk!L445)</f>
        <v>230689650.50611007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Portland</v>
      </c>
      <c r="C446" t="s">
        <v>65</v>
      </c>
      <c r="D446">
        <v>0.95</v>
      </c>
      <c r="E446" t="str">
        <f>E445</f>
        <v>Cal-37</v>
      </c>
      <c r="F446" t="s">
        <v>35</v>
      </c>
      <c r="G446" s="105" t="s">
        <v>135</v>
      </c>
      <c r="H446" s="20" cm="1">
        <f t="array" ref="H446">INDEX(Financials!$B$5:$AI$260,FinancialWalk!K446,FinancialWalk!L446)</f>
        <v>115833633.33272998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Portland</v>
      </c>
      <c r="C447" t="s">
        <v>65</v>
      </c>
      <c r="D447">
        <v>0.95</v>
      </c>
      <c r="E447" t="str">
        <f t="shared" ref="E447:E466" si="65">E446</f>
        <v>Cal-37</v>
      </c>
      <c r="F447" t="s">
        <v>35</v>
      </c>
      <c r="G447" s="105" t="s">
        <v>135</v>
      </c>
      <c r="H447" s="20" cm="1">
        <f t="array" ref="H447">INDEX(Financials!$B$5:$AI$260,FinancialWalk!K447,FinancialWalk!L447)</f>
        <v>115833633.33272998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Portland</v>
      </c>
      <c r="C448" t="s">
        <v>65</v>
      </c>
      <c r="D448">
        <v>0.95</v>
      </c>
      <c r="E448" t="str">
        <f t="shared" si="65"/>
        <v>Cal-37</v>
      </c>
      <c r="F448" t="s">
        <v>35</v>
      </c>
      <c r="G448" s="105" t="s">
        <v>135</v>
      </c>
      <c r="H448" s="20" cm="1">
        <f t="array" ref="H448">INDEX(Financials!$B$5:$AI$260,FinancialWalk!K448,FinancialWalk!L448)</f>
        <v>115833633.33272998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Portland</v>
      </c>
      <c r="C449" t="s">
        <v>65</v>
      </c>
      <c r="D449">
        <v>0.75</v>
      </c>
      <c r="E449" t="str">
        <f t="shared" si="65"/>
        <v>Cal-37</v>
      </c>
      <c r="F449" t="s">
        <v>35</v>
      </c>
      <c r="G449" s="105" t="s">
        <v>135</v>
      </c>
      <c r="H449" s="20" cm="1">
        <f t="array" ref="H449">INDEX(Financials!$B$5:$AI$260,FinancialWalk!K449,FinancialWalk!L449)</f>
        <v>60106351.088858642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Portland</v>
      </c>
      <c r="C450" t="s">
        <v>65</v>
      </c>
      <c r="D450">
        <v>0.75</v>
      </c>
      <c r="E450" t="str">
        <f t="shared" si="65"/>
        <v>Cal-37</v>
      </c>
      <c r="F450" t="s">
        <v>35</v>
      </c>
      <c r="G450" s="105" t="s">
        <v>135</v>
      </c>
      <c r="H450" s="20" cm="1">
        <f t="array" ref="H450">INDEX(Financials!$B$5:$AI$260,FinancialWalk!K450,FinancialWalk!L450)</f>
        <v>60106351.088858642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Portland</v>
      </c>
      <c r="C451" t="s">
        <v>65</v>
      </c>
      <c r="D451">
        <v>0.75</v>
      </c>
      <c r="E451" t="str">
        <f t="shared" si="65"/>
        <v>Cal-37</v>
      </c>
      <c r="F451" t="s">
        <v>35</v>
      </c>
      <c r="G451" s="105" t="s">
        <v>135</v>
      </c>
      <c r="H451" s="20" cm="1">
        <f t="array" ref="H451">INDEX(Financials!$B$5:$AI$260,FinancialWalk!K451,FinancialWalk!L451)</f>
        <v>60106351.088858642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Portland</v>
      </c>
      <c r="C452" t="s">
        <v>65</v>
      </c>
      <c r="D452">
        <v>0.75</v>
      </c>
      <c r="E452" t="str">
        <f t="shared" si="65"/>
        <v>Cal-37</v>
      </c>
      <c r="F452" t="s">
        <v>35</v>
      </c>
      <c r="G452" s="105" t="s">
        <v>135</v>
      </c>
      <c r="H452" s="20" cm="1">
        <f t="array" ref="H452">INDEX(Financials!$B$5:$AI$260,FinancialWalk!K452,FinancialWalk!L452)</f>
        <v>60106351.088858642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Portland</v>
      </c>
      <c r="C453" t="s">
        <v>65</v>
      </c>
      <c r="D453">
        <v>0.5</v>
      </c>
      <c r="E453" t="str">
        <f t="shared" si="65"/>
        <v>Cal-37</v>
      </c>
      <c r="F453" t="s">
        <v>35</v>
      </c>
      <c r="G453" s="105" t="s">
        <v>135</v>
      </c>
      <c r="H453" s="20" cm="1">
        <f t="array" ref="H453">INDEX(Financials!$B$5:$AI$260,FinancialWalk!K453,FinancialWalk!L453)</f>
        <v>20405520.895078797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Portland</v>
      </c>
      <c r="C454" t="s">
        <v>65</v>
      </c>
      <c r="D454">
        <v>0.5</v>
      </c>
      <c r="E454" t="str">
        <f t="shared" si="65"/>
        <v>Cal-37</v>
      </c>
      <c r="F454" t="s">
        <v>35</v>
      </c>
      <c r="G454" s="105" t="s">
        <v>135</v>
      </c>
      <c r="H454" s="20" cm="1">
        <f t="array" ref="H454">INDEX(Financials!$B$5:$AI$260,FinancialWalk!K454,FinancialWalk!L454)</f>
        <v>20405520.895078797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Portland</v>
      </c>
      <c r="C455" t="s">
        <v>65</v>
      </c>
      <c r="D455">
        <v>0.5</v>
      </c>
      <c r="E455" t="str">
        <f t="shared" si="65"/>
        <v>Cal-37</v>
      </c>
      <c r="F455" t="s">
        <v>35</v>
      </c>
      <c r="G455" s="105" t="s">
        <v>135</v>
      </c>
      <c r="H455" s="20" cm="1">
        <f t="array" ref="H455">INDEX(Financials!$B$5:$AI$260,FinancialWalk!K455,FinancialWalk!L455)</f>
        <v>20405520.895078797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Portland</v>
      </c>
      <c r="C456" t="s">
        <v>65</v>
      </c>
      <c r="D456">
        <v>0.5</v>
      </c>
      <c r="E456" t="str">
        <f t="shared" si="65"/>
        <v>Cal-37</v>
      </c>
      <c r="F456" t="s">
        <v>35</v>
      </c>
      <c r="G456" s="105" t="s">
        <v>135</v>
      </c>
      <c r="H456" s="20" cm="1">
        <f t="array" ref="H456">INDEX(Financials!$B$5:$AI$260,FinancialWalk!K456,FinancialWalk!L456)</f>
        <v>20405520.895078797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Portland</v>
      </c>
      <c r="C457" t="s">
        <v>65</v>
      </c>
      <c r="D457">
        <v>0.5</v>
      </c>
      <c r="E457" t="str">
        <f t="shared" si="65"/>
        <v>Cal-37</v>
      </c>
      <c r="F457" t="s">
        <v>35</v>
      </c>
      <c r="G457" s="105" t="s">
        <v>135</v>
      </c>
      <c r="H457" s="20" cm="1">
        <f t="array" ref="H457">INDEX(Financials!$B$5:$AI$260,FinancialWalk!K457,FinancialWalk!L457)</f>
        <v>20405520.895078797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Portland</v>
      </c>
      <c r="C458" t="s">
        <v>65</v>
      </c>
      <c r="D458">
        <v>0.25</v>
      </c>
      <c r="E458" t="str">
        <f t="shared" si="65"/>
        <v>Cal-37</v>
      </c>
      <c r="F458" t="s">
        <v>35</v>
      </c>
      <c r="G458" s="105" t="s">
        <v>135</v>
      </c>
      <c r="H458" s="20" cm="1">
        <f t="array" ref="H458">INDEX(Financials!$B$5:$AI$260,FinancialWalk!K458,FinancialWalk!L458)</f>
        <v>-16503651.76072444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Portland</v>
      </c>
      <c r="C459" t="s">
        <v>65</v>
      </c>
      <c r="D459">
        <v>0.25</v>
      </c>
      <c r="E459" t="str">
        <f t="shared" si="65"/>
        <v>Cal-37</v>
      </c>
      <c r="F459" t="s">
        <v>35</v>
      </c>
      <c r="G459" s="105" t="s">
        <v>135</v>
      </c>
      <c r="H459" s="20" cm="1">
        <f t="array" ref="H459">INDEX(Financials!$B$5:$AI$260,FinancialWalk!K459,FinancialWalk!L459)</f>
        <v>-16503651.76072444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Portland</v>
      </c>
      <c r="C460" t="s">
        <v>65</v>
      </c>
      <c r="D460">
        <v>0.25</v>
      </c>
      <c r="E460" t="str">
        <f t="shared" si="65"/>
        <v>Cal-37</v>
      </c>
      <c r="F460" t="s">
        <v>35</v>
      </c>
      <c r="G460" s="105" t="s">
        <v>135</v>
      </c>
      <c r="H460" s="20" cm="1">
        <f t="array" ref="H460">INDEX(Financials!$B$5:$AI$260,FinancialWalk!K460,FinancialWalk!L460)</f>
        <v>-16503651.76072444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Portland</v>
      </c>
      <c r="C461" t="s">
        <v>65</v>
      </c>
      <c r="D461">
        <v>0.25</v>
      </c>
      <c r="E461" t="str">
        <f t="shared" si="65"/>
        <v>Cal-37</v>
      </c>
      <c r="F461" t="s">
        <v>35</v>
      </c>
      <c r="G461" s="105" t="s">
        <v>135</v>
      </c>
      <c r="H461" s="20" cm="1">
        <f t="array" ref="H461">INDEX(Financials!$B$5:$AI$260,FinancialWalk!K461,FinancialWalk!L461)</f>
        <v>-16503651.76072444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Portland</v>
      </c>
      <c r="C462" t="s">
        <v>65</v>
      </c>
      <c r="D462">
        <v>0.05</v>
      </c>
      <c r="E462" t="str">
        <f t="shared" si="65"/>
        <v>Cal-37</v>
      </c>
      <c r="F462" t="s">
        <v>35</v>
      </c>
      <c r="G462" s="105" t="s">
        <v>135</v>
      </c>
      <c r="H462" s="20" cm="1">
        <f t="array" ref="H462">INDEX(Financials!$B$5:$AI$260,FinancialWalk!K462,FinancialWalk!L462)</f>
        <v>-62340613.439033255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Portland</v>
      </c>
      <c r="C463" t="s">
        <v>65</v>
      </c>
      <c r="D463">
        <v>0.05</v>
      </c>
      <c r="E463" t="str">
        <f t="shared" si="65"/>
        <v>Cal-37</v>
      </c>
      <c r="F463" t="s">
        <v>35</v>
      </c>
      <c r="G463" s="105" t="s">
        <v>135</v>
      </c>
      <c r="H463" s="20" cm="1">
        <f t="array" ref="H463">INDEX(Financials!$B$5:$AI$260,FinancialWalk!K463,FinancialWalk!L463)</f>
        <v>-62340613.439033255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Portland</v>
      </c>
      <c r="C464" t="s">
        <v>65</v>
      </c>
      <c r="D464">
        <v>0.05</v>
      </c>
      <c r="E464" t="str">
        <f t="shared" si="65"/>
        <v>Cal-37</v>
      </c>
      <c r="F464" t="s">
        <v>35</v>
      </c>
      <c r="G464" s="105" t="s">
        <v>135</v>
      </c>
      <c r="H464" s="20" cm="1">
        <f t="array" ref="H464">INDEX(Financials!$B$5:$AI$260,FinancialWalk!K464,FinancialWalk!L464)</f>
        <v>-62340613.439033255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Portland</v>
      </c>
      <c r="C465" t="s">
        <v>65</v>
      </c>
      <c r="D465">
        <v>0</v>
      </c>
      <c r="E465" t="str">
        <f t="shared" si="65"/>
        <v>Cal-37</v>
      </c>
      <c r="F465" t="s">
        <v>35</v>
      </c>
      <c r="G465" s="105" t="s">
        <v>135</v>
      </c>
      <c r="H465" s="20" cm="1">
        <f t="array" ref="H465">INDEX(Financials!$B$5:$AI$260,FinancialWalk!K465,FinancialWalk!L465)</f>
        <v>-115975611.64481205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Portland</v>
      </c>
      <c r="C466" t="s">
        <v>65</v>
      </c>
      <c r="D466" t="s">
        <v>25</v>
      </c>
      <c r="E466" t="str">
        <f t="shared" si="65"/>
        <v>Cal-37</v>
      </c>
      <c r="F466" t="s">
        <v>35</v>
      </c>
      <c r="G466" s="105" t="s">
        <v>135</v>
      </c>
      <c r="H466" s="20" cm="1">
        <f t="array" ref="H466">INDEX(Financials!$B$5:$AI$260,FinancialWalk!K466,FinancialWalk!L466)</f>
        <v>22928797.351886798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Portland</v>
      </c>
      <c r="C467" t="s">
        <v>65</v>
      </c>
      <c r="D467">
        <v>1</v>
      </c>
      <c r="E467" t="s">
        <v>18</v>
      </c>
      <c r="F467" t="s">
        <v>45</v>
      </c>
      <c r="G467" s="105" t="s">
        <v>135</v>
      </c>
      <c r="H467" s="20" cm="1">
        <f t="array" ref="H467">INDEX(Financials!$B$5:$AI$260,FinancialWalk!K467,FinancialWalk!L467)</f>
        <v>230689650.50611007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Portland</v>
      </c>
      <c r="C468" t="s">
        <v>65</v>
      </c>
      <c r="D468">
        <v>0.95</v>
      </c>
      <c r="E468" t="str">
        <f>E467</f>
        <v>Cal-37</v>
      </c>
      <c r="F468" t="s">
        <v>45</v>
      </c>
      <c r="G468" s="105" t="s">
        <v>135</v>
      </c>
      <c r="H468" s="20" cm="1">
        <f t="array" ref="H468">INDEX(Financials!$B$5:$AI$260,FinancialWalk!K468,FinancialWalk!L468)</f>
        <v>115833633.33272998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Portland</v>
      </c>
      <c r="C469" t="s">
        <v>65</v>
      </c>
      <c r="D469">
        <v>0.95</v>
      </c>
      <c r="E469" t="str">
        <f t="shared" ref="E469:E488" si="68">E468</f>
        <v>Cal-37</v>
      </c>
      <c r="F469" t="s">
        <v>45</v>
      </c>
      <c r="G469" s="105" t="s">
        <v>135</v>
      </c>
      <c r="H469" s="20" cm="1">
        <f t="array" ref="H469">INDEX(Financials!$B$5:$AI$260,FinancialWalk!K469,FinancialWalk!L469)</f>
        <v>115833633.33272998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Portland</v>
      </c>
      <c r="C470" t="s">
        <v>65</v>
      </c>
      <c r="D470">
        <v>0.95</v>
      </c>
      <c r="E470" t="str">
        <f t="shared" si="68"/>
        <v>Cal-37</v>
      </c>
      <c r="F470" t="s">
        <v>45</v>
      </c>
      <c r="G470" s="105" t="s">
        <v>135</v>
      </c>
      <c r="H470" s="20" cm="1">
        <f t="array" ref="H470">INDEX(Financials!$B$5:$AI$260,FinancialWalk!K470,FinancialWalk!L470)</f>
        <v>115833633.33272998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Portland</v>
      </c>
      <c r="C471" t="s">
        <v>65</v>
      </c>
      <c r="D471">
        <v>0.75</v>
      </c>
      <c r="E471" t="str">
        <f t="shared" si="68"/>
        <v>Cal-37</v>
      </c>
      <c r="F471" t="s">
        <v>45</v>
      </c>
      <c r="G471" s="105" t="s">
        <v>135</v>
      </c>
      <c r="H471" s="20" cm="1">
        <f t="array" ref="H471">INDEX(Financials!$B$5:$AI$260,FinancialWalk!K471,FinancialWalk!L471)</f>
        <v>60106351.088858642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Portland</v>
      </c>
      <c r="C472" t="s">
        <v>65</v>
      </c>
      <c r="D472">
        <v>0.75</v>
      </c>
      <c r="E472" t="str">
        <f t="shared" si="68"/>
        <v>Cal-37</v>
      </c>
      <c r="F472" t="s">
        <v>45</v>
      </c>
      <c r="G472" s="105" t="s">
        <v>135</v>
      </c>
      <c r="H472" s="20" cm="1">
        <f t="array" ref="H472">INDEX(Financials!$B$5:$AI$260,FinancialWalk!K472,FinancialWalk!L472)</f>
        <v>60106351.088858642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Portland</v>
      </c>
      <c r="C473" t="s">
        <v>65</v>
      </c>
      <c r="D473">
        <v>0.75</v>
      </c>
      <c r="E473" t="str">
        <f t="shared" si="68"/>
        <v>Cal-37</v>
      </c>
      <c r="F473" t="s">
        <v>45</v>
      </c>
      <c r="G473" s="105" t="s">
        <v>135</v>
      </c>
      <c r="H473" s="20" cm="1">
        <f t="array" ref="H473">INDEX(Financials!$B$5:$AI$260,FinancialWalk!K473,FinancialWalk!L473)</f>
        <v>60106351.088858642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Portland</v>
      </c>
      <c r="C474" t="s">
        <v>65</v>
      </c>
      <c r="D474">
        <v>0.75</v>
      </c>
      <c r="E474" t="str">
        <f t="shared" si="68"/>
        <v>Cal-37</v>
      </c>
      <c r="F474" t="s">
        <v>45</v>
      </c>
      <c r="G474" s="105" t="s">
        <v>135</v>
      </c>
      <c r="H474" s="20" cm="1">
        <f t="array" ref="H474">INDEX(Financials!$B$5:$AI$260,FinancialWalk!K474,FinancialWalk!L474)</f>
        <v>60106351.088858642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Portland</v>
      </c>
      <c r="C475" t="s">
        <v>65</v>
      </c>
      <c r="D475">
        <v>0.5</v>
      </c>
      <c r="E475" t="str">
        <f t="shared" si="68"/>
        <v>Cal-37</v>
      </c>
      <c r="F475" t="s">
        <v>45</v>
      </c>
      <c r="G475" s="105" t="s">
        <v>135</v>
      </c>
      <c r="H475" s="20" cm="1">
        <f t="array" ref="H475">INDEX(Financials!$B$5:$AI$260,FinancialWalk!K475,FinancialWalk!L475)</f>
        <v>20405520.895078797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Portland</v>
      </c>
      <c r="C476" t="s">
        <v>65</v>
      </c>
      <c r="D476">
        <v>0.5</v>
      </c>
      <c r="E476" t="str">
        <f t="shared" si="68"/>
        <v>Cal-37</v>
      </c>
      <c r="F476" t="s">
        <v>45</v>
      </c>
      <c r="G476" s="105" t="s">
        <v>135</v>
      </c>
      <c r="H476" s="20" cm="1">
        <f t="array" ref="H476">INDEX(Financials!$B$5:$AI$260,FinancialWalk!K476,FinancialWalk!L476)</f>
        <v>20405520.895078797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Portland</v>
      </c>
      <c r="C477" t="s">
        <v>65</v>
      </c>
      <c r="D477">
        <v>0.5</v>
      </c>
      <c r="E477" t="str">
        <f t="shared" si="68"/>
        <v>Cal-37</v>
      </c>
      <c r="F477" t="s">
        <v>45</v>
      </c>
      <c r="G477" s="105" t="s">
        <v>135</v>
      </c>
      <c r="H477" s="20" cm="1">
        <f t="array" ref="H477">INDEX(Financials!$B$5:$AI$260,FinancialWalk!K477,FinancialWalk!L477)</f>
        <v>20405520.895078797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Portland</v>
      </c>
      <c r="C478" t="s">
        <v>65</v>
      </c>
      <c r="D478">
        <v>0.5</v>
      </c>
      <c r="E478" t="str">
        <f t="shared" si="68"/>
        <v>Cal-37</v>
      </c>
      <c r="F478" t="s">
        <v>45</v>
      </c>
      <c r="G478" s="105" t="s">
        <v>135</v>
      </c>
      <c r="H478" s="20" cm="1">
        <f t="array" ref="H478">INDEX(Financials!$B$5:$AI$260,FinancialWalk!K478,FinancialWalk!L478)</f>
        <v>20405520.895078797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Portland</v>
      </c>
      <c r="C479" t="s">
        <v>65</v>
      </c>
      <c r="D479">
        <v>0.5</v>
      </c>
      <c r="E479" t="str">
        <f t="shared" si="68"/>
        <v>Cal-37</v>
      </c>
      <c r="F479" t="s">
        <v>45</v>
      </c>
      <c r="G479" s="105" t="s">
        <v>135</v>
      </c>
      <c r="H479" s="20" cm="1">
        <f t="array" ref="H479">INDEX(Financials!$B$5:$AI$260,FinancialWalk!K479,FinancialWalk!L479)</f>
        <v>20405520.895078797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Portland</v>
      </c>
      <c r="C480" t="s">
        <v>65</v>
      </c>
      <c r="D480">
        <v>0.25</v>
      </c>
      <c r="E480" t="str">
        <f t="shared" si="68"/>
        <v>Cal-37</v>
      </c>
      <c r="F480" t="s">
        <v>45</v>
      </c>
      <c r="G480" s="105" t="s">
        <v>135</v>
      </c>
      <c r="H480" s="20" cm="1">
        <f t="array" ref="H480">INDEX(Financials!$B$5:$AI$260,FinancialWalk!K480,FinancialWalk!L480)</f>
        <v>-16503651.76072444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Portland</v>
      </c>
      <c r="C481" t="s">
        <v>65</v>
      </c>
      <c r="D481">
        <v>0.25</v>
      </c>
      <c r="E481" t="str">
        <f t="shared" si="68"/>
        <v>Cal-37</v>
      </c>
      <c r="F481" t="s">
        <v>45</v>
      </c>
      <c r="G481" s="105" t="s">
        <v>135</v>
      </c>
      <c r="H481" s="20" cm="1">
        <f t="array" ref="H481">INDEX(Financials!$B$5:$AI$260,FinancialWalk!K481,FinancialWalk!L481)</f>
        <v>-16503651.76072444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Portland</v>
      </c>
      <c r="C482" t="s">
        <v>65</v>
      </c>
      <c r="D482">
        <v>0.25</v>
      </c>
      <c r="E482" t="str">
        <f t="shared" si="68"/>
        <v>Cal-37</v>
      </c>
      <c r="F482" t="s">
        <v>45</v>
      </c>
      <c r="G482" s="105" t="s">
        <v>135</v>
      </c>
      <c r="H482" s="20" cm="1">
        <f t="array" ref="H482">INDEX(Financials!$B$5:$AI$260,FinancialWalk!K482,FinancialWalk!L482)</f>
        <v>-16503651.76072444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Portland</v>
      </c>
      <c r="C483" t="s">
        <v>65</v>
      </c>
      <c r="D483">
        <v>0.25</v>
      </c>
      <c r="E483" t="str">
        <f t="shared" si="68"/>
        <v>Cal-37</v>
      </c>
      <c r="F483" t="s">
        <v>45</v>
      </c>
      <c r="G483" s="105" t="s">
        <v>135</v>
      </c>
      <c r="H483" s="20" cm="1">
        <f t="array" ref="H483">INDEX(Financials!$B$5:$AI$260,FinancialWalk!K483,FinancialWalk!L483)</f>
        <v>-16503651.76072444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Portland</v>
      </c>
      <c r="C484" t="s">
        <v>65</v>
      </c>
      <c r="D484">
        <v>0.05</v>
      </c>
      <c r="E484" t="str">
        <f t="shared" si="68"/>
        <v>Cal-37</v>
      </c>
      <c r="F484" t="s">
        <v>45</v>
      </c>
      <c r="G484" s="105" t="s">
        <v>135</v>
      </c>
      <c r="H484" s="20" cm="1">
        <f t="array" ref="H484">INDEX(Financials!$B$5:$AI$260,FinancialWalk!K484,FinancialWalk!L484)</f>
        <v>-62340613.439033255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Portland</v>
      </c>
      <c r="C485" t="s">
        <v>65</v>
      </c>
      <c r="D485">
        <v>0.05</v>
      </c>
      <c r="E485" t="str">
        <f t="shared" si="68"/>
        <v>Cal-37</v>
      </c>
      <c r="F485" t="s">
        <v>45</v>
      </c>
      <c r="G485" s="105" t="s">
        <v>135</v>
      </c>
      <c r="H485" s="20" cm="1">
        <f t="array" ref="H485">INDEX(Financials!$B$5:$AI$260,FinancialWalk!K485,FinancialWalk!L485)</f>
        <v>-62340613.439033255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Portland</v>
      </c>
      <c r="C486" t="s">
        <v>65</v>
      </c>
      <c r="D486">
        <v>0.05</v>
      </c>
      <c r="E486" t="str">
        <f t="shared" si="68"/>
        <v>Cal-37</v>
      </c>
      <c r="F486" t="s">
        <v>45</v>
      </c>
      <c r="G486" s="105" t="s">
        <v>135</v>
      </c>
      <c r="H486" s="20" cm="1">
        <f t="array" ref="H486">INDEX(Financials!$B$5:$AI$260,FinancialWalk!K486,FinancialWalk!L486)</f>
        <v>-62340613.439033255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Portland</v>
      </c>
      <c r="C487" t="s">
        <v>65</v>
      </c>
      <c r="D487">
        <v>0</v>
      </c>
      <c r="E487" t="str">
        <f t="shared" si="68"/>
        <v>Cal-37</v>
      </c>
      <c r="F487" t="s">
        <v>45</v>
      </c>
      <c r="G487" s="105" t="s">
        <v>135</v>
      </c>
      <c r="H487" s="20" cm="1">
        <f t="array" ref="H487">INDEX(Financials!$B$5:$AI$260,FinancialWalk!K487,FinancialWalk!L487)</f>
        <v>-111400186.80892052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Portland</v>
      </c>
      <c r="C488" t="s">
        <v>65</v>
      </c>
      <c r="D488" t="s">
        <v>25</v>
      </c>
      <c r="E488" t="str">
        <f t="shared" si="68"/>
        <v>Cal-37</v>
      </c>
      <c r="F488" t="s">
        <v>45</v>
      </c>
      <c r="G488" s="105" t="s">
        <v>135</v>
      </c>
      <c r="H488" s="20" cm="1">
        <f t="array" ref="H488">INDEX(Financials!$B$5:$AI$260,FinancialWalk!K488,FinancialWalk!L488)</f>
        <v>22928797.351886798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Portland</v>
      </c>
      <c r="C489" t="s">
        <v>65</v>
      </c>
      <c r="D489">
        <v>1</v>
      </c>
      <c r="E489" t="s">
        <v>18</v>
      </c>
      <c r="F489" t="s">
        <v>35</v>
      </c>
      <c r="G489" t="s">
        <v>139</v>
      </c>
      <c r="H489" s="20" cm="1">
        <f t="array" ref="H489">INDEX(Financials!$B$5:$AI$260,FinancialWalk!K489,FinancialWalk!L489)</f>
        <v>-260311571.13444757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Portland</v>
      </c>
      <c r="C490" t="s">
        <v>65</v>
      </c>
      <c r="D490">
        <v>0.95</v>
      </c>
      <c r="E490" t="str">
        <f>E489</f>
        <v>Cal-37</v>
      </c>
      <c r="F490" t="s">
        <v>35</v>
      </c>
      <c r="G490" t="s">
        <v>139</v>
      </c>
      <c r="H490" s="20" cm="1">
        <f t="array" ref="H490">INDEX(Financials!$B$5:$AI$260,FinancialWalk!K490,FinancialWalk!L490)</f>
        <v>-111479555.19132878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Portland</v>
      </c>
      <c r="C491" t="s">
        <v>65</v>
      </c>
      <c r="D491">
        <v>0.95</v>
      </c>
      <c r="E491" t="str">
        <f t="shared" ref="E491:E510" si="70">E490</f>
        <v>Cal-37</v>
      </c>
      <c r="F491" t="s">
        <v>35</v>
      </c>
      <c r="G491" t="s">
        <v>139</v>
      </c>
      <c r="H491" s="20" cm="1">
        <f t="array" ref="H491">INDEX(Financials!$B$5:$AI$260,FinancialWalk!K491,FinancialWalk!L491)</f>
        <v>-111479555.19132878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Portland</v>
      </c>
      <c r="C492" t="s">
        <v>65</v>
      </c>
      <c r="D492">
        <v>0.95</v>
      </c>
      <c r="E492" t="str">
        <f t="shared" si="70"/>
        <v>Cal-37</v>
      </c>
      <c r="F492" t="s">
        <v>35</v>
      </c>
      <c r="G492" t="s">
        <v>139</v>
      </c>
      <c r="H492" s="20" cm="1">
        <f t="array" ref="H492">INDEX(Financials!$B$5:$AI$260,FinancialWalk!K492,FinancialWalk!L492)</f>
        <v>-111479555.19132878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Portland</v>
      </c>
      <c r="C493" t="s">
        <v>65</v>
      </c>
      <c r="D493">
        <v>0.75</v>
      </c>
      <c r="E493" t="str">
        <f t="shared" si="70"/>
        <v>Cal-37</v>
      </c>
      <c r="F493" t="s">
        <v>35</v>
      </c>
      <c r="G493" t="s">
        <v>139</v>
      </c>
      <c r="H493" s="20" cm="1">
        <f t="array" ref="H493">INDEX(Financials!$B$5:$AI$260,FinancialWalk!K493,FinancialWalk!L493)</f>
        <v>-45946141.870063514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Portland</v>
      </c>
      <c r="C494" t="s">
        <v>65</v>
      </c>
      <c r="D494">
        <v>0.75</v>
      </c>
      <c r="E494" t="str">
        <f t="shared" si="70"/>
        <v>Cal-37</v>
      </c>
      <c r="F494" t="s">
        <v>35</v>
      </c>
      <c r="G494" t="s">
        <v>139</v>
      </c>
      <c r="H494" s="20" cm="1">
        <f t="array" ref="H494">INDEX(Financials!$B$5:$AI$260,FinancialWalk!K494,FinancialWalk!L494)</f>
        <v>-45946141.870063514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Portland</v>
      </c>
      <c r="C495" t="s">
        <v>65</v>
      </c>
      <c r="D495">
        <v>0.75</v>
      </c>
      <c r="E495" t="str">
        <f t="shared" si="70"/>
        <v>Cal-37</v>
      </c>
      <c r="F495" t="s">
        <v>35</v>
      </c>
      <c r="G495" t="s">
        <v>139</v>
      </c>
      <c r="H495" s="20" cm="1">
        <f t="array" ref="H495">INDEX(Financials!$B$5:$AI$260,FinancialWalk!K495,FinancialWalk!L495)</f>
        <v>-45946141.870063514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Portland</v>
      </c>
      <c r="C496" t="s">
        <v>65</v>
      </c>
      <c r="D496">
        <v>0.75</v>
      </c>
      <c r="E496" t="str">
        <f t="shared" si="70"/>
        <v>Cal-37</v>
      </c>
      <c r="F496" t="s">
        <v>35</v>
      </c>
      <c r="G496" t="s">
        <v>139</v>
      </c>
      <c r="H496" s="20" cm="1">
        <f t="array" ref="H496">INDEX(Financials!$B$5:$AI$260,FinancialWalk!K496,FinancialWalk!L496)</f>
        <v>-45946141.870063514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Portland</v>
      </c>
      <c r="C497" t="s">
        <v>65</v>
      </c>
      <c r="D497">
        <v>0.5</v>
      </c>
      <c r="E497" t="str">
        <f t="shared" si="70"/>
        <v>Cal-37</v>
      </c>
      <c r="F497" t="s">
        <v>35</v>
      </c>
      <c r="G497" t="s">
        <v>139</v>
      </c>
      <c r="H497" s="20" cm="1">
        <f t="array" ref="H497">INDEX(Financials!$B$5:$AI$260,FinancialWalk!K497,FinancialWalk!L497)</f>
        <v>874271.5242347226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Portland</v>
      </c>
      <c r="C498" t="s">
        <v>65</v>
      </c>
      <c r="D498">
        <v>0.5</v>
      </c>
      <c r="E498" t="str">
        <f t="shared" si="70"/>
        <v>Cal-37</v>
      </c>
      <c r="F498" t="s">
        <v>35</v>
      </c>
      <c r="G498" t="s">
        <v>139</v>
      </c>
      <c r="H498" s="20" cm="1">
        <f t="array" ref="H498">INDEX(Financials!$B$5:$AI$260,FinancialWalk!K498,FinancialWalk!L498)</f>
        <v>874271.5242347226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Portland</v>
      </c>
      <c r="C499" t="s">
        <v>65</v>
      </c>
      <c r="D499">
        <v>0.5</v>
      </c>
      <c r="E499" t="str">
        <f t="shared" si="70"/>
        <v>Cal-37</v>
      </c>
      <c r="F499" t="s">
        <v>35</v>
      </c>
      <c r="G499" t="s">
        <v>139</v>
      </c>
      <c r="H499" s="20" cm="1">
        <f t="array" ref="H499">INDEX(Financials!$B$5:$AI$260,FinancialWalk!K499,FinancialWalk!L499)</f>
        <v>874271.5242347226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Portland</v>
      </c>
      <c r="C500" t="s">
        <v>65</v>
      </c>
      <c r="D500">
        <v>0.5</v>
      </c>
      <c r="E500" t="str">
        <f t="shared" si="70"/>
        <v>Cal-37</v>
      </c>
      <c r="F500" t="s">
        <v>35</v>
      </c>
      <c r="G500" t="s">
        <v>139</v>
      </c>
      <c r="H500" s="20" cm="1">
        <f t="array" ref="H500">INDEX(Financials!$B$5:$AI$260,FinancialWalk!K500,FinancialWalk!L500)</f>
        <v>874271.5242347226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Portland</v>
      </c>
      <c r="C501" t="s">
        <v>65</v>
      </c>
      <c r="D501">
        <v>0.5</v>
      </c>
      <c r="E501" t="str">
        <f t="shared" si="70"/>
        <v>Cal-37</v>
      </c>
      <c r="F501" t="s">
        <v>35</v>
      </c>
      <c r="G501" t="s">
        <v>139</v>
      </c>
      <c r="H501" s="20" cm="1">
        <f t="array" ref="H501">INDEX(Financials!$B$5:$AI$260,FinancialWalk!K501,FinancialWalk!L501)</f>
        <v>874271.5242347226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Portland</v>
      </c>
      <c r="C502" t="s">
        <v>65</v>
      </c>
      <c r="D502">
        <v>0.25</v>
      </c>
      <c r="E502" t="str">
        <f t="shared" si="70"/>
        <v>Cal-37</v>
      </c>
      <c r="F502" t="s">
        <v>35</v>
      </c>
      <c r="G502" t="s">
        <v>139</v>
      </c>
      <c r="H502" s="20" cm="1">
        <f t="array" ref="H502">INDEX(Financials!$B$5:$AI$260,FinancialWalk!K502,FinancialWalk!L502)</f>
        <v>49081286.637919292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Portland</v>
      </c>
      <c r="C503" t="s">
        <v>65</v>
      </c>
      <c r="D503">
        <v>0.25</v>
      </c>
      <c r="E503" t="str">
        <f t="shared" si="70"/>
        <v>Cal-37</v>
      </c>
      <c r="F503" t="s">
        <v>35</v>
      </c>
      <c r="G503" t="s">
        <v>139</v>
      </c>
      <c r="H503" s="20" cm="1">
        <f t="array" ref="H503">INDEX(Financials!$B$5:$AI$260,FinancialWalk!K503,FinancialWalk!L503)</f>
        <v>49081286.637919292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Portland</v>
      </c>
      <c r="C504" t="s">
        <v>65</v>
      </c>
      <c r="D504">
        <v>0.25</v>
      </c>
      <c r="E504" t="str">
        <f t="shared" si="70"/>
        <v>Cal-37</v>
      </c>
      <c r="F504" t="s">
        <v>35</v>
      </c>
      <c r="G504" t="s">
        <v>139</v>
      </c>
      <c r="H504" s="20" cm="1">
        <f t="array" ref="H504">INDEX(Financials!$B$5:$AI$260,FinancialWalk!K504,FinancialWalk!L504)</f>
        <v>49081286.637919292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Portland</v>
      </c>
      <c r="C505" t="s">
        <v>65</v>
      </c>
      <c r="D505">
        <v>0.25</v>
      </c>
      <c r="E505" t="str">
        <f t="shared" si="70"/>
        <v>Cal-37</v>
      </c>
      <c r="F505" t="s">
        <v>35</v>
      </c>
      <c r="G505" t="s">
        <v>139</v>
      </c>
      <c r="H505" s="20" cm="1">
        <f t="array" ref="H505">INDEX(Financials!$B$5:$AI$260,FinancialWalk!K505,FinancialWalk!L505)</f>
        <v>49081286.637919292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Portland</v>
      </c>
      <c r="C506" t="s">
        <v>65</v>
      </c>
      <c r="D506">
        <v>0.05</v>
      </c>
      <c r="E506" t="str">
        <f t="shared" si="70"/>
        <v>Cal-37</v>
      </c>
      <c r="F506" t="s">
        <v>35</v>
      </c>
      <c r="G506" t="s">
        <v>139</v>
      </c>
      <c r="H506" s="20" cm="1">
        <f t="array" ref="H506">INDEX(Financials!$B$5:$AI$260,FinancialWalk!K506,FinancialWalk!L506)</f>
        <v>112760893.74720585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Portland</v>
      </c>
      <c r="C507" t="s">
        <v>65</v>
      </c>
      <c r="D507">
        <v>0.05</v>
      </c>
      <c r="E507" t="str">
        <f t="shared" si="70"/>
        <v>Cal-37</v>
      </c>
      <c r="F507" t="s">
        <v>35</v>
      </c>
      <c r="G507" t="s">
        <v>139</v>
      </c>
      <c r="H507" s="20" cm="1">
        <f t="array" ref="H507">INDEX(Financials!$B$5:$AI$260,FinancialWalk!K507,FinancialWalk!L507)</f>
        <v>112760893.74720585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Portland</v>
      </c>
      <c r="C508" t="s">
        <v>65</v>
      </c>
      <c r="D508">
        <v>0.05</v>
      </c>
      <c r="E508" t="str">
        <f t="shared" si="70"/>
        <v>Cal-37</v>
      </c>
      <c r="F508" t="s">
        <v>35</v>
      </c>
      <c r="G508" t="s">
        <v>139</v>
      </c>
      <c r="H508" s="20" cm="1">
        <f t="array" ref="H508">INDEX(Financials!$B$5:$AI$260,FinancialWalk!K508,FinancialWalk!L508)</f>
        <v>112760893.74720585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Portland</v>
      </c>
      <c r="C509" t="s">
        <v>65</v>
      </c>
      <c r="D509">
        <v>0</v>
      </c>
      <c r="E509" t="str">
        <f t="shared" si="70"/>
        <v>Cal-37</v>
      </c>
      <c r="F509" t="s">
        <v>35</v>
      </c>
      <c r="G509" t="s">
        <v>139</v>
      </c>
      <c r="H509" s="20" cm="1">
        <f t="array" ref="H509">INDEX(Financials!$B$5:$AI$260,FinancialWalk!K509,FinancialWalk!L509)</f>
        <v>164764557.79672971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Portland</v>
      </c>
      <c r="C510" t="s">
        <v>65</v>
      </c>
      <c r="D510" t="s">
        <v>25</v>
      </c>
      <c r="E510" t="str">
        <f t="shared" si="70"/>
        <v>Cal-37</v>
      </c>
      <c r="F510" t="s">
        <v>35</v>
      </c>
      <c r="G510" t="s">
        <v>139</v>
      </c>
      <c r="H510" s="20" cm="1">
        <f t="array" ref="H510">INDEX(Financials!$B$5:$AI$260,FinancialWalk!K510,FinancialWalk!L510)</f>
        <v>1553172.189517647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Portland</v>
      </c>
      <c r="C511" t="s">
        <v>65</v>
      </c>
      <c r="D511">
        <v>1</v>
      </c>
      <c r="E511" t="s">
        <v>18</v>
      </c>
      <c r="F511" t="s">
        <v>45</v>
      </c>
      <c r="G511" t="s">
        <v>139</v>
      </c>
      <c r="H511" s="20" cm="1">
        <f t="array" ref="H511">INDEX(Financials!$B$5:$AI$260,FinancialWalk!K511,FinancialWalk!L511)</f>
        <v>-260311571.13444757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Portland</v>
      </c>
      <c r="C512" t="s">
        <v>65</v>
      </c>
      <c r="D512">
        <v>0.95</v>
      </c>
      <c r="E512" t="str">
        <f>E511</f>
        <v>Cal-37</v>
      </c>
      <c r="F512" t="s">
        <v>45</v>
      </c>
      <c r="G512" t="s">
        <v>139</v>
      </c>
      <c r="H512" s="20" cm="1">
        <f t="array" ref="H512">INDEX(Financials!$B$5:$AI$260,FinancialWalk!K512,FinancialWalk!L512)</f>
        <v>-111479555.19132878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Portland</v>
      </c>
      <c r="C513" t="s">
        <v>65</v>
      </c>
      <c r="D513">
        <v>0.95</v>
      </c>
      <c r="E513" t="str">
        <f t="shared" ref="E513:E532" si="72">E512</f>
        <v>Cal-37</v>
      </c>
      <c r="F513" t="s">
        <v>45</v>
      </c>
      <c r="G513" t="s">
        <v>139</v>
      </c>
      <c r="H513" s="20" cm="1">
        <f t="array" ref="H513">INDEX(Financials!$B$5:$AI$260,FinancialWalk!K513,FinancialWalk!L513)</f>
        <v>-111479555.19132878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Portland</v>
      </c>
      <c r="C514" t="s">
        <v>65</v>
      </c>
      <c r="D514">
        <v>0.95</v>
      </c>
      <c r="E514" t="str">
        <f t="shared" si="72"/>
        <v>Cal-37</v>
      </c>
      <c r="F514" t="s">
        <v>45</v>
      </c>
      <c r="G514" t="s">
        <v>139</v>
      </c>
      <c r="H514" s="20" cm="1">
        <f t="array" ref="H514">INDEX(Financials!$B$5:$AI$260,FinancialWalk!K514,FinancialWalk!L514)</f>
        <v>-111479555.19132878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Portland</v>
      </c>
      <c r="C515" t="s">
        <v>65</v>
      </c>
      <c r="D515">
        <v>0.75</v>
      </c>
      <c r="E515" t="str">
        <f t="shared" si="72"/>
        <v>Cal-37</v>
      </c>
      <c r="F515" t="s">
        <v>45</v>
      </c>
      <c r="G515" t="s">
        <v>139</v>
      </c>
      <c r="H515" s="20" cm="1">
        <f t="array" ref="H515">INDEX(Financials!$B$5:$AI$260,FinancialWalk!K515,FinancialWalk!L515)</f>
        <v>-45946141.870063514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Portland</v>
      </c>
      <c r="C516" t="s">
        <v>65</v>
      </c>
      <c r="D516">
        <v>0.75</v>
      </c>
      <c r="E516" t="str">
        <f t="shared" si="72"/>
        <v>Cal-37</v>
      </c>
      <c r="F516" t="s">
        <v>45</v>
      </c>
      <c r="G516" t="s">
        <v>139</v>
      </c>
      <c r="H516" s="20" cm="1">
        <f t="array" ref="H516">INDEX(Financials!$B$5:$AI$260,FinancialWalk!K516,FinancialWalk!L516)</f>
        <v>-45946141.870063514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Portland</v>
      </c>
      <c r="C517" t="s">
        <v>65</v>
      </c>
      <c r="D517">
        <v>0.75</v>
      </c>
      <c r="E517" t="str">
        <f t="shared" si="72"/>
        <v>Cal-37</v>
      </c>
      <c r="F517" t="s">
        <v>45</v>
      </c>
      <c r="G517" t="s">
        <v>139</v>
      </c>
      <c r="H517" s="20" cm="1">
        <f t="array" ref="H517">INDEX(Financials!$B$5:$AI$260,FinancialWalk!K517,FinancialWalk!L517)</f>
        <v>-45946141.870063514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Portland</v>
      </c>
      <c r="C518" t="s">
        <v>65</v>
      </c>
      <c r="D518">
        <v>0.75</v>
      </c>
      <c r="E518" t="str">
        <f t="shared" si="72"/>
        <v>Cal-37</v>
      </c>
      <c r="F518" t="s">
        <v>45</v>
      </c>
      <c r="G518" t="s">
        <v>139</v>
      </c>
      <c r="H518" s="20" cm="1">
        <f t="array" ref="H518">INDEX(Financials!$B$5:$AI$260,FinancialWalk!K518,FinancialWalk!L518)</f>
        <v>-45946141.870063514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Portland</v>
      </c>
      <c r="C519" t="s">
        <v>65</v>
      </c>
      <c r="D519">
        <v>0.5</v>
      </c>
      <c r="E519" t="str">
        <f t="shared" si="72"/>
        <v>Cal-37</v>
      </c>
      <c r="F519" t="s">
        <v>45</v>
      </c>
      <c r="G519" t="s">
        <v>139</v>
      </c>
      <c r="H519" s="20" cm="1">
        <f t="array" ref="H519">INDEX(Financials!$B$5:$AI$260,FinancialWalk!K519,FinancialWalk!L519)</f>
        <v>874271.5242347226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Portland</v>
      </c>
      <c r="C520" t="s">
        <v>65</v>
      </c>
      <c r="D520">
        <v>0.5</v>
      </c>
      <c r="E520" t="str">
        <f t="shared" si="72"/>
        <v>Cal-37</v>
      </c>
      <c r="F520" t="s">
        <v>45</v>
      </c>
      <c r="G520" t="s">
        <v>139</v>
      </c>
      <c r="H520" s="20" cm="1">
        <f t="array" ref="H520">INDEX(Financials!$B$5:$AI$260,FinancialWalk!K520,FinancialWalk!L520)</f>
        <v>874271.5242347226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Portland</v>
      </c>
      <c r="C521" t="s">
        <v>65</v>
      </c>
      <c r="D521">
        <v>0.5</v>
      </c>
      <c r="E521" t="str">
        <f t="shared" si="72"/>
        <v>Cal-37</v>
      </c>
      <c r="F521" t="s">
        <v>45</v>
      </c>
      <c r="G521" t="s">
        <v>139</v>
      </c>
      <c r="H521" s="20" cm="1">
        <f t="array" ref="H521">INDEX(Financials!$B$5:$AI$260,FinancialWalk!K521,FinancialWalk!L521)</f>
        <v>874271.5242347226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Portland</v>
      </c>
      <c r="C522" t="s">
        <v>65</v>
      </c>
      <c r="D522">
        <v>0.5</v>
      </c>
      <c r="E522" t="str">
        <f t="shared" si="72"/>
        <v>Cal-37</v>
      </c>
      <c r="F522" t="s">
        <v>45</v>
      </c>
      <c r="G522" t="s">
        <v>139</v>
      </c>
      <c r="H522" s="20" cm="1">
        <f t="array" ref="H522">INDEX(Financials!$B$5:$AI$260,FinancialWalk!K522,FinancialWalk!L522)</f>
        <v>874271.5242347226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Portland</v>
      </c>
      <c r="C523" t="s">
        <v>65</v>
      </c>
      <c r="D523">
        <v>0.5</v>
      </c>
      <c r="E523" t="str">
        <f t="shared" si="72"/>
        <v>Cal-37</v>
      </c>
      <c r="F523" t="s">
        <v>45</v>
      </c>
      <c r="G523" t="s">
        <v>139</v>
      </c>
      <c r="H523" s="20" cm="1">
        <f t="array" ref="H523">INDEX(Financials!$B$5:$AI$260,FinancialWalk!K523,FinancialWalk!L523)</f>
        <v>874271.5242347226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Portland</v>
      </c>
      <c r="C524" t="s">
        <v>65</v>
      </c>
      <c r="D524">
        <v>0.25</v>
      </c>
      <c r="E524" t="str">
        <f t="shared" si="72"/>
        <v>Cal-37</v>
      </c>
      <c r="F524" t="s">
        <v>45</v>
      </c>
      <c r="G524" t="s">
        <v>139</v>
      </c>
      <c r="H524" s="20" cm="1">
        <f t="array" ref="H524">INDEX(Financials!$B$5:$AI$260,FinancialWalk!K524,FinancialWalk!L524)</f>
        <v>49081286.637919292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Portland</v>
      </c>
      <c r="C525" t="s">
        <v>65</v>
      </c>
      <c r="D525">
        <v>0.25</v>
      </c>
      <c r="E525" t="str">
        <f t="shared" si="72"/>
        <v>Cal-37</v>
      </c>
      <c r="F525" t="s">
        <v>45</v>
      </c>
      <c r="G525" t="s">
        <v>139</v>
      </c>
      <c r="H525" s="20" cm="1">
        <f t="array" ref="H525">INDEX(Financials!$B$5:$AI$260,FinancialWalk!K525,FinancialWalk!L525)</f>
        <v>49081286.637919292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Portland</v>
      </c>
      <c r="C526" t="s">
        <v>65</v>
      </c>
      <c r="D526">
        <v>0.25</v>
      </c>
      <c r="E526" t="str">
        <f t="shared" si="72"/>
        <v>Cal-37</v>
      </c>
      <c r="F526" t="s">
        <v>45</v>
      </c>
      <c r="G526" t="s">
        <v>139</v>
      </c>
      <c r="H526" s="20" cm="1">
        <f t="array" ref="H526">INDEX(Financials!$B$5:$AI$260,FinancialWalk!K526,FinancialWalk!L526)</f>
        <v>49081286.637919292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Portland</v>
      </c>
      <c r="C527" t="s">
        <v>65</v>
      </c>
      <c r="D527">
        <v>0.25</v>
      </c>
      <c r="E527" t="str">
        <f t="shared" si="72"/>
        <v>Cal-37</v>
      </c>
      <c r="F527" t="s">
        <v>45</v>
      </c>
      <c r="G527" t="s">
        <v>139</v>
      </c>
      <c r="H527" s="20" cm="1">
        <f t="array" ref="H527">INDEX(Financials!$B$5:$AI$260,FinancialWalk!K527,FinancialWalk!L527)</f>
        <v>49081286.637919292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Portland</v>
      </c>
      <c r="C528" t="s">
        <v>65</v>
      </c>
      <c r="D528">
        <v>0.05</v>
      </c>
      <c r="E528" t="str">
        <f t="shared" si="72"/>
        <v>Cal-37</v>
      </c>
      <c r="F528" t="s">
        <v>45</v>
      </c>
      <c r="G528" t="s">
        <v>139</v>
      </c>
      <c r="H528" s="20" cm="1">
        <f t="array" ref="H528">INDEX(Financials!$B$5:$AI$260,FinancialWalk!K528,FinancialWalk!L528)</f>
        <v>69749006.441570625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Portland</v>
      </c>
      <c r="C529" t="s">
        <v>65</v>
      </c>
      <c r="D529">
        <v>0.05</v>
      </c>
      <c r="E529" t="str">
        <f t="shared" si="72"/>
        <v>Cal-37</v>
      </c>
      <c r="F529" t="s">
        <v>45</v>
      </c>
      <c r="G529" t="s">
        <v>139</v>
      </c>
      <c r="H529" s="20" cm="1">
        <f t="array" ref="H529">INDEX(Financials!$B$5:$AI$260,FinancialWalk!K529,FinancialWalk!L529)</f>
        <v>69749006.441570625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Portland</v>
      </c>
      <c r="C530" t="s">
        <v>65</v>
      </c>
      <c r="D530">
        <v>0.05</v>
      </c>
      <c r="E530" t="str">
        <f t="shared" si="72"/>
        <v>Cal-37</v>
      </c>
      <c r="F530" t="s">
        <v>45</v>
      </c>
      <c r="G530" t="s">
        <v>139</v>
      </c>
      <c r="H530" s="20" cm="1">
        <f t="array" ref="H530">INDEX(Financials!$B$5:$AI$260,FinancialWalk!K530,FinancialWalk!L530)</f>
        <v>69749006.441570625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Portland</v>
      </c>
      <c r="C531" t="s">
        <v>65</v>
      </c>
      <c r="D531">
        <v>0</v>
      </c>
      <c r="E531" t="str">
        <f t="shared" si="72"/>
        <v>Cal-37</v>
      </c>
      <c r="F531" t="s">
        <v>45</v>
      </c>
      <c r="G531" t="s">
        <v>139</v>
      </c>
      <c r="H531" s="20" cm="1">
        <f t="array" ref="H531">INDEX(Financials!$B$5:$AI$260,FinancialWalk!K531,FinancialWalk!L531)</f>
        <v>94151175.883845553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Portland</v>
      </c>
      <c r="C532" t="s">
        <v>65</v>
      </c>
      <c r="D532" t="s">
        <v>25</v>
      </c>
      <c r="E532" t="str">
        <f t="shared" si="72"/>
        <v>Cal-37</v>
      </c>
      <c r="F532" t="s">
        <v>45</v>
      </c>
      <c r="G532" t="s">
        <v>139</v>
      </c>
      <c r="H532" s="20" cm="1">
        <f t="array" ref="H532">INDEX(Financials!$B$5:$AI$260,FinancialWalk!K532,FinancialWalk!L532)</f>
        <v>1553172.189517647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Portland</v>
      </c>
      <c r="C533" t="s">
        <v>65</v>
      </c>
      <c r="D533">
        <v>1</v>
      </c>
      <c r="E533" t="s">
        <v>18</v>
      </c>
      <c r="F533" t="s">
        <v>35</v>
      </c>
      <c r="G533" t="s">
        <v>140</v>
      </c>
      <c r="H533" s="13" cm="1">
        <f t="array" ref="H533">INDEX(Financials!$B$5:$AI$260,FinancialWalk!K533,FinancialWalk!L533)</f>
        <v>-260311571.13444757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Portland</v>
      </c>
      <c r="C534" t="s">
        <v>65</v>
      </c>
      <c r="D534">
        <v>0.95</v>
      </c>
      <c r="E534" t="str">
        <f>E533</f>
        <v>Cal-37</v>
      </c>
      <c r="F534" t="s">
        <v>35</v>
      </c>
      <c r="G534" t="s">
        <v>140</v>
      </c>
      <c r="H534" s="13" cm="1">
        <f t="array" ref="H534">INDEX(Financials!$B$5:$AI$260,FinancialWalk!K534,FinancialWalk!L534)</f>
        <v>-111479555.19132878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Portland</v>
      </c>
      <c r="C535" t="s">
        <v>65</v>
      </c>
      <c r="D535">
        <v>0.95</v>
      </c>
      <c r="E535" t="str">
        <f t="shared" ref="E535:E554" si="75">E534</f>
        <v>Cal-37</v>
      </c>
      <c r="F535" t="s">
        <v>35</v>
      </c>
      <c r="G535" t="s">
        <v>140</v>
      </c>
      <c r="H535" s="13" cm="1">
        <f t="array" ref="H535">INDEX(Financials!$B$5:$AI$260,FinancialWalk!K535,FinancialWalk!L535)</f>
        <v>-111479555.19132878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Portland</v>
      </c>
      <c r="C536" t="s">
        <v>65</v>
      </c>
      <c r="D536">
        <v>0.95</v>
      </c>
      <c r="E536" t="str">
        <f t="shared" si="75"/>
        <v>Cal-37</v>
      </c>
      <c r="F536" t="s">
        <v>35</v>
      </c>
      <c r="G536" t="s">
        <v>140</v>
      </c>
      <c r="H536" s="13" cm="1">
        <f t="array" ref="H536">INDEX(Financials!$B$5:$AI$260,FinancialWalk!K536,FinancialWalk!L536)</f>
        <v>-111479555.19132878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Portland</v>
      </c>
      <c r="C537" t="s">
        <v>65</v>
      </c>
      <c r="D537">
        <v>0.75</v>
      </c>
      <c r="E537" t="str">
        <f t="shared" si="75"/>
        <v>Cal-37</v>
      </c>
      <c r="F537" t="s">
        <v>35</v>
      </c>
      <c r="G537" t="s">
        <v>140</v>
      </c>
      <c r="H537" s="13" cm="1">
        <f t="array" ref="H537">INDEX(Financials!$B$5:$AI$260,FinancialWalk!K537,FinancialWalk!L537)</f>
        <v>-45946141.870063514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Portland</v>
      </c>
      <c r="C538" t="s">
        <v>65</v>
      </c>
      <c r="D538">
        <v>0.75</v>
      </c>
      <c r="E538" t="str">
        <f t="shared" si="75"/>
        <v>Cal-37</v>
      </c>
      <c r="F538" t="s">
        <v>35</v>
      </c>
      <c r="G538" t="s">
        <v>140</v>
      </c>
      <c r="H538" s="13" cm="1">
        <f t="array" ref="H538">INDEX(Financials!$B$5:$AI$260,FinancialWalk!K538,FinancialWalk!L538)</f>
        <v>-45946141.870063514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Portland</v>
      </c>
      <c r="C539" t="s">
        <v>65</v>
      </c>
      <c r="D539">
        <v>0.75</v>
      </c>
      <c r="E539" t="str">
        <f t="shared" si="75"/>
        <v>Cal-37</v>
      </c>
      <c r="F539" t="s">
        <v>35</v>
      </c>
      <c r="G539" t="s">
        <v>140</v>
      </c>
      <c r="H539" s="13" cm="1">
        <f t="array" ref="H539">INDEX(Financials!$B$5:$AI$260,FinancialWalk!K539,FinancialWalk!L539)</f>
        <v>-45946141.870063514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Portland</v>
      </c>
      <c r="C540" t="s">
        <v>65</v>
      </c>
      <c r="D540">
        <v>0.75</v>
      </c>
      <c r="E540" t="str">
        <f t="shared" si="75"/>
        <v>Cal-37</v>
      </c>
      <c r="F540" t="s">
        <v>35</v>
      </c>
      <c r="G540" t="s">
        <v>140</v>
      </c>
      <c r="H540" s="13" cm="1">
        <f t="array" ref="H540">INDEX(Financials!$B$5:$AI$260,FinancialWalk!K540,FinancialWalk!L540)</f>
        <v>-45946141.870063514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Portland</v>
      </c>
      <c r="C541" t="s">
        <v>65</v>
      </c>
      <c r="D541">
        <v>0.5</v>
      </c>
      <c r="E541" t="str">
        <f t="shared" si="75"/>
        <v>Cal-37</v>
      </c>
      <c r="F541" t="s">
        <v>35</v>
      </c>
      <c r="G541" t="s">
        <v>140</v>
      </c>
      <c r="H541" s="13" cm="1">
        <f t="array" ref="H541">INDEX(Financials!$B$5:$AI$260,FinancialWalk!K541,FinancialWalk!L541)</f>
        <v>874271.5242347226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Portland</v>
      </c>
      <c r="C542" t="s">
        <v>65</v>
      </c>
      <c r="D542">
        <v>0.5</v>
      </c>
      <c r="E542" t="str">
        <f t="shared" si="75"/>
        <v>Cal-37</v>
      </c>
      <c r="F542" t="s">
        <v>35</v>
      </c>
      <c r="G542" t="s">
        <v>140</v>
      </c>
      <c r="H542" s="13" cm="1">
        <f t="array" ref="H542">INDEX(Financials!$B$5:$AI$260,FinancialWalk!K542,FinancialWalk!L542)</f>
        <v>874271.5242347226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Portland</v>
      </c>
      <c r="C543" t="s">
        <v>65</v>
      </c>
      <c r="D543">
        <v>0.5</v>
      </c>
      <c r="E543" t="str">
        <f t="shared" si="75"/>
        <v>Cal-37</v>
      </c>
      <c r="F543" t="s">
        <v>35</v>
      </c>
      <c r="G543" t="s">
        <v>140</v>
      </c>
      <c r="H543" s="13" cm="1">
        <f t="array" ref="H543">INDEX(Financials!$B$5:$AI$260,FinancialWalk!K543,FinancialWalk!L543)</f>
        <v>874271.5242347226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Portland</v>
      </c>
      <c r="C544" t="s">
        <v>65</v>
      </c>
      <c r="D544">
        <v>0.5</v>
      </c>
      <c r="E544" t="str">
        <f t="shared" si="75"/>
        <v>Cal-37</v>
      </c>
      <c r="F544" t="s">
        <v>35</v>
      </c>
      <c r="G544" t="s">
        <v>140</v>
      </c>
      <c r="H544" s="13" cm="1">
        <f t="array" ref="H544">INDEX(Financials!$B$5:$AI$260,FinancialWalk!K544,FinancialWalk!L544)</f>
        <v>874271.5242347226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Portland</v>
      </c>
      <c r="C545" t="s">
        <v>65</v>
      </c>
      <c r="D545">
        <v>0.5</v>
      </c>
      <c r="E545" t="str">
        <f t="shared" si="75"/>
        <v>Cal-37</v>
      </c>
      <c r="F545" t="s">
        <v>35</v>
      </c>
      <c r="G545" t="s">
        <v>140</v>
      </c>
      <c r="H545" s="13" cm="1">
        <f t="array" ref="H545">INDEX(Financials!$B$5:$AI$260,FinancialWalk!K545,FinancialWalk!L545)</f>
        <v>874271.5242347226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Portland</v>
      </c>
      <c r="C546" t="s">
        <v>65</v>
      </c>
      <c r="D546">
        <v>0.25</v>
      </c>
      <c r="E546" t="str">
        <f t="shared" si="75"/>
        <v>Cal-37</v>
      </c>
      <c r="F546" t="s">
        <v>35</v>
      </c>
      <c r="G546" t="s">
        <v>140</v>
      </c>
      <c r="H546" s="13" cm="1">
        <f t="array" ref="H546">INDEX(Financials!$B$5:$AI$260,FinancialWalk!K546,FinancialWalk!L546)</f>
        <v>49081286.637919292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Portland</v>
      </c>
      <c r="C547" t="s">
        <v>65</v>
      </c>
      <c r="D547">
        <v>0.25</v>
      </c>
      <c r="E547" t="str">
        <f t="shared" si="75"/>
        <v>Cal-37</v>
      </c>
      <c r="F547" t="s">
        <v>35</v>
      </c>
      <c r="G547" t="s">
        <v>140</v>
      </c>
      <c r="H547" s="13" cm="1">
        <f t="array" ref="H547">INDEX(Financials!$B$5:$AI$260,FinancialWalk!K547,FinancialWalk!L547)</f>
        <v>49081286.637919292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Portland</v>
      </c>
      <c r="C548" t="s">
        <v>65</v>
      </c>
      <c r="D548">
        <v>0.25</v>
      </c>
      <c r="E548" t="str">
        <f t="shared" si="75"/>
        <v>Cal-37</v>
      </c>
      <c r="F548" t="s">
        <v>35</v>
      </c>
      <c r="G548" t="s">
        <v>140</v>
      </c>
      <c r="H548" s="13" cm="1">
        <f t="array" ref="H548">INDEX(Financials!$B$5:$AI$260,FinancialWalk!K548,FinancialWalk!L548)</f>
        <v>49081286.637919292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Portland</v>
      </c>
      <c r="C549" t="s">
        <v>65</v>
      </c>
      <c r="D549">
        <v>0.25</v>
      </c>
      <c r="E549" t="str">
        <f t="shared" si="75"/>
        <v>Cal-37</v>
      </c>
      <c r="F549" t="s">
        <v>35</v>
      </c>
      <c r="G549" t="s">
        <v>140</v>
      </c>
      <c r="H549" s="13" cm="1">
        <f t="array" ref="H549">INDEX(Financials!$B$5:$AI$260,FinancialWalk!K549,FinancialWalk!L549)</f>
        <v>49081286.637919292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Portland</v>
      </c>
      <c r="C550" t="s">
        <v>65</v>
      </c>
      <c r="D550">
        <v>0.05</v>
      </c>
      <c r="E550" t="str">
        <f t="shared" si="75"/>
        <v>Cal-37</v>
      </c>
      <c r="F550" t="s">
        <v>35</v>
      </c>
      <c r="G550" t="s">
        <v>140</v>
      </c>
      <c r="H550" s="13" cm="1">
        <f t="array" ref="H550">INDEX(Financials!$B$5:$AI$260,FinancialWalk!K550,FinancialWalk!L550)</f>
        <v>112760893.74720585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Portland</v>
      </c>
      <c r="C551" t="s">
        <v>65</v>
      </c>
      <c r="D551">
        <v>0.05</v>
      </c>
      <c r="E551" t="str">
        <f t="shared" si="75"/>
        <v>Cal-37</v>
      </c>
      <c r="F551" t="s">
        <v>35</v>
      </c>
      <c r="G551" t="s">
        <v>140</v>
      </c>
      <c r="H551" s="13" cm="1">
        <f t="array" ref="H551">INDEX(Financials!$B$5:$AI$260,FinancialWalk!K551,FinancialWalk!L551)</f>
        <v>112760893.74720585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Portland</v>
      </c>
      <c r="C552" t="s">
        <v>65</v>
      </c>
      <c r="D552">
        <v>0.05</v>
      </c>
      <c r="E552" t="str">
        <f t="shared" si="75"/>
        <v>Cal-37</v>
      </c>
      <c r="F552" t="s">
        <v>35</v>
      </c>
      <c r="G552" t="s">
        <v>140</v>
      </c>
      <c r="H552" s="13" cm="1">
        <f t="array" ref="H552">INDEX(Financials!$B$5:$AI$260,FinancialWalk!K552,FinancialWalk!L552)</f>
        <v>112760893.74720585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Portland</v>
      </c>
      <c r="C553" t="s">
        <v>65</v>
      </c>
      <c r="D553">
        <v>0</v>
      </c>
      <c r="E553" t="str">
        <f t="shared" si="75"/>
        <v>Cal-37</v>
      </c>
      <c r="F553" t="s">
        <v>35</v>
      </c>
      <c r="G553" t="s">
        <v>140</v>
      </c>
      <c r="H553" s="13" cm="1">
        <f t="array" ref="H553">INDEX(Financials!$B$5:$AI$260,FinancialWalk!K553,FinancialWalk!L553)</f>
        <v>164764557.79672971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Portland</v>
      </c>
      <c r="C554" t="s">
        <v>65</v>
      </c>
      <c r="D554" t="s">
        <v>25</v>
      </c>
      <c r="E554" t="str">
        <f t="shared" si="75"/>
        <v>Cal-37</v>
      </c>
      <c r="F554" t="s">
        <v>35</v>
      </c>
      <c r="G554" t="s">
        <v>140</v>
      </c>
      <c r="H554" s="13" cm="1">
        <f t="array" ref="H554">INDEX(Financials!$B$5:$AI$260,FinancialWalk!K554,FinancialWalk!L554)</f>
        <v>1553172.189517647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Portland</v>
      </c>
      <c r="C555" t="s">
        <v>65</v>
      </c>
      <c r="D555">
        <v>1</v>
      </c>
      <c r="E555" t="s">
        <v>18</v>
      </c>
      <c r="F555" t="s">
        <v>45</v>
      </c>
      <c r="G555" t="s">
        <v>140</v>
      </c>
      <c r="H555" s="13" cm="1">
        <f t="array" ref="H555">INDEX(Financials!$B$5:$AI$260,FinancialWalk!K555,FinancialWalk!L555)</f>
        <v>-260311571.13444757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Portland</v>
      </c>
      <c r="C556" t="s">
        <v>65</v>
      </c>
      <c r="D556">
        <v>0.95</v>
      </c>
      <c r="E556" t="str">
        <f>E555</f>
        <v>Cal-37</v>
      </c>
      <c r="F556" t="s">
        <v>45</v>
      </c>
      <c r="G556" t="s">
        <v>140</v>
      </c>
      <c r="H556" s="13" cm="1">
        <f t="array" ref="H556">INDEX(Financials!$B$5:$AI$260,FinancialWalk!K556,FinancialWalk!L556)</f>
        <v>-111479555.19132878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Portland</v>
      </c>
      <c r="C557" t="s">
        <v>65</v>
      </c>
      <c r="D557">
        <v>0.95</v>
      </c>
      <c r="E557" t="str">
        <f t="shared" ref="E557:E584" si="77">E556</f>
        <v>Cal-37</v>
      </c>
      <c r="F557" t="s">
        <v>45</v>
      </c>
      <c r="G557" t="s">
        <v>140</v>
      </c>
      <c r="H557" s="13" cm="1">
        <f t="array" ref="H557">INDEX(Financials!$B$5:$AI$260,FinancialWalk!K557,FinancialWalk!L557)</f>
        <v>-111479555.19132878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Portland</v>
      </c>
      <c r="C558" t="s">
        <v>65</v>
      </c>
      <c r="D558">
        <v>0.95</v>
      </c>
      <c r="E558" t="str">
        <f t="shared" si="77"/>
        <v>Cal-37</v>
      </c>
      <c r="F558" t="s">
        <v>45</v>
      </c>
      <c r="G558" t="s">
        <v>140</v>
      </c>
      <c r="H558" s="13" cm="1">
        <f t="array" ref="H558">INDEX(Financials!$B$5:$AI$260,FinancialWalk!K558,FinancialWalk!L558)</f>
        <v>-111479555.19132878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Portland</v>
      </c>
      <c r="C559" t="s">
        <v>65</v>
      </c>
      <c r="D559">
        <v>0.75</v>
      </c>
      <c r="E559" t="str">
        <f t="shared" si="77"/>
        <v>Cal-37</v>
      </c>
      <c r="F559" t="s">
        <v>45</v>
      </c>
      <c r="G559" t="s">
        <v>140</v>
      </c>
      <c r="H559" s="13" cm="1">
        <f t="array" ref="H559">INDEX(Financials!$B$5:$AI$260,FinancialWalk!K559,FinancialWalk!L559)</f>
        <v>-45946141.870063514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Portland</v>
      </c>
      <c r="C560" t="s">
        <v>65</v>
      </c>
      <c r="D560">
        <v>0.75</v>
      </c>
      <c r="E560" t="str">
        <f t="shared" si="77"/>
        <v>Cal-37</v>
      </c>
      <c r="F560" t="s">
        <v>45</v>
      </c>
      <c r="G560" t="s">
        <v>140</v>
      </c>
      <c r="H560" s="13" cm="1">
        <f t="array" ref="H560">INDEX(Financials!$B$5:$AI$260,FinancialWalk!K560,FinancialWalk!L560)</f>
        <v>-45946141.870063514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Portland</v>
      </c>
      <c r="C561" t="s">
        <v>65</v>
      </c>
      <c r="D561">
        <v>0.75</v>
      </c>
      <c r="E561" t="str">
        <f t="shared" si="77"/>
        <v>Cal-37</v>
      </c>
      <c r="F561" t="s">
        <v>45</v>
      </c>
      <c r="G561" t="s">
        <v>140</v>
      </c>
      <c r="H561" s="13" cm="1">
        <f t="array" ref="H561">INDEX(Financials!$B$5:$AI$260,FinancialWalk!K561,FinancialWalk!L561)</f>
        <v>-45946141.870063514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Portland</v>
      </c>
      <c r="C562" t="s">
        <v>65</v>
      </c>
      <c r="D562">
        <v>0.75</v>
      </c>
      <c r="E562" t="str">
        <f t="shared" si="77"/>
        <v>Cal-37</v>
      </c>
      <c r="F562" t="s">
        <v>45</v>
      </c>
      <c r="G562" t="s">
        <v>140</v>
      </c>
      <c r="H562" s="13" cm="1">
        <f t="array" ref="H562">INDEX(Financials!$B$5:$AI$260,FinancialWalk!K562,FinancialWalk!L562)</f>
        <v>-45946141.870063514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Portland</v>
      </c>
      <c r="C563" t="s">
        <v>65</v>
      </c>
      <c r="D563">
        <v>0.5</v>
      </c>
      <c r="E563" t="str">
        <f t="shared" si="77"/>
        <v>Cal-37</v>
      </c>
      <c r="F563" t="s">
        <v>45</v>
      </c>
      <c r="G563" t="s">
        <v>140</v>
      </c>
      <c r="H563" s="13" cm="1">
        <f t="array" ref="H563">INDEX(Financials!$B$5:$AI$260,FinancialWalk!K563,FinancialWalk!L563)</f>
        <v>874271.5242347226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Portland</v>
      </c>
      <c r="C564" t="s">
        <v>65</v>
      </c>
      <c r="D564">
        <v>0.5</v>
      </c>
      <c r="E564" t="str">
        <f t="shared" si="77"/>
        <v>Cal-37</v>
      </c>
      <c r="F564" t="s">
        <v>45</v>
      </c>
      <c r="G564" t="s">
        <v>140</v>
      </c>
      <c r="H564" s="13" cm="1">
        <f t="array" ref="H564">INDEX(Financials!$B$5:$AI$260,FinancialWalk!K564,FinancialWalk!L564)</f>
        <v>874271.5242347226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Portland</v>
      </c>
      <c r="C565" t="s">
        <v>65</v>
      </c>
      <c r="D565">
        <v>0.5</v>
      </c>
      <c r="E565" t="str">
        <f t="shared" si="77"/>
        <v>Cal-37</v>
      </c>
      <c r="F565" t="s">
        <v>45</v>
      </c>
      <c r="G565" t="s">
        <v>140</v>
      </c>
      <c r="H565" s="13" cm="1">
        <f t="array" ref="H565">INDEX(Financials!$B$5:$AI$260,FinancialWalk!K565,FinancialWalk!L565)</f>
        <v>874271.5242347226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Portland</v>
      </c>
      <c r="C566" t="s">
        <v>65</v>
      </c>
      <c r="D566">
        <v>0.5</v>
      </c>
      <c r="E566" t="str">
        <f t="shared" si="77"/>
        <v>Cal-37</v>
      </c>
      <c r="F566" t="s">
        <v>45</v>
      </c>
      <c r="G566" t="s">
        <v>140</v>
      </c>
      <c r="H566" s="13" cm="1">
        <f t="array" ref="H566">INDEX(Financials!$B$5:$AI$260,FinancialWalk!K566,FinancialWalk!L566)</f>
        <v>874271.5242347226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Portland</v>
      </c>
      <c r="C567" t="s">
        <v>65</v>
      </c>
      <c r="D567">
        <v>0.5</v>
      </c>
      <c r="E567" t="str">
        <f t="shared" si="77"/>
        <v>Cal-37</v>
      </c>
      <c r="F567" t="s">
        <v>45</v>
      </c>
      <c r="G567" t="s">
        <v>140</v>
      </c>
      <c r="H567" s="13" cm="1">
        <f t="array" ref="H567">INDEX(Financials!$B$5:$AI$260,FinancialWalk!K567,FinancialWalk!L567)</f>
        <v>874271.5242347226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Portland</v>
      </c>
      <c r="C568" t="s">
        <v>65</v>
      </c>
      <c r="D568">
        <v>0.25</v>
      </c>
      <c r="E568" t="str">
        <f t="shared" si="77"/>
        <v>Cal-37</v>
      </c>
      <c r="F568" t="s">
        <v>45</v>
      </c>
      <c r="G568" t="s">
        <v>140</v>
      </c>
      <c r="H568" s="13" cm="1">
        <f t="array" ref="H568">INDEX(Financials!$B$5:$AI$260,FinancialWalk!K568,FinancialWalk!L568)</f>
        <v>49081286.637919292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Portland</v>
      </c>
      <c r="C569" t="s">
        <v>65</v>
      </c>
      <c r="D569">
        <v>0.25</v>
      </c>
      <c r="E569" t="str">
        <f t="shared" si="77"/>
        <v>Cal-37</v>
      </c>
      <c r="F569" t="s">
        <v>45</v>
      </c>
      <c r="G569" t="s">
        <v>140</v>
      </c>
      <c r="H569" s="13" cm="1">
        <f t="array" ref="H569">INDEX(Financials!$B$5:$AI$260,FinancialWalk!K569,FinancialWalk!L569)</f>
        <v>49081286.637919292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Portland</v>
      </c>
      <c r="C570" t="s">
        <v>65</v>
      </c>
      <c r="D570">
        <v>0.25</v>
      </c>
      <c r="E570" t="str">
        <f t="shared" si="77"/>
        <v>Cal-37</v>
      </c>
      <c r="F570" t="s">
        <v>45</v>
      </c>
      <c r="G570" t="s">
        <v>140</v>
      </c>
      <c r="H570" s="13" cm="1">
        <f t="array" ref="H570">INDEX(Financials!$B$5:$AI$260,FinancialWalk!K570,FinancialWalk!L570)</f>
        <v>49081286.637919292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Portland</v>
      </c>
      <c r="C571" t="s">
        <v>65</v>
      </c>
      <c r="D571">
        <v>0.25</v>
      </c>
      <c r="E571" t="str">
        <f t="shared" si="77"/>
        <v>Cal-37</v>
      </c>
      <c r="F571" t="s">
        <v>45</v>
      </c>
      <c r="G571" t="s">
        <v>140</v>
      </c>
      <c r="H571" s="13" cm="1">
        <f t="array" ref="H571">INDEX(Financials!$B$5:$AI$260,FinancialWalk!K571,FinancialWalk!L571)</f>
        <v>49081286.637919292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Portland</v>
      </c>
      <c r="C572" t="s">
        <v>65</v>
      </c>
      <c r="D572">
        <v>0.05</v>
      </c>
      <c r="E572" t="str">
        <f t="shared" si="77"/>
        <v>Cal-37</v>
      </c>
      <c r="F572" t="s">
        <v>45</v>
      </c>
      <c r="G572" t="s">
        <v>140</v>
      </c>
      <c r="H572" s="13" cm="1">
        <f t="array" ref="H572">INDEX(Financials!$B$5:$AI$260,FinancialWalk!K572,FinancialWalk!L572)</f>
        <v>69749006.441570625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Portland</v>
      </c>
      <c r="C573" t="s">
        <v>65</v>
      </c>
      <c r="D573">
        <v>0.05</v>
      </c>
      <c r="E573" t="str">
        <f t="shared" si="77"/>
        <v>Cal-37</v>
      </c>
      <c r="F573" t="s">
        <v>45</v>
      </c>
      <c r="G573" t="s">
        <v>140</v>
      </c>
      <c r="H573" s="13" cm="1">
        <f t="array" ref="H573">INDEX(Financials!$B$5:$AI$260,FinancialWalk!K573,FinancialWalk!L573)</f>
        <v>69749006.441570625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Portland</v>
      </c>
      <c r="C574" t="s">
        <v>65</v>
      </c>
      <c r="D574">
        <v>0.05</v>
      </c>
      <c r="E574" t="str">
        <f t="shared" si="77"/>
        <v>Cal-37</v>
      </c>
      <c r="F574" t="s">
        <v>45</v>
      </c>
      <c r="G574" t="s">
        <v>140</v>
      </c>
      <c r="H574" s="13" cm="1">
        <f t="array" ref="H574">INDEX(Financials!$B$5:$AI$260,FinancialWalk!K574,FinancialWalk!L574)</f>
        <v>69749006.441570625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Portland</v>
      </c>
      <c r="C575" t="s">
        <v>65</v>
      </c>
      <c r="D575">
        <v>0</v>
      </c>
      <c r="E575" t="str">
        <f t="shared" si="77"/>
        <v>Cal-37</v>
      </c>
      <c r="F575" t="s">
        <v>45</v>
      </c>
      <c r="G575" t="s">
        <v>140</v>
      </c>
      <c r="H575" s="13" cm="1">
        <f t="array" ref="H575">INDEX(Financials!$B$5:$AI$260,FinancialWalk!K575,FinancialWalk!L575)</f>
        <v>94151175.883845553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Portland</v>
      </c>
      <c r="C576" t="s">
        <v>65</v>
      </c>
      <c r="D576" t="s">
        <v>25</v>
      </c>
      <c r="E576" t="str">
        <f t="shared" si="77"/>
        <v>Cal-37</v>
      </c>
      <c r="F576" t="s">
        <v>45</v>
      </c>
      <c r="G576" t="s">
        <v>140</v>
      </c>
      <c r="H576" s="13" cm="1">
        <f t="array" ref="H576">INDEX(Financials!$B$5:$AI$260,FinancialWalk!K576,FinancialWalk!L576)</f>
        <v>1553172.189517647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Portland</v>
      </c>
      <c r="C577" t="s">
        <v>65</v>
      </c>
      <c r="D577">
        <v>1</v>
      </c>
      <c r="E577" t="str">
        <f t="shared" si="77"/>
        <v>Cal-37</v>
      </c>
      <c r="F577" t="s">
        <v>35</v>
      </c>
      <c r="G577" t="str">
        <f>$U$26&amp;" (MWh)"</f>
        <v>Merchant NPV (MWh)</v>
      </c>
      <c r="H577" s="123" cm="1">
        <f t="array" ref="H577">INDEX($U$27:$Y$34,K577,L577)</f>
        <v>29.751638513502982</v>
      </c>
      <c r="K577">
        <v>1</v>
      </c>
      <c r="L577">
        <v>1</v>
      </c>
    </row>
    <row r="578" spans="2:12" x14ac:dyDescent="0.3">
      <c r="B578" t="str">
        <f t="shared" si="76"/>
        <v>Portland</v>
      </c>
      <c r="C578" t="s">
        <v>65</v>
      </c>
      <c r="D578">
        <v>0.95</v>
      </c>
      <c r="E578" t="str">
        <f t="shared" si="77"/>
        <v>Cal-37</v>
      </c>
      <c r="F578" t="s">
        <v>35</v>
      </c>
      <c r="G578" t="str">
        <f t="shared" ref="G578:G584" si="78">$U$26&amp;" (MWh)"</f>
        <v>Merchant NPV (MWh)</v>
      </c>
      <c r="H578" s="123" cm="1">
        <f t="array" ref="H578">INDEX($U$27:$Y$34,K578,L578)</f>
        <v>15.076651458756793</v>
      </c>
      <c r="K578">
        <v>2</v>
      </c>
      <c r="L578">
        <v>1</v>
      </c>
    </row>
    <row r="579" spans="2:12" x14ac:dyDescent="0.3">
      <c r="B579" t="str">
        <f t="shared" si="76"/>
        <v>Portland</v>
      </c>
      <c r="C579" t="s">
        <v>65</v>
      </c>
      <c r="D579">
        <v>0.75</v>
      </c>
      <c r="E579" t="str">
        <f t="shared" si="77"/>
        <v>Cal-37</v>
      </c>
      <c r="F579" t="s">
        <v>35</v>
      </c>
      <c r="G579" t="str">
        <f t="shared" si="78"/>
        <v>Merchant NPV (MWh)</v>
      </c>
      <c r="H579" s="123" cm="1">
        <f t="array" ref="H579">INDEX($U$27:$Y$34,K579,L579)</f>
        <v>6.9697283010552846</v>
      </c>
      <c r="K579">
        <v>3</v>
      </c>
      <c r="L579">
        <v>1</v>
      </c>
    </row>
    <row r="580" spans="2:12" x14ac:dyDescent="0.3">
      <c r="B580" t="str">
        <f t="shared" si="76"/>
        <v>Portland</v>
      </c>
      <c r="C580" t="s">
        <v>65</v>
      </c>
      <c r="D580">
        <v>0.5</v>
      </c>
      <c r="E580" t="str">
        <f t="shared" si="77"/>
        <v>Cal-37</v>
      </c>
      <c r="F580" t="s">
        <v>35</v>
      </c>
      <c r="G580" t="str">
        <f t="shared" si="78"/>
        <v>Merchant NPV (MWh)</v>
      </c>
      <c r="H580" s="123" cm="1">
        <f t="array" ref="H580">INDEX($U$27:$Y$34,K580,L580)</f>
        <v>1.2180490666947885</v>
      </c>
      <c r="K580">
        <v>4</v>
      </c>
      <c r="L580">
        <v>1</v>
      </c>
    </row>
    <row r="581" spans="2:12" x14ac:dyDescent="0.3">
      <c r="B581" t="str">
        <f t="shared" si="76"/>
        <v>Portland</v>
      </c>
      <c r="C581" t="s">
        <v>65</v>
      </c>
      <c r="D581">
        <v>0.25</v>
      </c>
      <c r="E581" t="str">
        <f t="shared" si="77"/>
        <v>Cal-37</v>
      </c>
      <c r="F581" t="s">
        <v>35</v>
      </c>
      <c r="G581" t="str">
        <f t="shared" si="78"/>
        <v>Merchant NPV (MWh)</v>
      </c>
      <c r="H581" s="123" cm="1">
        <f t="array" ref="H581">INDEX($U$27:$Y$34,K581,L581)</f>
        <v>-5.4542961270522872</v>
      </c>
      <c r="K581">
        <v>5</v>
      </c>
      <c r="L581">
        <v>1</v>
      </c>
    </row>
    <row r="582" spans="2:12" x14ac:dyDescent="0.3">
      <c r="B582" t="str">
        <f t="shared" si="76"/>
        <v>Portland</v>
      </c>
      <c r="C582" t="s">
        <v>65</v>
      </c>
      <c r="D582">
        <v>0.05</v>
      </c>
      <c r="E582" t="str">
        <f t="shared" si="77"/>
        <v>Cal-37</v>
      </c>
      <c r="F582" t="s">
        <v>35</v>
      </c>
      <c r="G582" t="str">
        <f t="shared" si="78"/>
        <v>Merchant NPV (MWh)</v>
      </c>
      <c r="H582" s="123" cm="1">
        <f t="array" ref="H582">INDEX($U$27:$Y$34,K582,L582)</f>
        <v>-16.890311663221571</v>
      </c>
      <c r="K582">
        <v>6</v>
      </c>
      <c r="L582">
        <v>1</v>
      </c>
    </row>
    <row r="583" spans="2:12" x14ac:dyDescent="0.3">
      <c r="B583" t="str">
        <f t="shared" si="76"/>
        <v>Portland</v>
      </c>
      <c r="C583" t="s">
        <v>65</v>
      </c>
      <c r="D583">
        <v>0</v>
      </c>
      <c r="E583" t="str">
        <f t="shared" si="77"/>
        <v>Cal-37</v>
      </c>
      <c r="F583" t="s">
        <v>35</v>
      </c>
      <c r="G583" t="str">
        <f t="shared" si="78"/>
        <v>Merchant NPV (MWh)</v>
      </c>
      <c r="H583" s="123" cm="1">
        <f t="array" ref="H583">INDEX($U$27:$Y$34,K583,L583)</f>
        <v>-41.551142054391221</v>
      </c>
      <c r="K583">
        <v>7</v>
      </c>
      <c r="L583">
        <v>1</v>
      </c>
    </row>
    <row r="584" spans="2:12" x14ac:dyDescent="0.3">
      <c r="B584" t="str">
        <f t="shared" si="76"/>
        <v>Portland</v>
      </c>
      <c r="C584" t="s">
        <v>65</v>
      </c>
      <c r="D584" t="s">
        <v>25</v>
      </c>
      <c r="E584" t="str">
        <f t="shared" si="77"/>
        <v>Cal-37</v>
      </c>
      <c r="F584" t="s">
        <v>35</v>
      </c>
      <c r="G584" t="str">
        <f t="shared" si="78"/>
        <v>Merchant NPV (MWh)</v>
      </c>
      <c r="H584" s="123" cm="1">
        <f t="array" ref="H584">INDEX($U$27:$Y$34,K584,L584)</f>
        <v>1.534012258474728</v>
      </c>
      <c r="K584">
        <v>8</v>
      </c>
      <c r="L584">
        <v>1</v>
      </c>
    </row>
    <row r="585" spans="2:12" x14ac:dyDescent="0.3">
      <c r="B585" t="str">
        <f>$B$2</f>
        <v>Portland</v>
      </c>
      <c r="C585" t="s">
        <v>65</v>
      </c>
      <c r="D585">
        <v>1</v>
      </c>
      <c r="E585" t="s">
        <v>18</v>
      </c>
      <c r="F585" t="s">
        <v>35</v>
      </c>
      <c r="G585" t="str">
        <f>$V$26&amp;" (MWh)"</f>
        <v>PPA NPV (MWh)</v>
      </c>
      <c r="H585" s="123" cm="1">
        <f t="array" ref="H585">INDEX($U$27:$Y$34,K585,L585)</f>
        <v>28.523571594575962</v>
      </c>
      <c r="K585">
        <f>K577</f>
        <v>1</v>
      </c>
      <c r="L585">
        <f>L577+1</f>
        <v>2</v>
      </c>
    </row>
    <row r="586" spans="2:12" x14ac:dyDescent="0.3">
      <c r="B586" t="str">
        <f>B585</f>
        <v>Portland</v>
      </c>
      <c r="C586" t="s">
        <v>65</v>
      </c>
      <c r="D586">
        <v>0.95</v>
      </c>
      <c r="E586" t="str">
        <f>E585</f>
        <v>Cal-37</v>
      </c>
      <c r="F586" t="s">
        <v>35</v>
      </c>
      <c r="G586" t="str">
        <f t="shared" ref="G586:G592" si="79">$V$26&amp;" (MWh)"</f>
        <v>PPA NPV (MWh)</v>
      </c>
      <c r="H586" s="123" cm="1">
        <f t="array" ref="H586">INDEX($U$27:$Y$34,K586,L586)</f>
        <v>14.996883453277599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Portland</v>
      </c>
      <c r="C587" t="s">
        <v>65</v>
      </c>
      <c r="D587">
        <v>0.75</v>
      </c>
      <c r="E587" t="str">
        <f t="shared" ref="E587:E600" si="83">E586</f>
        <v>Cal-37</v>
      </c>
      <c r="F587" t="s">
        <v>35</v>
      </c>
      <c r="G587" t="str">
        <f t="shared" si="79"/>
        <v>PPA NPV (MWh)</v>
      </c>
      <c r="H587" s="123" cm="1">
        <f t="array" ref="H587">INDEX($U$27:$Y$34,K587,L587)</f>
        <v>8.0121171745908786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Portland</v>
      </c>
      <c r="C588" t="s">
        <v>65</v>
      </c>
      <c r="D588">
        <v>0.5</v>
      </c>
      <c r="E588" t="str">
        <f t="shared" si="83"/>
        <v>Cal-37</v>
      </c>
      <c r="F588" t="s">
        <v>35</v>
      </c>
      <c r="G588" t="str">
        <f t="shared" si="79"/>
        <v>PPA NPV (MWh)</v>
      </c>
      <c r="H588" s="123" cm="1">
        <f t="array" ref="H588">INDEX($U$27:$Y$34,K588,L588)</f>
        <v>2.7786163134557076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Portland</v>
      </c>
      <c r="C589" t="s">
        <v>65</v>
      </c>
      <c r="D589">
        <v>0.25</v>
      </c>
      <c r="E589" t="str">
        <f t="shared" si="83"/>
        <v>Cal-37</v>
      </c>
      <c r="F589" t="s">
        <v>35</v>
      </c>
      <c r="G589" t="str">
        <f t="shared" si="79"/>
        <v>PPA NPV (MWh)</v>
      </c>
      <c r="H589" s="123" cm="1">
        <f t="array" ref="H589">INDEX($U$27:$Y$34,K589,L589)</f>
        <v>-2.2974671427115632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Portland</v>
      </c>
      <c r="C590" t="s">
        <v>65</v>
      </c>
      <c r="D590">
        <v>0.05</v>
      </c>
      <c r="E590" t="str">
        <f t="shared" si="83"/>
        <v>Cal-37</v>
      </c>
      <c r="F590" t="s">
        <v>35</v>
      </c>
      <c r="G590" t="str">
        <f t="shared" si="79"/>
        <v>PPA NPV (MWh)</v>
      </c>
      <c r="H590" s="123" cm="1">
        <f t="array" ref="H590">INDEX($U$27:$Y$34,K590,L590)</f>
        <v>-8.9694071189556599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Portland</v>
      </c>
      <c r="C591" t="s">
        <v>65</v>
      </c>
      <c r="D591">
        <v>0</v>
      </c>
      <c r="E591" t="str">
        <f t="shared" si="83"/>
        <v>Cal-37</v>
      </c>
      <c r="F591" t="s">
        <v>35</v>
      </c>
      <c r="G591" t="str">
        <f t="shared" si="79"/>
        <v>PPA NPV (MWh)</v>
      </c>
      <c r="H591" s="123" cm="1">
        <f t="array" ref="H591">INDEX($U$27:$Y$34,K591,L591)</f>
        <v>-17.541586617993147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Portland</v>
      </c>
      <c r="C592" t="s">
        <v>65</v>
      </c>
      <c r="D592" t="s">
        <v>25</v>
      </c>
      <c r="E592" t="str">
        <f t="shared" si="83"/>
        <v>Cal-37</v>
      </c>
      <c r="F592" t="s">
        <v>35</v>
      </c>
      <c r="G592" t="str">
        <f t="shared" si="79"/>
        <v>PPA NPV (MWh)</v>
      </c>
      <c r="H592" s="123" t="e" cm="1">
        <f t="array" ref="H592">INDEX($U$27:$Y$34,K592,L592)</f>
        <v>#DIV/0!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Portland</v>
      </c>
      <c r="C593" t="s">
        <v>65</v>
      </c>
      <c r="D593">
        <v>1</v>
      </c>
      <c r="E593" t="str">
        <f t="shared" si="83"/>
        <v>Cal-37</v>
      </c>
      <c r="F593" t="s">
        <v>35</v>
      </c>
      <c r="G593" t="str">
        <f>$W$26&amp;" (MWh)"</f>
        <v>Merchant with PPA NPV (MWh)</v>
      </c>
      <c r="H593" s="123" cm="1">
        <f t="array" ref="H593">INDEX($U$27:$Y$34,K593,L593)</f>
        <v>28.919307266095259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Portland</v>
      </c>
      <c r="C594" t="s">
        <v>65</v>
      </c>
      <c r="D594">
        <v>0.95</v>
      </c>
      <c r="E594" t="str">
        <f t="shared" si="83"/>
        <v>Cal-37</v>
      </c>
      <c r="F594" t="s">
        <v>35</v>
      </c>
      <c r="G594" t="str">
        <f t="shared" ref="G594:G600" si="84">$W$26&amp;" (MWh)"</f>
        <v>Merchant with PPA NPV (MWh)</v>
      </c>
      <c r="H594" s="123" cm="1">
        <f t="array" ref="H594">INDEX($U$27:$Y$34,K594,L594)</f>
        <v>15.02001235138596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Portland</v>
      </c>
      <c r="C595" t="s">
        <v>65</v>
      </c>
      <c r="D595">
        <v>0.75</v>
      </c>
      <c r="E595" t="str">
        <f t="shared" si="83"/>
        <v>Cal-37</v>
      </c>
      <c r="F595" t="s">
        <v>35</v>
      </c>
      <c r="G595" t="str">
        <f t="shared" si="84"/>
        <v>Merchant with PPA NPV (MWh)</v>
      </c>
      <c r="H595" s="123" cm="1">
        <f t="array" ref="H595">INDEX($U$27:$Y$34,K595,L595)</f>
        <v>7.7243572705690955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Portland</v>
      </c>
      <c r="C596" t="s">
        <v>65</v>
      </c>
      <c r="D596">
        <v>0.5</v>
      </c>
      <c r="E596" t="str">
        <f t="shared" si="83"/>
        <v>Cal-37</v>
      </c>
      <c r="F596" t="s">
        <v>35</v>
      </c>
      <c r="G596" t="str">
        <f t="shared" si="84"/>
        <v>Merchant with PPA NPV (MWh)</v>
      </c>
      <c r="H596" s="123" cm="1">
        <f t="array" ref="H596">INDEX($U$27:$Y$34,K596,L596)</f>
        <v>2.3633766542778538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Portland</v>
      </c>
      <c r="C597" t="s">
        <v>65</v>
      </c>
      <c r="D597">
        <v>0.25</v>
      </c>
      <c r="E597" t="str">
        <f t="shared" si="83"/>
        <v>Cal-37</v>
      </c>
      <c r="F597" t="s">
        <v>35</v>
      </c>
      <c r="G597" t="str">
        <f t="shared" si="84"/>
        <v>Merchant with PPA NPV (MWh)</v>
      </c>
      <c r="H597" s="123" cm="1">
        <f t="array" ref="H597">INDEX($U$27:$Y$34,K597,L597)</f>
        <v>-3.0906248258462092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Portland</v>
      </c>
      <c r="C598" t="s">
        <v>65</v>
      </c>
      <c r="D598">
        <v>0.05</v>
      </c>
      <c r="E598" t="str">
        <f t="shared" si="83"/>
        <v>Cal-37</v>
      </c>
      <c r="F598" t="s">
        <v>35</v>
      </c>
      <c r="G598" t="str">
        <f t="shared" si="84"/>
        <v>Merchant with PPA NPV (MWh)</v>
      </c>
      <c r="H598" s="123" cm="1">
        <f t="array" ref="H598">INDEX($U$27:$Y$34,K598,L598)</f>
        <v>-10.778239549606166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Portland</v>
      </c>
      <c r="C599" t="s">
        <v>65</v>
      </c>
      <c r="D599">
        <v>0</v>
      </c>
      <c r="E599" t="str">
        <f t="shared" si="83"/>
        <v>Cal-37</v>
      </c>
      <c r="F599" t="s">
        <v>35</v>
      </c>
      <c r="G599" t="str">
        <f t="shared" si="84"/>
        <v>Merchant with PPA NPV (MWh)</v>
      </c>
      <c r="H599" s="123" cm="1">
        <f t="array" ref="H599">INDEX($U$27:$Y$34,K599,L599)</f>
        <v>-22.073535665049327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Portland</v>
      </c>
      <c r="C600" t="s">
        <v>65</v>
      </c>
      <c r="D600" t="s">
        <v>25</v>
      </c>
      <c r="E600" t="str">
        <f t="shared" si="83"/>
        <v>Cal-37</v>
      </c>
      <c r="F600" t="s">
        <v>35</v>
      </c>
      <c r="G600" t="str">
        <f t="shared" si="84"/>
        <v>Merchant with PPA NPV (MWh)</v>
      </c>
      <c r="H600" s="123" cm="1">
        <f t="array" ref="H600">INDEX($U$27:$Y$34,K600,L600)</f>
        <v>10.228950315534407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Portland</v>
      </c>
      <c r="C601" t="s">
        <v>65</v>
      </c>
      <c r="D601">
        <v>1</v>
      </c>
      <c r="E601" t="s">
        <v>18</v>
      </c>
      <c r="F601" t="s">
        <v>35</v>
      </c>
      <c r="G601" t="str">
        <f>$X$26&amp;" (MWh)"</f>
        <v>Sold Swap NPV (MWh)</v>
      </c>
      <c r="H601" s="123" cm="1">
        <f t="array" ref="H601">INDEX($U$27:$Y$34,K601,L601)</f>
        <v>-37.119491663022984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Portland</v>
      </c>
      <c r="C602" t="s">
        <v>65</v>
      </c>
      <c r="D602">
        <v>0.95</v>
      </c>
      <c r="E602" t="str">
        <f>E601</f>
        <v>Cal-37</v>
      </c>
      <c r="F602" t="s">
        <v>35</v>
      </c>
      <c r="G602" t="str">
        <f t="shared" ref="G602:G608" si="85">$X$26&amp;" (MWh)"</f>
        <v>Sold Swap NPV (MWh)</v>
      </c>
      <c r="H602" s="123" cm="1">
        <f t="array" ref="H602">INDEX($U$27:$Y$34,K602,L602)</f>
        <v>-15.89658270467271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Portland</v>
      </c>
      <c r="C603" t="s">
        <v>65</v>
      </c>
      <c r="D603">
        <v>0.75</v>
      </c>
      <c r="E603" t="str">
        <f t="shared" ref="E603:E608" si="87">E602</f>
        <v>Cal-37</v>
      </c>
      <c r="F603" t="s">
        <v>35</v>
      </c>
      <c r="G603" t="str">
        <f t="shared" si="85"/>
        <v>Sold Swap NPV (MWh)</v>
      </c>
      <c r="H603" s="123" cm="1">
        <f t="array" ref="H603">INDEX($U$27:$Y$34,K603,L603)</f>
        <v>-6.5517542023248225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Portland</v>
      </c>
      <c r="C604" t="s">
        <v>65</v>
      </c>
      <c r="D604">
        <v>0.5</v>
      </c>
      <c r="E604" t="str">
        <f t="shared" si="87"/>
        <v>Cal-37</v>
      </c>
      <c r="F604" t="s">
        <v>35</v>
      </c>
      <c r="G604" t="str">
        <f t="shared" si="85"/>
        <v>Sold Swap NPV (MWh)</v>
      </c>
      <c r="H604" s="123" cm="1">
        <f t="array" ref="H604">INDEX($U$27:$Y$34,K604,L604)</f>
        <v>0.12466796774964674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Portland</v>
      </c>
      <c r="C605" t="s">
        <v>65</v>
      </c>
      <c r="D605">
        <v>0.25</v>
      </c>
      <c r="E605" t="str">
        <f t="shared" si="87"/>
        <v>Cal-37</v>
      </c>
      <c r="F605" t="s">
        <v>35</v>
      </c>
      <c r="G605" t="str">
        <f t="shared" si="85"/>
        <v>Sold Swap NPV (MWh)</v>
      </c>
      <c r="H605" s="123" cm="1">
        <f t="array" ref="H605">INDEX($U$27:$Y$34,K605,L605)</f>
        <v>6.9988145445356054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Portland</v>
      </c>
      <c r="C606" t="s">
        <v>65</v>
      </c>
      <c r="D606">
        <v>0.05</v>
      </c>
      <c r="E606" t="str">
        <f t="shared" si="87"/>
        <v>Cal-37</v>
      </c>
      <c r="F606" t="s">
        <v>35</v>
      </c>
      <c r="G606" t="str">
        <f t="shared" si="85"/>
        <v>Sold Swap NPV (MWh)</v>
      </c>
      <c r="H606" s="123" cm="1">
        <f t="array" ref="H606">INDEX($U$27:$Y$34,K606,L606)</f>
        <v>16.07929696372431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Portland</v>
      </c>
      <c r="C607" t="s">
        <v>65</v>
      </c>
      <c r="D607">
        <v>0</v>
      </c>
      <c r="E607" t="str">
        <f t="shared" si="87"/>
        <v>Cal-37</v>
      </c>
      <c r="F607" t="s">
        <v>35</v>
      </c>
      <c r="G607" t="str">
        <f t="shared" si="85"/>
        <v>Sold Swap NPV (MWh)</v>
      </c>
      <c r="H607" s="123" cm="1">
        <f t="array" ref="H607">INDEX($U$27:$Y$34,K607,L607)</f>
        <v>23.494831992460888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Portland</v>
      </c>
      <c r="C608" t="s">
        <v>65</v>
      </c>
      <c r="D608" t="s">
        <v>25</v>
      </c>
      <c r="E608" t="str">
        <f t="shared" si="87"/>
        <v>Cal-37</v>
      </c>
      <c r="F608" t="s">
        <v>35</v>
      </c>
      <c r="G608" t="str">
        <f t="shared" si="85"/>
        <v>Sold Swap NPV (MWh)</v>
      </c>
      <c r="H608" s="123" cm="1">
        <f t="array" ref="H608">INDEX($U$27:$Y$34,K608,L608)</f>
        <v>0.22147675529284266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Portland</v>
      </c>
      <c r="C609" t="s">
        <v>65</v>
      </c>
      <c r="D609">
        <v>1</v>
      </c>
      <c r="E609" t="s">
        <v>18</v>
      </c>
      <c r="F609" t="s">
        <v>35</v>
      </c>
      <c r="G609" t="str">
        <f>$Y$26&amp;" (MWh)"</f>
        <v>Merchant with PPA and Sold Swap NPV (MWh)</v>
      </c>
      <c r="H609" s="123" cm="1">
        <f t="array" ref="H609">INDEX($U$27:$Y$34,K609,L609)</f>
        <v>4.4750177036853227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Portland</v>
      </c>
      <c r="C610" t="s">
        <v>65</v>
      </c>
      <c r="D610">
        <v>0.95</v>
      </c>
      <c r="E610" t="str">
        <f>E609</f>
        <v>Cal-37</v>
      </c>
      <c r="F610" t="s">
        <v>35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2.9013353569332723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Portland</v>
      </c>
      <c r="C611" t="s">
        <v>65</v>
      </c>
      <c r="D611">
        <v>0.75</v>
      </c>
      <c r="E611" t="str">
        <f t="shared" ref="E611:E624" si="89">E610</f>
        <v>Cal-37</v>
      </c>
      <c r="F611" t="s">
        <v>35</v>
      </c>
      <c r="G611" t="str">
        <f t="shared" si="88"/>
        <v>Merchant with PPA and Sold Swap NPV (MWh)</v>
      </c>
      <c r="H611" s="123" cm="1">
        <f t="array" ref="H611">INDEX($U$27:$Y$34,K611,L611)</f>
        <v>1.9624509085905453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Portland</v>
      </c>
      <c r="C612" t="s">
        <v>65</v>
      </c>
      <c r="D612">
        <v>0.5</v>
      </c>
      <c r="E612" t="str">
        <f t="shared" si="89"/>
        <v>Cal-37</v>
      </c>
      <c r="F612" t="s">
        <v>35</v>
      </c>
      <c r="G612" t="str">
        <f t="shared" si="88"/>
        <v>Merchant with PPA and Sold Swap NPV (MWh)</v>
      </c>
      <c r="H612" s="123" cm="1">
        <f t="array" ref="H612">INDEX($U$27:$Y$34,K612,L612)</f>
        <v>1.4409041777595957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Portland</v>
      </c>
      <c r="C613" t="s">
        <v>65</v>
      </c>
      <c r="D613">
        <v>0.25</v>
      </c>
      <c r="E613" t="str">
        <f t="shared" si="89"/>
        <v>Cal-37</v>
      </c>
      <c r="F613" t="s">
        <v>35</v>
      </c>
      <c r="G613" t="str">
        <f t="shared" si="88"/>
        <v>Merchant with PPA and Sold Swap NPV (MWh)</v>
      </c>
      <c r="H613" s="123" cm="1">
        <f t="array" ref="H613">INDEX($U$27:$Y$34,K613,L613)</f>
        <v>1.1700208683232647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Portland</v>
      </c>
      <c r="C614" t="s">
        <v>65</v>
      </c>
      <c r="D614">
        <v>0.05</v>
      </c>
      <c r="E614" t="str">
        <f t="shared" si="89"/>
        <v>Cal-37</v>
      </c>
      <c r="F614" t="s">
        <v>35</v>
      </c>
      <c r="G614" t="str">
        <f t="shared" si="88"/>
        <v>Merchant with PPA and Sold Swap NPV (MWh)</v>
      </c>
      <c r="H614" s="123" cm="1">
        <f t="array" ref="H614">INDEX($U$27:$Y$34,K614,L614)</f>
        <v>0.97866407928633603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Portland</v>
      </c>
      <c r="C615" t="s">
        <v>65</v>
      </c>
      <c r="D615">
        <v>0</v>
      </c>
      <c r="E615" t="str">
        <f t="shared" si="89"/>
        <v>Cal-37</v>
      </c>
      <c r="F615" t="s">
        <v>35</v>
      </c>
      <c r="G615" t="str">
        <f t="shared" si="88"/>
        <v>Merchant with PPA and Sold Swap NPV (MWh)</v>
      </c>
      <c r="H615" s="123" cm="1">
        <f t="array" ref="H615">INDEX($U$27:$Y$34,K615,L615)</f>
        <v>-0.99785647908392405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Portland</v>
      </c>
      <c r="C616" t="s">
        <v>65</v>
      </c>
      <c r="D616" t="s">
        <v>25</v>
      </c>
      <c r="E616" t="str">
        <f t="shared" si="89"/>
        <v>Cal-37</v>
      </c>
      <c r="F616" t="s">
        <v>35</v>
      </c>
      <c r="G616" t="str">
        <f t="shared" si="88"/>
        <v>Merchant with PPA and Sold Swap NPV (MWh)</v>
      </c>
      <c r="H616" s="123" cm="1">
        <f t="array" ref="H616">INDEX($U$27:$Y$34,K616,L616)</f>
        <v>2.9562394742595517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Portland</v>
      </c>
      <c r="C617" t="s">
        <v>65</v>
      </c>
      <c r="D617">
        <v>1</v>
      </c>
      <c r="E617" t="str">
        <f t="shared" si="89"/>
        <v>Cal-37</v>
      </c>
      <c r="F617" t="s">
        <v>45</v>
      </c>
      <c r="G617" t="str">
        <f>$U$26&amp;" (MWh)"</f>
        <v>Merchant NPV (MWh)</v>
      </c>
      <c r="H617" s="123" cm="1">
        <f t="array" ref="H617">INDEX($AB$27:$AF$34,K617,L617)</f>
        <v>85.437913173414898</v>
      </c>
      <c r="K617">
        <f t="shared" si="80"/>
        <v>1</v>
      </c>
      <c r="L617">
        <v>1</v>
      </c>
    </row>
    <row r="618" spans="2:12" x14ac:dyDescent="0.3">
      <c r="B618" t="str">
        <f t="shared" si="86"/>
        <v>Portland</v>
      </c>
      <c r="C618" t="s">
        <v>65</v>
      </c>
      <c r="D618">
        <v>0.95</v>
      </c>
      <c r="E618" t="str">
        <f t="shared" si="89"/>
        <v>Cal-37</v>
      </c>
      <c r="F618" t="s">
        <v>45</v>
      </c>
      <c r="G618" t="str">
        <f t="shared" ref="G618:G624" si="90">$U$26&amp;" (MWh)"</f>
        <v>Merchant NPV (MWh)</v>
      </c>
      <c r="H618" s="123" cm="1">
        <f t="array" ref="H618">INDEX($AB$27:$AF$34,K618,L618)</f>
        <v>41.668096583490488</v>
      </c>
      <c r="K618">
        <f t="shared" si="80"/>
        <v>2</v>
      </c>
      <c r="L618">
        <v>1</v>
      </c>
    </row>
    <row r="619" spans="2:12" x14ac:dyDescent="0.3">
      <c r="B619" t="str">
        <f t="shared" si="86"/>
        <v>Portland</v>
      </c>
      <c r="C619" t="s">
        <v>65</v>
      </c>
      <c r="D619">
        <v>0.75</v>
      </c>
      <c r="E619" t="str">
        <f t="shared" si="89"/>
        <v>Cal-37</v>
      </c>
      <c r="F619" t="s">
        <v>45</v>
      </c>
      <c r="G619" t="str">
        <f t="shared" si="90"/>
        <v>Merchant NPV (MWh)</v>
      </c>
      <c r="H619" s="123" cm="1">
        <f t="array" ref="H619">INDEX($AB$27:$AF$34,K619,L619)</f>
        <v>22.135500752280777</v>
      </c>
      <c r="K619">
        <f t="shared" si="80"/>
        <v>3</v>
      </c>
      <c r="L619">
        <v>1</v>
      </c>
    </row>
    <row r="620" spans="2:12" x14ac:dyDescent="0.3">
      <c r="B620" t="str">
        <f t="shared" si="86"/>
        <v>Portland</v>
      </c>
      <c r="C620" t="s">
        <v>65</v>
      </c>
      <c r="D620">
        <v>0.5</v>
      </c>
      <c r="E620" t="str">
        <f t="shared" si="89"/>
        <v>Cal-37</v>
      </c>
      <c r="F620" t="s">
        <v>45</v>
      </c>
      <c r="G620" t="str">
        <f t="shared" si="90"/>
        <v>Merchant NPV (MWh)</v>
      </c>
      <c r="H620" s="123" cm="1">
        <f t="array" ref="H620">INDEX($AB$27:$AF$34,K620,L620)</f>
        <v>5.0728776100465911</v>
      </c>
      <c r="K620">
        <f t="shared" si="80"/>
        <v>4</v>
      </c>
      <c r="L620">
        <v>1</v>
      </c>
    </row>
    <row r="621" spans="2:12" x14ac:dyDescent="0.3">
      <c r="B621" t="str">
        <f t="shared" si="86"/>
        <v>Portland</v>
      </c>
      <c r="C621" t="s">
        <v>65</v>
      </c>
      <c r="D621">
        <v>0.25</v>
      </c>
      <c r="E621" t="str">
        <f t="shared" si="89"/>
        <v>Cal-37</v>
      </c>
      <c r="F621" t="s">
        <v>45</v>
      </c>
      <c r="G621" t="str">
        <f t="shared" si="90"/>
        <v>Merchant NPV (MWh)</v>
      </c>
      <c r="H621" s="123" cm="1">
        <f t="array" ref="H621">INDEX($AB$27:$AF$34,K621,L621)</f>
        <v>-18.849958066278152</v>
      </c>
      <c r="K621">
        <f t="shared" si="80"/>
        <v>5</v>
      </c>
      <c r="L621">
        <v>1</v>
      </c>
    </row>
    <row r="622" spans="2:12" x14ac:dyDescent="0.3">
      <c r="B622" t="str">
        <f t="shared" si="86"/>
        <v>Portland</v>
      </c>
      <c r="C622" t="s">
        <v>65</v>
      </c>
      <c r="D622">
        <v>0.05</v>
      </c>
      <c r="E622" t="str">
        <f t="shared" si="89"/>
        <v>Cal-37</v>
      </c>
      <c r="F622" t="s">
        <v>45</v>
      </c>
      <c r="G622" t="str">
        <f t="shared" si="90"/>
        <v>Merchant NPV (MWh)</v>
      </c>
      <c r="H622" s="123" cm="1">
        <f t="array" ref="H622">INDEX($AB$27:$AF$34,K622,L622)</f>
        <v>-66.077281159533314</v>
      </c>
      <c r="K622">
        <f t="shared" si="80"/>
        <v>6</v>
      </c>
      <c r="L622">
        <v>1</v>
      </c>
    </row>
    <row r="623" spans="2:12" x14ac:dyDescent="0.3">
      <c r="B623" t="str">
        <f t="shared" si="86"/>
        <v>Portland</v>
      </c>
      <c r="C623" t="s">
        <v>65</v>
      </c>
      <c r="D623">
        <v>0</v>
      </c>
      <c r="E623" t="str">
        <f t="shared" si="89"/>
        <v>Cal-37</v>
      </c>
      <c r="F623" t="s">
        <v>45</v>
      </c>
      <c r="G623" t="str">
        <f t="shared" si="90"/>
        <v>Merchant NPV (MWh)</v>
      </c>
      <c r="H623" s="123" cm="1">
        <f t="array" ref="H623">INDEX($AB$27:$AF$34,K623,L623)</f>
        <v>-163.23383578697209</v>
      </c>
      <c r="K623">
        <f t="shared" si="80"/>
        <v>7</v>
      </c>
      <c r="L623">
        <v>1</v>
      </c>
    </row>
    <row r="624" spans="2:12" x14ac:dyDescent="0.3">
      <c r="B624" t="str">
        <f t="shared" si="86"/>
        <v>Portland</v>
      </c>
      <c r="C624" t="s">
        <v>65</v>
      </c>
      <c r="D624" t="s">
        <v>25</v>
      </c>
      <c r="E624" t="str">
        <f t="shared" si="89"/>
        <v>Cal-37</v>
      </c>
      <c r="F624" t="s">
        <v>45</v>
      </c>
      <c r="G624" t="str">
        <f t="shared" si="90"/>
        <v>Merchant NPV (MWh)</v>
      </c>
      <c r="H624" s="123" cm="1">
        <f t="array" ref="H624">INDEX($AB$27:$AF$34,K624,L624)</f>
        <v>4.5930871475048081</v>
      </c>
      <c r="K624">
        <f t="shared" si="80"/>
        <v>8</v>
      </c>
      <c r="L624">
        <v>1</v>
      </c>
    </row>
    <row r="625" spans="2:12" x14ac:dyDescent="0.3">
      <c r="B625" t="str">
        <f>$B$2</f>
        <v>Portland</v>
      </c>
      <c r="C625" t="s">
        <v>65</v>
      </c>
      <c r="D625">
        <v>1</v>
      </c>
      <c r="E625" t="s">
        <v>18</v>
      </c>
      <c r="F625" t="s">
        <v>45</v>
      </c>
      <c r="G625" t="str">
        <f>$V$26&amp;" (MWh)"</f>
        <v>PPA NPV (MWh)</v>
      </c>
      <c r="H625" s="123" cm="1">
        <f t="array" ref="H625">INDEX($AB$27:$AF$34,K625,L625)</f>
        <v>28.523571594575962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Portland</v>
      </c>
      <c r="C626" t="s">
        <v>65</v>
      </c>
      <c r="D626">
        <v>0.95</v>
      </c>
      <c r="E626" t="str">
        <f>E625</f>
        <v>Cal-37</v>
      </c>
      <c r="F626" t="s">
        <v>45</v>
      </c>
      <c r="G626" t="str">
        <f t="shared" ref="G626:G632" si="92">$V$26&amp;" (MWh)"</f>
        <v>PPA NPV (MWh)</v>
      </c>
      <c r="H626" s="123" cm="1">
        <f t="array" ref="H626">INDEX($AB$27:$AF$34,K626,L626)</f>
        <v>14.996883453277599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Portland</v>
      </c>
      <c r="C627" t="s">
        <v>65</v>
      </c>
      <c r="D627">
        <v>0.75</v>
      </c>
      <c r="E627" t="str">
        <f t="shared" ref="E627:E640" si="94">E626</f>
        <v>Cal-37</v>
      </c>
      <c r="F627" t="s">
        <v>45</v>
      </c>
      <c r="G627" t="str">
        <f t="shared" si="92"/>
        <v>PPA NPV (MWh)</v>
      </c>
      <c r="H627" s="123" cm="1">
        <f t="array" ref="H627">INDEX($AB$27:$AF$34,K627,L627)</f>
        <v>8.0121171745908786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Portland</v>
      </c>
      <c r="C628" t="s">
        <v>65</v>
      </c>
      <c r="D628">
        <v>0.5</v>
      </c>
      <c r="E628" t="str">
        <f t="shared" si="94"/>
        <v>Cal-37</v>
      </c>
      <c r="F628" t="s">
        <v>45</v>
      </c>
      <c r="G628" t="str">
        <f t="shared" si="92"/>
        <v>PPA NPV (MWh)</v>
      </c>
      <c r="H628" s="123" cm="1">
        <f t="array" ref="H628">INDEX($AB$27:$AF$34,K628,L628)</f>
        <v>2.7786163134557076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Portland</v>
      </c>
      <c r="C629" t="s">
        <v>65</v>
      </c>
      <c r="D629">
        <v>0.25</v>
      </c>
      <c r="E629" t="str">
        <f t="shared" si="94"/>
        <v>Cal-37</v>
      </c>
      <c r="F629" t="s">
        <v>45</v>
      </c>
      <c r="G629" t="str">
        <f t="shared" si="92"/>
        <v>PPA NPV (MWh)</v>
      </c>
      <c r="H629" s="123" cm="1">
        <f t="array" ref="H629">INDEX($AB$27:$AF$34,K629,L629)</f>
        <v>-2.2974671427115632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Portland</v>
      </c>
      <c r="C630" t="s">
        <v>65</v>
      </c>
      <c r="D630">
        <v>0.05</v>
      </c>
      <c r="E630" t="str">
        <f t="shared" si="94"/>
        <v>Cal-37</v>
      </c>
      <c r="F630" t="s">
        <v>45</v>
      </c>
      <c r="G630" t="str">
        <f t="shared" si="92"/>
        <v>PPA NPV (MWh)</v>
      </c>
      <c r="H630" s="123" cm="1">
        <f t="array" ref="H630">INDEX($AB$27:$AF$34,K630,L630)</f>
        <v>-8.9694071189556599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Portland</v>
      </c>
      <c r="C631" t="s">
        <v>65</v>
      </c>
      <c r="D631">
        <v>0</v>
      </c>
      <c r="E631" t="str">
        <f t="shared" si="94"/>
        <v>Cal-37</v>
      </c>
      <c r="F631" t="s">
        <v>45</v>
      </c>
      <c r="G631" t="str">
        <f t="shared" si="92"/>
        <v>PPA NPV (MWh)</v>
      </c>
      <c r="H631" s="123" cm="1">
        <f t="array" ref="H631">INDEX($AB$27:$AF$34,K631,L631)</f>
        <v>-16.849542748298251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Portland</v>
      </c>
      <c r="C632" t="s">
        <v>65</v>
      </c>
      <c r="D632" t="s">
        <v>25</v>
      </c>
      <c r="E632" t="str">
        <f t="shared" si="94"/>
        <v>Cal-37</v>
      </c>
      <c r="F632" t="s">
        <v>45</v>
      </c>
      <c r="G632" t="str">
        <f t="shared" si="92"/>
        <v>PPA NPV (MWh)</v>
      </c>
      <c r="H632" s="123" t="e" cm="1">
        <f t="array" ref="H632">INDEX($AB$27:$AF$34,K632,L632)</f>
        <v>#DIV/0!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Portland</v>
      </c>
      <c r="C633" t="s">
        <v>65</v>
      </c>
      <c r="D633">
        <v>1</v>
      </c>
      <c r="E633" t="str">
        <f t="shared" si="94"/>
        <v>Cal-37</v>
      </c>
      <c r="F633" t="s">
        <v>45</v>
      </c>
      <c r="G633" t="str">
        <f>$W$26&amp;" (MWh)"</f>
        <v>Merchant with PPA NPV (MWh)</v>
      </c>
      <c r="H633" s="123" cm="1">
        <f t="array" ref="H633">INDEX($AB$27:$AF$34,K633,L633)</f>
        <v>35.059104021972658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Portland</v>
      </c>
      <c r="C634" t="s">
        <v>65</v>
      </c>
      <c r="D634">
        <v>0.95</v>
      </c>
      <c r="E634" t="str">
        <f t="shared" si="94"/>
        <v>Cal-37</v>
      </c>
      <c r="F634" t="s">
        <v>45</v>
      </c>
      <c r="G634" t="str">
        <f t="shared" ref="G634:G640" si="95">$W$26&amp;" (MWh)"</f>
        <v>Merchant with PPA NPV (MWh)</v>
      </c>
      <c r="H634" s="123" cm="1">
        <f t="array" ref="H634">INDEX($AB$27:$AF$34,K634,L634)</f>
        <v>17.808133370635193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Portland</v>
      </c>
      <c r="C635" t="s">
        <v>65</v>
      </c>
      <c r="D635">
        <v>0.75</v>
      </c>
      <c r="E635" t="str">
        <f t="shared" si="94"/>
        <v>Cal-37</v>
      </c>
      <c r="F635" t="s">
        <v>45</v>
      </c>
      <c r="G635" t="str">
        <f t="shared" si="95"/>
        <v>Merchant with PPA NPV (MWh)</v>
      </c>
      <c r="H635" s="123" cm="1">
        <f t="array" ref="H635">INDEX($AB$27:$AF$34,K635,L635)</f>
        <v>9.3916854122022144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Portland</v>
      </c>
      <c r="C636" t="s">
        <v>65</v>
      </c>
      <c r="D636">
        <v>0.5</v>
      </c>
      <c r="E636" t="str">
        <f t="shared" si="94"/>
        <v>Cal-37</v>
      </c>
      <c r="F636" t="s">
        <v>45</v>
      </c>
      <c r="G636" t="str">
        <f t="shared" si="95"/>
        <v>Merchant with PPA NPV (MWh)</v>
      </c>
      <c r="H636" s="123" cm="1">
        <f t="array" ref="H636">INDEX($AB$27:$AF$34,K636,L636)</f>
        <v>2.9836337331062106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Portland</v>
      </c>
      <c r="C637" t="s">
        <v>65</v>
      </c>
      <c r="D637">
        <v>0.25</v>
      </c>
      <c r="E637" t="str">
        <f t="shared" si="94"/>
        <v>Cal-37</v>
      </c>
      <c r="F637" t="s">
        <v>45</v>
      </c>
      <c r="G637" t="str">
        <f t="shared" si="95"/>
        <v>Merchant with PPA NPV (MWh)</v>
      </c>
      <c r="H637" s="123" cm="1">
        <f t="array" ref="H637">INDEX($AB$27:$AF$34,K637,L637)</f>
        <v>-3.5983944329147972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Portland</v>
      </c>
      <c r="C638" t="s">
        <v>65</v>
      </c>
      <c r="D638">
        <v>0.05</v>
      </c>
      <c r="E638" t="str">
        <f t="shared" si="94"/>
        <v>Cal-37</v>
      </c>
      <c r="F638" t="s">
        <v>45</v>
      </c>
      <c r="G638" t="str">
        <f t="shared" si="95"/>
        <v>Merchant with PPA NPV (MWh)</v>
      </c>
      <c r="H638" s="123" cm="1">
        <f t="array" ref="H638">INDEX($AB$27:$AF$34,K638,L638)</f>
        <v>-12.579447971578123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Portland</v>
      </c>
      <c r="C639" t="s">
        <v>65</v>
      </c>
      <c r="D639">
        <v>0</v>
      </c>
      <c r="E639" t="str">
        <f t="shared" si="94"/>
        <v>Cal-37</v>
      </c>
      <c r="F639" t="s">
        <v>45</v>
      </c>
      <c r="G639" t="str">
        <f t="shared" si="95"/>
        <v>Merchant with PPA NPV (MWh)</v>
      </c>
      <c r="H639" s="123" cm="1">
        <f t="array" ref="H639">INDEX($AB$27:$AF$34,K639,L639)</f>
        <v>-23.754313732929145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Portland</v>
      </c>
      <c r="C640" t="s">
        <v>65</v>
      </c>
      <c r="D640" t="s">
        <v>25</v>
      </c>
      <c r="E640" t="str">
        <f t="shared" si="94"/>
        <v>Cal-37</v>
      </c>
      <c r="F640" t="s">
        <v>45</v>
      </c>
      <c r="G640" t="str">
        <f t="shared" si="95"/>
        <v>Merchant with PPA NPV (MWh)</v>
      </c>
      <c r="H640" s="123" cm="1">
        <f t="array" ref="H640">INDEX($AB$27:$AF$34,K640,L640)</f>
        <v>36.962989327878148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Portland</v>
      </c>
      <c r="C641" t="s">
        <v>65</v>
      </c>
      <c r="D641">
        <v>1</v>
      </c>
      <c r="E641" t="s">
        <v>18</v>
      </c>
      <c r="F641" t="s">
        <v>45</v>
      </c>
      <c r="G641" t="str">
        <f>$X$26&amp;" (MWh)"</f>
        <v>Sold Swap NPV (MWh)</v>
      </c>
      <c r="H641" s="123" cm="1">
        <f t="array" ref="H641">INDEX($AB$27:$AF$34,K641,L641)</f>
        <v>-37.119491663022984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Portland</v>
      </c>
      <c r="C642" t="s">
        <v>65</v>
      </c>
      <c r="D642">
        <v>0.95</v>
      </c>
      <c r="E642" t="str">
        <f>E641</f>
        <v>Cal-37</v>
      </c>
      <c r="F642" t="s">
        <v>45</v>
      </c>
      <c r="G642" t="str">
        <f t="shared" ref="G642:G648" si="96">$X$26&amp;" (MWh)"</f>
        <v>Sold Swap NPV (MWh)</v>
      </c>
      <c r="H642" s="123" cm="1">
        <f t="array" ref="H642">INDEX($AB$27:$AF$34,K642,L642)</f>
        <v>-15.89658270467271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Portland</v>
      </c>
      <c r="C643" t="s">
        <v>65</v>
      </c>
      <c r="D643">
        <v>0.75</v>
      </c>
      <c r="E643" t="str">
        <f t="shared" ref="E643:E648" si="98">E642</f>
        <v>Cal-37</v>
      </c>
      <c r="F643" t="s">
        <v>45</v>
      </c>
      <c r="G643" t="str">
        <f t="shared" si="96"/>
        <v>Sold Swap NPV (MWh)</v>
      </c>
      <c r="H643" s="123" cm="1">
        <f t="array" ref="H643">INDEX($AB$27:$AF$34,K643,L643)</f>
        <v>-6.5517542023248225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Portland</v>
      </c>
      <c r="C644" t="s">
        <v>65</v>
      </c>
      <c r="D644">
        <v>0.5</v>
      </c>
      <c r="E644" t="str">
        <f t="shared" si="98"/>
        <v>Cal-37</v>
      </c>
      <c r="F644" t="s">
        <v>45</v>
      </c>
      <c r="G644" t="str">
        <f t="shared" si="96"/>
        <v>Sold Swap NPV (MWh)</v>
      </c>
      <c r="H644" s="123" cm="1">
        <f t="array" ref="H644">INDEX($AB$27:$AF$34,K644,L644)</f>
        <v>0.12466796774964674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Portland</v>
      </c>
      <c r="C645" t="s">
        <v>65</v>
      </c>
      <c r="D645">
        <v>0.25</v>
      </c>
      <c r="E645" t="str">
        <f t="shared" si="98"/>
        <v>Cal-37</v>
      </c>
      <c r="F645" t="s">
        <v>45</v>
      </c>
      <c r="G645" t="str">
        <f t="shared" si="96"/>
        <v>Sold Swap NPV (MWh)</v>
      </c>
      <c r="H645" s="123" cm="1">
        <f t="array" ref="H645">INDEX($AB$27:$AF$34,K645,L645)</f>
        <v>6.9988145445356054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Portland</v>
      </c>
      <c r="C646" t="s">
        <v>65</v>
      </c>
      <c r="D646">
        <v>0.05</v>
      </c>
      <c r="E646" t="str">
        <f t="shared" si="98"/>
        <v>Cal-37</v>
      </c>
      <c r="F646" t="s">
        <v>45</v>
      </c>
      <c r="G646" t="str">
        <f t="shared" si="96"/>
        <v>Sold Swap NPV (MWh)</v>
      </c>
      <c r="H646" s="123" cm="1">
        <f t="array" ref="H646">INDEX($AB$27:$AF$34,K646,L646)</f>
        <v>9.9459568847779245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Portland</v>
      </c>
      <c r="C647" t="s">
        <v>65</v>
      </c>
      <c r="D647">
        <v>0</v>
      </c>
      <c r="E647" t="str">
        <f t="shared" si="98"/>
        <v>Cal-37</v>
      </c>
      <c r="F647" t="s">
        <v>45</v>
      </c>
      <c r="G647" t="str">
        <f t="shared" si="96"/>
        <v>Sold Swap NPV (MWh)</v>
      </c>
      <c r="H647" s="123" cm="1">
        <f t="array" ref="H647">INDEX($AB$27:$AF$34,K647,L647)</f>
        <v>13.425618281406221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Portland</v>
      </c>
      <c r="C648" t="s">
        <v>65</v>
      </c>
      <c r="D648" t="s">
        <v>25</v>
      </c>
      <c r="E648" t="str">
        <f t="shared" si="98"/>
        <v>Cal-37</v>
      </c>
      <c r="F648" t="s">
        <v>45</v>
      </c>
      <c r="G648" t="str">
        <f t="shared" si="96"/>
        <v>Sold Swap NPV (MWh)</v>
      </c>
      <c r="H648" s="123" cm="1">
        <f t="array" ref="H648">INDEX($AB$27:$AF$34,K648,L648)</f>
        <v>0.22147675529284266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Portland</v>
      </c>
      <c r="C649" t="s">
        <v>65</v>
      </c>
      <c r="D649">
        <v>1</v>
      </c>
      <c r="E649" t="s">
        <v>18</v>
      </c>
      <c r="F649" t="s">
        <v>45</v>
      </c>
      <c r="G649" t="str">
        <f>$Y$26&amp;" (MWh)"</f>
        <v>Merchant with PPA and Sold Swap NPV (MWh)</v>
      </c>
      <c r="H649" s="123" cm="1">
        <f t="array" ref="H649">INDEX($AB$27:$AF$34,K649,L649)</f>
        <v>3.7164404173899346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Portland</v>
      </c>
      <c r="C650" t="s">
        <v>65</v>
      </c>
      <c r="D650">
        <v>0.95</v>
      </c>
      <c r="E650" t="str">
        <f>E649</f>
        <v>Cal-37</v>
      </c>
      <c r="F650" t="s">
        <v>45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2.7017826087250749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Portland</v>
      </c>
      <c r="C651" t="s">
        <v>65</v>
      </c>
      <c r="D651">
        <v>0.75</v>
      </c>
      <c r="E651" t="str">
        <f t="shared" ref="E651:E656" si="101">E650</f>
        <v>Cal-37</v>
      </c>
      <c r="F651" t="s">
        <v>45</v>
      </c>
      <c r="G651" t="str">
        <f t="shared" si="99"/>
        <v>Merchant with PPA and Sold Swap NPV (MWh)</v>
      </c>
      <c r="H651" s="123" cm="1">
        <f t="array" ref="H651">INDEX($AB$27:$AF$34,K651,L651)</f>
        <v>2.0967623297269569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Portland</v>
      </c>
      <c r="C652" t="s">
        <v>65</v>
      </c>
      <c r="D652">
        <v>0.5</v>
      </c>
      <c r="E652" t="str">
        <f t="shared" si="101"/>
        <v>Cal-37</v>
      </c>
      <c r="F652" t="s">
        <v>45</v>
      </c>
      <c r="G652" t="str">
        <f t="shared" si="99"/>
        <v>Merchant with PPA and Sold Swap NPV (MWh)</v>
      </c>
      <c r="H652" s="123" cm="1">
        <f t="array" ref="H652">INDEX($AB$27:$AF$34,K652,L652)</f>
        <v>1.6538552758713774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Portland</v>
      </c>
      <c r="C653" t="s">
        <v>65</v>
      </c>
      <c r="D653">
        <v>0.25</v>
      </c>
      <c r="E653" t="str">
        <f t="shared" si="101"/>
        <v>Cal-37</v>
      </c>
      <c r="F653" t="s">
        <v>45</v>
      </c>
      <c r="G653" t="str">
        <f t="shared" si="99"/>
        <v>Merchant with PPA and Sold Swap NPV (MWh)</v>
      </c>
      <c r="H653" s="123" cm="1">
        <f t="array" ref="H653">INDEX($AB$27:$AF$34,K653,L653)</f>
        <v>1.4199322065748201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Portland</v>
      </c>
      <c r="C654" t="s">
        <v>65</v>
      </c>
      <c r="D654">
        <v>0.05</v>
      </c>
      <c r="E654" t="str">
        <f t="shared" si="101"/>
        <v>Cal-37</v>
      </c>
      <c r="F654" t="s">
        <v>45</v>
      </c>
      <c r="G654" t="str">
        <f t="shared" si="99"/>
        <v>Merchant with PPA and Sold Swap NPV (MWh)</v>
      </c>
      <c r="H654" s="123" cm="1">
        <f t="array" ref="H654">INDEX($AB$27:$AF$34,K654,L654)</f>
        <v>-1.6340295460854117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Portland</v>
      </c>
      <c r="C655" t="s">
        <v>65</v>
      </c>
      <c r="D655">
        <v>0</v>
      </c>
      <c r="E655" t="str">
        <f t="shared" si="101"/>
        <v>Cal-37</v>
      </c>
      <c r="F655" t="s">
        <v>45</v>
      </c>
      <c r="G655" t="str">
        <f t="shared" si="99"/>
        <v>Merchant with PPA and Sold Swap NPV (MWh)</v>
      </c>
      <c r="H655" s="123" cm="1">
        <f t="array" ref="H655">INDEX($AB$27:$AF$34,K655,L655)</f>
        <v>-5.0656912051651499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Portland</v>
      </c>
      <c r="C656" t="s">
        <v>65</v>
      </c>
      <c r="D656" t="s">
        <v>25</v>
      </c>
      <c r="E656" t="str">
        <f t="shared" si="101"/>
        <v>Cal-37</v>
      </c>
      <c r="F656" t="s">
        <v>45</v>
      </c>
      <c r="G656" t="str">
        <f t="shared" si="99"/>
        <v>Merchant with PPA and Sold Swap NPV (MWh)</v>
      </c>
      <c r="H656" s="123" cm="1">
        <f t="array" ref="H656">INDEX($AB$27:$AF$34,K656,L656)</f>
        <v>3.5921423294071553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2020-08-12T09:07:16Z</dcterms:modified>
</cp:coreProperties>
</file>