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F79BA8B0-CFD4-430C-B403-624EF666DCE2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D208" i="16"/>
  <c r="C208" i="16"/>
  <c r="B208" i="16"/>
  <c r="F207" i="16"/>
  <c r="E207" i="16"/>
  <c r="D207" i="16"/>
  <c r="C207" i="16"/>
  <c r="B207" i="16"/>
  <c r="F206" i="16"/>
  <c r="E206" i="16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M169" i="16" s="1"/>
  <c r="D169" i="16"/>
  <c r="C169" i="16"/>
  <c r="B169" i="16"/>
  <c r="F168" i="16"/>
  <c r="E168" i="16"/>
  <c r="M168" i="16" s="1"/>
  <c r="D168" i="16"/>
  <c r="C168" i="16"/>
  <c r="B168" i="16"/>
  <c r="F167" i="16"/>
  <c r="E167" i="16"/>
  <c r="O167" i="16" s="1"/>
  <c r="D167" i="16"/>
  <c r="C167" i="16"/>
  <c r="B167" i="16"/>
  <c r="F166" i="16"/>
  <c r="E166" i="16"/>
  <c r="D166" i="16"/>
  <c r="C166" i="16"/>
  <c r="B166" i="16"/>
  <c r="F165" i="16"/>
  <c r="E165" i="16"/>
  <c r="N165" i="16" s="1"/>
  <c r="D165" i="16"/>
  <c r="C165" i="16"/>
  <c r="B165" i="16"/>
  <c r="F164" i="16"/>
  <c r="E164" i="16"/>
  <c r="M164" i="16" s="1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M161" i="16" s="1"/>
  <c r="D161" i="16"/>
  <c r="C161" i="16"/>
  <c r="B161" i="16"/>
  <c r="F160" i="16"/>
  <c r="E160" i="16"/>
  <c r="D160" i="16"/>
  <c r="C160" i="16"/>
  <c r="B160" i="16"/>
  <c r="F159" i="16"/>
  <c r="E159" i="16"/>
  <c r="D159" i="16"/>
  <c r="C159" i="16"/>
  <c r="B159" i="16"/>
  <c r="F158" i="16"/>
  <c r="E158" i="16"/>
  <c r="D158" i="16"/>
  <c r="C158" i="16"/>
  <c r="B158" i="16"/>
  <c r="F157" i="16"/>
  <c r="E157" i="16"/>
  <c r="N157" i="16" s="1"/>
  <c r="D157" i="16"/>
  <c r="C157" i="16"/>
  <c r="B157" i="16"/>
  <c r="F156" i="16"/>
  <c r="E156" i="16"/>
  <c r="M156" i="16" s="1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O153" i="16" s="1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N149" i="16" s="1"/>
  <c r="D149" i="16"/>
  <c r="C149" i="16"/>
  <c r="B149" i="16"/>
  <c r="F148" i="16"/>
  <c r="E148" i="16"/>
  <c r="M148" i="16" s="1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O145" i="16" s="1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N141" i="16" s="1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O137" i="16" s="1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N133" i="16" s="1"/>
  <c r="D133" i="16"/>
  <c r="C133" i="16"/>
  <c r="B133" i="16"/>
  <c r="F132" i="16"/>
  <c r="E132" i="16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N125" i="16" s="1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N117" i="16" s="1"/>
  <c r="D117" i="16"/>
  <c r="C117" i="16"/>
  <c r="B117" i="16"/>
  <c r="F116" i="16"/>
  <c r="E116" i="16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E111" i="16"/>
  <c r="D111" i="16"/>
  <c r="C111" i="16"/>
  <c r="B111" i="16"/>
  <c r="F110" i="16"/>
  <c r="E110" i="16"/>
  <c r="D110" i="16"/>
  <c r="C110" i="16"/>
  <c r="B110" i="16"/>
  <c r="F109" i="16"/>
  <c r="E109" i="16"/>
  <c r="N109" i="16" s="1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N101" i="16" s="1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N93" i="16" s="1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D89" i="16"/>
  <c r="C89" i="16"/>
  <c r="B89" i="16"/>
  <c r="F88" i="16"/>
  <c r="E88" i="16"/>
  <c r="D88" i="16"/>
  <c r="C88" i="16"/>
  <c r="B88" i="16"/>
  <c r="F87" i="16"/>
  <c r="E87" i="16"/>
  <c r="D87" i="16"/>
  <c r="C87" i="16"/>
  <c r="B87" i="16"/>
  <c r="F86" i="16"/>
  <c r="E86" i="16"/>
  <c r="D86" i="16"/>
  <c r="C86" i="16"/>
  <c r="B86" i="16"/>
  <c r="F85" i="16"/>
  <c r="E85" i="16"/>
  <c r="N85" i="16" s="1"/>
  <c r="D85" i="16"/>
  <c r="C85" i="16"/>
  <c r="B85" i="16"/>
  <c r="F84" i="16"/>
  <c r="E84" i="16"/>
  <c r="D84" i="16"/>
  <c r="C84" i="16"/>
  <c r="B84" i="16"/>
  <c r="F83" i="16"/>
  <c r="E83" i="16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O77" i="16" s="1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D64" i="16"/>
  <c r="C64" i="16"/>
  <c r="B64" i="16"/>
  <c r="F63" i="16"/>
  <c r="E63" i="16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D41" i="16"/>
  <c r="C41" i="16"/>
  <c r="B41" i="16"/>
  <c r="F40" i="16"/>
  <c r="E40" i="16"/>
  <c r="D40" i="16"/>
  <c r="C40" i="16"/>
  <c r="B40" i="16"/>
  <c r="F39" i="16"/>
  <c r="E39" i="16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E35" i="16"/>
  <c r="D35" i="16"/>
  <c r="C35" i="16"/>
  <c r="B35" i="16"/>
  <c r="F34" i="16"/>
  <c r="E34" i="16"/>
  <c r="D34" i="16"/>
  <c r="C34" i="16"/>
  <c r="B34" i="16"/>
  <c r="F33" i="16"/>
  <c r="E33" i="16"/>
  <c r="D33" i="16"/>
  <c r="C33" i="16"/>
  <c r="B33" i="16"/>
  <c r="F32" i="16"/>
  <c r="E32" i="16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D16" i="16"/>
  <c r="C16" i="16"/>
  <c r="B16" i="16"/>
  <c r="F15" i="16"/>
  <c r="E15" i="16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D8" i="16"/>
  <c r="C8" i="16"/>
  <c r="B8" i="16"/>
  <c r="F7" i="16"/>
  <c r="E7" i="16"/>
  <c r="D7" i="16"/>
  <c r="C7" i="16"/>
  <c r="B7" i="16"/>
  <c r="F6" i="16"/>
  <c r="E6" i="16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Q10" i="15" s="1"/>
  <c r="Q11" i="15" s="1"/>
  <c r="P9" i="15"/>
  <c r="P8" i="15"/>
  <c r="E650" i="17"/>
  <c r="E651" i="17" s="1"/>
  <c r="E652" i="17" s="1"/>
  <c r="E653" i="17" s="1"/>
  <c r="E654" i="17" s="1"/>
  <c r="E655" i="17" s="1"/>
  <c r="E656" i="17" s="1"/>
  <c r="G648" i="17"/>
  <c r="G647" i="17"/>
  <c r="G646" i="17"/>
  <c r="G645" i="17"/>
  <c r="G644" i="17"/>
  <c r="G643" i="17"/>
  <c r="E643" i="17"/>
  <c r="E644" i="17" s="1"/>
  <c r="E645" i="17" s="1"/>
  <c r="E646" i="17" s="1"/>
  <c r="E647" i="17" s="1"/>
  <c r="E648" i="17" s="1"/>
  <c r="G642" i="17"/>
  <c r="E642" i="17"/>
  <c r="G641" i="17"/>
  <c r="L640" i="17"/>
  <c r="L648" i="17" s="1"/>
  <c r="L656" i="17" s="1"/>
  <c r="L639" i="17"/>
  <c r="L647" i="17" s="1"/>
  <c r="L655" i="17" s="1"/>
  <c r="L632" i="17"/>
  <c r="G632" i="17"/>
  <c r="L631" i="17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L652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L633" i="17" s="1"/>
  <c r="L641" i="17" s="1"/>
  <c r="L649" i="17" s="1"/>
  <c r="G625" i="17"/>
  <c r="E618" i="17"/>
  <c r="E619" i="17" s="1"/>
  <c r="E620" i="17" s="1"/>
  <c r="E621" i="17" s="1"/>
  <c r="E622" i="17" s="1"/>
  <c r="E623" i="17" s="1"/>
  <c r="E624" i="17" s="1"/>
  <c r="E612" i="17"/>
  <c r="E613" i="17" s="1"/>
  <c r="E614" i="17" s="1"/>
  <c r="E615" i="17" s="1"/>
  <c r="E616" i="17" s="1"/>
  <c r="E617" i="17" s="1"/>
  <c r="E611" i="17"/>
  <c r="E610" i="17"/>
  <c r="G608" i="17"/>
  <c r="G607" i="17"/>
  <c r="G606" i="17"/>
  <c r="G605" i="17"/>
  <c r="G604" i="17"/>
  <c r="G603" i="17"/>
  <c r="G602" i="17"/>
  <c r="E602" i="17"/>
  <c r="E603" i="17" s="1"/>
  <c r="E604" i="17" s="1"/>
  <c r="E605" i="17" s="1"/>
  <c r="E606" i="17" s="1"/>
  <c r="E607" i="17" s="1"/>
  <c r="E608" i="17" s="1"/>
  <c r="L601" i="17"/>
  <c r="L609" i="17" s="1"/>
  <c r="G601" i="17"/>
  <c r="L596" i="17"/>
  <c r="L604" i="17" s="1"/>
  <c r="L612" i="17" s="1"/>
  <c r="L594" i="17"/>
  <c r="L602" i="17" s="1"/>
  <c r="L610" i="17" s="1"/>
  <c r="L592" i="17"/>
  <c r="L600" i="17" s="1"/>
  <c r="L608" i="17" s="1"/>
  <c r="L616" i="17" s="1"/>
  <c r="K592" i="17"/>
  <c r="K600" i="17" s="1"/>
  <c r="K608" i="17" s="1"/>
  <c r="G592" i="17"/>
  <c r="L591" i="17"/>
  <c r="L599" i="17" s="1"/>
  <c r="L607" i="17" s="1"/>
  <c r="L615" i="17" s="1"/>
  <c r="K591" i="17"/>
  <c r="K599" i="17" s="1"/>
  <c r="G591" i="17"/>
  <c r="L590" i="17"/>
  <c r="L598" i="17" s="1"/>
  <c r="L606" i="17" s="1"/>
  <c r="L614" i="17" s="1"/>
  <c r="K590" i="17"/>
  <c r="K598" i="17" s="1"/>
  <c r="G590" i="17"/>
  <c r="L589" i="17"/>
  <c r="L597" i="17" s="1"/>
  <c r="L605" i="17" s="1"/>
  <c r="L613" i="17" s="1"/>
  <c r="K589" i="17"/>
  <c r="K597" i="17" s="1"/>
  <c r="G589" i="17"/>
  <c r="E589" i="17"/>
  <c r="E590" i="17" s="1"/>
  <c r="E591" i="17" s="1"/>
  <c r="E592" i="17" s="1"/>
  <c r="E593" i="17" s="1"/>
  <c r="E594" i="17" s="1"/>
  <c r="E595" i="17" s="1"/>
  <c r="E596" i="17" s="1"/>
  <c r="E597" i="17" s="1"/>
  <c r="E598" i="17" s="1"/>
  <c r="E599" i="17" s="1"/>
  <c r="E600" i="17" s="1"/>
  <c r="L588" i="17"/>
  <c r="K588" i="17"/>
  <c r="K596" i="17" s="1"/>
  <c r="G588" i="17"/>
  <c r="L587" i="17"/>
  <c r="L595" i="17" s="1"/>
  <c r="L603" i="17" s="1"/>
  <c r="L611" i="17" s="1"/>
  <c r="K587" i="17"/>
  <c r="G587" i="17"/>
  <c r="E587" i="17"/>
  <c r="E588" i="17" s="1"/>
  <c r="L586" i="17"/>
  <c r="K586" i="17"/>
  <c r="G586" i="17"/>
  <c r="E586" i="17"/>
  <c r="L585" i="17"/>
  <c r="L593" i="17" s="1"/>
  <c r="K585" i="17"/>
  <c r="G585" i="17"/>
  <c r="E564" i="17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60" i="17"/>
  <c r="E561" i="17" s="1"/>
  <c r="E562" i="17" s="1"/>
  <c r="E563" i="17" s="1"/>
  <c r="E556" i="17"/>
  <c r="E557" i="17" s="1"/>
  <c r="E558" i="17" s="1"/>
  <c r="E559" i="17" s="1"/>
  <c r="E536" i="17"/>
  <c r="E537" i="17" s="1"/>
  <c r="E538" i="17" s="1"/>
  <c r="E539" i="17" s="1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5" i="17"/>
  <c r="E534" i="17"/>
  <c r="E515" i="17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512" i="17"/>
  <c r="E513" i="17" s="1"/>
  <c r="E514" i="17" s="1"/>
  <c r="E491" i="17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90" i="17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47" i="17"/>
  <c r="E448" i="17" s="1"/>
  <c r="E449" i="17" s="1"/>
  <c r="E450" i="17" s="1"/>
  <c r="E451" i="17" s="1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6" i="17"/>
  <c r="E427" i="17"/>
  <c r="E428" i="17" s="1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5" i="17"/>
  <c r="E426" i="17" s="1"/>
  <c r="E424" i="17"/>
  <c r="E402" i="17"/>
  <c r="E403" i="17" s="1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E414" i="17" s="1"/>
  <c r="E415" i="17" s="1"/>
  <c r="E416" i="17" s="1"/>
  <c r="E417" i="17" s="1"/>
  <c r="E418" i="17" s="1"/>
  <c r="E419" i="17" s="1"/>
  <c r="E420" i="17" s="1"/>
  <c r="E421" i="17" s="1"/>
  <c r="E422" i="17" s="1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G380" i="17"/>
  <c r="E380" i="17"/>
  <c r="E381" i="17" s="1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G364" i="17"/>
  <c r="G363" i="17"/>
  <c r="G362" i="17"/>
  <c r="G361" i="17"/>
  <c r="G360" i="17"/>
  <c r="G359" i="17"/>
  <c r="G358" i="17"/>
  <c r="E358" i="17"/>
  <c r="E359" i="17" s="1"/>
  <c r="E360" i="17" s="1"/>
  <c r="E361" i="17" s="1"/>
  <c r="E362" i="17" s="1"/>
  <c r="E363" i="17" s="1"/>
  <c r="E364" i="17" s="1"/>
  <c r="E365" i="17" s="1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57" i="17"/>
  <c r="G356" i="17"/>
  <c r="G355" i="17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E337" i="17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E355" i="17" s="1"/>
  <c r="E356" i="17" s="1"/>
  <c r="G336" i="17"/>
  <c r="E336" i="17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G318" i="17"/>
  <c r="G317" i="17"/>
  <c r="G316" i="17"/>
  <c r="G315" i="17"/>
  <c r="G314" i="17"/>
  <c r="E314" i="17"/>
  <c r="E315" i="17" s="1"/>
  <c r="E316" i="17" s="1"/>
  <c r="E317" i="17" s="1"/>
  <c r="E318" i="17" s="1"/>
  <c r="E319" i="17" s="1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3" i="17"/>
  <c r="E293" i="17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2" i="17"/>
  <c r="E270" i="17"/>
  <c r="E271" i="17" s="1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G235" i="17"/>
  <c r="G234" i="17"/>
  <c r="G233" i="17"/>
  <c r="G232" i="17"/>
  <c r="E232" i="17"/>
  <c r="E233" i="17" s="1"/>
  <c r="E234" i="17" s="1"/>
  <c r="E235" i="17" s="1"/>
  <c r="E236" i="17" s="1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31" i="17"/>
  <c r="G230" i="17"/>
  <c r="G229" i="17"/>
  <c r="G228" i="17"/>
  <c r="E228" i="17"/>
  <c r="E229" i="17" s="1"/>
  <c r="E230" i="17" s="1"/>
  <c r="E231" i="17" s="1"/>
  <c r="G227" i="17"/>
  <c r="E227" i="17"/>
  <c r="G226" i="17"/>
  <c r="E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G212" i="17"/>
  <c r="G211" i="17"/>
  <c r="G210" i="17"/>
  <c r="G209" i="17"/>
  <c r="G208" i="17"/>
  <c r="G207" i="17"/>
  <c r="G206" i="17"/>
  <c r="G205" i="17"/>
  <c r="G204" i="17"/>
  <c r="E204" i="17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2" i="17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E163" i="17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2" i="17"/>
  <c r="E162" i="17"/>
  <c r="G161" i="17"/>
  <c r="E161" i="17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E140" i="17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9" i="17"/>
  <c r="E139" i="17"/>
  <c r="G138" i="17"/>
  <c r="E138" i="17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G86" i="17"/>
  <c r="G85" i="17"/>
  <c r="G84" i="17"/>
  <c r="G83" i="17"/>
  <c r="G82" i="17"/>
  <c r="G81" i="17"/>
  <c r="G80" i="17"/>
  <c r="G79" i="17"/>
  <c r="G78" i="17"/>
  <c r="G77" i="17"/>
  <c r="G76" i="17"/>
  <c r="G75" i="17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G74" i="17"/>
  <c r="G73" i="17"/>
  <c r="E73" i="17"/>
  <c r="E74" i="17" s="1"/>
  <c r="G72" i="17"/>
  <c r="E72" i="17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E53" i="17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2" i="17"/>
  <c r="E52" i="17"/>
  <c r="G51" i="17"/>
  <c r="E51" i="17"/>
  <c r="G50" i="17"/>
  <c r="E50" i="17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D15" i="17"/>
  <c r="AB15" i="17"/>
  <c r="Y15" i="17"/>
  <c r="X15" i="17"/>
  <c r="AE15" i="17" s="1"/>
  <c r="W15" i="17"/>
  <c r="V15" i="17"/>
  <c r="AC15" i="17" s="1"/>
  <c r="U15" i="17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AF4" i="17"/>
  <c r="AD4" i="17"/>
  <c r="AB4" i="17"/>
  <c r="Y4" i="17"/>
  <c r="W4" i="17"/>
  <c r="U4" i="17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X25" i="15"/>
  <c r="X26" i="15" s="1"/>
  <c r="I25" i="15"/>
  <c r="H25" i="15"/>
  <c r="AE24" i="15"/>
  <c r="AE25" i="15" s="1"/>
  <c r="X24" i="15"/>
  <c r="I24" i="15"/>
  <c r="H24" i="15"/>
  <c r="AG19" i="15"/>
  <c r="AG35" i="15" s="1"/>
  <c r="AG18" i="15"/>
  <c r="AG34" i="15" s="1"/>
  <c r="I17" i="15"/>
  <c r="I16" i="15"/>
  <c r="I15" i="15"/>
  <c r="I14" i="15"/>
  <c r="AT11" i="15"/>
  <c r="S11" i="15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R11" i="15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10" i="15"/>
  <c r="AT9" i="15"/>
  <c r="AT10" i="15" s="1"/>
  <c r="AP10" i="15" s="1"/>
  <c r="AP9" i="15"/>
  <c r="AA9" i="15"/>
  <c r="S9" i="15"/>
  <c r="S10" i="15" s="1"/>
  <c r="R9" i="15"/>
  <c r="R10" i="15" s="1"/>
  <c r="Q9" i="15"/>
  <c r="L9" i="15"/>
  <c r="L25" i="15" s="1"/>
  <c r="H9" i="15"/>
  <c r="F9" i="15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P8" i="15"/>
  <c r="AG8" i="15"/>
  <c r="AG24" i="15" s="1"/>
  <c r="AE8" i="15"/>
  <c r="AE9" i="15" s="1"/>
  <c r="AH9" i="15" s="1"/>
  <c r="AA8" i="15"/>
  <c r="X8" i="15"/>
  <c r="X9" i="15" s="1"/>
  <c r="X10" i="15" s="1"/>
  <c r="X11" i="15" s="1"/>
  <c r="Q8" i="15"/>
  <c r="L8" i="15"/>
  <c r="L24" i="15" s="1"/>
  <c r="J8" i="15"/>
  <c r="H8" i="15"/>
  <c r="G8" i="15" s="1"/>
  <c r="F8" i="15"/>
  <c r="AP6" i="15"/>
  <c r="AP4" i="15"/>
  <c r="O17" i="5"/>
  <c r="O18" i="5"/>
  <c r="O19" i="5"/>
  <c r="O20" i="5"/>
  <c r="O21" i="5"/>
  <c r="O22" i="5"/>
  <c r="O23" i="5"/>
  <c r="O24" i="5"/>
  <c r="F17" i="5"/>
  <c r="G17" i="5"/>
  <c r="H17" i="5"/>
  <c r="I17" i="5"/>
  <c r="J17" i="5"/>
  <c r="K17" i="5"/>
  <c r="L17" i="5"/>
  <c r="M17" i="5"/>
  <c r="N17" i="5"/>
  <c r="F18" i="5"/>
  <c r="G18" i="5"/>
  <c r="H18" i="5"/>
  <c r="I18" i="5"/>
  <c r="J18" i="5"/>
  <c r="K18" i="5"/>
  <c r="L18" i="5"/>
  <c r="M18" i="5"/>
  <c r="N18" i="5"/>
  <c r="F19" i="5"/>
  <c r="G19" i="5"/>
  <c r="H19" i="5"/>
  <c r="I19" i="5"/>
  <c r="J19" i="5"/>
  <c r="K19" i="5"/>
  <c r="L19" i="5"/>
  <c r="M19" i="5"/>
  <c r="N19" i="5"/>
  <c r="F20" i="5"/>
  <c r="G20" i="5"/>
  <c r="H20" i="5"/>
  <c r="I20" i="5"/>
  <c r="J20" i="5"/>
  <c r="K20" i="5"/>
  <c r="L20" i="5"/>
  <c r="M20" i="5"/>
  <c r="N20" i="5"/>
  <c r="F21" i="5"/>
  <c r="G21" i="5"/>
  <c r="H21" i="5"/>
  <c r="I21" i="5"/>
  <c r="J21" i="5"/>
  <c r="K21" i="5"/>
  <c r="L21" i="5"/>
  <c r="M21" i="5"/>
  <c r="N21" i="5"/>
  <c r="F22" i="5"/>
  <c r="G22" i="5"/>
  <c r="H22" i="5"/>
  <c r="I22" i="5"/>
  <c r="J22" i="5"/>
  <c r="K22" i="5"/>
  <c r="L22" i="5"/>
  <c r="M22" i="5"/>
  <c r="N22" i="5"/>
  <c r="F23" i="5"/>
  <c r="G23" i="5"/>
  <c r="H23" i="5"/>
  <c r="I23" i="5"/>
  <c r="J23" i="5"/>
  <c r="K23" i="5"/>
  <c r="L23" i="5"/>
  <c r="M23" i="5"/>
  <c r="N23" i="5"/>
  <c r="F24" i="5"/>
  <c r="G24" i="5"/>
  <c r="H24" i="5"/>
  <c r="I24" i="5"/>
  <c r="J24" i="5"/>
  <c r="K24" i="5"/>
  <c r="L24" i="5"/>
  <c r="M24" i="5"/>
  <c r="N24" i="5"/>
  <c r="E18" i="5"/>
  <c r="E19" i="5"/>
  <c r="E20" i="5"/>
  <c r="E21" i="5"/>
  <c r="E22" i="5"/>
  <c r="E23" i="5"/>
  <c r="E24" i="5"/>
  <c r="E17" i="5"/>
  <c r="N17" i="7"/>
  <c r="O17" i="7"/>
  <c r="N18" i="7"/>
  <c r="O18" i="7"/>
  <c r="N19" i="7"/>
  <c r="O19" i="7"/>
  <c r="N20" i="7"/>
  <c r="O20" i="7"/>
  <c r="N21" i="7"/>
  <c r="O21" i="7"/>
  <c r="N22" i="7"/>
  <c r="O22" i="7"/>
  <c r="N23" i="7"/>
  <c r="O23" i="7"/>
  <c r="N24" i="7"/>
  <c r="O24" i="7"/>
  <c r="F17" i="7"/>
  <c r="G17" i="7"/>
  <c r="H17" i="7"/>
  <c r="I17" i="7"/>
  <c r="J17" i="7"/>
  <c r="K17" i="7"/>
  <c r="L17" i="7"/>
  <c r="M17" i="7"/>
  <c r="F18" i="7"/>
  <c r="G18" i="7"/>
  <c r="H18" i="7"/>
  <c r="I18" i="7"/>
  <c r="J18" i="7"/>
  <c r="K18" i="7"/>
  <c r="L18" i="7"/>
  <c r="M18" i="7"/>
  <c r="F19" i="7"/>
  <c r="G19" i="7"/>
  <c r="H19" i="7"/>
  <c r="I19" i="7"/>
  <c r="J19" i="7"/>
  <c r="K19" i="7"/>
  <c r="L19" i="7"/>
  <c r="M19" i="7"/>
  <c r="F20" i="7"/>
  <c r="G20" i="7"/>
  <c r="H20" i="7"/>
  <c r="I20" i="7"/>
  <c r="J20" i="7"/>
  <c r="K20" i="7"/>
  <c r="L20" i="7"/>
  <c r="M20" i="7"/>
  <c r="F21" i="7"/>
  <c r="G21" i="7"/>
  <c r="H21" i="7"/>
  <c r="I21" i="7"/>
  <c r="J21" i="7"/>
  <c r="K21" i="7"/>
  <c r="L21" i="7"/>
  <c r="M21" i="7"/>
  <c r="F22" i="7"/>
  <c r="G22" i="7"/>
  <c r="H22" i="7"/>
  <c r="I22" i="7"/>
  <c r="J22" i="7"/>
  <c r="K22" i="7"/>
  <c r="L22" i="7"/>
  <c r="M22" i="7"/>
  <c r="F23" i="7"/>
  <c r="G23" i="7"/>
  <c r="H23" i="7"/>
  <c r="I23" i="7"/>
  <c r="J23" i="7"/>
  <c r="K23" i="7"/>
  <c r="L23" i="7"/>
  <c r="M23" i="7"/>
  <c r="F24" i="7"/>
  <c r="G24" i="7"/>
  <c r="H24" i="7"/>
  <c r="I24" i="7"/>
  <c r="J24" i="7"/>
  <c r="K24" i="7"/>
  <c r="L24" i="7"/>
  <c r="M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O17" i="16" l="1"/>
  <c r="N17" i="16"/>
  <c r="M17" i="16"/>
  <c r="O41" i="16"/>
  <c r="N41" i="16"/>
  <c r="M41" i="16"/>
  <c r="O65" i="16"/>
  <c r="N65" i="16"/>
  <c r="M65" i="16"/>
  <c r="O89" i="16"/>
  <c r="N89" i="16"/>
  <c r="M89" i="16"/>
  <c r="M6" i="16"/>
  <c r="O6" i="16"/>
  <c r="N6" i="16"/>
  <c r="M14" i="16"/>
  <c r="O14" i="16"/>
  <c r="N14" i="16"/>
  <c r="M22" i="16"/>
  <c r="O22" i="16"/>
  <c r="N22" i="16"/>
  <c r="M30" i="16"/>
  <c r="O30" i="16"/>
  <c r="N30" i="16"/>
  <c r="M38" i="16"/>
  <c r="O38" i="16"/>
  <c r="N38" i="16"/>
  <c r="M46" i="16"/>
  <c r="O46" i="16"/>
  <c r="N46" i="16"/>
  <c r="M54" i="16"/>
  <c r="O54" i="16"/>
  <c r="N54" i="16"/>
  <c r="M62" i="16"/>
  <c r="O62" i="16"/>
  <c r="N62" i="16"/>
  <c r="M70" i="16"/>
  <c r="O70" i="16"/>
  <c r="N70" i="16"/>
  <c r="M78" i="16"/>
  <c r="O78" i="16"/>
  <c r="N78" i="16"/>
  <c r="O9" i="16"/>
  <c r="N9" i="16"/>
  <c r="M9" i="16"/>
  <c r="O33" i="16"/>
  <c r="N33" i="16"/>
  <c r="M33" i="16"/>
  <c r="O49" i="16"/>
  <c r="N49" i="16"/>
  <c r="M49" i="16"/>
  <c r="O73" i="16"/>
  <c r="N73" i="16"/>
  <c r="M73" i="16"/>
  <c r="O11" i="16"/>
  <c r="N11" i="16"/>
  <c r="M11" i="16"/>
  <c r="O19" i="16"/>
  <c r="N19" i="16"/>
  <c r="M19" i="16"/>
  <c r="O27" i="16"/>
  <c r="N27" i="16"/>
  <c r="M27" i="16"/>
  <c r="O35" i="16"/>
  <c r="N35" i="16"/>
  <c r="M35" i="16"/>
  <c r="O43" i="16"/>
  <c r="N43" i="16"/>
  <c r="M43" i="16"/>
  <c r="O51" i="16"/>
  <c r="N51" i="16"/>
  <c r="M51" i="16"/>
  <c r="O59" i="16"/>
  <c r="N59" i="16"/>
  <c r="M59" i="16"/>
  <c r="O67" i="16"/>
  <c r="N67" i="16"/>
  <c r="M67" i="16"/>
  <c r="O75" i="16"/>
  <c r="N75" i="16"/>
  <c r="M75" i="16"/>
  <c r="O83" i="16"/>
  <c r="N83" i="16"/>
  <c r="M83" i="16"/>
  <c r="O91" i="16"/>
  <c r="N91" i="16"/>
  <c r="M91" i="16"/>
  <c r="O99" i="16"/>
  <c r="N99" i="16"/>
  <c r="M99" i="16"/>
  <c r="O107" i="16"/>
  <c r="N107" i="16"/>
  <c r="M107" i="16"/>
  <c r="O115" i="16"/>
  <c r="N115" i="16"/>
  <c r="M115" i="16"/>
  <c r="O123" i="16"/>
  <c r="N123" i="16"/>
  <c r="M123" i="16"/>
  <c r="O131" i="16"/>
  <c r="N131" i="16"/>
  <c r="M131" i="16"/>
  <c r="O139" i="16"/>
  <c r="N139" i="16"/>
  <c r="M139" i="16"/>
  <c r="M16" i="16"/>
  <c r="O16" i="16"/>
  <c r="N16" i="16"/>
  <c r="M64" i="16"/>
  <c r="O64" i="16"/>
  <c r="N64" i="16"/>
  <c r="M72" i="16"/>
  <c r="O72" i="16"/>
  <c r="N72" i="16"/>
  <c r="M80" i="16"/>
  <c r="O80" i="16"/>
  <c r="N80" i="16"/>
  <c r="M88" i="16"/>
  <c r="O88" i="16"/>
  <c r="N88" i="16"/>
  <c r="M96" i="16"/>
  <c r="O96" i="16"/>
  <c r="N96" i="16"/>
  <c r="M104" i="16"/>
  <c r="O104" i="16"/>
  <c r="N104" i="16"/>
  <c r="M112" i="16"/>
  <c r="O112" i="16"/>
  <c r="N112" i="16"/>
  <c r="M120" i="16"/>
  <c r="O120" i="16"/>
  <c r="N120" i="16"/>
  <c r="M128" i="16"/>
  <c r="O128" i="16"/>
  <c r="N128" i="16"/>
  <c r="M136" i="16"/>
  <c r="O136" i="16"/>
  <c r="N136" i="16"/>
  <c r="M144" i="16"/>
  <c r="O144" i="16"/>
  <c r="N144" i="16"/>
  <c r="M152" i="16"/>
  <c r="O152" i="16"/>
  <c r="N152" i="16"/>
  <c r="M160" i="16"/>
  <c r="O160" i="16"/>
  <c r="N160" i="16"/>
  <c r="K573" i="17"/>
  <c r="K565" i="17"/>
  <c r="K557" i="17"/>
  <c r="K549" i="17"/>
  <c r="K541" i="17"/>
  <c r="K533" i="17"/>
  <c r="K572" i="17"/>
  <c r="K564" i="17"/>
  <c r="K556" i="17"/>
  <c r="K548" i="17"/>
  <c r="K540" i="17"/>
  <c r="K532" i="17"/>
  <c r="K571" i="17"/>
  <c r="K563" i="17"/>
  <c r="K555" i="17"/>
  <c r="K547" i="17"/>
  <c r="K539" i="17"/>
  <c r="K531" i="17"/>
  <c r="K570" i="17"/>
  <c r="K562" i="17"/>
  <c r="K554" i="17"/>
  <c r="K546" i="17"/>
  <c r="K538" i="17"/>
  <c r="K530" i="17"/>
  <c r="K569" i="17"/>
  <c r="K561" i="17"/>
  <c r="K553" i="17"/>
  <c r="K545" i="17"/>
  <c r="K537" i="17"/>
  <c r="K529" i="17"/>
  <c r="K576" i="17"/>
  <c r="K568" i="17"/>
  <c r="K560" i="17"/>
  <c r="K552" i="17"/>
  <c r="K544" i="17"/>
  <c r="K536" i="17"/>
  <c r="K575" i="17"/>
  <c r="K567" i="17"/>
  <c r="K559" i="17"/>
  <c r="K551" i="17"/>
  <c r="K543" i="17"/>
  <c r="K535" i="17"/>
  <c r="K558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372" i="17"/>
  <c r="K364" i="17"/>
  <c r="K356" i="17"/>
  <c r="K348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550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542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34" i="17"/>
  <c r="K26" i="17"/>
  <c r="K18" i="17"/>
  <c r="K10" i="17"/>
  <c r="K534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528" i="17"/>
  <c r="K520" i="17"/>
  <c r="K512" i="17"/>
  <c r="K504" i="17"/>
  <c r="K496" i="17"/>
  <c r="K488" i="17"/>
  <c r="K480" i="17"/>
  <c r="K472" i="17"/>
  <c r="K464" i="17"/>
  <c r="K456" i="17"/>
  <c r="K448" i="17"/>
  <c r="K440" i="17"/>
  <c r="K432" i="17"/>
  <c r="K424" i="17"/>
  <c r="K416" i="17"/>
  <c r="K408" i="17"/>
  <c r="K400" i="17"/>
  <c r="K392" i="17"/>
  <c r="K384" i="17"/>
  <c r="K376" i="17"/>
  <c r="K368" i="17"/>
  <c r="K360" i="17"/>
  <c r="K352" i="17"/>
  <c r="K344" i="17"/>
  <c r="K336" i="17"/>
  <c r="K328" i="17"/>
  <c r="K320" i="17"/>
  <c r="K312" i="17"/>
  <c r="K304" i="17"/>
  <c r="K296" i="17"/>
  <c r="K288" i="17"/>
  <c r="K280" i="17"/>
  <c r="K272" i="17"/>
  <c r="K264" i="17"/>
  <c r="K256" i="17"/>
  <c r="K248" i="17"/>
  <c r="K240" i="17"/>
  <c r="K232" i="17"/>
  <c r="K224" i="17"/>
  <c r="K216" i="17"/>
  <c r="K208" i="17"/>
  <c r="K200" i="17"/>
  <c r="K192" i="17"/>
  <c r="K184" i="17"/>
  <c r="K176" i="17"/>
  <c r="K168" i="17"/>
  <c r="K160" i="17"/>
  <c r="K152" i="17"/>
  <c r="K144" i="17"/>
  <c r="K136" i="17"/>
  <c r="K128" i="17"/>
  <c r="K120" i="17"/>
  <c r="K112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367" i="17"/>
  <c r="K359" i="17"/>
  <c r="K351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79" i="17"/>
  <c r="K71" i="17"/>
  <c r="K63" i="17"/>
  <c r="K55" i="17"/>
  <c r="K47" i="17"/>
  <c r="K39" i="17"/>
  <c r="K31" i="17"/>
  <c r="K23" i="17"/>
  <c r="K15" i="17"/>
  <c r="K7" i="17"/>
  <c r="K57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390" i="17"/>
  <c r="K382" i="17"/>
  <c r="K374" i="17"/>
  <c r="K366" i="17"/>
  <c r="K358" i="17"/>
  <c r="K350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38" i="17"/>
  <c r="K30" i="17"/>
  <c r="K22" i="17"/>
  <c r="K14" i="17"/>
  <c r="K6" i="17"/>
  <c r="K477" i="17"/>
  <c r="K413" i="17"/>
  <c r="K349" i="17"/>
  <c r="K285" i="17"/>
  <c r="K221" i="17"/>
  <c r="K157" i="17"/>
  <c r="K109" i="17"/>
  <c r="K97" i="17"/>
  <c r="K84" i="17"/>
  <c r="K72" i="17"/>
  <c r="K59" i="17"/>
  <c r="K45" i="17"/>
  <c r="K33" i="17"/>
  <c r="K566" i="17"/>
  <c r="K469" i="17"/>
  <c r="K405" i="17"/>
  <c r="K341" i="17"/>
  <c r="K277" i="17"/>
  <c r="K213" i="17"/>
  <c r="K149" i="17"/>
  <c r="K108" i="17"/>
  <c r="K96" i="17"/>
  <c r="K83" i="17"/>
  <c r="K69" i="17"/>
  <c r="K57" i="17"/>
  <c r="K44" i="17"/>
  <c r="K525" i="17"/>
  <c r="K461" i="17"/>
  <c r="K397" i="17"/>
  <c r="K333" i="17"/>
  <c r="K269" i="17"/>
  <c r="K205" i="17"/>
  <c r="K141" i="17"/>
  <c r="K107" i="17"/>
  <c r="K93" i="17"/>
  <c r="K81" i="17"/>
  <c r="K68" i="17"/>
  <c r="K56" i="17"/>
  <c r="K43" i="17"/>
  <c r="K29" i="17"/>
  <c r="K17" i="17"/>
  <c r="K517" i="17"/>
  <c r="K453" i="17"/>
  <c r="K389" i="17"/>
  <c r="K325" i="17"/>
  <c r="K261" i="17"/>
  <c r="K197" i="17"/>
  <c r="K133" i="17"/>
  <c r="K105" i="17"/>
  <c r="K92" i="17"/>
  <c r="K80" i="17"/>
  <c r="K67" i="17"/>
  <c r="K53" i="17"/>
  <c r="K41" i="17"/>
  <c r="K509" i="17"/>
  <c r="K445" i="17"/>
  <c r="K381" i="17"/>
  <c r="K317" i="17"/>
  <c r="K253" i="17"/>
  <c r="K189" i="17"/>
  <c r="K125" i="17"/>
  <c r="K104" i="17"/>
  <c r="K91" i="17"/>
  <c r="K77" i="17"/>
  <c r="K65" i="17"/>
  <c r="K52" i="17"/>
  <c r="K40" i="17"/>
  <c r="K501" i="17"/>
  <c r="K437" i="17"/>
  <c r="K373" i="17"/>
  <c r="K309" i="17"/>
  <c r="K245" i="17"/>
  <c r="K181" i="17"/>
  <c r="K117" i="17"/>
  <c r="K101" i="17"/>
  <c r="K89" i="17"/>
  <c r="K76" i="17"/>
  <c r="K64" i="17"/>
  <c r="K51" i="17"/>
  <c r="K37" i="17"/>
  <c r="K25" i="17"/>
  <c r="K12" i="17"/>
  <c r="K493" i="17"/>
  <c r="K429" i="17"/>
  <c r="K365" i="17"/>
  <c r="K301" i="17"/>
  <c r="K237" i="17"/>
  <c r="K173" i="17"/>
  <c r="K115" i="17"/>
  <c r="K100" i="17"/>
  <c r="K88" i="17"/>
  <c r="K75" i="17"/>
  <c r="K61" i="17"/>
  <c r="K49" i="17"/>
  <c r="K36" i="17"/>
  <c r="K24" i="17"/>
  <c r="K11" i="17"/>
  <c r="K99" i="17"/>
  <c r="K27" i="17"/>
  <c r="K5" i="17"/>
  <c r="K485" i="17"/>
  <c r="K85" i="17"/>
  <c r="K21" i="17"/>
  <c r="K421" i="17"/>
  <c r="K73" i="17"/>
  <c r="K20" i="17"/>
  <c r="K357" i="17"/>
  <c r="K60" i="17"/>
  <c r="K19" i="17"/>
  <c r="K293" i="17"/>
  <c r="K48" i="17"/>
  <c r="K16" i="17"/>
  <c r="K229" i="17"/>
  <c r="K35" i="17"/>
  <c r="K13" i="17"/>
  <c r="K165" i="17"/>
  <c r="K32" i="17"/>
  <c r="K9" i="17"/>
  <c r="K113" i="17"/>
  <c r="K28" i="17"/>
  <c r="K8" i="17"/>
  <c r="M8" i="16"/>
  <c r="O8" i="16"/>
  <c r="N8" i="16"/>
  <c r="M48" i="16"/>
  <c r="O48" i="16"/>
  <c r="N48" i="16"/>
  <c r="M56" i="16"/>
  <c r="O56" i="16"/>
  <c r="N56" i="16"/>
  <c r="O5" i="16"/>
  <c r="N5" i="16"/>
  <c r="M5" i="16"/>
  <c r="O13" i="16"/>
  <c r="N13" i="16"/>
  <c r="M13" i="16"/>
  <c r="O29" i="16"/>
  <c r="N29" i="16"/>
  <c r="M29" i="16"/>
  <c r="O45" i="16"/>
  <c r="N45" i="16"/>
  <c r="M45" i="16"/>
  <c r="O61" i="16"/>
  <c r="N61" i="16"/>
  <c r="M61" i="16"/>
  <c r="O69" i="16"/>
  <c r="N69" i="16"/>
  <c r="M69" i="16"/>
  <c r="M32" i="16"/>
  <c r="O32" i="16"/>
  <c r="N32" i="16"/>
  <c r="O21" i="16"/>
  <c r="N21" i="16"/>
  <c r="M21" i="16"/>
  <c r="O37" i="16"/>
  <c r="N37" i="16"/>
  <c r="M37" i="16"/>
  <c r="O53" i="16"/>
  <c r="N53" i="16"/>
  <c r="M53" i="16"/>
  <c r="M10" i="16"/>
  <c r="O10" i="16"/>
  <c r="N10" i="16"/>
  <c r="M18" i="16"/>
  <c r="O18" i="16"/>
  <c r="N18" i="16"/>
  <c r="M26" i="16"/>
  <c r="O26" i="16"/>
  <c r="N26" i="16"/>
  <c r="M34" i="16"/>
  <c r="O34" i="16"/>
  <c r="N34" i="16"/>
  <c r="M42" i="16"/>
  <c r="O42" i="16"/>
  <c r="N42" i="16"/>
  <c r="M50" i="16"/>
  <c r="O50" i="16"/>
  <c r="N50" i="16"/>
  <c r="M58" i="16"/>
  <c r="O58" i="16"/>
  <c r="N58" i="16"/>
  <c r="M66" i="16"/>
  <c r="O66" i="16"/>
  <c r="N66" i="16"/>
  <c r="M74" i="16"/>
  <c r="O74" i="16"/>
  <c r="N74" i="16"/>
  <c r="M82" i="16"/>
  <c r="O82" i="16"/>
  <c r="N82" i="16"/>
  <c r="M90" i="16"/>
  <c r="O90" i="16"/>
  <c r="N90" i="16"/>
  <c r="M98" i="16"/>
  <c r="O98" i="16"/>
  <c r="N98" i="16"/>
  <c r="M106" i="16"/>
  <c r="O106" i="16"/>
  <c r="N106" i="16"/>
  <c r="M114" i="16"/>
  <c r="O114" i="16"/>
  <c r="N114" i="16"/>
  <c r="M122" i="16"/>
  <c r="O122" i="16"/>
  <c r="N122" i="16"/>
  <c r="M130" i="16"/>
  <c r="O130" i="16"/>
  <c r="N130" i="16"/>
  <c r="M138" i="16"/>
  <c r="O138" i="16"/>
  <c r="N138" i="16"/>
  <c r="M146" i="16"/>
  <c r="O154" i="16"/>
  <c r="O162" i="16"/>
  <c r="M40" i="16"/>
  <c r="O40" i="16"/>
  <c r="N40" i="16"/>
  <c r="O7" i="16"/>
  <c r="N7" i="16"/>
  <c r="M7" i="16"/>
  <c r="O15" i="16"/>
  <c r="N15" i="16"/>
  <c r="M15" i="16"/>
  <c r="O23" i="16"/>
  <c r="N23" i="16"/>
  <c r="M23" i="16"/>
  <c r="O31" i="16"/>
  <c r="N31" i="16"/>
  <c r="M31" i="16"/>
  <c r="O39" i="16"/>
  <c r="N39" i="16"/>
  <c r="M39" i="16"/>
  <c r="O47" i="16"/>
  <c r="N47" i="16"/>
  <c r="M47" i="16"/>
  <c r="O55" i="16"/>
  <c r="N55" i="16"/>
  <c r="M55" i="16"/>
  <c r="O63" i="16"/>
  <c r="N63" i="16"/>
  <c r="M63" i="16"/>
  <c r="O71" i="16"/>
  <c r="N71" i="16"/>
  <c r="M71" i="16"/>
  <c r="O79" i="16"/>
  <c r="N79" i="16"/>
  <c r="M79" i="16"/>
  <c r="O87" i="16"/>
  <c r="N87" i="16"/>
  <c r="M87" i="16"/>
  <c r="O95" i="16"/>
  <c r="N95" i="16"/>
  <c r="M95" i="16"/>
  <c r="O103" i="16"/>
  <c r="N103" i="16"/>
  <c r="M103" i="16"/>
  <c r="O111" i="16"/>
  <c r="N111" i="16"/>
  <c r="M111" i="16"/>
  <c r="O119" i="16"/>
  <c r="N119" i="16"/>
  <c r="M119" i="16"/>
  <c r="O127" i="16"/>
  <c r="N127" i="16"/>
  <c r="M127" i="16"/>
  <c r="O135" i="16"/>
  <c r="N135" i="16"/>
  <c r="M135" i="16"/>
  <c r="O143" i="16"/>
  <c r="N143" i="16"/>
  <c r="M143" i="16"/>
  <c r="O151" i="16"/>
  <c r="N151" i="16"/>
  <c r="M151" i="16"/>
  <c r="O159" i="16"/>
  <c r="N159" i="16"/>
  <c r="M159" i="16"/>
  <c r="M24" i="16"/>
  <c r="O24" i="16"/>
  <c r="N24" i="16"/>
  <c r="M12" i="16"/>
  <c r="O12" i="16"/>
  <c r="N12" i="16"/>
  <c r="M20" i="16"/>
  <c r="O20" i="16"/>
  <c r="N20" i="16"/>
  <c r="M28" i="16"/>
  <c r="O28" i="16"/>
  <c r="N28" i="16"/>
  <c r="M36" i="16"/>
  <c r="O36" i="16"/>
  <c r="N36" i="16"/>
  <c r="M44" i="16"/>
  <c r="O44" i="16"/>
  <c r="N44" i="16"/>
  <c r="M52" i="16"/>
  <c r="O52" i="16"/>
  <c r="N52" i="16"/>
  <c r="M60" i="16"/>
  <c r="O60" i="16"/>
  <c r="N60" i="16"/>
  <c r="M68" i="16"/>
  <c r="O68" i="16"/>
  <c r="N68" i="16"/>
  <c r="M76" i="16"/>
  <c r="O76" i="16"/>
  <c r="N76" i="16"/>
  <c r="M84" i="16"/>
  <c r="O84" i="16"/>
  <c r="N84" i="16"/>
  <c r="M92" i="16"/>
  <c r="O92" i="16"/>
  <c r="N92" i="16"/>
  <c r="M100" i="16"/>
  <c r="O100" i="16"/>
  <c r="N100" i="16"/>
  <c r="M108" i="16"/>
  <c r="O108" i="16"/>
  <c r="N108" i="16"/>
  <c r="M116" i="16"/>
  <c r="O116" i="16"/>
  <c r="N116" i="16"/>
  <c r="M124" i="16"/>
  <c r="O124" i="16"/>
  <c r="N124" i="16"/>
  <c r="M132" i="16"/>
  <c r="O132" i="16"/>
  <c r="N132" i="16"/>
  <c r="M140" i="16"/>
  <c r="O140" i="16"/>
  <c r="N140" i="16"/>
  <c r="O25" i="16"/>
  <c r="N25" i="16"/>
  <c r="M25" i="16"/>
  <c r="O57" i="16"/>
  <c r="N57" i="16"/>
  <c r="M57" i="16"/>
  <c r="O81" i="16"/>
  <c r="N81" i="16"/>
  <c r="M81" i="16"/>
  <c r="O97" i="16"/>
  <c r="N97" i="16"/>
  <c r="M97" i="16"/>
  <c r="O105" i="16"/>
  <c r="N105" i="16"/>
  <c r="M105" i="16"/>
  <c r="O113" i="16"/>
  <c r="N113" i="16"/>
  <c r="M113" i="16"/>
  <c r="O121" i="16"/>
  <c r="N121" i="16"/>
  <c r="M121" i="16"/>
  <c r="O129" i="16"/>
  <c r="N129" i="16"/>
  <c r="M129" i="16"/>
  <c r="O172" i="16"/>
  <c r="N172" i="16"/>
  <c r="M172" i="16"/>
  <c r="O180" i="16"/>
  <c r="N180" i="16"/>
  <c r="M180" i="16"/>
  <c r="O188" i="16"/>
  <c r="N188" i="16"/>
  <c r="M188" i="16"/>
  <c r="O196" i="16"/>
  <c r="N196" i="16"/>
  <c r="M196" i="16"/>
  <c r="O204" i="16"/>
  <c r="N204" i="16"/>
  <c r="M204" i="16"/>
  <c r="O212" i="16"/>
  <c r="N212" i="16"/>
  <c r="M212" i="16"/>
  <c r="O220" i="16"/>
  <c r="N220" i="16"/>
  <c r="M220" i="16"/>
  <c r="O228" i="16"/>
  <c r="N228" i="16"/>
  <c r="M228" i="16"/>
  <c r="O236" i="16"/>
  <c r="N236" i="16"/>
  <c r="M236" i="16"/>
  <c r="O244" i="16"/>
  <c r="N244" i="16"/>
  <c r="M244" i="16"/>
  <c r="M252" i="16"/>
  <c r="O252" i="16"/>
  <c r="N252" i="16"/>
  <c r="M260" i="16"/>
  <c r="N260" i="16"/>
  <c r="O260" i="16"/>
  <c r="M77" i="16"/>
  <c r="M85" i="16"/>
  <c r="M93" i="16"/>
  <c r="M101" i="16"/>
  <c r="M109" i="16"/>
  <c r="M117" i="16"/>
  <c r="M125" i="16"/>
  <c r="M133" i="16"/>
  <c r="M137" i="16"/>
  <c r="M141" i="16"/>
  <c r="M145" i="16"/>
  <c r="M149" i="16"/>
  <c r="M153" i="16"/>
  <c r="M157" i="16"/>
  <c r="M165" i="16"/>
  <c r="O161" i="16"/>
  <c r="N169" i="16"/>
  <c r="O169" i="16"/>
  <c r="N177" i="16"/>
  <c r="M177" i="16"/>
  <c r="O177" i="16"/>
  <c r="N185" i="16"/>
  <c r="M185" i="16"/>
  <c r="O185" i="16"/>
  <c r="N193" i="16"/>
  <c r="M193" i="16"/>
  <c r="O193" i="16"/>
  <c r="N201" i="16"/>
  <c r="M201" i="16"/>
  <c r="O201" i="16"/>
  <c r="N209" i="16"/>
  <c r="M209" i="16"/>
  <c r="O209" i="16"/>
  <c r="N217" i="16"/>
  <c r="M217" i="16"/>
  <c r="O217" i="16"/>
  <c r="N225" i="16"/>
  <c r="M225" i="16"/>
  <c r="O225" i="16"/>
  <c r="N233" i="16"/>
  <c r="M233" i="16"/>
  <c r="O233" i="16"/>
  <c r="N241" i="16"/>
  <c r="M241" i="16"/>
  <c r="O241" i="16"/>
  <c r="O249" i="16"/>
  <c r="N249" i="16"/>
  <c r="M249" i="16"/>
  <c r="M257" i="16"/>
  <c r="O257" i="16"/>
  <c r="N257" i="16"/>
  <c r="N77" i="16"/>
  <c r="N137" i="16"/>
  <c r="N145" i="16"/>
  <c r="N153" i="16"/>
  <c r="N161" i="16"/>
  <c r="M86" i="16"/>
  <c r="M94" i="16"/>
  <c r="M102" i="16"/>
  <c r="M110" i="16"/>
  <c r="M118" i="16"/>
  <c r="M126" i="16"/>
  <c r="M134" i="16"/>
  <c r="M142" i="16"/>
  <c r="M150" i="16"/>
  <c r="M158" i="16"/>
  <c r="M166" i="16"/>
  <c r="O174" i="16"/>
  <c r="N174" i="16"/>
  <c r="M174" i="16"/>
  <c r="O182" i="16"/>
  <c r="N182" i="16"/>
  <c r="M182" i="16"/>
  <c r="O190" i="16"/>
  <c r="N190" i="16"/>
  <c r="M190" i="16"/>
  <c r="O198" i="16"/>
  <c r="N198" i="16"/>
  <c r="M198" i="16"/>
  <c r="O206" i="16"/>
  <c r="N206" i="16"/>
  <c r="M206" i="16"/>
  <c r="O214" i="16"/>
  <c r="N214" i="16"/>
  <c r="M214" i="16"/>
  <c r="O222" i="16"/>
  <c r="N222" i="16"/>
  <c r="M222" i="16"/>
  <c r="O230" i="16"/>
  <c r="N230" i="16"/>
  <c r="M230" i="16"/>
  <c r="O238" i="16"/>
  <c r="N238" i="16"/>
  <c r="M238" i="16"/>
  <c r="O246" i="16"/>
  <c r="N246" i="16"/>
  <c r="M246" i="16"/>
  <c r="M254" i="16"/>
  <c r="O254" i="16"/>
  <c r="N254" i="16"/>
  <c r="N86" i="16"/>
  <c r="N94" i="16"/>
  <c r="N102" i="16"/>
  <c r="N110" i="16"/>
  <c r="N118" i="16"/>
  <c r="N126" i="16"/>
  <c r="N134" i="16"/>
  <c r="N142" i="16"/>
  <c r="N146" i="16"/>
  <c r="N150" i="16"/>
  <c r="N154" i="16"/>
  <c r="N158" i="16"/>
  <c r="N162" i="16"/>
  <c r="N166" i="16"/>
  <c r="O147" i="16"/>
  <c r="O155" i="16"/>
  <c r="O163" i="16"/>
  <c r="N171" i="16"/>
  <c r="M171" i="16"/>
  <c r="O171" i="16"/>
  <c r="N179" i="16"/>
  <c r="M179" i="16"/>
  <c r="O179" i="16"/>
  <c r="N187" i="16"/>
  <c r="M187" i="16"/>
  <c r="O187" i="16"/>
  <c r="N195" i="16"/>
  <c r="M195" i="16"/>
  <c r="O195" i="16"/>
  <c r="N203" i="16"/>
  <c r="M203" i="16"/>
  <c r="O203" i="16"/>
  <c r="N211" i="16"/>
  <c r="M211" i="16"/>
  <c r="O211" i="16"/>
  <c r="N219" i="16"/>
  <c r="M219" i="16"/>
  <c r="O219" i="16"/>
  <c r="N227" i="16"/>
  <c r="M227" i="16"/>
  <c r="O227" i="16"/>
  <c r="N235" i="16"/>
  <c r="M235" i="16"/>
  <c r="O235" i="16"/>
  <c r="N243" i="16"/>
  <c r="M243" i="16"/>
  <c r="O243" i="16"/>
  <c r="O251" i="16"/>
  <c r="N251" i="16"/>
  <c r="M251" i="16"/>
  <c r="O259" i="16"/>
  <c r="N259" i="16"/>
  <c r="M259" i="16"/>
  <c r="O86" i="16"/>
  <c r="O94" i="16"/>
  <c r="O102" i="16"/>
  <c r="O110" i="16"/>
  <c r="O118" i="16"/>
  <c r="O126" i="16"/>
  <c r="O134" i="16"/>
  <c r="O142" i="16"/>
  <c r="O146" i="16"/>
  <c r="O150" i="16"/>
  <c r="O158" i="16"/>
  <c r="O166" i="16"/>
  <c r="O176" i="16"/>
  <c r="N176" i="16"/>
  <c r="M176" i="16"/>
  <c r="O184" i="16"/>
  <c r="N184" i="16"/>
  <c r="M184" i="16"/>
  <c r="O192" i="16"/>
  <c r="N192" i="16"/>
  <c r="M192" i="16"/>
  <c r="O200" i="16"/>
  <c r="N200" i="16"/>
  <c r="M200" i="16"/>
  <c r="O208" i="16"/>
  <c r="N208" i="16"/>
  <c r="M208" i="16"/>
  <c r="O216" i="16"/>
  <c r="N216" i="16"/>
  <c r="M216" i="16"/>
  <c r="O224" i="16"/>
  <c r="N224" i="16"/>
  <c r="M224" i="16"/>
  <c r="O232" i="16"/>
  <c r="N232" i="16"/>
  <c r="M232" i="16"/>
  <c r="O240" i="16"/>
  <c r="N240" i="16"/>
  <c r="M240" i="16"/>
  <c r="M248" i="16"/>
  <c r="O248" i="16"/>
  <c r="N248" i="16"/>
  <c r="M256" i="16"/>
  <c r="O256" i="16"/>
  <c r="N256" i="16"/>
  <c r="M147" i="16"/>
  <c r="M155" i="16"/>
  <c r="M163" i="16"/>
  <c r="M167" i="16"/>
  <c r="O85" i="16"/>
  <c r="O93" i="16"/>
  <c r="O101" i="16"/>
  <c r="O109" i="16"/>
  <c r="O117" i="16"/>
  <c r="O125" i="16"/>
  <c r="O133" i="16"/>
  <c r="O141" i="16"/>
  <c r="O149" i="16"/>
  <c r="O157" i="16"/>
  <c r="O165" i="16"/>
  <c r="N173" i="16"/>
  <c r="M173" i="16"/>
  <c r="O173" i="16"/>
  <c r="N181" i="16"/>
  <c r="M181" i="16"/>
  <c r="O181" i="16"/>
  <c r="N189" i="16"/>
  <c r="M189" i="16"/>
  <c r="O189" i="16"/>
  <c r="N197" i="16"/>
  <c r="M197" i="16"/>
  <c r="O197" i="16"/>
  <c r="N205" i="16"/>
  <c r="M205" i="16"/>
  <c r="O205" i="16"/>
  <c r="N213" i="16"/>
  <c r="M213" i="16"/>
  <c r="O213" i="16"/>
  <c r="N221" i="16"/>
  <c r="M221" i="16"/>
  <c r="O221" i="16"/>
  <c r="N229" i="16"/>
  <c r="M229" i="16"/>
  <c r="O229" i="16"/>
  <c r="N237" i="16"/>
  <c r="M237" i="16"/>
  <c r="O237" i="16"/>
  <c r="N245" i="16"/>
  <c r="M245" i="16"/>
  <c r="O245" i="16"/>
  <c r="O253" i="16"/>
  <c r="N253" i="16"/>
  <c r="M253" i="16"/>
  <c r="N147" i="16"/>
  <c r="N155" i="16"/>
  <c r="N163" i="16"/>
  <c r="N167" i="16"/>
  <c r="M154" i="16"/>
  <c r="M162" i="16"/>
  <c r="O170" i="16"/>
  <c r="N170" i="16"/>
  <c r="M170" i="16"/>
  <c r="O178" i="16"/>
  <c r="N178" i="16"/>
  <c r="M178" i="16"/>
  <c r="O186" i="16"/>
  <c r="N186" i="16"/>
  <c r="M186" i="16"/>
  <c r="O194" i="16"/>
  <c r="N194" i="16"/>
  <c r="M194" i="16"/>
  <c r="O202" i="16"/>
  <c r="N202" i="16"/>
  <c r="M202" i="16"/>
  <c r="O210" i="16"/>
  <c r="N210" i="16"/>
  <c r="M210" i="16"/>
  <c r="O218" i="16"/>
  <c r="N218" i="16"/>
  <c r="M218" i="16"/>
  <c r="O226" i="16"/>
  <c r="N226" i="16"/>
  <c r="M226" i="16"/>
  <c r="O234" i="16"/>
  <c r="N234" i="16"/>
  <c r="M234" i="16"/>
  <c r="O242" i="16"/>
  <c r="N242" i="16"/>
  <c r="M242" i="16"/>
  <c r="M250" i="16"/>
  <c r="O250" i="16"/>
  <c r="N250" i="16"/>
  <c r="M258" i="16"/>
  <c r="O258" i="16"/>
  <c r="N258" i="16"/>
  <c r="N148" i="16"/>
  <c r="N156" i="16"/>
  <c r="N164" i="16"/>
  <c r="N168" i="16"/>
  <c r="N175" i="16"/>
  <c r="M175" i="16"/>
  <c r="O175" i="16"/>
  <c r="N183" i="16"/>
  <c r="M183" i="16"/>
  <c r="O183" i="16"/>
  <c r="N191" i="16"/>
  <c r="M191" i="16"/>
  <c r="O191" i="16"/>
  <c r="N199" i="16"/>
  <c r="M199" i="16"/>
  <c r="O199" i="16"/>
  <c r="N207" i="16"/>
  <c r="M207" i="16"/>
  <c r="O207" i="16"/>
  <c r="N215" i="16"/>
  <c r="M215" i="16"/>
  <c r="O215" i="16"/>
  <c r="N223" i="16"/>
  <c r="M223" i="16"/>
  <c r="O223" i="16"/>
  <c r="N231" i="16"/>
  <c r="M231" i="16"/>
  <c r="O231" i="16"/>
  <c r="N239" i="16"/>
  <c r="M239" i="16"/>
  <c r="O239" i="16"/>
  <c r="N247" i="16"/>
  <c r="M247" i="16"/>
  <c r="O247" i="16"/>
  <c r="O255" i="16"/>
  <c r="N255" i="16"/>
  <c r="M255" i="16"/>
  <c r="O148" i="16"/>
  <c r="O156" i="16"/>
  <c r="O164" i="16"/>
  <c r="O168" i="16"/>
  <c r="L51" i="17"/>
  <c r="L61" i="17"/>
  <c r="L45" i="17"/>
  <c r="L41" i="17"/>
  <c r="L37" i="17"/>
  <c r="L30" i="17"/>
  <c r="L19" i="17"/>
  <c r="L15" i="17"/>
  <c r="L5" i="17"/>
  <c r="L11" i="17"/>
  <c r="L29" i="17"/>
  <c r="L22" i="17"/>
  <c r="L46" i="17"/>
  <c r="L42" i="17"/>
  <c r="L38" i="17"/>
  <c r="L28" i="17"/>
  <c r="L17" i="17"/>
  <c r="L27" i="17"/>
  <c r="L20" i="17"/>
  <c r="L10" i="17"/>
  <c r="L47" i="17"/>
  <c r="L43" i="17"/>
  <c r="L39" i="17"/>
  <c r="L35" i="17"/>
  <c r="L34" i="17"/>
  <c r="L23" i="17"/>
  <c r="L9" i="17"/>
  <c r="L8" i="17"/>
  <c r="L33" i="17"/>
  <c r="L24" i="17"/>
  <c r="L18" i="17"/>
  <c r="L48" i="17"/>
  <c r="L44" i="17"/>
  <c r="L40" i="17"/>
  <c r="L36" i="17"/>
  <c r="L32" i="17"/>
  <c r="L25" i="17"/>
  <c r="L21" i="17"/>
  <c r="Q16" i="17"/>
  <c r="L54" i="17" s="1"/>
  <c r="L13" i="17"/>
  <c r="L7" i="17"/>
  <c r="L31" i="17"/>
  <c r="L26" i="17"/>
  <c r="L16" i="17"/>
  <c r="L14" i="17"/>
  <c r="L12" i="17"/>
  <c r="L6" i="17"/>
  <c r="L57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L75" i="17"/>
  <c r="L80" i="17"/>
  <c r="G624" i="17"/>
  <c r="G620" i="17"/>
  <c r="G580" i="17"/>
  <c r="G583" i="17"/>
  <c r="G621" i="17"/>
  <c r="G617" i="17"/>
  <c r="G578" i="17"/>
  <c r="G581" i="17"/>
  <c r="G622" i="17"/>
  <c r="G618" i="17"/>
  <c r="G584" i="17"/>
  <c r="G582" i="17"/>
  <c r="G623" i="17"/>
  <c r="G577" i="17"/>
  <c r="G619" i="17"/>
  <c r="G579" i="17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L64" i="17"/>
  <c r="L67" i="17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G638" i="17"/>
  <c r="G593" i="17"/>
  <c r="G639" i="17"/>
  <c r="G594" i="17"/>
  <c r="G640" i="17"/>
  <c r="G595" i="17"/>
  <c r="G633" i="17"/>
  <c r="G596" i="17"/>
  <c r="G634" i="17"/>
  <c r="G597" i="17"/>
  <c r="G636" i="17"/>
  <c r="G598" i="17"/>
  <c r="G635" i="17"/>
  <c r="G600" i="17"/>
  <c r="G637" i="17"/>
  <c r="G599" i="17"/>
  <c r="L83" i="17"/>
  <c r="L88" i="17"/>
  <c r="G652" i="17"/>
  <c r="G615" i="17"/>
  <c r="G653" i="17"/>
  <c r="G616" i="17"/>
  <c r="G654" i="17"/>
  <c r="G609" i="17"/>
  <c r="G655" i="17"/>
  <c r="G610" i="17"/>
  <c r="G656" i="17"/>
  <c r="G611" i="17"/>
  <c r="G650" i="17"/>
  <c r="G649" i="17"/>
  <c r="G614" i="17"/>
  <c r="G613" i="17"/>
  <c r="G651" i="17"/>
  <c r="G612" i="17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L66" i="17"/>
  <c r="L89" i="17"/>
  <c r="L87" i="17"/>
  <c r="K607" i="17"/>
  <c r="K616" i="17"/>
  <c r="K604" i="17"/>
  <c r="K593" i="17"/>
  <c r="K606" i="17"/>
  <c r="K594" i="17"/>
  <c r="K595" i="17"/>
  <c r="K605" i="17"/>
  <c r="AH8" i="15"/>
  <c r="G9" i="15"/>
  <c r="J9" i="15"/>
  <c r="J24" i="15"/>
  <c r="AP11" i="15"/>
  <c r="AT12" i="15"/>
  <c r="I21" i="15"/>
  <c r="I33" i="15"/>
  <c r="H10" i="15"/>
  <c r="G10" i="15" s="1"/>
  <c r="AE10" i="15"/>
  <c r="X12" i="15"/>
  <c r="H11" i="15"/>
  <c r="D9" i="15"/>
  <c r="L11" i="15"/>
  <c r="L26" i="15"/>
  <c r="AH25" i="15"/>
  <c r="AE26" i="15"/>
  <c r="X27" i="15"/>
  <c r="H26" i="15"/>
  <c r="AQ8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Q12" i="15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I31" i="15"/>
  <c r="I19" i="15"/>
  <c r="I20" i="15"/>
  <c r="AG20" i="15"/>
  <c r="AH24" i="15"/>
  <c r="I30" i="15"/>
  <c r="I32" i="15"/>
  <c r="I18" i="15"/>
  <c r="B259" i="9"/>
  <c r="D259" i="9"/>
  <c r="E259" i="9"/>
  <c r="K259" i="9"/>
  <c r="L259" i="9"/>
  <c r="B260" i="9"/>
  <c r="D260" i="9"/>
  <c r="E260" i="9"/>
  <c r="K260" i="9"/>
  <c r="L260" i="9"/>
  <c r="L69" i="17" l="1"/>
  <c r="L91" i="17"/>
  <c r="L81" i="17"/>
  <c r="L79" i="17"/>
  <c r="L74" i="17"/>
  <c r="L71" i="17"/>
  <c r="L82" i="17"/>
  <c r="L90" i="17"/>
  <c r="L55" i="17"/>
  <c r="L59" i="17"/>
  <c r="K612" i="17"/>
  <c r="L86" i="17"/>
  <c r="L78" i="17"/>
  <c r="L68" i="17"/>
  <c r="L85" i="17"/>
  <c r="L72" i="17"/>
  <c r="L58" i="17"/>
  <c r="L50" i="17"/>
  <c r="Q17" i="17"/>
  <c r="L92" i="17"/>
  <c r="L77" i="17"/>
  <c r="L60" i="17"/>
  <c r="L52" i="17"/>
  <c r="L84" i="17"/>
  <c r="L70" i="17"/>
  <c r="L65" i="17"/>
  <c r="L62" i="17"/>
  <c r="L63" i="17"/>
  <c r="K624" i="17"/>
  <c r="L73" i="17"/>
  <c r="L76" i="17"/>
  <c r="K602" i="17"/>
  <c r="K614" i="17"/>
  <c r="L56" i="17"/>
  <c r="K613" i="17"/>
  <c r="K601" i="17"/>
  <c r="K603" i="17"/>
  <c r="L49" i="17"/>
  <c r="K615" i="17"/>
  <c r="L53" i="17"/>
  <c r="I36" i="15"/>
  <c r="H12" i="15"/>
  <c r="X13" i="15"/>
  <c r="X28" i="15"/>
  <c r="H27" i="15"/>
  <c r="AE27" i="15"/>
  <c r="AH26" i="15"/>
  <c r="I37" i="15"/>
  <c r="AG36" i="15"/>
  <c r="AG21" i="15"/>
  <c r="I34" i="15"/>
  <c r="I22" i="15"/>
  <c r="I23" i="15"/>
  <c r="I35" i="15"/>
  <c r="D25" i="15"/>
  <c r="AE11" i="15"/>
  <c r="AH10" i="15"/>
  <c r="AT13" i="15"/>
  <c r="AP12" i="15"/>
  <c r="G12" i="15" s="1"/>
  <c r="G11" i="15"/>
  <c r="G24" i="15"/>
  <c r="AQ9" i="15"/>
  <c r="L27" i="15"/>
  <c r="L12" i="15"/>
  <c r="D8" i="15"/>
  <c r="AI8" i="15"/>
  <c r="D24" i="15"/>
  <c r="AI24" i="15"/>
  <c r="E24" i="15" s="1"/>
  <c r="J25" i="15"/>
  <c r="J10" i="15"/>
  <c r="B2" i="9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21" i="17" l="1"/>
  <c r="K632" i="17"/>
  <c r="K623" i="17"/>
  <c r="K609" i="17"/>
  <c r="K622" i="17"/>
  <c r="L132" i="17"/>
  <c r="L124" i="17"/>
  <c r="L116" i="17"/>
  <c r="L109" i="17"/>
  <c r="L101" i="17"/>
  <c r="L93" i="17"/>
  <c r="L130" i="17"/>
  <c r="L122" i="17"/>
  <c r="L131" i="17"/>
  <c r="L123" i="17"/>
  <c r="L115" i="17"/>
  <c r="L108" i="17"/>
  <c r="L100" i="17"/>
  <c r="Q18" i="17"/>
  <c r="Q19" i="17" s="1"/>
  <c r="L99" i="17"/>
  <c r="L107" i="17"/>
  <c r="L134" i="17"/>
  <c r="L102" i="17"/>
  <c r="L133" i="17"/>
  <c r="L103" i="17"/>
  <c r="L113" i="17"/>
  <c r="L120" i="17"/>
  <c r="L96" i="17"/>
  <c r="L119" i="17"/>
  <c r="L129" i="17"/>
  <c r="L117" i="17"/>
  <c r="L110" i="17"/>
  <c r="L135" i="17"/>
  <c r="L136" i="17"/>
  <c r="L95" i="17"/>
  <c r="L97" i="17"/>
  <c r="L127" i="17"/>
  <c r="L98" i="17"/>
  <c r="L121" i="17"/>
  <c r="L114" i="17"/>
  <c r="L118" i="17"/>
  <c r="L126" i="17"/>
  <c r="L106" i="17"/>
  <c r="L104" i="17"/>
  <c r="L128" i="17"/>
  <c r="L94" i="17"/>
  <c r="L112" i="17"/>
  <c r="L125" i="17"/>
  <c r="L105" i="17"/>
  <c r="L111" i="17"/>
  <c r="K611" i="17"/>
  <c r="K610" i="17"/>
  <c r="K620" i="17"/>
  <c r="I38" i="15"/>
  <c r="D10" i="15"/>
  <c r="AE28" i="15"/>
  <c r="AH27" i="15"/>
  <c r="J26" i="15"/>
  <c r="J11" i="15"/>
  <c r="AE12" i="15"/>
  <c r="AH11" i="15"/>
  <c r="H28" i="15"/>
  <c r="X29" i="15"/>
  <c r="AT14" i="15"/>
  <c r="AP13" i="15"/>
  <c r="AI25" i="15"/>
  <c r="E25" i="15" s="1"/>
  <c r="I39" i="15"/>
  <c r="X14" i="15"/>
  <c r="H13" i="15"/>
  <c r="AG37" i="15"/>
  <c r="AG22" i="15"/>
  <c r="L13" i="15"/>
  <c r="L28" i="15"/>
  <c r="D26" i="15"/>
  <c r="E8" i="15"/>
  <c r="AI9" i="15"/>
  <c r="E9" i="15" s="1"/>
  <c r="G25" i="15"/>
  <c r="AQ10" i="15"/>
  <c r="N35" i="14"/>
  <c r="L35" i="14"/>
  <c r="F35" i="14"/>
  <c r="E35" i="14"/>
  <c r="K618" i="17" l="1"/>
  <c r="K630" i="17"/>
  <c r="K629" i="17"/>
  <c r="K619" i="17"/>
  <c r="L442" i="17"/>
  <c r="L438" i="17"/>
  <c r="L434" i="17"/>
  <c r="L430" i="17"/>
  <c r="L435" i="17"/>
  <c r="L422" i="17"/>
  <c r="L418" i="17"/>
  <c r="L414" i="17"/>
  <c r="L410" i="17"/>
  <c r="L406" i="17"/>
  <c r="L402" i="17"/>
  <c r="L443" i="17"/>
  <c r="L426" i="17"/>
  <c r="L419" i="17"/>
  <c r="L415" i="17"/>
  <c r="L411" i="17"/>
  <c r="L407" i="17"/>
  <c r="L403" i="17"/>
  <c r="L441" i="17"/>
  <c r="L436" i="17"/>
  <c r="L433" i="17"/>
  <c r="L427" i="17"/>
  <c r="L423" i="17"/>
  <c r="L444" i="17"/>
  <c r="L439" i="17"/>
  <c r="L431" i="17"/>
  <c r="L420" i="17"/>
  <c r="L416" i="17"/>
  <c r="L412" i="17"/>
  <c r="L408" i="17"/>
  <c r="L404" i="17"/>
  <c r="L428" i="17"/>
  <c r="L424" i="17"/>
  <c r="L421" i="17"/>
  <c r="L417" i="17"/>
  <c r="L413" i="17"/>
  <c r="L409" i="17"/>
  <c r="L405" i="17"/>
  <c r="L401" i="17"/>
  <c r="L429" i="17"/>
  <c r="L432" i="17"/>
  <c r="L440" i="17"/>
  <c r="L437" i="17"/>
  <c r="L425" i="17"/>
  <c r="Q20" i="17"/>
  <c r="K617" i="17"/>
  <c r="K628" i="17"/>
  <c r="K631" i="17"/>
  <c r="K640" i="17"/>
  <c r="X30" i="15"/>
  <c r="H29" i="15"/>
  <c r="L29" i="15"/>
  <c r="L14" i="15"/>
  <c r="AI10" i="15"/>
  <c r="E10" i="15" s="1"/>
  <c r="D11" i="15"/>
  <c r="J27" i="15"/>
  <c r="J12" i="15"/>
  <c r="AG38" i="15"/>
  <c r="AG23" i="15"/>
  <c r="AG39" i="15" s="1"/>
  <c r="AH12" i="15"/>
  <c r="AE13" i="15"/>
  <c r="G13" i="15"/>
  <c r="D27" i="15"/>
  <c r="AI27" i="15"/>
  <c r="E27" i="15" s="1"/>
  <c r="G26" i="15"/>
  <c r="AQ11" i="15"/>
  <c r="AI26" i="15"/>
  <c r="E26" i="15" s="1"/>
  <c r="H14" i="15"/>
  <c r="X15" i="15"/>
  <c r="AT15" i="15"/>
  <c r="AP14" i="15"/>
  <c r="AH28" i="15"/>
  <c r="AE29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8" i="16" l="1"/>
  <c r="AB148" i="16" s="1"/>
  <c r="AC148" i="16" s="1"/>
  <c r="AD148" i="16" s="1"/>
  <c r="H140" i="16"/>
  <c r="AB140" i="16" s="1"/>
  <c r="AC140" i="16" s="1"/>
  <c r="AD140" i="16" s="1"/>
  <c r="H20" i="16"/>
  <c r="AB20" i="16" s="1"/>
  <c r="AC20" i="16" s="1"/>
  <c r="AD20" i="16" s="1"/>
  <c r="H12" i="16"/>
  <c r="AB12" i="16" s="1"/>
  <c r="AC12" i="16" s="1"/>
  <c r="K639" i="17"/>
  <c r="K636" i="17"/>
  <c r="K625" i="17"/>
  <c r="K627" i="17"/>
  <c r="K626" i="17"/>
  <c r="K637" i="17"/>
  <c r="K648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85" i="17"/>
  <c r="L481" i="17"/>
  <c r="L477" i="17"/>
  <c r="L473" i="17"/>
  <c r="L469" i="17"/>
  <c r="L445" i="17"/>
  <c r="L478" i="17"/>
  <c r="L466" i="17"/>
  <c r="L462" i="17"/>
  <c r="L458" i="17"/>
  <c r="L454" i="17"/>
  <c r="L450" i="17"/>
  <c r="L446" i="17"/>
  <c r="L482" i="17"/>
  <c r="L470" i="17"/>
  <c r="L465" i="17"/>
  <c r="L461" i="17"/>
  <c r="L457" i="17"/>
  <c r="L453" i="17"/>
  <c r="L449" i="17"/>
  <c r="L474" i="17"/>
  <c r="L486" i="17"/>
  <c r="Q21" i="17"/>
  <c r="Q22" i="17" s="1"/>
  <c r="Q23" i="17" s="1"/>
  <c r="K638" i="17"/>
  <c r="X16" i="15"/>
  <c r="H15" i="15"/>
  <c r="G14" i="15"/>
  <c r="AI28" i="15"/>
  <c r="E28" i="15" s="1"/>
  <c r="D28" i="15"/>
  <c r="AP15" i="15"/>
  <c r="G15" i="15" s="1"/>
  <c r="AT16" i="15"/>
  <c r="AI11" i="15"/>
  <c r="E11" i="15" s="1"/>
  <c r="D12" i="15"/>
  <c r="AQ12" i="15"/>
  <c r="G27" i="15"/>
  <c r="AE14" i="15"/>
  <c r="AH13" i="15"/>
  <c r="L30" i="15"/>
  <c r="L15" i="15"/>
  <c r="AE30" i="15"/>
  <c r="AH29" i="15"/>
  <c r="J13" i="15"/>
  <c r="J28" i="15"/>
  <c r="X31" i="15"/>
  <c r="H30" i="15"/>
  <c r="H132" i="9" a="1"/>
  <c r="H132" i="9" s="1"/>
  <c r="AM132" i="16" s="1"/>
  <c r="H260" i="9" a="1"/>
  <c r="H260" i="9" s="1"/>
  <c r="AM260" i="16" s="1"/>
  <c r="H28" i="9" a="1"/>
  <c r="H28" i="9" s="1"/>
  <c r="AM28" i="16" s="1"/>
  <c r="H156" i="9" a="1"/>
  <c r="H156" i="9" s="1"/>
  <c r="AM156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76" i="16" l="1"/>
  <c r="AB76" i="16" s="1"/>
  <c r="AC76" i="16" s="1"/>
  <c r="AD76" i="16" s="1"/>
  <c r="H13" i="16"/>
  <c r="AB13" i="16" s="1"/>
  <c r="AC13" i="16" s="1"/>
  <c r="AD13" i="16" s="1"/>
  <c r="H45" i="16"/>
  <c r="AB45" i="16" s="1"/>
  <c r="AC45" i="16" s="1"/>
  <c r="AD45" i="16" s="1"/>
  <c r="H37" i="16"/>
  <c r="AB37" i="16" s="1"/>
  <c r="AC37" i="16" s="1"/>
  <c r="AD37" i="16" s="1"/>
  <c r="H85" i="16"/>
  <c r="AB85" i="16" s="1"/>
  <c r="AC85" i="16" s="1"/>
  <c r="AD85" i="16" s="1"/>
  <c r="H101" i="16"/>
  <c r="AB101" i="16" s="1"/>
  <c r="AC101" i="16" s="1"/>
  <c r="AD101" i="16" s="1"/>
  <c r="H117" i="16"/>
  <c r="AB117" i="16" s="1"/>
  <c r="AC117" i="16" s="1"/>
  <c r="AD117" i="16" s="1"/>
  <c r="H5" i="16"/>
  <c r="AB5" i="16" s="1"/>
  <c r="AC5" i="16" s="1"/>
  <c r="AD5" i="16" s="1"/>
  <c r="H77" i="16"/>
  <c r="AB77" i="16" s="1"/>
  <c r="AC77" i="16" s="1"/>
  <c r="AD77" i="16" s="1"/>
  <c r="H69" i="16"/>
  <c r="AB69" i="16" s="1"/>
  <c r="AC69" i="16" s="1"/>
  <c r="AD69" i="16" s="1"/>
  <c r="H109" i="16"/>
  <c r="AB109" i="16" s="1"/>
  <c r="AC109" i="16" s="1"/>
  <c r="AD109" i="16" s="1"/>
  <c r="H93" i="16"/>
  <c r="AB93" i="16" s="1"/>
  <c r="AC93" i="16" s="1"/>
  <c r="AD93" i="16" s="1"/>
  <c r="H125" i="16"/>
  <c r="AB125" i="16" s="1"/>
  <c r="AC125" i="16" s="1"/>
  <c r="AD125" i="16" s="1"/>
  <c r="H53" i="16"/>
  <c r="AB53" i="16" s="1"/>
  <c r="AC53" i="16" s="1"/>
  <c r="AD53" i="16" s="1"/>
  <c r="H29" i="16"/>
  <c r="AB29" i="16" s="1"/>
  <c r="AC29" i="16" s="1"/>
  <c r="AD29" i="16" s="1"/>
  <c r="H21" i="16"/>
  <c r="AB21" i="16" s="1"/>
  <c r="AC21" i="16" s="1"/>
  <c r="AD21" i="16" s="1"/>
  <c r="H61" i="16"/>
  <c r="AB61" i="16" s="1"/>
  <c r="AC61" i="16" s="1"/>
  <c r="AD61" i="16" s="1"/>
  <c r="H25" i="16"/>
  <c r="AB25" i="16" s="1"/>
  <c r="AC25" i="16" s="1"/>
  <c r="AD25" i="16" s="1"/>
  <c r="H57" i="16"/>
  <c r="AB57" i="16" s="1"/>
  <c r="AC57" i="16" s="1"/>
  <c r="AD57" i="16" s="1"/>
  <c r="H49" i="16"/>
  <c r="AB49" i="16" s="1"/>
  <c r="AC49" i="16" s="1"/>
  <c r="AD49" i="16" s="1"/>
  <c r="H41" i="16"/>
  <c r="AB41" i="16" s="1"/>
  <c r="AC41" i="16" s="1"/>
  <c r="AD41" i="16" s="1"/>
  <c r="H73" i="16"/>
  <c r="AB73" i="16" s="1"/>
  <c r="AC73" i="16" s="1"/>
  <c r="AD73" i="16" s="1"/>
  <c r="H65" i="16"/>
  <c r="AB65" i="16" s="1"/>
  <c r="AC65" i="16" s="1"/>
  <c r="AD65" i="16" s="1"/>
  <c r="H89" i="16"/>
  <c r="AB89" i="16" s="1"/>
  <c r="AC89" i="16" s="1"/>
  <c r="AD89" i="16" s="1"/>
  <c r="H33" i="16"/>
  <c r="AB33" i="16" s="1"/>
  <c r="AC33" i="16" s="1"/>
  <c r="AD33" i="16" s="1"/>
  <c r="H17" i="16"/>
  <c r="AB17" i="16" s="1"/>
  <c r="AC17" i="16" s="1"/>
  <c r="AD17" i="16" s="1"/>
  <c r="H121" i="16"/>
  <c r="AB121" i="16" s="1"/>
  <c r="AC121" i="16" s="1"/>
  <c r="AD121" i="16" s="1"/>
  <c r="H9" i="16"/>
  <c r="AB9" i="16" s="1"/>
  <c r="AC9" i="16" s="1"/>
  <c r="AD9" i="16" s="1"/>
  <c r="H81" i="16"/>
  <c r="AB81" i="16" s="1"/>
  <c r="AC81" i="16" s="1"/>
  <c r="AD81" i="16" s="1"/>
  <c r="H129" i="16"/>
  <c r="AB129" i="16" s="1"/>
  <c r="AC129" i="16" s="1"/>
  <c r="AD129" i="16" s="1"/>
  <c r="H97" i="16"/>
  <c r="AB97" i="16" s="1"/>
  <c r="AC97" i="16" s="1"/>
  <c r="AD97" i="16" s="1"/>
  <c r="H138" i="16"/>
  <c r="AB138" i="16" s="1"/>
  <c r="AC138" i="16" s="1"/>
  <c r="AD138" i="16" s="1"/>
  <c r="H202" i="16"/>
  <c r="AB202" i="16" s="1"/>
  <c r="AC202" i="16" s="1"/>
  <c r="AD202" i="16" s="1"/>
  <c r="H194" i="16"/>
  <c r="AB194" i="16" s="1"/>
  <c r="AC194" i="16" s="1"/>
  <c r="AD194" i="16" s="1"/>
  <c r="H170" i="16"/>
  <c r="AB170" i="16" s="1"/>
  <c r="AC170" i="16" s="1"/>
  <c r="AD170" i="16" s="1"/>
  <c r="H154" i="16"/>
  <c r="AB154" i="16" s="1"/>
  <c r="AC154" i="16" s="1"/>
  <c r="AD154" i="16" s="1"/>
  <c r="H146" i="16"/>
  <c r="AB146" i="16" s="1"/>
  <c r="AC146" i="16" s="1"/>
  <c r="AD146" i="16" s="1"/>
  <c r="H162" i="16"/>
  <c r="AB162" i="16" s="1"/>
  <c r="AC162" i="16" s="1"/>
  <c r="AD162" i="16" s="1"/>
  <c r="H186" i="16"/>
  <c r="AB186" i="16" s="1"/>
  <c r="AC186" i="16" s="1"/>
  <c r="AD186" i="16" s="1"/>
  <c r="H178" i="16"/>
  <c r="AB178" i="16" s="1"/>
  <c r="AC178" i="16" s="1"/>
  <c r="AD178" i="16" s="1"/>
  <c r="AD12" i="16"/>
  <c r="H172" i="16"/>
  <c r="AB172" i="16" s="1"/>
  <c r="AC172" i="16" s="1"/>
  <c r="AD172" i="16" s="1"/>
  <c r="H10" i="16"/>
  <c r="AB10" i="16" s="1"/>
  <c r="AC10" i="16" s="1"/>
  <c r="AD10" i="16" s="1"/>
  <c r="H34" i="16"/>
  <c r="AB34" i="16" s="1"/>
  <c r="AC34" i="16" s="1"/>
  <c r="AD34" i="16" s="1"/>
  <c r="H74" i="16"/>
  <c r="AB74" i="16" s="1"/>
  <c r="AC74" i="16" s="1"/>
  <c r="AD74" i="16" s="1"/>
  <c r="H90" i="16"/>
  <c r="AB90" i="16" s="1"/>
  <c r="AC90" i="16" s="1"/>
  <c r="AD90" i="16" s="1"/>
  <c r="H18" i="16"/>
  <c r="AB18" i="16" s="1"/>
  <c r="AC18" i="16" s="1"/>
  <c r="AD18" i="16" s="1"/>
  <c r="H122" i="16"/>
  <c r="AB122" i="16" s="1"/>
  <c r="AC122" i="16" s="1"/>
  <c r="AD122" i="16" s="1"/>
  <c r="H26" i="16"/>
  <c r="AB26" i="16" s="1"/>
  <c r="AC26" i="16" s="1"/>
  <c r="AD26" i="16" s="1"/>
  <c r="H130" i="16"/>
  <c r="AB130" i="16" s="1"/>
  <c r="AC130" i="16" s="1"/>
  <c r="AD130" i="16" s="1"/>
  <c r="H114" i="16"/>
  <c r="AB114" i="16" s="1"/>
  <c r="AC114" i="16" s="1"/>
  <c r="AD114" i="16" s="1"/>
  <c r="H82" i="16"/>
  <c r="AB82" i="16" s="1"/>
  <c r="AC82" i="16" s="1"/>
  <c r="AD82" i="16" s="1"/>
  <c r="H106" i="16"/>
  <c r="AB106" i="16" s="1"/>
  <c r="AC106" i="16" s="1"/>
  <c r="AD106" i="16" s="1"/>
  <c r="H58" i="16"/>
  <c r="AB58" i="16" s="1"/>
  <c r="AC58" i="16" s="1"/>
  <c r="H50" i="16"/>
  <c r="AB50" i="16" s="1"/>
  <c r="AC50" i="16" s="1"/>
  <c r="AD50" i="16" s="1"/>
  <c r="H98" i="16"/>
  <c r="AB98" i="16" s="1"/>
  <c r="AC98" i="16" s="1"/>
  <c r="AD98" i="16" s="1"/>
  <c r="H66" i="16"/>
  <c r="AB66" i="16" s="1"/>
  <c r="AC66" i="16" s="1"/>
  <c r="AD66" i="16" s="1"/>
  <c r="H92" i="16"/>
  <c r="AB92" i="16" s="1"/>
  <c r="AC92" i="16" s="1"/>
  <c r="AD92" i="16" s="1"/>
  <c r="H100" i="16"/>
  <c r="AB100" i="16" s="1"/>
  <c r="AC100" i="16" s="1"/>
  <c r="AD100" i="16" s="1"/>
  <c r="H156" i="16"/>
  <c r="AB156" i="16" s="1"/>
  <c r="AC156" i="16" s="1"/>
  <c r="AD156" i="16" s="1"/>
  <c r="H145" i="16"/>
  <c r="AB145" i="16" s="1"/>
  <c r="AC145" i="16" s="1"/>
  <c r="AD145" i="16" s="1"/>
  <c r="H137" i="16"/>
  <c r="AB137" i="16" s="1"/>
  <c r="AC137" i="16" s="1"/>
  <c r="AD137" i="16" s="1"/>
  <c r="H161" i="16"/>
  <c r="AB161" i="16" s="1"/>
  <c r="AC161" i="16" s="1"/>
  <c r="AD161" i="16" s="1"/>
  <c r="H185" i="16"/>
  <c r="AB185" i="16" s="1"/>
  <c r="AC185" i="16" s="1"/>
  <c r="AD185" i="16" s="1"/>
  <c r="H169" i="16"/>
  <c r="AB169" i="16" s="1"/>
  <c r="AC169" i="16" s="1"/>
  <c r="AD169" i="16" s="1"/>
  <c r="H201" i="16"/>
  <c r="AB201" i="16" s="1"/>
  <c r="AC201" i="16" s="1"/>
  <c r="AD201" i="16" s="1"/>
  <c r="H153" i="16"/>
  <c r="AB153" i="16" s="1"/>
  <c r="AC153" i="16" s="1"/>
  <c r="AD153" i="16" s="1"/>
  <c r="H177" i="16"/>
  <c r="AB177" i="16" s="1"/>
  <c r="AC177" i="16" s="1"/>
  <c r="AD177" i="16" s="1"/>
  <c r="H193" i="16"/>
  <c r="AB193" i="16" s="1"/>
  <c r="AC193" i="16" s="1"/>
  <c r="AD193" i="16" s="1"/>
  <c r="H32" i="16"/>
  <c r="AB32" i="16" s="1"/>
  <c r="AC32" i="16" s="1"/>
  <c r="AD32" i="16" s="1"/>
  <c r="H64" i="16"/>
  <c r="AB64" i="16" s="1"/>
  <c r="AC64" i="16" s="1"/>
  <c r="AD64" i="16" s="1"/>
  <c r="H80" i="16"/>
  <c r="AB80" i="16" s="1"/>
  <c r="AC80" i="16" s="1"/>
  <c r="AD80" i="16" s="1"/>
  <c r="H24" i="16"/>
  <c r="AB24" i="16" s="1"/>
  <c r="AC24" i="16" s="1"/>
  <c r="AD24" i="16" s="1"/>
  <c r="H40" i="16"/>
  <c r="AB40" i="16" s="1"/>
  <c r="AC40" i="16" s="1"/>
  <c r="AD40" i="16" s="1"/>
  <c r="H16" i="16"/>
  <c r="AB16" i="16" s="1"/>
  <c r="AC16" i="16" s="1"/>
  <c r="AD16" i="16" s="1"/>
  <c r="H48" i="16"/>
  <c r="AB48" i="16" s="1"/>
  <c r="AC48" i="16" s="1"/>
  <c r="AD48" i="16" s="1"/>
  <c r="H72" i="16"/>
  <c r="AB72" i="16" s="1"/>
  <c r="AC72" i="16" s="1"/>
  <c r="AD72" i="16" s="1"/>
  <c r="H128" i="16"/>
  <c r="AB128" i="16" s="1"/>
  <c r="AC128" i="16" s="1"/>
  <c r="AD128" i="16" s="1"/>
  <c r="H96" i="16"/>
  <c r="AB96" i="16" s="1"/>
  <c r="AC96" i="16" s="1"/>
  <c r="AD96" i="16" s="1"/>
  <c r="H8" i="16"/>
  <c r="AB8" i="16" s="1"/>
  <c r="AC8" i="16" s="1"/>
  <c r="AD8" i="16" s="1"/>
  <c r="H104" i="16"/>
  <c r="AB104" i="16" s="1"/>
  <c r="AC104" i="16" s="1"/>
  <c r="AD104" i="16" s="1"/>
  <c r="H120" i="16"/>
  <c r="AB120" i="16" s="1"/>
  <c r="AC120" i="16" s="1"/>
  <c r="AD120" i="16" s="1"/>
  <c r="H88" i="16"/>
  <c r="AB88" i="16" s="1"/>
  <c r="AC88" i="16" s="1"/>
  <c r="AD88" i="16" s="1"/>
  <c r="H112" i="16"/>
  <c r="AB112" i="16" s="1"/>
  <c r="AC112" i="16" s="1"/>
  <c r="AD112" i="16" s="1"/>
  <c r="H56" i="16"/>
  <c r="AB56" i="16" s="1"/>
  <c r="AC56" i="16" s="1"/>
  <c r="AD56" i="16" s="1"/>
  <c r="H68" i="16"/>
  <c r="AB68" i="16" s="1"/>
  <c r="AC68" i="16" s="1"/>
  <c r="AD68" i="16" s="1"/>
  <c r="H132" i="16"/>
  <c r="AB132" i="16" s="1"/>
  <c r="AC132" i="16" s="1"/>
  <c r="AD132" i="16" s="1"/>
  <c r="H204" i="16"/>
  <c r="AB204" i="16" s="1"/>
  <c r="AC204" i="16" s="1"/>
  <c r="AD204" i="16" s="1"/>
  <c r="H11" i="16"/>
  <c r="AB11" i="16" s="1"/>
  <c r="AC11" i="16" s="1"/>
  <c r="AD11" i="16" s="1"/>
  <c r="H51" i="16"/>
  <c r="AB51" i="16" s="1"/>
  <c r="AC51" i="16" s="1"/>
  <c r="AD51" i="16" s="1"/>
  <c r="H43" i="16"/>
  <c r="AB43" i="16" s="1"/>
  <c r="AC43" i="16" s="1"/>
  <c r="AD43" i="16" s="1"/>
  <c r="H19" i="16"/>
  <c r="AB19" i="16" s="1"/>
  <c r="AC19" i="16" s="1"/>
  <c r="AD19" i="16" s="1"/>
  <c r="H35" i="16"/>
  <c r="AB35" i="16" s="1"/>
  <c r="AC35" i="16" s="1"/>
  <c r="AD35" i="16" s="1"/>
  <c r="H131" i="16"/>
  <c r="AB131" i="16" s="1"/>
  <c r="AC131" i="16" s="1"/>
  <c r="AD131" i="16" s="1"/>
  <c r="H27" i="16"/>
  <c r="AB27" i="16" s="1"/>
  <c r="AC27" i="16" s="1"/>
  <c r="AD27" i="16" s="1"/>
  <c r="H75" i="16"/>
  <c r="AB75" i="16" s="1"/>
  <c r="AC75" i="16" s="1"/>
  <c r="AD75" i="16" s="1"/>
  <c r="H83" i="16"/>
  <c r="AB83" i="16" s="1"/>
  <c r="AC83" i="16" s="1"/>
  <c r="AD83" i="16" s="1"/>
  <c r="H123" i="16"/>
  <c r="AB123" i="16" s="1"/>
  <c r="AC123" i="16" s="1"/>
  <c r="AD123" i="16" s="1"/>
  <c r="H115" i="16"/>
  <c r="AB115" i="16" s="1"/>
  <c r="AC115" i="16" s="1"/>
  <c r="AD115" i="16" s="1"/>
  <c r="H67" i="16"/>
  <c r="AB67" i="16" s="1"/>
  <c r="AC67" i="16" s="1"/>
  <c r="AD67" i="16" s="1"/>
  <c r="H99" i="16"/>
  <c r="AB99" i="16" s="1"/>
  <c r="AC99" i="16" s="1"/>
  <c r="AD99" i="16" s="1"/>
  <c r="H107" i="16"/>
  <c r="AB107" i="16" s="1"/>
  <c r="AC107" i="16" s="1"/>
  <c r="AD107" i="16" s="1"/>
  <c r="H59" i="16"/>
  <c r="AB59" i="16" s="1"/>
  <c r="AC59" i="16" s="1"/>
  <c r="AD59" i="16" s="1"/>
  <c r="H91" i="16"/>
  <c r="AB91" i="16" s="1"/>
  <c r="AC91" i="16" s="1"/>
  <c r="AD91" i="16" s="1"/>
  <c r="H176" i="16"/>
  <c r="AB176" i="16" s="1"/>
  <c r="AC176" i="16" s="1"/>
  <c r="AD176" i="16" s="1"/>
  <c r="H168" i="16"/>
  <c r="AB168" i="16" s="1"/>
  <c r="AC168" i="16" s="1"/>
  <c r="AD168" i="16" s="1"/>
  <c r="H152" i="16"/>
  <c r="AB152" i="16" s="1"/>
  <c r="AC152" i="16" s="1"/>
  <c r="AD152" i="16" s="1"/>
  <c r="H136" i="16"/>
  <c r="AB136" i="16" s="1"/>
  <c r="AC136" i="16" s="1"/>
  <c r="AD136" i="16" s="1"/>
  <c r="H144" i="16"/>
  <c r="AB144" i="16" s="1"/>
  <c r="AC144" i="16" s="1"/>
  <c r="AD144" i="16" s="1"/>
  <c r="H184" i="16"/>
  <c r="AB184" i="16" s="1"/>
  <c r="AC184" i="16" s="1"/>
  <c r="AD184" i="16" s="1"/>
  <c r="H192" i="16"/>
  <c r="AB192" i="16" s="1"/>
  <c r="AC192" i="16" s="1"/>
  <c r="AD192" i="16" s="1"/>
  <c r="H200" i="16"/>
  <c r="AB200" i="16" s="1"/>
  <c r="AC200" i="16" s="1"/>
  <c r="AD200" i="16" s="1"/>
  <c r="H160" i="16"/>
  <c r="AB160" i="16" s="1"/>
  <c r="AC160" i="16" s="1"/>
  <c r="AD160" i="16" s="1"/>
  <c r="H124" i="16"/>
  <c r="AB124" i="16" s="1"/>
  <c r="AC124" i="16" s="1"/>
  <c r="AD124" i="16" s="1"/>
  <c r="H84" i="16"/>
  <c r="AB84" i="16" s="1"/>
  <c r="AC84" i="16" s="1"/>
  <c r="AD84" i="16" s="1"/>
  <c r="H44" i="16"/>
  <c r="AB44" i="16" s="1"/>
  <c r="AC44" i="16" s="1"/>
  <c r="AD44" i="16" s="1"/>
  <c r="H196" i="16"/>
  <c r="AB196" i="16" s="1"/>
  <c r="AC196" i="16" s="1"/>
  <c r="AD196" i="16" s="1"/>
  <c r="H188" i="16"/>
  <c r="AB188" i="16" s="1"/>
  <c r="AC188" i="16" s="1"/>
  <c r="AD188" i="16" s="1"/>
  <c r="H147" i="16"/>
  <c r="AB147" i="16" s="1"/>
  <c r="AC147" i="16" s="1"/>
  <c r="AD147" i="16" s="1"/>
  <c r="H139" i="16"/>
  <c r="AB139" i="16" s="1"/>
  <c r="AC139" i="16" s="1"/>
  <c r="AD139" i="16" s="1"/>
  <c r="H163" i="16"/>
  <c r="AB163" i="16" s="1"/>
  <c r="AC163" i="16" s="1"/>
  <c r="AD163" i="16" s="1"/>
  <c r="H179" i="16"/>
  <c r="AB179" i="16" s="1"/>
  <c r="AC179" i="16" s="1"/>
  <c r="AD179" i="16" s="1"/>
  <c r="H203" i="16"/>
  <c r="AB203" i="16" s="1"/>
  <c r="AC203" i="16" s="1"/>
  <c r="AD203" i="16" s="1"/>
  <c r="H187" i="16"/>
  <c r="AB187" i="16" s="1"/>
  <c r="AC187" i="16" s="1"/>
  <c r="AD187" i="16" s="1"/>
  <c r="H195" i="16"/>
  <c r="AB195" i="16" s="1"/>
  <c r="AC195" i="16" s="1"/>
  <c r="AD195" i="16" s="1"/>
  <c r="H171" i="16"/>
  <c r="AB171" i="16" s="1"/>
  <c r="AC171" i="16" s="1"/>
  <c r="AD171" i="16" s="1"/>
  <c r="H155" i="16"/>
  <c r="AB155" i="16" s="1"/>
  <c r="AC155" i="16" s="1"/>
  <c r="AD155" i="16" s="1"/>
  <c r="H42" i="16"/>
  <c r="AB42" i="16" s="1"/>
  <c r="AC42" i="16" s="1"/>
  <c r="AD42" i="16" s="1"/>
  <c r="H113" i="16"/>
  <c r="AB113" i="16" s="1"/>
  <c r="AC113" i="16" s="1"/>
  <c r="AD113" i="16" s="1"/>
  <c r="H60" i="16"/>
  <c r="AB60" i="16" s="1"/>
  <c r="AC60" i="16" s="1"/>
  <c r="AD60" i="16" s="1"/>
  <c r="H164" i="16"/>
  <c r="AB164" i="16" s="1"/>
  <c r="AC164" i="16" s="1"/>
  <c r="AD164" i="16" s="1"/>
  <c r="H105" i="16"/>
  <c r="AB105" i="16" s="1"/>
  <c r="AC105" i="16" s="1"/>
  <c r="AD105" i="16" s="1"/>
  <c r="H36" i="16"/>
  <c r="AB36" i="16" s="1"/>
  <c r="AC36" i="16" s="1"/>
  <c r="AD36" i="16" s="1"/>
  <c r="H116" i="16"/>
  <c r="AB116" i="16" s="1"/>
  <c r="AC116" i="16" s="1"/>
  <c r="AD116" i="16" s="1"/>
  <c r="H189" i="16"/>
  <c r="AB189" i="16" s="1"/>
  <c r="AC189" i="16" s="1"/>
  <c r="AD189" i="16" s="1"/>
  <c r="H149" i="16"/>
  <c r="AB149" i="16" s="1"/>
  <c r="AC149" i="16" s="1"/>
  <c r="AD149" i="16" s="1"/>
  <c r="H173" i="16"/>
  <c r="AB173" i="16" s="1"/>
  <c r="AC173" i="16" s="1"/>
  <c r="AD173" i="16" s="1"/>
  <c r="H181" i="16"/>
  <c r="AB181" i="16" s="1"/>
  <c r="AC181" i="16" s="1"/>
  <c r="AD181" i="16" s="1"/>
  <c r="H157" i="16"/>
  <c r="AB157" i="16" s="1"/>
  <c r="AC157" i="16" s="1"/>
  <c r="AD157" i="16" s="1"/>
  <c r="H141" i="16"/>
  <c r="AB141" i="16" s="1"/>
  <c r="AC141" i="16" s="1"/>
  <c r="AD141" i="16" s="1"/>
  <c r="H133" i="16"/>
  <c r="AB133" i="16" s="1"/>
  <c r="AC133" i="16" s="1"/>
  <c r="AD133" i="16" s="1"/>
  <c r="H165" i="16"/>
  <c r="AB165" i="16" s="1"/>
  <c r="AC165" i="16" s="1"/>
  <c r="AD165" i="16" s="1"/>
  <c r="H197" i="16"/>
  <c r="AB197" i="16" s="1"/>
  <c r="AC197" i="16" s="1"/>
  <c r="AD197" i="16" s="1"/>
  <c r="H166" i="16"/>
  <c r="AB166" i="16" s="1"/>
  <c r="AC166" i="16" s="1"/>
  <c r="AD166" i="16" s="1"/>
  <c r="H190" i="16"/>
  <c r="AB190" i="16" s="1"/>
  <c r="AC190" i="16" s="1"/>
  <c r="AD190" i="16" s="1"/>
  <c r="H174" i="16"/>
  <c r="AB174" i="16" s="1"/>
  <c r="AC174" i="16" s="1"/>
  <c r="AD174" i="16" s="1"/>
  <c r="H150" i="16"/>
  <c r="AB150" i="16" s="1"/>
  <c r="AC150" i="16" s="1"/>
  <c r="AD150" i="16" s="1"/>
  <c r="H182" i="16"/>
  <c r="AB182" i="16" s="1"/>
  <c r="AC182" i="16" s="1"/>
  <c r="AD182" i="16" s="1"/>
  <c r="H134" i="16"/>
  <c r="AB134" i="16" s="1"/>
  <c r="AC134" i="16" s="1"/>
  <c r="AD134" i="16" s="1"/>
  <c r="H158" i="16"/>
  <c r="AB158" i="16" s="1"/>
  <c r="AC158" i="16" s="1"/>
  <c r="AD158" i="16" s="1"/>
  <c r="H198" i="16"/>
  <c r="AB198" i="16" s="1"/>
  <c r="AC198" i="16" s="1"/>
  <c r="AD198" i="16" s="1"/>
  <c r="H142" i="16"/>
  <c r="AB142" i="16" s="1"/>
  <c r="AC142" i="16" s="1"/>
  <c r="AD142" i="16" s="1"/>
  <c r="H167" i="16"/>
  <c r="AB167" i="16" s="1"/>
  <c r="AC167" i="16" s="1"/>
  <c r="AD167" i="16" s="1"/>
  <c r="H135" i="16"/>
  <c r="AB135" i="16" s="1"/>
  <c r="AC135" i="16" s="1"/>
  <c r="AD135" i="16" s="1"/>
  <c r="H151" i="16"/>
  <c r="AB151" i="16" s="1"/>
  <c r="AC151" i="16" s="1"/>
  <c r="AD151" i="16" s="1"/>
  <c r="H159" i="16"/>
  <c r="AB159" i="16" s="1"/>
  <c r="AC159" i="16" s="1"/>
  <c r="AD159" i="16" s="1"/>
  <c r="H175" i="16"/>
  <c r="AB175" i="16" s="1"/>
  <c r="AC175" i="16" s="1"/>
  <c r="AD175" i="16" s="1"/>
  <c r="H183" i="16"/>
  <c r="AB183" i="16" s="1"/>
  <c r="AC183" i="16" s="1"/>
  <c r="AD183" i="16" s="1"/>
  <c r="H199" i="16"/>
  <c r="AB199" i="16" s="1"/>
  <c r="AC199" i="16" s="1"/>
  <c r="AD199" i="16" s="1"/>
  <c r="H143" i="16"/>
  <c r="AB143" i="16" s="1"/>
  <c r="AC143" i="16" s="1"/>
  <c r="AD143" i="16" s="1"/>
  <c r="H191" i="16"/>
  <c r="AB191" i="16" s="1"/>
  <c r="AC191" i="16" s="1"/>
  <c r="AD191" i="16" s="1"/>
  <c r="H52" i="16"/>
  <c r="AB52" i="16" s="1"/>
  <c r="AC52" i="16" s="1"/>
  <c r="AD52" i="16" s="1"/>
  <c r="H108" i="16"/>
  <c r="AB108" i="16" s="1"/>
  <c r="AC108" i="16" s="1"/>
  <c r="AD108" i="16" s="1"/>
  <c r="H180" i="16"/>
  <c r="AB180" i="16" s="1"/>
  <c r="AC180" i="16" s="1"/>
  <c r="AD180" i="16" s="1"/>
  <c r="H14" i="16"/>
  <c r="AB14" i="16" s="1"/>
  <c r="AC14" i="16" s="1"/>
  <c r="AD14" i="16" s="1"/>
  <c r="H70" i="16"/>
  <c r="AB70" i="16" s="1"/>
  <c r="AC70" i="16" s="1"/>
  <c r="AD70" i="16" s="1"/>
  <c r="H30" i="16"/>
  <c r="AB30" i="16" s="1"/>
  <c r="AC30" i="16" s="1"/>
  <c r="AD30" i="16" s="1"/>
  <c r="H62" i="16"/>
  <c r="AB62" i="16" s="1"/>
  <c r="AC62" i="16" s="1"/>
  <c r="AD62" i="16" s="1"/>
  <c r="H110" i="16"/>
  <c r="AB110" i="16" s="1"/>
  <c r="AC110" i="16" s="1"/>
  <c r="AD110" i="16" s="1"/>
  <c r="H78" i="16"/>
  <c r="AB78" i="16" s="1"/>
  <c r="AC78" i="16" s="1"/>
  <c r="AD78" i="16" s="1"/>
  <c r="H126" i="16"/>
  <c r="AB126" i="16" s="1"/>
  <c r="AC126" i="16" s="1"/>
  <c r="AD126" i="16" s="1"/>
  <c r="H86" i="16"/>
  <c r="AB86" i="16" s="1"/>
  <c r="AC86" i="16" s="1"/>
  <c r="AD86" i="16" s="1"/>
  <c r="H118" i="16"/>
  <c r="AB118" i="16" s="1"/>
  <c r="AC118" i="16" s="1"/>
  <c r="AD118" i="16" s="1"/>
  <c r="H46" i="16"/>
  <c r="AB46" i="16" s="1"/>
  <c r="AC46" i="16" s="1"/>
  <c r="H38" i="16"/>
  <c r="AB38" i="16" s="1"/>
  <c r="AC38" i="16" s="1"/>
  <c r="AD38" i="16" s="1"/>
  <c r="H102" i="16"/>
  <c r="AB102" i="16" s="1"/>
  <c r="AC102" i="16" s="1"/>
  <c r="AD102" i="16" s="1"/>
  <c r="H22" i="16"/>
  <c r="AB22" i="16" s="1"/>
  <c r="AC22" i="16" s="1"/>
  <c r="AD22" i="16" s="1"/>
  <c r="H94" i="16"/>
  <c r="AB94" i="16" s="1"/>
  <c r="AC94" i="16" s="1"/>
  <c r="AD94" i="16" s="1"/>
  <c r="H6" i="16"/>
  <c r="AB6" i="16" s="1"/>
  <c r="AC6" i="16" s="1"/>
  <c r="H54" i="16"/>
  <c r="AB54" i="16" s="1"/>
  <c r="AC54" i="16" s="1"/>
  <c r="AD54" i="16" s="1"/>
  <c r="H31" i="16"/>
  <c r="AB31" i="16" s="1"/>
  <c r="AC31" i="16" s="1"/>
  <c r="AD31" i="16" s="1"/>
  <c r="H15" i="16"/>
  <c r="AB15" i="16" s="1"/>
  <c r="AC15" i="16" s="1"/>
  <c r="AD15" i="16" s="1"/>
  <c r="H47" i="16"/>
  <c r="AB47" i="16" s="1"/>
  <c r="AC47" i="16" s="1"/>
  <c r="AD47" i="16" s="1"/>
  <c r="H39" i="16"/>
  <c r="AB39" i="16" s="1"/>
  <c r="AC39" i="16" s="1"/>
  <c r="AD39" i="16" s="1"/>
  <c r="H63" i="16"/>
  <c r="AB63" i="16" s="1"/>
  <c r="AC63" i="16" s="1"/>
  <c r="AD63" i="16" s="1"/>
  <c r="H103" i="16"/>
  <c r="AB103" i="16" s="1"/>
  <c r="AC103" i="16" s="1"/>
  <c r="AD103" i="16" s="1"/>
  <c r="H119" i="16"/>
  <c r="AB119" i="16" s="1"/>
  <c r="AC119" i="16" s="1"/>
  <c r="AD119" i="16" s="1"/>
  <c r="H71" i="16"/>
  <c r="AB71" i="16" s="1"/>
  <c r="AC71" i="16" s="1"/>
  <c r="AD71" i="16" s="1"/>
  <c r="H95" i="16"/>
  <c r="AB95" i="16" s="1"/>
  <c r="AC95" i="16" s="1"/>
  <c r="AD95" i="16" s="1"/>
  <c r="H23" i="16"/>
  <c r="AB23" i="16" s="1"/>
  <c r="AC23" i="16" s="1"/>
  <c r="AD23" i="16" s="1"/>
  <c r="H7" i="16"/>
  <c r="AB7" i="16" s="1"/>
  <c r="AC7" i="16" s="1"/>
  <c r="AD7" i="16" s="1"/>
  <c r="H87" i="16"/>
  <c r="AB87" i="16" s="1"/>
  <c r="AC87" i="16" s="1"/>
  <c r="AD87" i="16" s="1"/>
  <c r="H111" i="16"/>
  <c r="AB111" i="16" s="1"/>
  <c r="AC111" i="16" s="1"/>
  <c r="AD111" i="16" s="1"/>
  <c r="H127" i="16"/>
  <c r="AB127" i="16" s="1"/>
  <c r="AC127" i="16" s="1"/>
  <c r="AD127" i="16" s="1"/>
  <c r="H55" i="16"/>
  <c r="AB55" i="16" s="1"/>
  <c r="AC55" i="16" s="1"/>
  <c r="AD55" i="16" s="1"/>
  <c r="H79" i="16"/>
  <c r="AB79" i="16" s="1"/>
  <c r="AC79" i="16" s="1"/>
  <c r="AD79" i="16" s="1"/>
  <c r="H28" i="16"/>
  <c r="AB28" i="16" s="1"/>
  <c r="AC28" i="16" s="1"/>
  <c r="AD28" i="16" s="1"/>
  <c r="K635" i="17"/>
  <c r="K656" i="17"/>
  <c r="K633" i="17"/>
  <c r="K646" i="17"/>
  <c r="L178" i="17"/>
  <c r="L170" i="17"/>
  <c r="L162" i="17"/>
  <c r="L155" i="17"/>
  <c r="L147" i="17"/>
  <c r="L139" i="17"/>
  <c r="L180" i="17"/>
  <c r="L175" i="17"/>
  <c r="L167" i="17"/>
  <c r="L159" i="17"/>
  <c r="L152" i="17"/>
  <c r="L144" i="17"/>
  <c r="L168" i="17"/>
  <c r="L160" i="17"/>
  <c r="L153" i="17"/>
  <c r="L145" i="17"/>
  <c r="L137" i="17"/>
  <c r="L177" i="17"/>
  <c r="L169" i="17"/>
  <c r="L161" i="17"/>
  <c r="L154" i="17"/>
  <c r="L146" i="17"/>
  <c r="L138" i="17"/>
  <c r="Q24" i="17"/>
  <c r="L174" i="17"/>
  <c r="L148" i="17"/>
  <c r="L140" i="17"/>
  <c r="L176" i="17"/>
  <c r="L163" i="17"/>
  <c r="L151" i="17"/>
  <c r="L166" i="17"/>
  <c r="L156" i="17"/>
  <c r="L179" i="17"/>
  <c r="L164" i="17"/>
  <c r="L171" i="17"/>
  <c r="L158" i="17"/>
  <c r="L173" i="17"/>
  <c r="L141" i="17"/>
  <c r="L142" i="17"/>
  <c r="L149" i="17"/>
  <c r="L157" i="17"/>
  <c r="L143" i="17"/>
  <c r="L165" i="17"/>
  <c r="L150" i="17"/>
  <c r="L172" i="17"/>
  <c r="K645" i="17"/>
  <c r="K644" i="17"/>
  <c r="K647" i="17"/>
  <c r="K634" i="17"/>
  <c r="D13" i="15"/>
  <c r="AT17" i="15"/>
  <c r="AP16" i="15"/>
  <c r="X32" i="15"/>
  <c r="H31" i="15"/>
  <c r="AH14" i="15"/>
  <c r="AE15" i="15"/>
  <c r="L31" i="15"/>
  <c r="L16" i="15"/>
  <c r="J29" i="15"/>
  <c r="J14" i="15"/>
  <c r="G28" i="15"/>
  <c r="AQ13" i="15"/>
  <c r="AI29" i="15"/>
  <c r="E29" i="15" s="1"/>
  <c r="D29" i="15"/>
  <c r="AI12" i="15"/>
  <c r="E12" i="15" s="1"/>
  <c r="AE31" i="15"/>
  <c r="AH30" i="15"/>
  <c r="H16" i="15"/>
  <c r="X17" i="15"/>
  <c r="F17" i="13"/>
  <c r="G17" i="13"/>
  <c r="H17" i="13"/>
  <c r="I17" i="13"/>
  <c r="J17" i="13"/>
  <c r="K17" i="13"/>
  <c r="K24" i="13" s="1"/>
  <c r="L17" i="13"/>
  <c r="M17" i="13"/>
  <c r="N17" i="13"/>
  <c r="O17" i="13"/>
  <c r="P17" i="13"/>
  <c r="Q17" i="13"/>
  <c r="R17" i="13"/>
  <c r="S17" i="13"/>
  <c r="S24" i="13" s="1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58" i="16" l="1"/>
  <c r="AD46" i="16"/>
  <c r="AD6" i="16"/>
  <c r="K654" i="17"/>
  <c r="K652" i="17"/>
  <c r="L209" i="17"/>
  <c r="L189" i="17"/>
  <c r="L202" i="17"/>
  <c r="L194" i="17"/>
  <c r="L210" i="17"/>
  <c r="L199" i="17"/>
  <c r="L186" i="17"/>
  <c r="L214" i="17"/>
  <c r="L203" i="17"/>
  <c r="L200" i="17"/>
  <c r="L220" i="17"/>
  <c r="L217" i="17"/>
  <c r="L204" i="17"/>
  <c r="L212" i="17"/>
  <c r="L197" i="17"/>
  <c r="L188" i="17"/>
  <c r="L183" i="17"/>
  <c r="Q25" i="17"/>
  <c r="L181" i="17"/>
  <c r="L215" i="17"/>
  <c r="L207" i="17"/>
  <c r="L221" i="17"/>
  <c r="L192" i="17"/>
  <c r="L219" i="17"/>
  <c r="L218" i="17"/>
  <c r="L213" i="17"/>
  <c r="L205" i="17"/>
  <c r="L182" i="17"/>
  <c r="L187" i="17"/>
  <c r="L224" i="17"/>
  <c r="L198" i="17"/>
  <c r="L211" i="17"/>
  <c r="L195" i="17"/>
  <c r="L184" i="17"/>
  <c r="L222" i="17"/>
  <c r="L193" i="17"/>
  <c r="L223" i="17"/>
  <c r="L185" i="17"/>
  <c r="L206" i="17"/>
  <c r="L191" i="17"/>
  <c r="L216" i="17"/>
  <c r="L208" i="17"/>
  <c r="L201" i="17"/>
  <c r="L196" i="17"/>
  <c r="L190" i="17"/>
  <c r="K653" i="17"/>
  <c r="K641" i="17"/>
  <c r="K642" i="17"/>
  <c r="K655" i="17"/>
  <c r="K643" i="17"/>
  <c r="X33" i="15"/>
  <c r="H32" i="15"/>
  <c r="AE16" i="15"/>
  <c r="AH15" i="15"/>
  <c r="X18" i="15"/>
  <c r="H17" i="15"/>
  <c r="J30" i="15"/>
  <c r="J15" i="15"/>
  <c r="G16" i="15"/>
  <c r="D30" i="15"/>
  <c r="AI30" i="15"/>
  <c r="E30" i="15" s="1"/>
  <c r="AP17" i="15"/>
  <c r="AT18" i="15"/>
  <c r="AH31" i="15"/>
  <c r="AE32" i="15"/>
  <c r="L32" i="15"/>
  <c r="L17" i="15"/>
  <c r="AI13" i="15"/>
  <c r="E13" i="15" s="1"/>
  <c r="D14" i="15"/>
  <c r="G29" i="15"/>
  <c r="AQ14" i="15"/>
  <c r="N24" i="13"/>
  <c r="F24" i="13"/>
  <c r="E24" i="13"/>
  <c r="M24" i="13"/>
  <c r="T24" i="13"/>
  <c r="L24" i="13"/>
  <c r="R24" i="13"/>
  <c r="Q24" i="13"/>
  <c r="P24" i="13"/>
  <c r="H24" i="13"/>
  <c r="J24" i="13"/>
  <c r="I24" i="13"/>
  <c r="O24" i="13"/>
  <c r="G24" i="13"/>
  <c r="C29" i="13"/>
  <c r="V19" i="13"/>
  <c r="W20" i="13"/>
  <c r="C33" i="13"/>
  <c r="V23" i="13"/>
  <c r="W24" i="13"/>
  <c r="C28" i="13"/>
  <c r="V18" i="13"/>
  <c r="W19" i="13"/>
  <c r="C32" i="13"/>
  <c r="V22" i="13"/>
  <c r="K650" i="17" l="1"/>
  <c r="L266" i="17"/>
  <c r="L258" i="17"/>
  <c r="L250" i="17"/>
  <c r="L243" i="17"/>
  <c r="L235" i="17"/>
  <c r="L227" i="17"/>
  <c r="L252" i="17"/>
  <c r="L245" i="17"/>
  <c r="L263" i="17"/>
  <c r="L255" i="17"/>
  <c r="L247" i="17"/>
  <c r="L240" i="17"/>
  <c r="L232" i="17"/>
  <c r="L237" i="17"/>
  <c r="L229" i="17"/>
  <c r="L225" i="17"/>
  <c r="Q26" i="17"/>
  <c r="Q27" i="17" s="1"/>
  <c r="L246" i="17"/>
  <c r="L249" i="17"/>
  <c r="L231" i="17"/>
  <c r="L248" i="17"/>
  <c r="L228" i="17"/>
  <c r="L260" i="17"/>
  <c r="L233" i="17"/>
  <c r="L230" i="17"/>
  <c r="L256" i="17"/>
  <c r="L259" i="17"/>
  <c r="L261" i="17"/>
  <c r="L264" i="17"/>
  <c r="L234" i="17"/>
  <c r="L267" i="17"/>
  <c r="L265" i="17"/>
  <c r="L239" i="17"/>
  <c r="L268" i="17"/>
  <c r="L236" i="17"/>
  <c r="L253" i="17"/>
  <c r="L251" i="17"/>
  <c r="L254" i="17"/>
  <c r="L244" i="17"/>
  <c r="L262" i="17"/>
  <c r="L242" i="17"/>
  <c r="L241" i="17"/>
  <c r="L238" i="17"/>
  <c r="L226" i="17"/>
  <c r="L257" i="17"/>
  <c r="K649" i="17"/>
  <c r="K651" i="17"/>
  <c r="X34" i="15"/>
  <c r="H33" i="15"/>
  <c r="AQ15" i="15"/>
  <c r="G30" i="15"/>
  <c r="AI31" i="15"/>
  <c r="E31" i="15" s="1"/>
  <c r="D31" i="15"/>
  <c r="AT19" i="15"/>
  <c r="AP18" i="15"/>
  <c r="G18" i="15" s="1"/>
  <c r="H18" i="15"/>
  <c r="X19" i="15"/>
  <c r="G17" i="15"/>
  <c r="D15" i="15"/>
  <c r="AE33" i="15"/>
  <c r="AH32" i="15"/>
  <c r="AI14" i="15"/>
  <c r="E14" i="15" s="1"/>
  <c r="AH16" i="15"/>
  <c r="AE17" i="15"/>
  <c r="L33" i="15"/>
  <c r="L18" i="15"/>
  <c r="J31" i="15"/>
  <c r="J16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G28" i="10" s="1"/>
  <c r="P39" i="10"/>
  <c r="H6" i="10" s="1"/>
  <c r="H28" i="10" s="1"/>
  <c r="Q39" i="10"/>
  <c r="I6" i="10" s="1"/>
  <c r="R39" i="10"/>
  <c r="J6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F13" i="10" l="1"/>
  <c r="C13" i="10"/>
  <c r="L13" i="10"/>
  <c r="L28" i="10"/>
  <c r="D13" i="10"/>
  <c r="M13" i="10"/>
  <c r="K13" i="10"/>
  <c r="K28" i="10"/>
  <c r="K35" i="10" s="1"/>
  <c r="H35" i="10"/>
  <c r="J28" i="10"/>
  <c r="J35" i="10" s="1"/>
  <c r="J13" i="10"/>
  <c r="G13" i="10"/>
  <c r="I28" i="10"/>
  <c r="I13" i="10"/>
  <c r="E13" i="10"/>
  <c r="M28" i="10"/>
  <c r="M35" i="10" s="1"/>
  <c r="E28" i="10"/>
  <c r="H13" i="10"/>
  <c r="C35" i="10"/>
  <c r="F31" i="10"/>
  <c r="L532" i="17"/>
  <c r="L528" i="17"/>
  <c r="L529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30" i="17"/>
  <c r="L527" i="17"/>
  <c r="L523" i="17"/>
  <c r="L519" i="17"/>
  <c r="L515" i="17"/>
  <c r="L511" i="17"/>
  <c r="L508" i="17"/>
  <c r="H508" i="17" s="1" a="1"/>
  <c r="H508" i="17" s="1"/>
  <c r="L504" i="17"/>
  <c r="H504" i="17" s="1" a="1"/>
  <c r="H504" i="17" s="1"/>
  <c r="L500" i="17"/>
  <c r="H500" i="17" s="1" a="1"/>
  <c r="H500" i="17" s="1"/>
  <c r="L496" i="17"/>
  <c r="H496" i="17" s="1" a="1"/>
  <c r="H496" i="17" s="1"/>
  <c r="L492" i="17"/>
  <c r="H492" i="17" s="1" a="1"/>
  <c r="H492" i="17" s="1"/>
  <c r="L524" i="17"/>
  <c r="L520" i="17"/>
  <c r="L516" i="17"/>
  <c r="L512" i="17"/>
  <c r="L509" i="17"/>
  <c r="H509" i="17" s="1" a="1"/>
  <c r="H509" i="17" s="1"/>
  <c r="L493" i="17"/>
  <c r="H493" i="17" s="1" a="1"/>
  <c r="H493" i="17" s="1"/>
  <c r="L521" i="17"/>
  <c r="L497" i="17"/>
  <c r="H497" i="17" s="1" a="1"/>
  <c r="H497" i="17" s="1"/>
  <c r="L531" i="17"/>
  <c r="L513" i="17"/>
  <c r="L525" i="17"/>
  <c r="L501" i="17"/>
  <c r="H501" i="17" s="1" a="1"/>
  <c r="H501" i="17" s="1"/>
  <c r="L517" i="17"/>
  <c r="L505" i="17"/>
  <c r="H505" i="17" s="1" a="1"/>
  <c r="H505" i="17" s="1"/>
  <c r="L489" i="17"/>
  <c r="H489" i="17" s="1" a="1"/>
  <c r="H489" i="17" s="1"/>
  <c r="Q28" i="17"/>
  <c r="D32" i="15"/>
  <c r="AI32" i="15"/>
  <c r="E32" i="15" s="1"/>
  <c r="AP19" i="15"/>
  <c r="AT20" i="15"/>
  <c r="J32" i="15"/>
  <c r="J17" i="15"/>
  <c r="AH33" i="15"/>
  <c r="AE34" i="15"/>
  <c r="L19" i="15"/>
  <c r="L34" i="15"/>
  <c r="G31" i="15"/>
  <c r="AQ16" i="15"/>
  <c r="AI15" i="15"/>
  <c r="E15" i="15" s="1"/>
  <c r="AE18" i="15"/>
  <c r="AH17" i="15"/>
  <c r="X20" i="15"/>
  <c r="H19" i="15"/>
  <c r="D16" i="15"/>
  <c r="X35" i="15"/>
  <c r="H34" i="15"/>
  <c r="G35" i="10"/>
  <c r="E35" i="10"/>
  <c r="L35" i="10"/>
  <c r="I35" i="10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73" i="17"/>
  <c r="L569" i="17"/>
  <c r="L565" i="17"/>
  <c r="L561" i="17"/>
  <c r="L557" i="17"/>
  <c r="L558" i="17"/>
  <c r="L544" i="17"/>
  <c r="H544" i="17" s="1" a="1"/>
  <c r="H544" i="17" s="1"/>
  <c r="L541" i="17"/>
  <c r="H541" i="17" s="1" a="1"/>
  <c r="H541" i="17" s="1"/>
  <c r="L538" i="17"/>
  <c r="H538" i="17" s="1" a="1"/>
  <c r="H538" i="17" s="1"/>
  <c r="L570" i="17"/>
  <c r="L553" i="17"/>
  <c r="H553" i="17" s="1" a="1"/>
  <c r="H553" i="17" s="1"/>
  <c r="X11" i="17" s="1"/>
  <c r="X33" i="17" s="1"/>
  <c r="H607" i="17" s="1" a="1"/>
  <c r="H607" i="17" s="1"/>
  <c r="L550" i="17"/>
  <c r="H550" i="17" s="1" a="1"/>
  <c r="H550" i="17" s="1"/>
  <c r="L547" i="17"/>
  <c r="H547" i="17" s="1" a="1"/>
  <c r="H547" i="17" s="1"/>
  <c r="L535" i="17"/>
  <c r="H535" i="17" s="1" a="1"/>
  <c r="H535" i="17" s="1"/>
  <c r="L562" i="17"/>
  <c r="L548" i="17"/>
  <c r="H548" i="17" s="1" a="1"/>
  <c r="H548" i="17" s="1"/>
  <c r="L545" i="17"/>
  <c r="H545" i="17" s="1" a="1"/>
  <c r="H545" i="17" s="1"/>
  <c r="L542" i="17"/>
  <c r="H542" i="17" s="1" a="1"/>
  <c r="H542" i="17" s="1"/>
  <c r="L539" i="17"/>
  <c r="H539" i="17" s="1" a="1"/>
  <c r="H539" i="17" s="1"/>
  <c r="L536" i="17"/>
  <c r="H536" i="17" s="1" a="1"/>
  <c r="H536" i="17" s="1"/>
  <c r="L574" i="17"/>
  <c r="L554" i="17"/>
  <c r="H554" i="17" s="1" a="1"/>
  <c r="H554" i="17" s="1"/>
  <c r="X12" i="17" s="1"/>
  <c r="X34" i="17" s="1"/>
  <c r="H608" i="17" s="1" a="1"/>
  <c r="H608" i="17" s="1"/>
  <c r="L551" i="17"/>
  <c r="H551" i="17" s="1" a="1"/>
  <c r="H551" i="17" s="1"/>
  <c r="L533" i="17"/>
  <c r="H533" i="17" s="1" a="1"/>
  <c r="H533" i="17" s="1"/>
  <c r="X5" i="17" s="1"/>
  <c r="X27" i="17" s="1"/>
  <c r="H601" i="17" s="1" a="1"/>
  <c r="H601" i="17" s="1"/>
  <c r="L540" i="17"/>
  <c r="H540" i="17" s="1" a="1"/>
  <c r="H540" i="17" s="1"/>
  <c r="L546" i="17"/>
  <c r="H546" i="17" s="1" a="1"/>
  <c r="H546" i="17" s="1"/>
  <c r="L534" i="17"/>
  <c r="H534" i="17" s="1" a="1"/>
  <c r="H534" i="17" s="1"/>
  <c r="X6" i="17" s="1"/>
  <c r="X28" i="17" s="1"/>
  <c r="H602" i="17" s="1" a="1"/>
  <c r="H602" i="17" s="1"/>
  <c r="L543" i="17"/>
  <c r="H543" i="17" s="1" a="1"/>
  <c r="H543" i="17" s="1"/>
  <c r="L552" i="17"/>
  <c r="H552" i="17" s="1" a="1"/>
  <c r="H552" i="17" s="1"/>
  <c r="L566" i="17"/>
  <c r="L537" i="17"/>
  <c r="H537" i="17" s="1" a="1"/>
  <c r="H537" i="17" s="1"/>
  <c r="L549" i="17"/>
  <c r="H549" i="17" s="1" a="1"/>
  <c r="H549" i="17" s="1"/>
  <c r="Q29" i="17"/>
  <c r="Q30" i="17" s="1"/>
  <c r="Q31" i="17" s="1"/>
  <c r="H20" i="15"/>
  <c r="X21" i="15"/>
  <c r="D17" i="15"/>
  <c r="D33" i="15"/>
  <c r="AI33" i="15"/>
  <c r="E33" i="15" s="1"/>
  <c r="AE19" i="15"/>
  <c r="AH18" i="15"/>
  <c r="J33" i="15"/>
  <c r="J18" i="15"/>
  <c r="X36" i="15"/>
  <c r="H35" i="15"/>
  <c r="AQ17" i="15"/>
  <c r="G32" i="15"/>
  <c r="AP20" i="15"/>
  <c r="G20" i="15" s="1"/>
  <c r="AT21" i="15"/>
  <c r="G19" i="15"/>
  <c r="L35" i="15"/>
  <c r="L20" i="15"/>
  <c r="AH34" i="15"/>
  <c r="AE35" i="15"/>
  <c r="AI16" i="15"/>
  <c r="E16" i="15" s="1"/>
  <c r="F35" i="10"/>
  <c r="X9" i="17" l="1"/>
  <c r="X31" i="17" s="1"/>
  <c r="H605" i="17" s="1" a="1"/>
  <c r="H605" i="17" s="1"/>
  <c r="X8" i="17"/>
  <c r="X30" i="17" s="1"/>
  <c r="H604" i="17" s="1" a="1"/>
  <c r="H604" i="17" s="1"/>
  <c r="X7" i="17"/>
  <c r="X29" i="17" s="1"/>
  <c r="H603" i="17" s="1" a="1"/>
  <c r="H603" i="17" s="1"/>
  <c r="X10" i="17"/>
  <c r="X32" i="17" s="1"/>
  <c r="H606" i="17" s="1" a="1"/>
  <c r="H606" i="17" s="1"/>
  <c r="L304" i="17"/>
  <c r="L296" i="17"/>
  <c r="L289" i="17"/>
  <c r="L281" i="17"/>
  <c r="L273" i="17"/>
  <c r="L307" i="17"/>
  <c r="L299" i="17"/>
  <c r="L291" i="17"/>
  <c r="L284" i="17"/>
  <c r="L276" i="17"/>
  <c r="L278" i="17"/>
  <c r="L270" i="17"/>
  <c r="L309" i="17"/>
  <c r="Q32" i="17"/>
  <c r="L297" i="17"/>
  <c r="L295" i="17"/>
  <c r="L287" i="17"/>
  <c r="L292" i="17"/>
  <c r="L279" i="17"/>
  <c r="L308" i="17"/>
  <c r="L306" i="17"/>
  <c r="L288" i="17"/>
  <c r="L293" i="17"/>
  <c r="L294" i="17"/>
  <c r="L275" i="17"/>
  <c r="L271" i="17"/>
  <c r="L283" i="17"/>
  <c r="L310" i="17"/>
  <c r="L282" i="17"/>
  <c r="L280" i="17"/>
  <c r="L290" i="17"/>
  <c r="L272" i="17"/>
  <c r="L302" i="17"/>
  <c r="L305" i="17"/>
  <c r="L303" i="17"/>
  <c r="L311" i="17"/>
  <c r="L300" i="17"/>
  <c r="L286" i="17"/>
  <c r="L269" i="17"/>
  <c r="L274" i="17"/>
  <c r="L285" i="17"/>
  <c r="L298" i="17"/>
  <c r="L312" i="17"/>
  <c r="L277" i="17"/>
  <c r="L301" i="17"/>
  <c r="AH19" i="15"/>
  <c r="AE20" i="15"/>
  <c r="AP21" i="15"/>
  <c r="AT22" i="15"/>
  <c r="AE36" i="15"/>
  <c r="AH35" i="15"/>
  <c r="AI34" i="15"/>
  <c r="E34" i="15" s="1"/>
  <c r="D34" i="15"/>
  <c r="AI17" i="15"/>
  <c r="E17" i="15" s="1"/>
  <c r="L21" i="15"/>
  <c r="L36" i="15"/>
  <c r="X37" i="15"/>
  <c r="H36" i="15"/>
  <c r="J34" i="15"/>
  <c r="J19" i="15"/>
  <c r="H21" i="15"/>
  <c r="X22" i="15"/>
  <c r="D18" i="15"/>
  <c r="G33" i="15"/>
  <c r="AQ18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M5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J56" i="5" l="1"/>
  <c r="L56" i="5"/>
  <c r="K56" i="5"/>
  <c r="N56" i="5"/>
  <c r="H235" i="16"/>
  <c r="AB235" i="16" s="1"/>
  <c r="AC235" i="16" s="1"/>
  <c r="AD235" i="16" s="1"/>
  <c r="H219" i="16"/>
  <c r="AB219" i="16" s="1"/>
  <c r="AC219" i="16" s="1"/>
  <c r="AD219" i="16" s="1"/>
  <c r="H211" i="16"/>
  <c r="AB211" i="16" s="1"/>
  <c r="AC211" i="16" s="1"/>
  <c r="AD211" i="16" s="1"/>
  <c r="H259" i="16"/>
  <c r="AB259" i="16" s="1"/>
  <c r="AC259" i="16" s="1"/>
  <c r="H251" i="16"/>
  <c r="AB251" i="16" s="1"/>
  <c r="AC251" i="16" s="1"/>
  <c r="AD251" i="16" s="1"/>
  <c r="H243" i="16"/>
  <c r="AB243" i="16" s="1"/>
  <c r="AC243" i="16" s="1"/>
  <c r="AD243" i="16" s="1"/>
  <c r="H227" i="16"/>
  <c r="AB227" i="16" s="1"/>
  <c r="AC227" i="16" s="1"/>
  <c r="AD227" i="16" s="1"/>
  <c r="H231" i="16"/>
  <c r="AB231" i="16" s="1"/>
  <c r="AC231" i="16" s="1"/>
  <c r="AD231" i="16" s="1"/>
  <c r="H247" i="16"/>
  <c r="AB247" i="16" s="1"/>
  <c r="AC247" i="16" s="1"/>
  <c r="AD247" i="16" s="1"/>
  <c r="H215" i="16"/>
  <c r="AB215" i="16" s="1"/>
  <c r="AC215" i="16" s="1"/>
  <c r="AD215" i="16" s="1"/>
  <c r="H239" i="16"/>
  <c r="AB239" i="16" s="1"/>
  <c r="AC239" i="16" s="1"/>
  <c r="AD239" i="16" s="1"/>
  <c r="H207" i="16"/>
  <c r="AB207" i="16" s="1"/>
  <c r="AC207" i="16" s="1"/>
  <c r="AD207" i="16" s="1"/>
  <c r="H255" i="16"/>
  <c r="AB255" i="16" s="1"/>
  <c r="AC255" i="16" s="1"/>
  <c r="H223" i="16"/>
  <c r="AB223" i="16" s="1"/>
  <c r="AC223" i="16" s="1"/>
  <c r="AD223" i="16" s="1"/>
  <c r="H246" i="16"/>
  <c r="AB246" i="16" s="1"/>
  <c r="AC246" i="16" s="1"/>
  <c r="AD246" i="16" s="1"/>
  <c r="H222" i="16"/>
  <c r="AB222" i="16" s="1"/>
  <c r="AC222" i="16" s="1"/>
  <c r="AD222" i="16" s="1"/>
  <c r="H230" i="16"/>
  <c r="AB230" i="16" s="1"/>
  <c r="AC230" i="16" s="1"/>
  <c r="AD230" i="16" s="1"/>
  <c r="H254" i="16"/>
  <c r="AB254" i="16" s="1"/>
  <c r="AC254" i="16" s="1"/>
  <c r="H214" i="16"/>
  <c r="AB214" i="16" s="1"/>
  <c r="AC214" i="16" s="1"/>
  <c r="AD214" i="16" s="1"/>
  <c r="H206" i="16"/>
  <c r="AB206" i="16" s="1"/>
  <c r="AC206" i="16" s="1"/>
  <c r="AD206" i="16" s="1"/>
  <c r="H238" i="16"/>
  <c r="AB238" i="16" s="1"/>
  <c r="AC238" i="16" s="1"/>
  <c r="AD238" i="16" s="1"/>
  <c r="H242" i="16"/>
  <c r="AB242" i="16" s="1"/>
  <c r="AC242" i="16" s="1"/>
  <c r="AD242" i="16" s="1"/>
  <c r="H226" i="16"/>
  <c r="AB226" i="16" s="1"/>
  <c r="AC226" i="16" s="1"/>
  <c r="AD226" i="16" s="1"/>
  <c r="H258" i="16"/>
  <c r="AB258" i="16" s="1"/>
  <c r="AC258" i="16" s="1"/>
  <c r="H250" i="16"/>
  <c r="AB250" i="16" s="1"/>
  <c r="AC250" i="16" s="1"/>
  <c r="AD250" i="16" s="1"/>
  <c r="H210" i="16"/>
  <c r="AB210" i="16" s="1"/>
  <c r="AC210" i="16" s="1"/>
  <c r="AD210" i="16" s="1"/>
  <c r="H218" i="16"/>
  <c r="AB218" i="16" s="1"/>
  <c r="AC218" i="16" s="1"/>
  <c r="AD218" i="16" s="1"/>
  <c r="H234" i="16"/>
  <c r="AB234" i="16" s="1"/>
  <c r="AC234" i="16" s="1"/>
  <c r="AD234" i="16" s="1"/>
  <c r="H208" i="16"/>
  <c r="AB208" i="16" s="1"/>
  <c r="AC208" i="16" s="1"/>
  <c r="AD208" i="16" s="1"/>
  <c r="H256" i="16"/>
  <c r="AB256" i="16" s="1"/>
  <c r="AC256" i="16" s="1"/>
  <c r="H232" i="16"/>
  <c r="AB232" i="16" s="1"/>
  <c r="AC232" i="16" s="1"/>
  <c r="AD232" i="16" s="1"/>
  <c r="H248" i="16"/>
  <c r="AB248" i="16" s="1"/>
  <c r="AC248" i="16" s="1"/>
  <c r="AD248" i="16" s="1"/>
  <c r="H224" i="16"/>
  <c r="AB224" i="16" s="1"/>
  <c r="AC224" i="16" s="1"/>
  <c r="AD224" i="16" s="1"/>
  <c r="H216" i="16"/>
  <c r="AB216" i="16" s="1"/>
  <c r="AC216" i="16" s="1"/>
  <c r="AD216" i="16" s="1"/>
  <c r="H240" i="16"/>
  <c r="AB240" i="16" s="1"/>
  <c r="AC240" i="16" s="1"/>
  <c r="AD240" i="16" s="1"/>
  <c r="H236" i="16"/>
  <c r="AB236" i="16" s="1"/>
  <c r="AC236" i="16" s="1"/>
  <c r="AD236" i="16" s="1"/>
  <c r="H220" i="16"/>
  <c r="AB220" i="16" s="1"/>
  <c r="AC220" i="16" s="1"/>
  <c r="AD220" i="16" s="1"/>
  <c r="H228" i="16"/>
  <c r="AB228" i="16" s="1"/>
  <c r="AC228" i="16" s="1"/>
  <c r="AD228" i="16" s="1"/>
  <c r="H260" i="16"/>
  <c r="AB260" i="16" s="1"/>
  <c r="AC260" i="16" s="1"/>
  <c r="H252" i="16"/>
  <c r="AB252" i="16" s="1"/>
  <c r="AC252" i="16" s="1"/>
  <c r="AD252" i="16" s="1"/>
  <c r="H212" i="16"/>
  <c r="AB212" i="16" s="1"/>
  <c r="AC212" i="16" s="1"/>
  <c r="AD212" i="16" s="1"/>
  <c r="H244" i="16"/>
  <c r="AB244" i="16" s="1"/>
  <c r="AC244" i="16" s="1"/>
  <c r="AD244" i="16" s="1"/>
  <c r="H213" i="16"/>
  <c r="AB213" i="16" s="1"/>
  <c r="AC213" i="16" s="1"/>
  <c r="AD213" i="16" s="1"/>
  <c r="H237" i="16"/>
  <c r="AB237" i="16" s="1"/>
  <c r="AC237" i="16" s="1"/>
  <c r="AD237" i="16" s="1"/>
  <c r="H253" i="16"/>
  <c r="AB253" i="16" s="1"/>
  <c r="AC253" i="16" s="1"/>
  <c r="H205" i="16"/>
  <c r="AB205" i="16" s="1"/>
  <c r="AC205" i="16" s="1"/>
  <c r="AD205" i="16" s="1"/>
  <c r="H221" i="16"/>
  <c r="AB221" i="16" s="1"/>
  <c r="AC221" i="16" s="1"/>
  <c r="AD221" i="16" s="1"/>
  <c r="H229" i="16"/>
  <c r="AB229" i="16" s="1"/>
  <c r="AC229" i="16" s="1"/>
  <c r="AD229" i="16" s="1"/>
  <c r="H245" i="16"/>
  <c r="AB245" i="16" s="1"/>
  <c r="AC245" i="16" s="1"/>
  <c r="AD245" i="16" s="1"/>
  <c r="H225" i="16"/>
  <c r="AB225" i="16" s="1"/>
  <c r="AC225" i="16" s="1"/>
  <c r="AD225" i="16" s="1"/>
  <c r="H249" i="16"/>
  <c r="AB249" i="16" s="1"/>
  <c r="AC249" i="16" s="1"/>
  <c r="AD249" i="16" s="1"/>
  <c r="H209" i="16"/>
  <c r="AB209" i="16" s="1"/>
  <c r="AC209" i="16" s="1"/>
  <c r="AD209" i="16" s="1"/>
  <c r="H217" i="16"/>
  <c r="AB217" i="16" s="1"/>
  <c r="AC217" i="16" s="1"/>
  <c r="AD217" i="16" s="1"/>
  <c r="H257" i="16"/>
  <c r="AB257" i="16" s="1"/>
  <c r="AC257" i="16" s="1"/>
  <c r="H241" i="16"/>
  <c r="AB241" i="16" s="1"/>
  <c r="AC241" i="16" s="1"/>
  <c r="AD241" i="16" s="1"/>
  <c r="H233" i="16"/>
  <c r="AB233" i="16" s="1"/>
  <c r="AC233" i="16" s="1"/>
  <c r="AD233" i="16" s="1"/>
  <c r="L352" i="17"/>
  <c r="L344" i="17"/>
  <c r="L336" i="17"/>
  <c r="L353" i="17"/>
  <c r="L345" i="17"/>
  <c r="L337" i="17"/>
  <c r="L330" i="17"/>
  <c r="L355" i="17"/>
  <c r="L347" i="17"/>
  <c r="L350" i="17"/>
  <c r="L342" i="17"/>
  <c r="L339" i="17"/>
  <c r="L332" i="17"/>
  <c r="L329" i="17"/>
  <c r="L322" i="17"/>
  <c r="L327" i="17"/>
  <c r="L323" i="17"/>
  <c r="L338" i="17"/>
  <c r="L319" i="17"/>
  <c r="L313" i="17"/>
  <c r="L314" i="17"/>
  <c r="Q33" i="17"/>
  <c r="L356" i="17"/>
  <c r="L341" i="17"/>
  <c r="L351" i="17"/>
  <c r="L325" i="17"/>
  <c r="L331" i="17"/>
  <c r="L333" i="17"/>
  <c r="L349" i="17"/>
  <c r="L317" i="17"/>
  <c r="L328" i="17"/>
  <c r="L318" i="17"/>
  <c r="L324" i="17"/>
  <c r="L316" i="17"/>
  <c r="L346" i="17"/>
  <c r="L340" i="17"/>
  <c r="L320" i="17"/>
  <c r="L321" i="17"/>
  <c r="L348" i="17"/>
  <c r="L315" i="17"/>
  <c r="L326" i="17"/>
  <c r="L334" i="17"/>
  <c r="L335" i="17"/>
  <c r="L354" i="17"/>
  <c r="L343" i="17"/>
  <c r="D35" i="15"/>
  <c r="AI35" i="15"/>
  <c r="E35" i="15" s="1"/>
  <c r="G34" i="15"/>
  <c r="AQ19" i="15"/>
  <c r="AH36" i="15"/>
  <c r="AE37" i="15"/>
  <c r="J35" i="15"/>
  <c r="J20" i="15"/>
  <c r="X38" i="15"/>
  <c r="H37" i="15"/>
  <c r="AP22" i="15"/>
  <c r="AT23" i="15"/>
  <c r="AP23" i="15" s="1"/>
  <c r="G21" i="15"/>
  <c r="AI18" i="15"/>
  <c r="E18" i="15" s="1"/>
  <c r="L22" i="15"/>
  <c r="L37" i="15"/>
  <c r="AE21" i="15"/>
  <c r="AH20" i="15"/>
  <c r="X23" i="15"/>
  <c r="H23" i="15" s="1"/>
  <c r="H22" i="15"/>
  <c r="AI19" i="15"/>
  <c r="E19" i="15" s="1"/>
  <c r="D19" i="15"/>
  <c r="K199" i="9"/>
  <c r="K195" i="9"/>
  <c r="K128" i="9"/>
  <c r="E17" i="9"/>
  <c r="L16" i="9"/>
  <c r="N40" i="5"/>
  <c r="M40" i="5"/>
  <c r="AD256" i="16" l="1"/>
  <c r="H519" i="17" a="1"/>
  <c r="H519" i="17" s="1"/>
  <c r="H522" i="17" a="1"/>
  <c r="H522" i="17" s="1"/>
  <c r="H520" i="17" a="1"/>
  <c r="H520" i="17" s="1"/>
  <c r="H523" i="17" a="1"/>
  <c r="H523" i="17" s="1"/>
  <c r="H521" i="17" a="1"/>
  <c r="H52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8" i="16"/>
  <c r="H530" i="17" a="1"/>
  <c r="H530" i="17" s="1"/>
  <c r="H529" i="17" a="1"/>
  <c r="H529" i="17" s="1"/>
  <c r="H528" i="17" a="1"/>
  <c r="H528" i="17" s="1"/>
  <c r="AD257" i="16"/>
  <c r="H525" i="17" a="1"/>
  <c r="H525" i="17" s="1"/>
  <c r="H526" i="17" a="1"/>
  <c r="H526" i="17" s="1"/>
  <c r="H527" i="17" a="1"/>
  <c r="H527" i="17" s="1"/>
  <c r="H524" i="17" a="1"/>
  <c r="H524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54" i="16"/>
  <c r="H513" i="17" a="1"/>
  <c r="H513" i="17" s="1"/>
  <c r="H514" i="17" a="1"/>
  <c r="H514" i="17" s="1"/>
  <c r="H512" i="17" a="1"/>
  <c r="H512" i="17" s="1"/>
  <c r="AD259" i="16"/>
  <c r="H575" i="17" s="1" a="1"/>
  <c r="H575" i="17" s="1"/>
  <c r="AE11" i="17" s="1"/>
  <c r="AE33" i="17" s="1"/>
  <c r="H647" i="17" s="1" a="1"/>
  <c r="H647" i="17" s="1"/>
  <c r="H531" i="17" a="1"/>
  <c r="H531" i="17" s="1"/>
  <c r="AD255" i="16"/>
  <c r="H516" i="17" a="1"/>
  <c r="H516" i="17" s="1"/>
  <c r="H515" i="17" a="1"/>
  <c r="H515" i="17" s="1"/>
  <c r="H517" i="17" a="1"/>
  <c r="H517" i="17" s="1"/>
  <c r="H518" i="17" a="1"/>
  <c r="H518" i="17" s="1"/>
  <c r="L398" i="17"/>
  <c r="L390" i="17"/>
  <c r="L382" i="17"/>
  <c r="L375" i="17"/>
  <c r="L367" i="17"/>
  <c r="L359" i="17"/>
  <c r="L399" i="17"/>
  <c r="L391" i="17"/>
  <c r="L383" i="17"/>
  <c r="L376" i="17"/>
  <c r="L368" i="17"/>
  <c r="L360" i="17"/>
  <c r="L393" i="17"/>
  <c r="L385" i="17"/>
  <c r="L378" i="17"/>
  <c r="L370" i="17"/>
  <c r="L362" i="17"/>
  <c r="L373" i="17"/>
  <c r="L365" i="17"/>
  <c r="L357" i="17"/>
  <c r="L396" i="17"/>
  <c r="L388" i="17"/>
  <c r="L380" i="17"/>
  <c r="L384" i="17"/>
  <c r="L387" i="17"/>
  <c r="L392" i="17"/>
  <c r="L395" i="17"/>
  <c r="L358" i="17"/>
  <c r="L400" i="17"/>
  <c r="L369" i="17"/>
  <c r="L397" i="17"/>
  <c r="L364" i="17"/>
  <c r="L377" i="17"/>
  <c r="L363" i="17"/>
  <c r="L366" i="17"/>
  <c r="L379" i="17"/>
  <c r="L381" i="17"/>
  <c r="L386" i="17"/>
  <c r="L361" i="17"/>
  <c r="L394" i="17"/>
  <c r="L371" i="17"/>
  <c r="L374" i="17"/>
  <c r="L389" i="17"/>
  <c r="L372" i="17"/>
  <c r="AE38" i="15"/>
  <c r="AH37" i="15"/>
  <c r="L38" i="15"/>
  <c r="L23" i="15"/>
  <c r="L39" i="15" s="1"/>
  <c r="D36" i="15"/>
  <c r="AI36" i="15"/>
  <c r="E36" i="15" s="1"/>
  <c r="G23" i="15"/>
  <c r="AP5" i="15"/>
  <c r="AQ20" i="15"/>
  <c r="G35" i="15"/>
  <c r="G22" i="15"/>
  <c r="J36" i="15"/>
  <c r="J21" i="15"/>
  <c r="D20" i="15"/>
  <c r="AI20" i="15"/>
  <c r="E20" i="15" s="1"/>
  <c r="AH21" i="15"/>
  <c r="AE22" i="15"/>
  <c r="X39" i="15"/>
  <c r="H39" i="15" s="1"/>
  <c r="H38" i="15"/>
  <c r="K203" i="9"/>
  <c r="K207" i="9"/>
  <c r="L69" i="9"/>
  <c r="E70" i="9"/>
  <c r="L17" i="9"/>
  <c r="E18" i="9"/>
  <c r="O40" i="5"/>
  <c r="H561" i="17" l="1" a="1"/>
  <c r="H561" i="17" s="1"/>
  <c r="H562" i="17" a="1"/>
  <c r="H562" i="17" s="1"/>
  <c r="H560" i="17" a="1"/>
  <c r="H560" i="17" s="1"/>
  <c r="H559" i="17" a="1"/>
  <c r="H559" i="17" s="1"/>
  <c r="H558" i="17" a="1"/>
  <c r="H558" i="17" s="1"/>
  <c r="H556" i="17" a="1"/>
  <c r="H556" i="17" s="1"/>
  <c r="AE6" i="17" s="1"/>
  <c r="AE28" i="17" s="1"/>
  <c r="H642" i="17" s="1" a="1"/>
  <c r="H642" i="17" s="1"/>
  <c r="H557" i="17" a="1"/>
  <c r="H557" i="17" s="1"/>
  <c r="H571" i="17" a="1"/>
  <c r="H571" i="17" s="1"/>
  <c r="H568" i="17" a="1"/>
  <c r="H568" i="17" s="1"/>
  <c r="AE9" i="17" s="1"/>
  <c r="AE31" i="17" s="1"/>
  <c r="H645" i="17" s="1" a="1"/>
  <c r="H645" i="17" s="1"/>
  <c r="H570" i="17" a="1"/>
  <c r="H570" i="17" s="1"/>
  <c r="H569" i="17" a="1"/>
  <c r="H569" i="17" s="1"/>
  <c r="H574" i="17" a="1"/>
  <c r="H574" i="17" s="1"/>
  <c r="H572" i="17" a="1"/>
  <c r="H572" i="17" s="1"/>
  <c r="H573" i="17" a="1"/>
  <c r="H573" i="17" s="1"/>
  <c r="H563" i="17" a="1"/>
  <c r="H563" i="17" s="1"/>
  <c r="H564" i="17" a="1"/>
  <c r="H564" i="17" s="1"/>
  <c r="H565" i="17" a="1"/>
  <c r="H565" i="17" s="1"/>
  <c r="H567" i="17" a="1"/>
  <c r="H567" i="17" s="1"/>
  <c r="H566" i="17" a="1"/>
  <c r="H566" i="17" s="1"/>
  <c r="AI37" i="15"/>
  <c r="E37" i="15" s="1"/>
  <c r="D37" i="15"/>
  <c r="AI21" i="15"/>
  <c r="E21" i="15" s="1"/>
  <c r="D21" i="15"/>
  <c r="J37" i="15"/>
  <c r="J22" i="15"/>
  <c r="AE23" i="15"/>
  <c r="AH23" i="15" s="1"/>
  <c r="AH22" i="15"/>
  <c r="G36" i="15"/>
  <c r="AQ21" i="15"/>
  <c r="AE39" i="15"/>
  <c r="AH39" i="15" s="1"/>
  <c r="AH38" i="15"/>
  <c r="K215" i="9"/>
  <c r="K211" i="9"/>
  <c r="E71" i="9"/>
  <c r="L70" i="9"/>
  <c r="L18" i="9"/>
  <c r="E19" i="9"/>
  <c r="P40" i="5"/>
  <c r="AE7" i="17" l="1"/>
  <c r="AE29" i="17" s="1"/>
  <c r="H643" i="17" s="1" a="1"/>
  <c r="H643" i="17" s="1"/>
  <c r="AE8" i="17"/>
  <c r="AE30" i="17" s="1"/>
  <c r="H644" i="17" s="1" a="1"/>
  <c r="H644" i="17" s="1"/>
  <c r="AE10" i="17"/>
  <c r="AE32" i="17" s="1"/>
  <c r="H646" i="17" s="1" a="1"/>
  <c r="H646" i="17" s="1"/>
  <c r="J38" i="15"/>
  <c r="J23" i="15"/>
  <c r="J39" i="15" s="1"/>
  <c r="D38" i="15"/>
  <c r="AI38" i="15"/>
  <c r="E38" i="15" s="1"/>
  <c r="AI39" i="15"/>
  <c r="E39" i="15" s="1"/>
  <c r="D39" i="15"/>
  <c r="AI22" i="15"/>
  <c r="E22" i="15" s="1"/>
  <c r="D22" i="15"/>
  <c r="AI23" i="15"/>
  <c r="E23" i="15" s="1"/>
  <c r="D23" i="15"/>
  <c r="AQ22" i="15"/>
  <c r="G37" i="15"/>
  <c r="K219" i="9"/>
  <c r="K223" i="9"/>
  <c r="L71" i="9"/>
  <c r="E72" i="9"/>
  <c r="E20" i="9"/>
  <c r="L19" i="9"/>
  <c r="Q40" i="5"/>
  <c r="AQ23" i="15" l="1"/>
  <c r="G38" i="15"/>
  <c r="K231" i="9"/>
  <c r="K227" i="9"/>
  <c r="E126" i="9"/>
  <c r="L125" i="9"/>
  <c r="E73" i="9"/>
  <c r="L72" i="9"/>
  <c r="L20" i="9"/>
  <c r="R40" i="5"/>
  <c r="G39" i="15" l="1"/>
  <c r="AQ5" i="15"/>
  <c r="K235" i="9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29" i="4" s="1"/>
  <c r="I22" i="9" s="1" a="1"/>
  <c r="I22" i="9" s="1"/>
  <c r="AN22" i="16" s="1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29" i="4" s="1"/>
  <c r="J7" i="11"/>
  <c r="J29" i="11" s="1"/>
  <c r="J18" i="12" s="1"/>
  <c r="J29" i="12" s="1"/>
  <c r="J7" i="13" s="1"/>
  <c r="J29" i="13" s="1"/>
  <c r="D7" i="4"/>
  <c r="D7" i="11"/>
  <c r="K6" i="4"/>
  <c r="K28" i="4" s="1"/>
  <c r="K6" i="11"/>
  <c r="K28" i="11" s="1"/>
  <c r="K17" i="12" s="1"/>
  <c r="K28" i="12" s="1"/>
  <c r="F6" i="4"/>
  <c r="F6" i="11"/>
  <c r="F28" i="11" s="1"/>
  <c r="F17" i="12" s="1"/>
  <c r="F28" i="12" s="1"/>
  <c r="C7" i="4"/>
  <c r="C29" i="4" s="1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9" i="5"/>
  <c r="C31" i="5" s="1"/>
  <c r="K13" i="2"/>
  <c r="K35" i="2" s="1"/>
  <c r="K13" i="8"/>
  <c r="K13" i="7"/>
  <c r="K35" i="7" s="1"/>
  <c r="K35" i="8" s="1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33" i="7" s="1"/>
  <c r="N33" i="8" s="1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32" i="7" s="1"/>
  <c r="O32" i="8" s="1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J10" i="2"/>
  <c r="J32" i="2" s="1"/>
  <c r="J10" i="8"/>
  <c r="J10" i="7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31" i="4" s="1"/>
  <c r="K9" i="5"/>
  <c r="K31" i="5" s="1"/>
  <c r="I184" i="9" s="1" a="1"/>
  <c r="I184" i="9" s="1"/>
  <c r="AN184" i="16" s="1"/>
  <c r="F9" i="2"/>
  <c r="F31" i="2" s="1"/>
  <c r="F9" i="8"/>
  <c r="F9" i="7"/>
  <c r="F31" i="7" s="1"/>
  <c r="F31" i="8" s="1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8" i="5"/>
  <c r="L30" i="5" s="1"/>
  <c r="I191" i="9" s="1" a="1"/>
  <c r="I191" i="9" s="1"/>
  <c r="AN191" i="16" s="1"/>
  <c r="L8" i="6"/>
  <c r="L30" i="6" s="1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7" i="4"/>
  <c r="H7" i="2"/>
  <c r="H29" i="2" s="1"/>
  <c r="H7" i="8"/>
  <c r="H7" i="7"/>
  <c r="H29" i="7" s="1"/>
  <c r="H29" i="8" s="1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J28" i="6" s="1"/>
  <c r="D6" i="2"/>
  <c r="D6" i="7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D13" i="2"/>
  <c r="D13" i="8"/>
  <c r="D35" i="8" s="1"/>
  <c r="D13" i="7"/>
  <c r="D35" i="7" s="1"/>
  <c r="D13" i="6"/>
  <c r="D35" i="6" s="1"/>
  <c r="D13" i="5"/>
  <c r="D35" i="5" s="1"/>
  <c r="D13" i="4"/>
  <c r="D35" i="4" s="1"/>
  <c r="K12" i="2"/>
  <c r="K34" i="2" s="1"/>
  <c r="K12" i="8"/>
  <c r="K12" i="7"/>
  <c r="K34" i="7" s="1"/>
  <c r="K34" i="8" s="1"/>
  <c r="K12" i="6"/>
  <c r="K34" i="6" s="1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12" i="5"/>
  <c r="F34" i="5" s="1"/>
  <c r="I147" i="9" s="1" a="1"/>
  <c r="I147" i="9" s="1"/>
  <c r="AN147" i="16" s="1"/>
  <c r="F12" i="4"/>
  <c r="F34" i="4" s="1"/>
  <c r="I19" i="9" s="1" a="1"/>
  <c r="I19" i="9" s="1"/>
  <c r="AN19" i="16" s="1"/>
  <c r="L11" i="2"/>
  <c r="L33" i="2" s="1"/>
  <c r="L11" i="8"/>
  <c r="L11" i="7"/>
  <c r="L33" i="7" s="1"/>
  <c r="L33" i="8" s="1"/>
  <c r="L11" i="6"/>
  <c r="L33" i="6" s="1"/>
  <c r="L11" i="5"/>
  <c r="L33" i="5" s="1"/>
  <c r="I194" i="9" s="1" a="1"/>
  <c r="I194" i="9" s="1"/>
  <c r="AN194" i="16" s="1"/>
  <c r="L11" i="4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32" i="6" s="1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10" i="5"/>
  <c r="H32" i="5" s="1"/>
  <c r="I161" i="9" s="1" a="1"/>
  <c r="I161" i="9" s="1"/>
  <c r="AN161" i="16" s="1"/>
  <c r="H10" i="4"/>
  <c r="H32" i="4" s="1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K30" i="4" s="1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30" i="6" s="1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G7" i="2"/>
  <c r="G29" i="2" s="1"/>
  <c r="G7" i="7"/>
  <c r="G29" i="7" s="1"/>
  <c r="G29" i="8" s="1"/>
  <c r="G7" i="8"/>
  <c r="G7" i="6"/>
  <c r="G29" i="6" s="1"/>
  <c r="G7" i="5"/>
  <c r="G29" i="5" s="1"/>
  <c r="I150" i="9" s="1" a="1"/>
  <c r="I150" i="9" s="1"/>
  <c r="AN150" i="16" s="1"/>
  <c r="N6" i="2"/>
  <c r="N28" i="2" s="1"/>
  <c r="N6" i="8"/>
  <c r="N6" i="7"/>
  <c r="N28" i="7" s="1"/>
  <c r="N28" i="8" s="1"/>
  <c r="N6" i="5"/>
  <c r="N28" i="5" s="1"/>
  <c r="I205" i="9" s="1" a="1"/>
  <c r="I205" i="9" s="1"/>
  <c r="AN205" i="16" s="1"/>
  <c r="N6" i="6"/>
  <c r="H6" i="2"/>
  <c r="H28" i="2" s="1"/>
  <c r="H6" i="7"/>
  <c r="H28" i="7" s="1"/>
  <c r="H28" i="8" s="1"/>
  <c r="H6" i="8"/>
  <c r="H6" i="5"/>
  <c r="H28" i="5" s="1"/>
  <c r="I157" i="9" s="1" a="1"/>
  <c r="I157" i="9" s="1"/>
  <c r="AN157" i="16" s="1"/>
  <c r="H6" i="6"/>
  <c r="J6" i="4"/>
  <c r="N6" i="4"/>
  <c r="N28" i="4" s="1"/>
  <c r="I77" i="9" s="1" a="1"/>
  <c r="I77" i="9" s="1"/>
  <c r="AN77" i="16" s="1"/>
  <c r="H7" i="4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13" i="5"/>
  <c r="C35" i="5" s="1"/>
  <c r="F13" i="2"/>
  <c r="F35" i="2" s="1"/>
  <c r="F13" i="8"/>
  <c r="F13" i="7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35" i="7" s="1"/>
  <c r="N35" i="8" s="1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34" i="7" s="1"/>
  <c r="O34" i="8" s="1"/>
  <c r="O12" i="6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11" i="6"/>
  <c r="K33" i="6" s="1"/>
  <c r="K11" i="4"/>
  <c r="K33" i="4" s="1"/>
  <c r="K11" i="5"/>
  <c r="K33" i="5" s="1"/>
  <c r="I186" i="9" s="1" a="1"/>
  <c r="I186" i="9" s="1"/>
  <c r="AN186" i="16" s="1"/>
  <c r="F11" i="2"/>
  <c r="F33" i="2" s="1"/>
  <c r="F11" i="8"/>
  <c r="F11" i="7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9" i="5"/>
  <c r="N31" i="5" s="1"/>
  <c r="I208" i="9" s="1" a="1"/>
  <c r="I208" i="9" s="1"/>
  <c r="AN208" i="16" s="1"/>
  <c r="N9" i="6"/>
  <c r="N31" i="6" s="1"/>
  <c r="N9" i="4"/>
  <c r="N31" i="4" s="1"/>
  <c r="H9" i="2"/>
  <c r="H31" i="2" s="1"/>
  <c r="H9" i="8"/>
  <c r="H9" i="7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30" i="7" s="1"/>
  <c r="O30" i="8" s="1"/>
  <c r="O8" i="5"/>
  <c r="O30" i="5" s="1"/>
  <c r="I215" i="9" s="1" a="1"/>
  <c r="I215" i="9" s="1"/>
  <c r="AN215" i="16" s="1"/>
  <c r="O8" i="6"/>
  <c r="O30" i="6" s="1"/>
  <c r="P30" i="6" s="1"/>
  <c r="Q30" i="6" s="1"/>
  <c r="R30" i="6" s="1"/>
  <c r="S30" i="6" s="1"/>
  <c r="T30" i="6" s="1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30" i="7" s="1"/>
  <c r="J30" i="8" s="1"/>
  <c r="J8" i="5"/>
  <c r="J30" i="5" s="1"/>
  <c r="I175" i="9" s="1" a="1"/>
  <c r="I175" i="9" s="1"/>
  <c r="AN175" i="16" s="1"/>
  <c r="J8" i="6"/>
  <c r="J30" i="6" s="1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L28" i="6" s="1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H34" i="4" s="1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D33" i="4" s="1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L9" i="2"/>
  <c r="L31" i="2" s="1"/>
  <c r="L9" i="8"/>
  <c r="L9" i="7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F28" i="6" s="1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O31" i="6"/>
  <c r="P31" i="6" s="1"/>
  <c r="Q31" i="6" s="1"/>
  <c r="R31" i="6" s="1"/>
  <c r="S31" i="6" s="1"/>
  <c r="T31" i="6" s="1"/>
  <c r="H32" i="6"/>
  <c r="F34" i="6"/>
  <c r="N29" i="6"/>
  <c r="G30" i="6"/>
  <c r="O34" i="6"/>
  <c r="P34" i="6" s="1"/>
  <c r="Q34" i="6" s="1"/>
  <c r="R34" i="6" s="1"/>
  <c r="S34" i="6" s="1"/>
  <c r="T34" i="6" s="1"/>
  <c r="O35" i="6"/>
  <c r="P35" i="6" s="1"/>
  <c r="Q35" i="6" s="1"/>
  <c r="R35" i="6" s="1"/>
  <c r="S35" i="6" s="1"/>
  <c r="T35" i="6" s="1"/>
  <c r="N28" i="6"/>
  <c r="O33" i="6"/>
  <c r="P33" i="6" s="1"/>
  <c r="Q33" i="6" s="1"/>
  <c r="R33" i="6" s="1"/>
  <c r="S33" i="6" s="1"/>
  <c r="T33" i="6" s="1"/>
  <c r="D32" i="7"/>
  <c r="E81" i="9"/>
  <c r="L80" i="9"/>
  <c r="L28" i="9"/>
  <c r="L30" i="7"/>
  <c r="L30" i="8" s="1"/>
  <c r="N31" i="7"/>
  <c r="N31" i="8" s="1"/>
  <c r="H33" i="7"/>
  <c r="H33" i="8" s="1"/>
  <c r="J32" i="7"/>
  <c r="J32" i="8" s="1"/>
  <c r="L31" i="7"/>
  <c r="L31" i="8" s="1"/>
  <c r="H31" i="7"/>
  <c r="H31" i="8" s="1"/>
  <c r="K33" i="7"/>
  <c r="K33" i="8" s="1"/>
  <c r="F35" i="7"/>
  <c r="F35" i="8" s="1"/>
  <c r="F33" i="7"/>
  <c r="F33" i="8" s="1"/>
  <c r="D28" i="7"/>
  <c r="B26" i="7"/>
  <c r="L24" i="6"/>
  <c r="L35" i="6" s="1"/>
  <c r="B26" i="6"/>
  <c r="I24" i="6"/>
  <c r="L35" i="4"/>
  <c r="O32" i="4"/>
  <c r="P32" i="4" s="1"/>
  <c r="Q32" i="4" s="1"/>
  <c r="R32" i="4" s="1"/>
  <c r="S32" i="4" s="1"/>
  <c r="T32" i="4" s="1"/>
  <c r="I129" i="9" s="1" a="1"/>
  <c r="I129" i="9" s="1"/>
  <c r="AN129" i="16" s="1"/>
  <c r="E28" i="4"/>
  <c r="I5" i="9" s="1" a="1"/>
  <c r="I5" i="9" s="1"/>
  <c r="AN5" i="16" s="1"/>
  <c r="B26" i="4"/>
  <c r="H30" i="4"/>
  <c r="J31" i="4"/>
  <c r="C28" i="4"/>
  <c r="C31" i="4"/>
  <c r="N29" i="4"/>
  <c r="I78" i="9" s="1" a="1"/>
  <c r="I78" i="9" s="1"/>
  <c r="AN78" i="16" s="1"/>
  <c r="C35" i="4"/>
  <c r="L34" i="4"/>
  <c r="J35" i="4"/>
  <c r="F28" i="4"/>
  <c r="I13" i="9" s="1" a="1"/>
  <c r="I13" i="9" s="1"/>
  <c r="AN13" i="16" s="1"/>
  <c r="J28" i="4"/>
  <c r="D29" i="4"/>
  <c r="H29" i="4"/>
  <c r="L29" i="4"/>
  <c r="F30" i="4"/>
  <c r="I15" i="9" s="1" a="1"/>
  <c r="I15" i="9" s="1"/>
  <c r="AN15" i="16" s="1"/>
  <c r="F32" i="4"/>
  <c r="I17" i="9" s="1" a="1"/>
  <c r="I17" i="9" s="1"/>
  <c r="AN17" i="16" s="1"/>
  <c r="L33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I141" i="16" l="1"/>
  <c r="J141" i="16" s="1"/>
  <c r="P141" i="16" s="1"/>
  <c r="I149" i="16"/>
  <c r="J149" i="16" s="1"/>
  <c r="P149" i="16" s="1"/>
  <c r="I157" i="16"/>
  <c r="J157" i="16" s="1"/>
  <c r="P157" i="16" s="1"/>
  <c r="I133" i="16"/>
  <c r="J133" i="16" s="1"/>
  <c r="P133" i="16" s="1"/>
  <c r="J35" i="12"/>
  <c r="I13" i="16"/>
  <c r="J13" i="16" s="1"/>
  <c r="P13" i="16" s="1"/>
  <c r="I21" i="16"/>
  <c r="J21" i="16" s="1"/>
  <c r="P21" i="16" s="1"/>
  <c r="I5" i="16"/>
  <c r="J5" i="16" s="1"/>
  <c r="P5" i="16" s="1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213" i="16" s="1"/>
  <c r="J213" i="16" s="1"/>
  <c r="P213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I29" i="16" s="1"/>
  <c r="J29" i="16" s="1"/>
  <c r="P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Q19" i="6" l="1"/>
  <c r="Q29" i="16"/>
  <c r="R29" i="16"/>
  <c r="S29" i="16" s="1"/>
  <c r="Q157" i="16"/>
  <c r="R157" i="16"/>
  <c r="S157" i="16" s="1"/>
  <c r="I9" i="16"/>
  <c r="J9" i="16" s="1"/>
  <c r="P9" i="16" s="1"/>
  <c r="I17" i="16"/>
  <c r="J17" i="16" s="1"/>
  <c r="P17" i="16" s="1"/>
  <c r="I25" i="16"/>
  <c r="J25" i="16" s="1"/>
  <c r="P25" i="16" s="1"/>
  <c r="G194" i="16"/>
  <c r="G170" i="16"/>
  <c r="G154" i="16"/>
  <c r="G146" i="16"/>
  <c r="G210" i="16"/>
  <c r="G178" i="16"/>
  <c r="G138" i="16"/>
  <c r="G202" i="16"/>
  <c r="G218" i="16"/>
  <c r="G162" i="16"/>
  <c r="G186" i="16"/>
  <c r="Q133" i="16"/>
  <c r="R133" i="16"/>
  <c r="S133" i="16" s="1"/>
  <c r="I189" i="16"/>
  <c r="J189" i="16" s="1"/>
  <c r="P189" i="16" s="1"/>
  <c r="Q213" i="16"/>
  <c r="R213" i="16"/>
  <c r="G10" i="16"/>
  <c r="G58" i="16"/>
  <c r="G42" i="16"/>
  <c r="G34" i="16"/>
  <c r="G18" i="16"/>
  <c r="G74" i="16"/>
  <c r="G82" i="16"/>
  <c r="G50" i="16"/>
  <c r="G66" i="16"/>
  <c r="G90" i="16"/>
  <c r="G26" i="16"/>
  <c r="G207" i="16"/>
  <c r="G135" i="16"/>
  <c r="G143" i="16"/>
  <c r="G167" i="16"/>
  <c r="G159" i="16"/>
  <c r="G183" i="16"/>
  <c r="G151" i="16"/>
  <c r="G175" i="16"/>
  <c r="G191" i="16"/>
  <c r="G199" i="16"/>
  <c r="I168" i="16"/>
  <c r="J168" i="16" s="1"/>
  <c r="P168" i="16" s="1"/>
  <c r="I176" i="16"/>
  <c r="J176" i="16" s="1"/>
  <c r="P176" i="16" s="1"/>
  <c r="I200" i="16"/>
  <c r="J200" i="16" s="1"/>
  <c r="P200" i="16" s="1"/>
  <c r="I192" i="16"/>
  <c r="J192" i="16" s="1"/>
  <c r="P192" i="16" s="1"/>
  <c r="I160" i="16"/>
  <c r="J160" i="16" s="1"/>
  <c r="P160" i="16" s="1"/>
  <c r="I208" i="16"/>
  <c r="J208" i="16" s="1"/>
  <c r="P208" i="16" s="1"/>
  <c r="I144" i="16"/>
  <c r="J144" i="16" s="1"/>
  <c r="P144" i="16" s="1"/>
  <c r="I184" i="16"/>
  <c r="J184" i="16" s="1"/>
  <c r="P184" i="16" s="1"/>
  <c r="I152" i="16"/>
  <c r="J152" i="16" s="1"/>
  <c r="P152" i="16" s="1"/>
  <c r="I136" i="16"/>
  <c r="J136" i="16" s="1"/>
  <c r="P136" i="16" s="1"/>
  <c r="I216" i="16"/>
  <c r="J216" i="16" s="1"/>
  <c r="P216" i="16" s="1"/>
  <c r="G30" i="16"/>
  <c r="G46" i="16"/>
  <c r="G38" i="16"/>
  <c r="G6" i="16"/>
  <c r="G14" i="16"/>
  <c r="G22" i="16"/>
  <c r="G70" i="16"/>
  <c r="G78" i="16"/>
  <c r="G54" i="16"/>
  <c r="G62" i="16"/>
  <c r="G86" i="16"/>
  <c r="Q21" i="16"/>
  <c r="R21" i="16"/>
  <c r="S21" i="16" s="1"/>
  <c r="I18" i="16"/>
  <c r="J18" i="16" s="1"/>
  <c r="P18" i="16" s="1"/>
  <c r="I26" i="16"/>
  <c r="J26" i="16" s="1"/>
  <c r="P26" i="16" s="1"/>
  <c r="I10" i="16"/>
  <c r="J10" i="16" s="1"/>
  <c r="P10" i="16" s="1"/>
  <c r="I171" i="16"/>
  <c r="J171" i="16" s="1"/>
  <c r="P171" i="16" s="1"/>
  <c r="I187" i="16"/>
  <c r="J187" i="16" s="1"/>
  <c r="P187" i="16" s="1"/>
  <c r="I179" i="16"/>
  <c r="J179" i="16" s="1"/>
  <c r="P179" i="16" s="1"/>
  <c r="I155" i="16"/>
  <c r="J155" i="16" s="1"/>
  <c r="P155" i="16" s="1"/>
  <c r="I163" i="16"/>
  <c r="J163" i="16" s="1"/>
  <c r="P163" i="16" s="1"/>
  <c r="I195" i="16"/>
  <c r="J195" i="16" s="1"/>
  <c r="P195" i="16" s="1"/>
  <c r="I139" i="16"/>
  <c r="J139" i="16" s="1"/>
  <c r="P139" i="16" s="1"/>
  <c r="I147" i="16"/>
  <c r="J147" i="16" s="1"/>
  <c r="P147" i="16" s="1"/>
  <c r="I203" i="16"/>
  <c r="J203" i="16" s="1"/>
  <c r="P203" i="16" s="1"/>
  <c r="I211" i="16"/>
  <c r="J211" i="16" s="1"/>
  <c r="P211" i="16" s="1"/>
  <c r="I219" i="16"/>
  <c r="J219" i="16" s="1"/>
  <c r="P219" i="16" s="1"/>
  <c r="G47" i="16"/>
  <c r="G15" i="16"/>
  <c r="G39" i="16"/>
  <c r="G79" i="16"/>
  <c r="G7" i="16"/>
  <c r="G23" i="16"/>
  <c r="G71" i="16"/>
  <c r="G63" i="16"/>
  <c r="G31" i="16"/>
  <c r="G55" i="16"/>
  <c r="I197" i="16"/>
  <c r="J197" i="16" s="1"/>
  <c r="P197" i="16" s="1"/>
  <c r="Q149" i="16"/>
  <c r="R149" i="16"/>
  <c r="S149" i="16" s="1"/>
  <c r="I20" i="16"/>
  <c r="J20" i="16" s="1"/>
  <c r="P20" i="16" s="1"/>
  <c r="I12" i="16"/>
  <c r="J12" i="16" s="1"/>
  <c r="P12" i="16" s="1"/>
  <c r="I28" i="16"/>
  <c r="J28" i="16" s="1"/>
  <c r="P28" i="16" s="1"/>
  <c r="I218" i="16"/>
  <c r="J218" i="16" s="1"/>
  <c r="P218" i="16" s="1"/>
  <c r="I138" i="16"/>
  <c r="J138" i="16" s="1"/>
  <c r="P138" i="16" s="1"/>
  <c r="I178" i="16"/>
  <c r="J178" i="16" s="1"/>
  <c r="P178" i="16" s="1"/>
  <c r="I146" i="16"/>
  <c r="J146" i="16" s="1"/>
  <c r="P146" i="16" s="1"/>
  <c r="I162" i="16"/>
  <c r="J162" i="16" s="1"/>
  <c r="P162" i="16" s="1"/>
  <c r="I202" i="16"/>
  <c r="J202" i="16" s="1"/>
  <c r="P202" i="16" s="1"/>
  <c r="I170" i="16"/>
  <c r="J170" i="16" s="1"/>
  <c r="P170" i="16" s="1"/>
  <c r="I210" i="16"/>
  <c r="J210" i="16" s="1"/>
  <c r="P210" i="16" s="1"/>
  <c r="I186" i="16"/>
  <c r="J186" i="16" s="1"/>
  <c r="P186" i="16" s="1"/>
  <c r="I154" i="16"/>
  <c r="J154" i="16" s="1"/>
  <c r="P154" i="16" s="1"/>
  <c r="I194" i="16"/>
  <c r="J194" i="16" s="1"/>
  <c r="P194" i="16" s="1"/>
  <c r="I11" i="16"/>
  <c r="J11" i="16" s="1"/>
  <c r="P11" i="16" s="1"/>
  <c r="I27" i="16"/>
  <c r="J27" i="16" s="1"/>
  <c r="P27" i="16" s="1"/>
  <c r="I19" i="16"/>
  <c r="J19" i="16" s="1"/>
  <c r="P19" i="16" s="1"/>
  <c r="G17" i="16"/>
  <c r="G9" i="16"/>
  <c r="G49" i="16"/>
  <c r="G33" i="16"/>
  <c r="G73" i="16"/>
  <c r="G65" i="16"/>
  <c r="G25" i="16"/>
  <c r="G81" i="16"/>
  <c r="G89" i="16"/>
  <c r="G57" i="16"/>
  <c r="G41" i="16"/>
  <c r="G51" i="16"/>
  <c r="G43" i="16"/>
  <c r="G59" i="16"/>
  <c r="G11" i="16"/>
  <c r="G67" i="16"/>
  <c r="G91" i="16"/>
  <c r="G19" i="16"/>
  <c r="G83" i="16"/>
  <c r="G75" i="16"/>
  <c r="G27" i="16"/>
  <c r="G35" i="16"/>
  <c r="I173" i="16"/>
  <c r="J173" i="16" s="1"/>
  <c r="P173" i="16" s="1"/>
  <c r="I181" i="16"/>
  <c r="J181" i="16" s="1"/>
  <c r="P181" i="16" s="1"/>
  <c r="Q13" i="16"/>
  <c r="R13" i="16"/>
  <c r="S13" i="16" s="1"/>
  <c r="I165" i="16"/>
  <c r="J165" i="16" s="1"/>
  <c r="P165" i="16" s="1"/>
  <c r="I201" i="16"/>
  <c r="J201" i="16" s="1"/>
  <c r="P201" i="16" s="1"/>
  <c r="I209" i="16"/>
  <c r="J209" i="16" s="1"/>
  <c r="P209" i="16" s="1"/>
  <c r="I161" i="16"/>
  <c r="J161" i="16" s="1"/>
  <c r="P161" i="16" s="1"/>
  <c r="I217" i="16"/>
  <c r="J217" i="16" s="1"/>
  <c r="P217" i="16" s="1"/>
  <c r="I193" i="16"/>
  <c r="J193" i="16" s="1"/>
  <c r="P193" i="16" s="1"/>
  <c r="I169" i="16"/>
  <c r="J169" i="16" s="1"/>
  <c r="P169" i="16" s="1"/>
  <c r="I177" i="16"/>
  <c r="J177" i="16" s="1"/>
  <c r="P177" i="16" s="1"/>
  <c r="I185" i="16"/>
  <c r="J185" i="16" s="1"/>
  <c r="P185" i="16" s="1"/>
  <c r="I145" i="16"/>
  <c r="J145" i="16" s="1"/>
  <c r="P145" i="16" s="1"/>
  <c r="I153" i="16"/>
  <c r="J153" i="16" s="1"/>
  <c r="P153" i="16" s="1"/>
  <c r="I137" i="16"/>
  <c r="J137" i="16" s="1"/>
  <c r="P137" i="16" s="1"/>
  <c r="I140" i="16"/>
  <c r="J140" i="16" s="1"/>
  <c r="P140" i="16" s="1"/>
  <c r="I148" i="16"/>
  <c r="J148" i="16" s="1"/>
  <c r="P148" i="16" s="1"/>
  <c r="I172" i="16"/>
  <c r="J172" i="16" s="1"/>
  <c r="P172" i="16" s="1"/>
  <c r="I220" i="16"/>
  <c r="J220" i="16" s="1"/>
  <c r="P220" i="16" s="1"/>
  <c r="I164" i="16"/>
  <c r="J164" i="16" s="1"/>
  <c r="P164" i="16" s="1"/>
  <c r="I180" i="16"/>
  <c r="J180" i="16" s="1"/>
  <c r="P180" i="16" s="1"/>
  <c r="I196" i="16"/>
  <c r="J196" i="16" s="1"/>
  <c r="P196" i="16" s="1"/>
  <c r="I212" i="16"/>
  <c r="J212" i="16" s="1"/>
  <c r="P212" i="16" s="1"/>
  <c r="I156" i="16"/>
  <c r="J156" i="16" s="1"/>
  <c r="P156" i="16" s="1"/>
  <c r="I204" i="16"/>
  <c r="J204" i="16" s="1"/>
  <c r="P204" i="16" s="1"/>
  <c r="I188" i="16"/>
  <c r="J188" i="16" s="1"/>
  <c r="P188" i="16" s="1"/>
  <c r="I175" i="16"/>
  <c r="J175" i="16" s="1"/>
  <c r="P175" i="16" s="1"/>
  <c r="I151" i="16"/>
  <c r="J151" i="16" s="1"/>
  <c r="P151" i="16" s="1"/>
  <c r="I191" i="16"/>
  <c r="J191" i="16" s="1"/>
  <c r="P191" i="16" s="1"/>
  <c r="I207" i="16"/>
  <c r="J207" i="16" s="1"/>
  <c r="P207" i="16" s="1"/>
  <c r="I215" i="16"/>
  <c r="J215" i="16" s="1"/>
  <c r="P215" i="16" s="1"/>
  <c r="I143" i="16"/>
  <c r="J143" i="16" s="1"/>
  <c r="P143" i="16" s="1"/>
  <c r="I135" i="16"/>
  <c r="J135" i="16" s="1"/>
  <c r="P135" i="16" s="1"/>
  <c r="I167" i="16"/>
  <c r="J167" i="16" s="1"/>
  <c r="P167" i="16" s="1"/>
  <c r="I183" i="16"/>
  <c r="J183" i="16" s="1"/>
  <c r="P183" i="16" s="1"/>
  <c r="I199" i="16"/>
  <c r="J199" i="16" s="1"/>
  <c r="P199" i="16" s="1"/>
  <c r="I159" i="16"/>
  <c r="J159" i="16" s="1"/>
  <c r="P159" i="16" s="1"/>
  <c r="G137" i="16"/>
  <c r="G193" i="16"/>
  <c r="G201" i="16"/>
  <c r="G169" i="16"/>
  <c r="G161" i="16"/>
  <c r="G185" i="16"/>
  <c r="G153" i="16"/>
  <c r="G209" i="16"/>
  <c r="G177" i="16"/>
  <c r="G217" i="16"/>
  <c r="G145" i="16"/>
  <c r="G187" i="16"/>
  <c r="G155" i="16"/>
  <c r="G171" i="16"/>
  <c r="G179" i="16"/>
  <c r="G147" i="16"/>
  <c r="G163" i="16"/>
  <c r="G139" i="16"/>
  <c r="G211" i="16"/>
  <c r="G195" i="16"/>
  <c r="G203" i="16"/>
  <c r="G219" i="16"/>
  <c r="I24" i="16"/>
  <c r="J24" i="16" s="1"/>
  <c r="P24" i="16" s="1"/>
  <c r="I16" i="16"/>
  <c r="J16" i="16" s="1"/>
  <c r="P16" i="16" s="1"/>
  <c r="I8" i="16"/>
  <c r="J8" i="16" s="1"/>
  <c r="P8" i="16" s="1"/>
  <c r="I15" i="16"/>
  <c r="J15" i="16" s="1"/>
  <c r="P15" i="16" s="1"/>
  <c r="I23" i="16"/>
  <c r="J23" i="16" s="1"/>
  <c r="P23" i="16" s="1"/>
  <c r="I7" i="16"/>
  <c r="J7" i="16" s="1"/>
  <c r="P7" i="16" s="1"/>
  <c r="G40" i="16"/>
  <c r="G72" i="16"/>
  <c r="G64" i="16"/>
  <c r="G16" i="16"/>
  <c r="G24" i="16"/>
  <c r="G56" i="16"/>
  <c r="G32" i="16"/>
  <c r="G88" i="16"/>
  <c r="G48" i="16"/>
  <c r="G8" i="16"/>
  <c r="G80" i="16"/>
  <c r="Q141" i="16"/>
  <c r="R141" i="16"/>
  <c r="S141" i="16" s="1"/>
  <c r="I14" i="16"/>
  <c r="J14" i="16" s="1"/>
  <c r="P14" i="16" s="1"/>
  <c r="I6" i="16"/>
  <c r="J6" i="16" s="1"/>
  <c r="P6" i="16" s="1"/>
  <c r="I22" i="16"/>
  <c r="J22" i="16" s="1"/>
  <c r="P22" i="16" s="1"/>
  <c r="I190" i="16"/>
  <c r="J190" i="16" s="1"/>
  <c r="P190" i="16" s="1"/>
  <c r="I198" i="16"/>
  <c r="J198" i="16" s="1"/>
  <c r="P198" i="16" s="1"/>
  <c r="I142" i="16"/>
  <c r="J142" i="16" s="1"/>
  <c r="P142" i="16" s="1"/>
  <c r="I182" i="16"/>
  <c r="J182" i="16" s="1"/>
  <c r="P182" i="16" s="1"/>
  <c r="I206" i="16"/>
  <c r="J206" i="16" s="1"/>
  <c r="P206" i="16" s="1"/>
  <c r="I214" i="16"/>
  <c r="J214" i="16" s="1"/>
  <c r="P214" i="16" s="1"/>
  <c r="I158" i="16"/>
  <c r="J158" i="16" s="1"/>
  <c r="P158" i="16" s="1"/>
  <c r="I134" i="16"/>
  <c r="J134" i="16" s="1"/>
  <c r="P134" i="16" s="1"/>
  <c r="I150" i="16"/>
  <c r="J150" i="16" s="1"/>
  <c r="P150" i="16" s="1"/>
  <c r="I166" i="16"/>
  <c r="J166" i="16" s="1"/>
  <c r="P166" i="16" s="1"/>
  <c r="I174" i="16"/>
  <c r="J174" i="16" s="1"/>
  <c r="P174" i="16" s="1"/>
  <c r="G136" i="16"/>
  <c r="G168" i="16"/>
  <c r="G144" i="16"/>
  <c r="G160" i="16"/>
  <c r="G200" i="16"/>
  <c r="G152" i="16"/>
  <c r="G184" i="16"/>
  <c r="G216" i="16"/>
  <c r="G208" i="16"/>
  <c r="G176" i="16"/>
  <c r="G192" i="16"/>
  <c r="G166" i="16"/>
  <c r="G134" i="16"/>
  <c r="G142" i="16"/>
  <c r="G190" i="16"/>
  <c r="G182" i="16"/>
  <c r="G206" i="16"/>
  <c r="G214" i="16"/>
  <c r="G158" i="16"/>
  <c r="G198" i="16"/>
  <c r="G150" i="16"/>
  <c r="G174" i="16"/>
  <c r="Q5" i="16"/>
  <c r="R5" i="16"/>
  <c r="I205" i="16"/>
  <c r="J205" i="16" s="1"/>
  <c r="P205" i="16" s="1"/>
  <c r="Q24" i="5"/>
  <c r="Q17" i="12"/>
  <c r="Q28" i="12" s="1"/>
  <c r="P35" i="12"/>
  <c r="G96" i="9" a="1"/>
  <c r="G96" i="9" s="1"/>
  <c r="AL96" i="16" s="1"/>
  <c r="G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Q6" i="13"/>
  <c r="Q28" i="13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99" i="16" s="1"/>
  <c r="G227" i="9" a="1"/>
  <c r="G227" i="9" s="1"/>
  <c r="AL227" i="16" s="1"/>
  <c r="G227" i="16" s="1"/>
  <c r="G98" i="9" a="1"/>
  <c r="G98" i="9" s="1"/>
  <c r="AL98" i="16" s="1"/>
  <c r="G226" i="9" a="1"/>
  <c r="G226" i="9" s="1"/>
  <c r="AL226" i="16" s="1"/>
  <c r="G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95" i="16" s="1"/>
  <c r="G215" i="9" a="1"/>
  <c r="G215" i="9" s="1"/>
  <c r="AL215" i="16" s="1"/>
  <c r="G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31" i="7" s="1"/>
  <c r="P31" i="8" s="1"/>
  <c r="P9" i="5"/>
  <c r="P31" i="5" s="1"/>
  <c r="I224" i="9" s="1" a="1"/>
  <c r="I224" i="9" s="1"/>
  <c r="AN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I226" i="16" s="1"/>
  <c r="J226" i="16" s="1"/>
  <c r="P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I228" i="16" s="1"/>
  <c r="J228" i="16" s="1"/>
  <c r="P228" i="16" s="1"/>
  <c r="P13" i="4"/>
  <c r="Q22" i="4"/>
  <c r="Q22" i="7"/>
  <c r="P22" i="8"/>
  <c r="Q17" i="5"/>
  <c r="Q17" i="7"/>
  <c r="P17" i="8"/>
  <c r="Q18" i="5"/>
  <c r="Q20" i="7"/>
  <c r="P20" i="8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I223" i="16" s="1"/>
  <c r="J223" i="16" s="1"/>
  <c r="P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R24" i="5" l="1"/>
  <c r="Q226" i="16"/>
  <c r="R226" i="16"/>
  <c r="T227" i="16"/>
  <c r="U227" i="16" s="1"/>
  <c r="V227" i="16" s="1"/>
  <c r="T96" i="16"/>
  <c r="U96" i="16" s="1"/>
  <c r="V96" i="16" s="1"/>
  <c r="L192" i="16"/>
  <c r="T192" i="16"/>
  <c r="U192" i="16" s="1"/>
  <c r="V192" i="16" s="1"/>
  <c r="K192" i="16"/>
  <c r="X192" i="16" s="1"/>
  <c r="T99" i="16"/>
  <c r="U99" i="16" s="1"/>
  <c r="L17" i="16"/>
  <c r="T17" i="16"/>
  <c r="U17" i="16" s="1"/>
  <c r="K17" i="16"/>
  <c r="X17" i="16" s="1"/>
  <c r="Q155" i="16"/>
  <c r="R155" i="16"/>
  <c r="S155" i="16" s="1"/>
  <c r="T70" i="16"/>
  <c r="U70" i="16" s="1"/>
  <c r="T226" i="16"/>
  <c r="U226" i="16" s="1"/>
  <c r="K226" i="16"/>
  <c r="X226" i="16" s="1"/>
  <c r="L226" i="16"/>
  <c r="K176" i="16"/>
  <c r="X176" i="16" s="1"/>
  <c r="T176" i="16"/>
  <c r="U176" i="16" s="1"/>
  <c r="V176" i="16" s="1"/>
  <c r="L176" i="16"/>
  <c r="L219" i="16"/>
  <c r="T219" i="16"/>
  <c r="U219" i="16" s="1"/>
  <c r="K219" i="16"/>
  <c r="X219" i="16" s="1"/>
  <c r="Q188" i="16"/>
  <c r="R188" i="16"/>
  <c r="S188" i="16" s="1"/>
  <c r="Q162" i="16"/>
  <c r="R162" i="16"/>
  <c r="S162" i="16" s="1"/>
  <c r="I221" i="16"/>
  <c r="J221" i="16" s="1"/>
  <c r="P221" i="16" s="1"/>
  <c r="T183" i="16"/>
  <c r="U183" i="16" s="1"/>
  <c r="L183" i="16"/>
  <c r="K183" i="16"/>
  <c r="X183" i="16" s="1"/>
  <c r="T50" i="16"/>
  <c r="U50" i="16" s="1"/>
  <c r="V50" i="16" s="1"/>
  <c r="T42" i="16"/>
  <c r="U42" i="16" s="1"/>
  <c r="K170" i="16"/>
  <c r="X170" i="16" s="1"/>
  <c r="T170" i="16"/>
  <c r="U170" i="16" s="1"/>
  <c r="L170" i="16"/>
  <c r="Q202" i="16"/>
  <c r="R202" i="16"/>
  <c r="S202" i="16" s="1"/>
  <c r="Q20" i="16"/>
  <c r="R20" i="16"/>
  <c r="S20" i="16" s="1"/>
  <c r="L151" i="16"/>
  <c r="K151" i="16"/>
  <c r="X151" i="16" s="1"/>
  <c r="T151" i="16"/>
  <c r="U151" i="16" s="1"/>
  <c r="T34" i="16"/>
  <c r="U34" i="16" s="1"/>
  <c r="K214" i="16"/>
  <c r="X214" i="16" s="1"/>
  <c r="T214" i="16"/>
  <c r="U214" i="16" s="1"/>
  <c r="L214" i="16"/>
  <c r="Q215" i="16"/>
  <c r="R215" i="16"/>
  <c r="Q194" i="16"/>
  <c r="R194" i="16"/>
  <c r="S5" i="16"/>
  <c r="L206" i="16"/>
  <c r="T206" i="16"/>
  <c r="U206" i="16" s="1"/>
  <c r="K206" i="16"/>
  <c r="X206" i="16" s="1"/>
  <c r="G222" i="16"/>
  <c r="T208" i="16"/>
  <c r="U208" i="16" s="1"/>
  <c r="L208" i="16"/>
  <c r="K208" i="16"/>
  <c r="X208" i="16" s="1"/>
  <c r="T168" i="16"/>
  <c r="U168" i="16" s="1"/>
  <c r="V168" i="16" s="1"/>
  <c r="K168" i="16"/>
  <c r="X168" i="16" s="1"/>
  <c r="L168" i="16"/>
  <c r="Q158" i="16"/>
  <c r="R158" i="16"/>
  <c r="S158" i="16" s="1"/>
  <c r="Q190" i="16"/>
  <c r="R190" i="16"/>
  <c r="S190" i="16" s="1"/>
  <c r="I30" i="16"/>
  <c r="J30" i="16" s="1"/>
  <c r="P30" i="16" s="1"/>
  <c r="Q16" i="16"/>
  <c r="R16" i="16"/>
  <c r="S16" i="16" s="1"/>
  <c r="T203" i="16"/>
  <c r="U203" i="16" s="1"/>
  <c r="K203" i="16"/>
  <c r="X203" i="16" s="1"/>
  <c r="L203" i="16"/>
  <c r="L179" i="16"/>
  <c r="T179" i="16"/>
  <c r="U179" i="16" s="1"/>
  <c r="V179" i="16" s="1"/>
  <c r="K179" i="16"/>
  <c r="X179" i="16" s="1"/>
  <c r="T145" i="16"/>
  <c r="U145" i="16" s="1"/>
  <c r="L145" i="16"/>
  <c r="K145" i="16"/>
  <c r="X145" i="16" s="1"/>
  <c r="Q159" i="16"/>
  <c r="R159" i="16"/>
  <c r="S159" i="16" s="1"/>
  <c r="Q207" i="16"/>
  <c r="R207" i="16"/>
  <c r="Q204" i="16"/>
  <c r="R204" i="16"/>
  <c r="S204" i="16" s="1"/>
  <c r="Q180" i="16"/>
  <c r="R180" i="16"/>
  <c r="I225" i="16"/>
  <c r="J225" i="16" s="1"/>
  <c r="P225" i="16" s="1"/>
  <c r="Q217" i="16"/>
  <c r="R217" i="16"/>
  <c r="Q165" i="16"/>
  <c r="R165" i="16"/>
  <c r="S165" i="16" s="1"/>
  <c r="T67" i="16"/>
  <c r="U67" i="16" s="1"/>
  <c r="V67" i="16" s="1"/>
  <c r="T25" i="16"/>
  <c r="U25" i="16" s="1"/>
  <c r="V25" i="16" s="1"/>
  <c r="L25" i="16"/>
  <c r="K25" i="16"/>
  <c r="X25" i="16" s="1"/>
  <c r="T79" i="16"/>
  <c r="U79" i="16" s="1"/>
  <c r="V79" i="16" s="1"/>
  <c r="I227" i="16"/>
  <c r="J227" i="16" s="1"/>
  <c r="P227" i="16" s="1"/>
  <c r="Q187" i="16"/>
  <c r="R187" i="16"/>
  <c r="Q10" i="16"/>
  <c r="R10" i="16"/>
  <c r="G94" i="16"/>
  <c r="Q136" i="16"/>
  <c r="R136" i="16"/>
  <c r="S136" i="16" s="1"/>
  <c r="Q192" i="16"/>
  <c r="R192" i="16"/>
  <c r="S192" i="16" s="1"/>
  <c r="K159" i="16"/>
  <c r="X159" i="16" s="1"/>
  <c r="T159" i="16"/>
  <c r="U159" i="16" s="1"/>
  <c r="L159" i="16"/>
  <c r="T135" i="16"/>
  <c r="U135" i="16" s="1"/>
  <c r="L135" i="16"/>
  <c r="K135" i="16"/>
  <c r="X135" i="16" s="1"/>
  <c r="G98" i="16"/>
  <c r="T58" i="16"/>
  <c r="U58" i="16" s="1"/>
  <c r="V58" i="16" s="1"/>
  <c r="K194" i="16"/>
  <c r="X194" i="16" s="1"/>
  <c r="T194" i="16"/>
  <c r="U194" i="16" s="1"/>
  <c r="V194" i="16" s="1"/>
  <c r="L194" i="16"/>
  <c r="Q150" i="16"/>
  <c r="R150" i="16"/>
  <c r="K137" i="16"/>
  <c r="X137" i="16" s="1"/>
  <c r="T137" i="16"/>
  <c r="U137" i="16" s="1"/>
  <c r="V137" i="16" s="1"/>
  <c r="L137" i="16"/>
  <c r="T66" i="16"/>
  <c r="U66" i="16" s="1"/>
  <c r="V66" i="16" s="1"/>
  <c r="G45" i="16"/>
  <c r="G85" i="16"/>
  <c r="G21" i="16"/>
  <c r="G61" i="16"/>
  <c r="G77" i="16"/>
  <c r="G53" i="16"/>
  <c r="G37" i="16"/>
  <c r="G13" i="16"/>
  <c r="G5" i="16"/>
  <c r="G93" i="16"/>
  <c r="G29" i="16"/>
  <c r="G69" i="16"/>
  <c r="K144" i="16"/>
  <c r="X144" i="16" s="1"/>
  <c r="L144" i="16"/>
  <c r="T144" i="16"/>
  <c r="U144" i="16" s="1"/>
  <c r="V144" i="16" s="1"/>
  <c r="L185" i="16"/>
  <c r="T185" i="16"/>
  <c r="U185" i="16" s="1"/>
  <c r="K185" i="16"/>
  <c r="X185" i="16" s="1"/>
  <c r="Q193" i="16"/>
  <c r="R193" i="16"/>
  <c r="T81" i="16"/>
  <c r="U81" i="16" s="1"/>
  <c r="V81" i="16" s="1"/>
  <c r="T166" i="16"/>
  <c r="U166" i="16" s="1"/>
  <c r="V166" i="16" s="1"/>
  <c r="L166" i="16"/>
  <c r="K166" i="16"/>
  <c r="X166" i="16" s="1"/>
  <c r="L136" i="16"/>
  <c r="T136" i="16"/>
  <c r="U136" i="16" s="1"/>
  <c r="K136" i="16"/>
  <c r="X136" i="16" s="1"/>
  <c r="K195" i="16"/>
  <c r="X195" i="16" s="1"/>
  <c r="T195" i="16"/>
  <c r="U195" i="16" s="1"/>
  <c r="L195" i="16"/>
  <c r="Q199" i="16"/>
  <c r="R199" i="16"/>
  <c r="S199" i="16" s="1"/>
  <c r="Q156" i="16"/>
  <c r="R156" i="16"/>
  <c r="S156" i="16" s="1"/>
  <c r="Q164" i="16"/>
  <c r="R164" i="16"/>
  <c r="Q153" i="16"/>
  <c r="R153" i="16"/>
  <c r="S153" i="16" s="1"/>
  <c r="Q161" i="16"/>
  <c r="R161" i="16"/>
  <c r="S161" i="16" s="1"/>
  <c r="T27" i="16"/>
  <c r="U27" i="16" s="1"/>
  <c r="V27" i="16" s="1"/>
  <c r="L27" i="16"/>
  <c r="K27" i="16"/>
  <c r="X27" i="16" s="1"/>
  <c r="T65" i="16"/>
  <c r="U65" i="16" s="1"/>
  <c r="V65" i="16" s="1"/>
  <c r="Q19" i="16"/>
  <c r="R19" i="16"/>
  <c r="S19" i="16" s="1"/>
  <c r="Q154" i="16"/>
  <c r="R154" i="16"/>
  <c r="Q146" i="16"/>
  <c r="R146" i="16"/>
  <c r="S146" i="16" s="1"/>
  <c r="Q197" i="16"/>
  <c r="R197" i="16"/>
  <c r="S197" i="16" s="1"/>
  <c r="T71" i="16"/>
  <c r="U71" i="16" s="1"/>
  <c r="T39" i="16"/>
  <c r="U39" i="16" s="1"/>
  <c r="V39" i="16" s="1"/>
  <c r="Q18" i="16"/>
  <c r="R18" i="16"/>
  <c r="T86" i="16"/>
  <c r="U86" i="16" s="1"/>
  <c r="K14" i="16"/>
  <c r="X14" i="16" s="1"/>
  <c r="L14" i="16"/>
  <c r="T14" i="16"/>
  <c r="U14" i="16" s="1"/>
  <c r="Q152" i="16"/>
  <c r="R152" i="16"/>
  <c r="L207" i="16"/>
  <c r="T207" i="16"/>
  <c r="U207" i="16" s="1"/>
  <c r="V207" i="16" s="1"/>
  <c r="K207" i="16"/>
  <c r="X207" i="16" s="1"/>
  <c r="T82" i="16"/>
  <c r="U82" i="16" s="1"/>
  <c r="K10" i="16"/>
  <c r="X10" i="16" s="1"/>
  <c r="T10" i="16"/>
  <c r="U10" i="16" s="1"/>
  <c r="V10" i="16" s="1"/>
  <c r="L10" i="16"/>
  <c r="T186" i="16"/>
  <c r="U186" i="16" s="1"/>
  <c r="L186" i="16"/>
  <c r="K186" i="16"/>
  <c r="X186" i="16" s="1"/>
  <c r="L202" i="16"/>
  <c r="K202" i="16"/>
  <c r="X202" i="16" s="1"/>
  <c r="T202" i="16"/>
  <c r="U202" i="16" s="1"/>
  <c r="V202" i="16" s="1"/>
  <c r="Z202" i="16" s="1"/>
  <c r="K184" i="16"/>
  <c r="X184" i="16" s="1"/>
  <c r="L184" i="16"/>
  <c r="T184" i="16"/>
  <c r="U184" i="16" s="1"/>
  <c r="Q174" i="16"/>
  <c r="R174" i="16"/>
  <c r="S174" i="16" s="1"/>
  <c r="Q206" i="16"/>
  <c r="R206" i="16"/>
  <c r="Q22" i="16"/>
  <c r="R22" i="16"/>
  <c r="S22" i="16" s="1"/>
  <c r="L8" i="16"/>
  <c r="T8" i="16"/>
  <c r="U8" i="16" s="1"/>
  <c r="K8" i="16"/>
  <c r="X8" i="16" s="1"/>
  <c r="T24" i="16"/>
  <c r="U24" i="16" s="1"/>
  <c r="L24" i="16"/>
  <c r="K24" i="16"/>
  <c r="X24" i="16" s="1"/>
  <c r="K155" i="16"/>
  <c r="X155" i="16" s="1"/>
  <c r="T155" i="16"/>
  <c r="U155" i="16" s="1"/>
  <c r="L155" i="16"/>
  <c r="L177" i="16"/>
  <c r="T177" i="16"/>
  <c r="U177" i="16" s="1"/>
  <c r="V177" i="16" s="1"/>
  <c r="K177" i="16"/>
  <c r="X177" i="16" s="1"/>
  <c r="K169" i="16"/>
  <c r="X169" i="16" s="1"/>
  <c r="T169" i="16"/>
  <c r="U169" i="16" s="1"/>
  <c r="V169" i="16" s="1"/>
  <c r="L169" i="16"/>
  <c r="Q183" i="16"/>
  <c r="R183" i="16"/>
  <c r="S183" i="16" s="1"/>
  <c r="Q191" i="16"/>
  <c r="R191" i="16"/>
  <c r="Q220" i="16"/>
  <c r="R220" i="16"/>
  <c r="S220" i="16" s="1"/>
  <c r="Q145" i="16"/>
  <c r="R145" i="16"/>
  <c r="S145" i="16" s="1"/>
  <c r="Q209" i="16"/>
  <c r="R209" i="16"/>
  <c r="S209" i="16" s="1"/>
  <c r="T75" i="16"/>
  <c r="U75" i="16" s="1"/>
  <c r="L11" i="16"/>
  <c r="K11" i="16"/>
  <c r="X11" i="16" s="1"/>
  <c r="T11" i="16"/>
  <c r="U11" i="16" s="1"/>
  <c r="G97" i="16"/>
  <c r="T73" i="16"/>
  <c r="U73" i="16" s="1"/>
  <c r="V73" i="16" s="1"/>
  <c r="G87" i="16"/>
  <c r="K15" i="16"/>
  <c r="X15" i="16" s="1"/>
  <c r="L15" i="16"/>
  <c r="T15" i="16"/>
  <c r="U15" i="16" s="1"/>
  <c r="V15" i="16" s="1"/>
  <c r="Q147" i="16"/>
  <c r="R147" i="16"/>
  <c r="S147" i="16" s="1"/>
  <c r="Q171" i="16"/>
  <c r="R171" i="16"/>
  <c r="T62" i="16"/>
  <c r="U62" i="16" s="1"/>
  <c r="T6" i="16"/>
  <c r="U6" i="16" s="1"/>
  <c r="V6" i="16" s="1"/>
  <c r="K6" i="16"/>
  <c r="X6" i="16" s="1"/>
  <c r="L6" i="16"/>
  <c r="I224" i="16"/>
  <c r="J224" i="16" s="1"/>
  <c r="P224" i="16" s="1"/>
  <c r="G223" i="16"/>
  <c r="S213" i="16"/>
  <c r="L162" i="16"/>
  <c r="T162" i="16"/>
  <c r="U162" i="16" s="1"/>
  <c r="V162" i="16" s="1"/>
  <c r="Z162" i="16" s="1"/>
  <c r="K162" i="16"/>
  <c r="X162" i="16" s="1"/>
  <c r="L138" i="16"/>
  <c r="T138" i="16"/>
  <c r="U138" i="16" s="1"/>
  <c r="K138" i="16"/>
  <c r="X138" i="16" s="1"/>
  <c r="Q25" i="16"/>
  <c r="R25" i="16"/>
  <c r="T158" i="16"/>
  <c r="U158" i="16" s="1"/>
  <c r="V158" i="16" s="1"/>
  <c r="Z158" i="16" s="1"/>
  <c r="L158" i="16"/>
  <c r="K158" i="16"/>
  <c r="X158" i="16" s="1"/>
  <c r="Q142" i="16"/>
  <c r="R142" i="16"/>
  <c r="T40" i="16"/>
  <c r="U40" i="16" s="1"/>
  <c r="Q15" i="16"/>
  <c r="R15" i="16"/>
  <c r="S15" i="16" s="1"/>
  <c r="Q24" i="16"/>
  <c r="R24" i="16"/>
  <c r="S24" i="16" s="1"/>
  <c r="Q143" i="16"/>
  <c r="R143" i="16"/>
  <c r="S143" i="16" s="1"/>
  <c r="Q228" i="16"/>
  <c r="R228" i="16"/>
  <c r="T95" i="16"/>
  <c r="U95" i="16" s="1"/>
  <c r="K215" i="16"/>
  <c r="X215" i="16" s="1"/>
  <c r="L215" i="16"/>
  <c r="T215" i="16"/>
  <c r="U215" i="16" s="1"/>
  <c r="V215" i="16" s="1"/>
  <c r="Q198" i="16"/>
  <c r="R198" i="16"/>
  <c r="S198" i="16" s="1"/>
  <c r="G225" i="16"/>
  <c r="Q196" i="16"/>
  <c r="R196" i="16"/>
  <c r="S196" i="16" s="1"/>
  <c r="T91" i="16"/>
  <c r="U91" i="16" s="1"/>
  <c r="Q179" i="16"/>
  <c r="Y179" i="16" s="1"/>
  <c r="AG179" i="16" s="1"/>
  <c r="R179" i="16"/>
  <c r="S179" i="16" s="1"/>
  <c r="K22" i="16"/>
  <c r="X22" i="16" s="1"/>
  <c r="T22" i="16"/>
  <c r="U22" i="16" s="1"/>
  <c r="V22" i="16" s="1"/>
  <c r="L22" i="16"/>
  <c r="Q14" i="16"/>
  <c r="R14" i="16"/>
  <c r="S14" i="16" s="1"/>
  <c r="K161" i="16"/>
  <c r="X161" i="16" s="1"/>
  <c r="L161" i="16"/>
  <c r="T161" i="16"/>
  <c r="U161" i="16" s="1"/>
  <c r="T174" i="16"/>
  <c r="U174" i="16" s="1"/>
  <c r="V174" i="16" s="1"/>
  <c r="K174" i="16"/>
  <c r="X174" i="16" s="1"/>
  <c r="L174" i="16"/>
  <c r="L190" i="16"/>
  <c r="K190" i="16"/>
  <c r="X190" i="16" s="1"/>
  <c r="T190" i="16"/>
  <c r="U190" i="16" s="1"/>
  <c r="T152" i="16"/>
  <c r="U152" i="16" s="1"/>
  <c r="L152" i="16"/>
  <c r="K152" i="16"/>
  <c r="X152" i="16" s="1"/>
  <c r="Q182" i="16"/>
  <c r="R182" i="16"/>
  <c r="S182" i="16" s="1"/>
  <c r="T48" i="16"/>
  <c r="U48" i="16" s="1"/>
  <c r="K16" i="16"/>
  <c r="X16" i="16" s="1"/>
  <c r="T16" i="16"/>
  <c r="U16" i="16" s="1"/>
  <c r="V16" i="16" s="1"/>
  <c r="Z16" i="16" s="1"/>
  <c r="L16" i="16"/>
  <c r="Q23" i="16"/>
  <c r="R23" i="16"/>
  <c r="S23" i="16" s="1"/>
  <c r="T211" i="16"/>
  <c r="U211" i="16" s="1"/>
  <c r="L211" i="16"/>
  <c r="K211" i="16"/>
  <c r="X211" i="16" s="1"/>
  <c r="T201" i="16"/>
  <c r="U201" i="16" s="1"/>
  <c r="L201" i="16"/>
  <c r="K201" i="16"/>
  <c r="X201" i="16" s="1"/>
  <c r="Q167" i="16"/>
  <c r="R167" i="16"/>
  <c r="S167" i="16" s="1"/>
  <c r="Q212" i="16"/>
  <c r="R212" i="16"/>
  <c r="S212" i="16" s="1"/>
  <c r="Q172" i="16"/>
  <c r="R172" i="16"/>
  <c r="S172" i="16" s="1"/>
  <c r="Q185" i="16"/>
  <c r="R185" i="16"/>
  <c r="S185" i="16" s="1"/>
  <c r="Q181" i="16"/>
  <c r="R181" i="16"/>
  <c r="S181" i="16" s="1"/>
  <c r="T59" i="16"/>
  <c r="U59" i="16" s="1"/>
  <c r="T57" i="16"/>
  <c r="U57" i="16" s="1"/>
  <c r="V57" i="16" s="1"/>
  <c r="T33" i="16"/>
  <c r="U33" i="16" s="1"/>
  <c r="Q186" i="16"/>
  <c r="R186" i="16"/>
  <c r="S186" i="16" s="1"/>
  <c r="Q178" i="16"/>
  <c r="R178" i="16"/>
  <c r="S178" i="16" s="1"/>
  <c r="T47" i="16"/>
  <c r="U47" i="16" s="1"/>
  <c r="V47" i="16" s="1"/>
  <c r="Q139" i="16"/>
  <c r="R139" i="16"/>
  <c r="T54" i="16"/>
  <c r="U54" i="16" s="1"/>
  <c r="T38" i="16"/>
  <c r="U38" i="16" s="1"/>
  <c r="V38" i="16" s="1"/>
  <c r="Q184" i="16"/>
  <c r="R184" i="16"/>
  <c r="Q200" i="16"/>
  <c r="R200" i="16"/>
  <c r="S200" i="16" s="1"/>
  <c r="K199" i="16"/>
  <c r="X199" i="16" s="1"/>
  <c r="T199" i="16"/>
  <c r="U199" i="16" s="1"/>
  <c r="L199" i="16"/>
  <c r="T26" i="16"/>
  <c r="U26" i="16" s="1"/>
  <c r="V26" i="16" s="1"/>
  <c r="K26" i="16"/>
  <c r="X26" i="16" s="1"/>
  <c r="L26" i="16"/>
  <c r="T74" i="16"/>
  <c r="U74" i="16" s="1"/>
  <c r="T178" i="16"/>
  <c r="U178" i="16" s="1"/>
  <c r="L178" i="16"/>
  <c r="K178" i="16"/>
  <c r="X178" i="16" s="1"/>
  <c r="Q211" i="16"/>
  <c r="R211" i="16"/>
  <c r="S211" i="16" s="1"/>
  <c r="Q160" i="16"/>
  <c r="R160" i="16"/>
  <c r="S160" i="16" s="1"/>
  <c r="Q205" i="16"/>
  <c r="R205" i="16"/>
  <c r="S205" i="16" s="1"/>
  <c r="Q134" i="16"/>
  <c r="R134" i="16"/>
  <c r="T147" i="16"/>
  <c r="U147" i="16" s="1"/>
  <c r="V147" i="16" s="1"/>
  <c r="Z147" i="16" s="1"/>
  <c r="K147" i="16"/>
  <c r="X147" i="16" s="1"/>
  <c r="L147" i="16"/>
  <c r="T41" i="16"/>
  <c r="U41" i="16" s="1"/>
  <c r="V41" i="16" s="1"/>
  <c r="T63" i="16"/>
  <c r="U63" i="16" s="1"/>
  <c r="T182" i="16"/>
  <c r="U182" i="16" s="1"/>
  <c r="V182" i="16" s="1"/>
  <c r="Z182" i="16" s="1"/>
  <c r="K182" i="16"/>
  <c r="X182" i="16" s="1"/>
  <c r="L182" i="16"/>
  <c r="Q214" i="16"/>
  <c r="R214" i="16"/>
  <c r="S214" i="16" s="1"/>
  <c r="T56" i="16"/>
  <c r="U56" i="16" s="1"/>
  <c r="V56" i="16" s="1"/>
  <c r="T217" i="16"/>
  <c r="U217" i="16" s="1"/>
  <c r="K217" i="16"/>
  <c r="X217" i="16" s="1"/>
  <c r="L217" i="16"/>
  <c r="L150" i="16"/>
  <c r="K150" i="16"/>
  <c r="X150" i="16" s="1"/>
  <c r="T150" i="16"/>
  <c r="U150" i="16" s="1"/>
  <c r="V150" i="16" s="1"/>
  <c r="G224" i="16"/>
  <c r="T200" i="16"/>
  <c r="U200" i="16" s="1"/>
  <c r="L200" i="16"/>
  <c r="K200" i="16"/>
  <c r="X200" i="16" s="1"/>
  <c r="I222" i="16"/>
  <c r="J222" i="16" s="1"/>
  <c r="P222" i="16" s="1"/>
  <c r="Q6" i="16"/>
  <c r="R6" i="16"/>
  <c r="T88" i="16"/>
  <c r="U88" i="16" s="1"/>
  <c r="V88" i="16" s="1"/>
  <c r="T64" i="16"/>
  <c r="U64" i="16" s="1"/>
  <c r="Q7" i="16"/>
  <c r="R7" i="16"/>
  <c r="Q8" i="16"/>
  <c r="R8" i="16"/>
  <c r="S8" i="16" s="1"/>
  <c r="T139" i="16"/>
  <c r="U139" i="16" s="1"/>
  <c r="K139" i="16"/>
  <c r="X139" i="16" s="1"/>
  <c r="L139" i="16"/>
  <c r="L187" i="16"/>
  <c r="T187" i="16"/>
  <c r="U187" i="16" s="1"/>
  <c r="K187" i="16"/>
  <c r="X187" i="16" s="1"/>
  <c r="T209" i="16"/>
  <c r="U209" i="16" s="1"/>
  <c r="V209" i="16" s="1"/>
  <c r="K209" i="16"/>
  <c r="X209" i="16" s="1"/>
  <c r="L209" i="16"/>
  <c r="L193" i="16"/>
  <c r="K193" i="16"/>
  <c r="X193" i="16" s="1"/>
  <c r="T193" i="16"/>
  <c r="U193" i="16" s="1"/>
  <c r="V193" i="16" s="1"/>
  <c r="Q135" i="16"/>
  <c r="R135" i="16"/>
  <c r="S135" i="16" s="1"/>
  <c r="Q151" i="16"/>
  <c r="R151" i="16"/>
  <c r="S151" i="16" s="1"/>
  <c r="Q148" i="16"/>
  <c r="R148" i="16"/>
  <c r="S148" i="16" s="1"/>
  <c r="Q177" i="16"/>
  <c r="Y177" i="16" s="1"/>
  <c r="AG177" i="16" s="1"/>
  <c r="R177" i="16"/>
  <c r="S177" i="16" s="1"/>
  <c r="Q201" i="16"/>
  <c r="R201" i="16"/>
  <c r="S201" i="16" s="1"/>
  <c r="Q173" i="16"/>
  <c r="R173" i="16"/>
  <c r="S173" i="16" s="1"/>
  <c r="T83" i="16"/>
  <c r="U83" i="16" s="1"/>
  <c r="V83" i="16" s="1"/>
  <c r="T43" i="16"/>
  <c r="U43" i="16" s="1"/>
  <c r="V43" i="16" s="1"/>
  <c r="T49" i="16"/>
  <c r="U49" i="16" s="1"/>
  <c r="Q210" i="16"/>
  <c r="R210" i="16"/>
  <c r="S210" i="16" s="1"/>
  <c r="Q138" i="16"/>
  <c r="R138" i="16"/>
  <c r="S138" i="16" s="1"/>
  <c r="Q28" i="16"/>
  <c r="R28" i="16"/>
  <c r="T55" i="16"/>
  <c r="U55" i="16" s="1"/>
  <c r="K23" i="16"/>
  <c r="X23" i="16" s="1"/>
  <c r="L23" i="16"/>
  <c r="T23" i="16"/>
  <c r="U23" i="16" s="1"/>
  <c r="Q219" i="16"/>
  <c r="R219" i="16"/>
  <c r="S219" i="16" s="1"/>
  <c r="Q195" i="16"/>
  <c r="R195" i="16"/>
  <c r="S195" i="16" s="1"/>
  <c r="T78" i="16"/>
  <c r="U78" i="16" s="1"/>
  <c r="T46" i="16"/>
  <c r="U46" i="16" s="1"/>
  <c r="V46" i="16" s="1"/>
  <c r="Q144" i="16"/>
  <c r="Y144" i="16" s="1"/>
  <c r="AG144" i="16" s="1"/>
  <c r="R144" i="16"/>
  <c r="Q176" i="16"/>
  <c r="Y176" i="16" s="1"/>
  <c r="AG176" i="16" s="1"/>
  <c r="R176" i="16"/>
  <c r="S176" i="16" s="1"/>
  <c r="L191" i="16"/>
  <c r="T191" i="16"/>
  <c r="U191" i="16" s="1"/>
  <c r="K191" i="16"/>
  <c r="X191" i="16" s="1"/>
  <c r="T167" i="16"/>
  <c r="U167" i="16" s="1"/>
  <c r="V167" i="16" s="1"/>
  <c r="Z167" i="16" s="1"/>
  <c r="L167" i="16"/>
  <c r="K167" i="16"/>
  <c r="X167" i="16" s="1"/>
  <c r="K18" i="16"/>
  <c r="X18" i="16" s="1"/>
  <c r="T18" i="16"/>
  <c r="U18" i="16" s="1"/>
  <c r="V18" i="16" s="1"/>
  <c r="L18" i="16"/>
  <c r="Q189" i="16"/>
  <c r="R189" i="16"/>
  <c r="S189" i="16" s="1"/>
  <c r="L218" i="16"/>
  <c r="K218" i="16"/>
  <c r="X218" i="16" s="1"/>
  <c r="T218" i="16"/>
  <c r="U218" i="16" s="1"/>
  <c r="K210" i="16"/>
  <c r="X210" i="16" s="1"/>
  <c r="T210" i="16"/>
  <c r="U210" i="16" s="1"/>
  <c r="L210" i="16"/>
  <c r="Q17" i="16"/>
  <c r="R17" i="16"/>
  <c r="S17" i="16" s="1"/>
  <c r="K163" i="16"/>
  <c r="X163" i="16" s="1"/>
  <c r="L163" i="16"/>
  <c r="T163" i="16"/>
  <c r="U163" i="16" s="1"/>
  <c r="V163" i="16" s="1"/>
  <c r="Q218" i="16"/>
  <c r="R218" i="16"/>
  <c r="S218" i="16" s="1"/>
  <c r="Q216" i="16"/>
  <c r="R216" i="16"/>
  <c r="S216" i="16" s="1"/>
  <c r="L154" i="16"/>
  <c r="T154" i="16"/>
  <c r="U154" i="16" s="1"/>
  <c r="K154" i="16"/>
  <c r="X154" i="16" s="1"/>
  <c r="T134" i="16"/>
  <c r="U134" i="16" s="1"/>
  <c r="K134" i="16"/>
  <c r="X134" i="16" s="1"/>
  <c r="L134" i="16"/>
  <c r="T80" i="16"/>
  <c r="U80" i="16" s="1"/>
  <c r="Q223" i="16"/>
  <c r="R223" i="16"/>
  <c r="S223" i="16" s="1"/>
  <c r="Q137" i="16"/>
  <c r="R137" i="16"/>
  <c r="T35" i="16"/>
  <c r="U35" i="16" s="1"/>
  <c r="V35" i="16" s="1"/>
  <c r="Q203" i="16"/>
  <c r="R203" i="16"/>
  <c r="S203" i="16" s="1"/>
  <c r="Q26" i="16"/>
  <c r="R26" i="16"/>
  <c r="S26" i="16" s="1"/>
  <c r="T216" i="16"/>
  <c r="U216" i="16" s="1"/>
  <c r="V216" i="16" s="1"/>
  <c r="L216" i="16"/>
  <c r="K216" i="16"/>
  <c r="X216" i="16" s="1"/>
  <c r="K171" i="16"/>
  <c r="X171" i="16" s="1"/>
  <c r="T171" i="16"/>
  <c r="U171" i="16" s="1"/>
  <c r="L171" i="16"/>
  <c r="G205" i="16"/>
  <c r="G173" i="16"/>
  <c r="G141" i="16"/>
  <c r="G189" i="16"/>
  <c r="G165" i="16"/>
  <c r="G181" i="16"/>
  <c r="G221" i="16"/>
  <c r="G149" i="16"/>
  <c r="G213" i="16"/>
  <c r="G133" i="16"/>
  <c r="G197" i="16"/>
  <c r="G157" i="16"/>
  <c r="L198" i="16"/>
  <c r="K198" i="16"/>
  <c r="X198" i="16" s="1"/>
  <c r="T198" i="16"/>
  <c r="U198" i="16" s="1"/>
  <c r="V198" i="16" s="1"/>
  <c r="K142" i="16"/>
  <c r="X142" i="16" s="1"/>
  <c r="T142" i="16"/>
  <c r="U142" i="16" s="1"/>
  <c r="V142" i="16" s="1"/>
  <c r="L142" i="16"/>
  <c r="L160" i="16"/>
  <c r="T160" i="16"/>
  <c r="U160" i="16" s="1"/>
  <c r="K160" i="16"/>
  <c r="X160" i="16" s="1"/>
  <c r="Q166" i="16"/>
  <c r="R166" i="16"/>
  <c r="S166" i="16" s="1"/>
  <c r="T32" i="16"/>
  <c r="U32" i="16" s="1"/>
  <c r="T72" i="16"/>
  <c r="U72" i="16" s="1"/>
  <c r="V72" i="16" s="1"/>
  <c r="K153" i="16"/>
  <c r="X153" i="16" s="1"/>
  <c r="T153" i="16"/>
  <c r="U153" i="16" s="1"/>
  <c r="L153" i="16"/>
  <c r="Q175" i="16"/>
  <c r="R175" i="16"/>
  <c r="Q140" i="16"/>
  <c r="R140" i="16"/>
  <c r="Q169" i="16"/>
  <c r="Y169" i="16" s="1"/>
  <c r="AG169" i="16" s="1"/>
  <c r="R169" i="16"/>
  <c r="S169" i="16" s="1"/>
  <c r="T19" i="16"/>
  <c r="U19" i="16" s="1"/>
  <c r="L19" i="16"/>
  <c r="K19" i="16"/>
  <c r="X19" i="16" s="1"/>
  <c r="T51" i="16"/>
  <c r="U51" i="16" s="1"/>
  <c r="T89" i="16"/>
  <c r="U89" i="16" s="1"/>
  <c r="V89" i="16" s="1"/>
  <c r="T9" i="16"/>
  <c r="U9" i="16" s="1"/>
  <c r="L9" i="16"/>
  <c r="K9" i="16"/>
  <c r="X9" i="16" s="1"/>
  <c r="Q27" i="16"/>
  <c r="Y27" i="16" s="1"/>
  <c r="AG27" i="16" s="1"/>
  <c r="R27" i="16"/>
  <c r="R11" i="16"/>
  <c r="S11" i="16" s="1"/>
  <c r="Q11" i="16"/>
  <c r="Q170" i="16"/>
  <c r="R170" i="16"/>
  <c r="S170" i="16" s="1"/>
  <c r="Q12" i="16"/>
  <c r="R12" i="16"/>
  <c r="T31" i="16"/>
  <c r="U31" i="16" s="1"/>
  <c r="K7" i="16"/>
  <c r="X7" i="16" s="1"/>
  <c r="T7" i="16"/>
  <c r="U7" i="16" s="1"/>
  <c r="V7" i="16" s="1"/>
  <c r="L7" i="16"/>
  <c r="Q163" i="16"/>
  <c r="R163" i="16"/>
  <c r="T30" i="16"/>
  <c r="U30" i="16" s="1"/>
  <c r="V30" i="16" s="1"/>
  <c r="L30" i="16"/>
  <c r="K30" i="16"/>
  <c r="X30" i="16" s="1"/>
  <c r="Q208" i="16"/>
  <c r="R208" i="16"/>
  <c r="S208" i="16" s="1"/>
  <c r="Q168" i="16"/>
  <c r="Y168" i="16" s="1"/>
  <c r="AG168" i="16" s="1"/>
  <c r="R168" i="16"/>
  <c r="L175" i="16"/>
  <c r="K175" i="16"/>
  <c r="X175" i="16" s="1"/>
  <c r="T175" i="16"/>
  <c r="U175" i="16" s="1"/>
  <c r="V175" i="16" s="1"/>
  <c r="L143" i="16"/>
  <c r="T143" i="16"/>
  <c r="U143" i="16" s="1"/>
  <c r="K143" i="16"/>
  <c r="X143" i="16" s="1"/>
  <c r="T90" i="16"/>
  <c r="U90" i="16" s="1"/>
  <c r="T146" i="16"/>
  <c r="U146" i="16" s="1"/>
  <c r="K146" i="16"/>
  <c r="X146" i="16" s="1"/>
  <c r="L146" i="16"/>
  <c r="Q9" i="16"/>
  <c r="R9" i="16"/>
  <c r="S9" i="16" s="1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235" i="16" s="1"/>
  <c r="G107" i="9" a="1"/>
  <c r="G107" i="9" s="1"/>
  <c r="AL107" i="16" s="1"/>
  <c r="G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103" i="16" s="1"/>
  <c r="G234" i="9" a="1"/>
  <c r="G234" i="9" s="1"/>
  <c r="AL234" i="16" s="1"/>
  <c r="G106" i="9" a="1"/>
  <c r="G106" i="9" s="1"/>
  <c r="AL106" i="16" s="1"/>
  <c r="G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232" i="16" s="1"/>
  <c r="G104" i="9" a="1"/>
  <c r="G104" i="9" s="1"/>
  <c r="AL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G237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I235" i="16" s="1"/>
  <c r="J235" i="16" s="1"/>
  <c r="P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28" i="7" s="1"/>
  <c r="Q28" i="8" s="1"/>
  <c r="Q6" i="8"/>
  <c r="Q6" i="6"/>
  <c r="Q6" i="5"/>
  <c r="Q28" i="5" s="1"/>
  <c r="I229" i="9" s="1" a="1"/>
  <c r="I229" i="9" s="1"/>
  <c r="AN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I236" i="16" s="1"/>
  <c r="J236" i="16" s="1"/>
  <c r="P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I231" i="16" s="1"/>
  <c r="J231" i="16" s="1"/>
  <c r="P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I234" i="16" s="1"/>
  <c r="J234" i="16" s="1"/>
  <c r="P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I230" i="16" s="1"/>
  <c r="J230" i="16" s="1"/>
  <c r="P230" i="16" s="1"/>
  <c r="Q7" i="6"/>
  <c r="Q7" i="4"/>
  <c r="R21" i="7"/>
  <c r="Q21" i="8"/>
  <c r="R19" i="5"/>
  <c r="R17" i="7"/>
  <c r="Q17" i="8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R36" i="1"/>
  <c r="R13" i="11" s="1"/>
  <c r="Y192" i="16" l="1"/>
  <c r="AG192" i="16" s="1"/>
  <c r="Y216" i="16"/>
  <c r="AG216" i="16" s="1"/>
  <c r="Z198" i="16"/>
  <c r="Y25" i="16"/>
  <c r="AG25" i="16" s="1"/>
  <c r="G229" i="16"/>
  <c r="T229" i="16" s="1"/>
  <c r="U229" i="16" s="1"/>
  <c r="Y137" i="16"/>
  <c r="AG137" i="16" s="1"/>
  <c r="G109" i="16"/>
  <c r="T109" i="16" s="1"/>
  <c r="U109" i="16" s="1"/>
  <c r="V109" i="16" s="1"/>
  <c r="Y175" i="16"/>
  <c r="AG175" i="16" s="1"/>
  <c r="Y193" i="16"/>
  <c r="AG193" i="16" s="1"/>
  <c r="Z15" i="16"/>
  <c r="K227" i="16"/>
  <c r="X227" i="16" s="1"/>
  <c r="Y182" i="16"/>
  <c r="AG182" i="16" s="1"/>
  <c r="Y142" i="16"/>
  <c r="AG142" i="16" s="1"/>
  <c r="T231" i="16"/>
  <c r="U231" i="16" s="1"/>
  <c r="L231" i="16"/>
  <c r="K231" i="16"/>
  <c r="X231" i="16" s="1"/>
  <c r="Q234" i="16"/>
  <c r="R234" i="16"/>
  <c r="S234" i="16" s="1"/>
  <c r="Q231" i="16"/>
  <c r="R231" i="16"/>
  <c r="S231" i="16" s="1"/>
  <c r="T237" i="16"/>
  <c r="U237" i="16" s="1"/>
  <c r="V237" i="16" s="1"/>
  <c r="T103" i="16"/>
  <c r="U103" i="16" s="1"/>
  <c r="V103" i="16" s="1"/>
  <c r="Q235" i="16"/>
  <c r="R235" i="16"/>
  <c r="S235" i="16" s="1"/>
  <c r="T235" i="16"/>
  <c r="U235" i="16" s="1"/>
  <c r="V235" i="16" s="1"/>
  <c r="K235" i="16"/>
  <c r="X235" i="16" s="1"/>
  <c r="L235" i="16"/>
  <c r="Q236" i="16"/>
  <c r="R236" i="16"/>
  <c r="S236" i="16" s="1"/>
  <c r="Y14" i="16"/>
  <c r="AG14" i="16" s="1"/>
  <c r="V14" i="16"/>
  <c r="Z14" i="16" s="1"/>
  <c r="T29" i="16"/>
  <c r="U29" i="16" s="1"/>
  <c r="L29" i="16"/>
  <c r="K29" i="16"/>
  <c r="X29" i="16" s="1"/>
  <c r="Z207" i="16"/>
  <c r="S207" i="16"/>
  <c r="V32" i="16"/>
  <c r="L189" i="16"/>
  <c r="K189" i="16"/>
  <c r="X189" i="16" s="1"/>
  <c r="T189" i="16"/>
  <c r="U189" i="16" s="1"/>
  <c r="V189" i="16" s="1"/>
  <c r="Z189" i="16" s="1"/>
  <c r="Y154" i="16"/>
  <c r="AG154" i="16" s="1"/>
  <c r="V154" i="16"/>
  <c r="V55" i="16"/>
  <c r="V49" i="16"/>
  <c r="Y199" i="16"/>
  <c r="AG199" i="16" s="1"/>
  <c r="V199" i="16"/>
  <c r="Z199" i="16" s="1"/>
  <c r="V33" i="16"/>
  <c r="V48" i="16"/>
  <c r="Y184" i="16"/>
  <c r="AG184" i="16" s="1"/>
  <c r="V184" i="16"/>
  <c r="Y186" i="16"/>
  <c r="AG186" i="16" s="1"/>
  <c r="V186" i="16"/>
  <c r="Z186" i="16" s="1"/>
  <c r="Y185" i="16"/>
  <c r="AG185" i="16" s="1"/>
  <c r="V185" i="16"/>
  <c r="Z185" i="16" s="1"/>
  <c r="I31" i="16"/>
  <c r="G12" i="16"/>
  <c r="G52" i="16"/>
  <c r="G76" i="16"/>
  <c r="G60" i="16"/>
  <c r="G84" i="16"/>
  <c r="G20" i="16"/>
  <c r="G44" i="16"/>
  <c r="G28" i="16"/>
  <c r="G100" i="16"/>
  <c r="G36" i="16"/>
  <c r="G68" i="16"/>
  <c r="G92" i="16"/>
  <c r="Y9" i="16"/>
  <c r="AG9" i="16" s="1"/>
  <c r="V9" i="16"/>
  <c r="Z9" i="16" s="1"/>
  <c r="K133" i="16"/>
  <c r="X133" i="16" s="1"/>
  <c r="L133" i="16"/>
  <c r="T133" i="16"/>
  <c r="U133" i="16" s="1"/>
  <c r="Y171" i="16"/>
  <c r="AG171" i="16" s="1"/>
  <c r="V171" i="16"/>
  <c r="Z171" i="16" s="1"/>
  <c r="AA167" i="16"/>
  <c r="AH167" i="16"/>
  <c r="AI167" i="16" s="1"/>
  <c r="S28" i="16"/>
  <c r="Z174" i="16"/>
  <c r="V95" i="16"/>
  <c r="T223" i="16"/>
  <c r="U223" i="16" s="1"/>
  <c r="V223" i="16" s="1"/>
  <c r="Z223" i="16" s="1"/>
  <c r="L223" i="16"/>
  <c r="K223" i="16"/>
  <c r="X223" i="16" s="1"/>
  <c r="V62" i="16"/>
  <c r="T87" i="16"/>
  <c r="U87" i="16" s="1"/>
  <c r="V87" i="16" s="1"/>
  <c r="Y195" i="16"/>
  <c r="AG195" i="16" s="1"/>
  <c r="V195" i="16"/>
  <c r="Z195" i="16" s="1"/>
  <c r="Z166" i="16"/>
  <c r="T13" i="16"/>
  <c r="U13" i="16" s="1"/>
  <c r="K13" i="16"/>
  <c r="X13" i="16" s="1"/>
  <c r="L13" i="16"/>
  <c r="T61" i="16"/>
  <c r="U61" i="16" s="1"/>
  <c r="Y159" i="16"/>
  <c r="AG159" i="16" s="1"/>
  <c r="V159" i="16"/>
  <c r="Z159" i="16" s="1"/>
  <c r="Z10" i="16"/>
  <c r="S10" i="16"/>
  <c r="Q225" i="16"/>
  <c r="R225" i="16"/>
  <c r="S225" i="16" s="1"/>
  <c r="V42" i="16"/>
  <c r="Y183" i="16"/>
  <c r="AG183" i="16" s="1"/>
  <c r="V183" i="16"/>
  <c r="Z183" i="16" s="1"/>
  <c r="V70" i="16"/>
  <c r="Y134" i="16"/>
  <c r="AG134" i="16" s="1"/>
  <c r="V134" i="16"/>
  <c r="Z134" i="16" s="1"/>
  <c r="Y218" i="16"/>
  <c r="AG218" i="16" s="1"/>
  <c r="V218" i="16"/>
  <c r="Z218" i="16" s="1"/>
  <c r="Z26" i="16"/>
  <c r="AH15" i="16"/>
  <c r="AI15" i="16" s="1"/>
  <c r="AA15" i="16"/>
  <c r="I232" i="16"/>
  <c r="J232" i="16" s="1"/>
  <c r="P232" i="16" s="1"/>
  <c r="Y163" i="16"/>
  <c r="AG163" i="16" s="1"/>
  <c r="K197" i="16"/>
  <c r="X197" i="16" s="1"/>
  <c r="L197" i="16"/>
  <c r="T197" i="16"/>
  <c r="U197" i="16" s="1"/>
  <c r="V197" i="16" s="1"/>
  <c r="Z197" i="16" s="1"/>
  <c r="Y139" i="16"/>
  <c r="AG139" i="16" s="1"/>
  <c r="V139" i="16"/>
  <c r="V91" i="16"/>
  <c r="Y138" i="16"/>
  <c r="AG138" i="16" s="1"/>
  <c r="V138" i="16"/>
  <c r="Z138" i="16" s="1"/>
  <c r="Y11" i="16"/>
  <c r="AG11" i="16" s="1"/>
  <c r="V11" i="16"/>
  <c r="Z11" i="16" s="1"/>
  <c r="Y155" i="16"/>
  <c r="AG155" i="16" s="1"/>
  <c r="V155" i="16"/>
  <c r="Z155" i="16" s="1"/>
  <c r="Q230" i="16"/>
  <c r="R230" i="16"/>
  <c r="I229" i="16"/>
  <c r="J229" i="16" s="1"/>
  <c r="P229" i="16" s="1"/>
  <c r="I233" i="16"/>
  <c r="J233" i="16" s="1"/>
  <c r="P233" i="16" s="1"/>
  <c r="G212" i="16"/>
  <c r="G164" i="16"/>
  <c r="G140" i="16"/>
  <c r="G188" i="16"/>
  <c r="G180" i="16"/>
  <c r="G220" i="16"/>
  <c r="G148" i="16"/>
  <c r="G156" i="16"/>
  <c r="G172" i="16"/>
  <c r="G204" i="16"/>
  <c r="G196" i="16"/>
  <c r="G228" i="16"/>
  <c r="Y143" i="16"/>
  <c r="AG143" i="16" s="1"/>
  <c r="V143" i="16"/>
  <c r="Z143" i="16" s="1"/>
  <c r="Y19" i="16"/>
  <c r="AG19" i="16" s="1"/>
  <c r="V19" i="16"/>
  <c r="Z19" i="16" s="1"/>
  <c r="Y153" i="16"/>
  <c r="AG153" i="16" s="1"/>
  <c r="V153" i="16"/>
  <c r="Z153" i="16" s="1"/>
  <c r="K141" i="16"/>
  <c r="X141" i="16" s="1"/>
  <c r="T141" i="16"/>
  <c r="U141" i="16" s="1"/>
  <c r="L141" i="16"/>
  <c r="Z209" i="16"/>
  <c r="Y200" i="16"/>
  <c r="AG200" i="16" s="1"/>
  <c r="V200" i="16"/>
  <c r="Z200" i="16" s="1"/>
  <c r="Y217" i="16"/>
  <c r="AG217" i="16" s="1"/>
  <c r="V217" i="16"/>
  <c r="Z217" i="16" s="1"/>
  <c r="AA182" i="16"/>
  <c r="AH182" i="16"/>
  <c r="AI182" i="16" s="1"/>
  <c r="Y167" i="16"/>
  <c r="AG167" i="16" s="1"/>
  <c r="Y211" i="16"/>
  <c r="AG211" i="16" s="1"/>
  <c r="V211" i="16"/>
  <c r="Z211" i="16" s="1"/>
  <c r="Y152" i="16"/>
  <c r="AG152" i="16" s="1"/>
  <c r="V152" i="16"/>
  <c r="G230" i="16"/>
  <c r="Z22" i="16"/>
  <c r="S171" i="16"/>
  <c r="Z169" i="16"/>
  <c r="Y22" i="16"/>
  <c r="AG22" i="16" s="1"/>
  <c r="Z154" i="16"/>
  <c r="S154" i="16"/>
  <c r="S164" i="16"/>
  <c r="T37" i="16"/>
  <c r="U37" i="16" s="1"/>
  <c r="L21" i="16"/>
  <c r="T21" i="16"/>
  <c r="U21" i="16" s="1"/>
  <c r="K21" i="16"/>
  <c r="X21" i="16" s="1"/>
  <c r="Y10" i="16"/>
  <c r="AG10" i="16" s="1"/>
  <c r="S180" i="16"/>
  <c r="G233" i="16"/>
  <c r="Y208" i="16"/>
  <c r="AG208" i="16" s="1"/>
  <c r="V208" i="16"/>
  <c r="Z208" i="16" s="1"/>
  <c r="S194" i="16"/>
  <c r="Z194" i="16"/>
  <c r="Q221" i="16"/>
  <c r="R221" i="16"/>
  <c r="S221" i="16" s="1"/>
  <c r="V99" i="16"/>
  <c r="L227" i="16"/>
  <c r="G101" i="16"/>
  <c r="T85" i="16"/>
  <c r="U85" i="16" s="1"/>
  <c r="S150" i="16"/>
  <c r="Z150" i="16"/>
  <c r="S187" i="16"/>
  <c r="Y203" i="16"/>
  <c r="AG203" i="16" s="1"/>
  <c r="V203" i="16"/>
  <c r="Z203" i="16" s="1"/>
  <c r="T222" i="16"/>
  <c r="U222" i="16" s="1"/>
  <c r="K222" i="16"/>
  <c r="X222" i="16" s="1"/>
  <c r="L222" i="16"/>
  <c r="Y194" i="16"/>
  <c r="AG194" i="16" s="1"/>
  <c r="V34" i="16"/>
  <c r="Y202" i="16"/>
  <c r="AG202" i="16" s="1"/>
  <c r="Z176" i="16"/>
  <c r="T213" i="16"/>
  <c r="U213" i="16" s="1"/>
  <c r="L213" i="16"/>
  <c r="K213" i="16"/>
  <c r="X213" i="16" s="1"/>
  <c r="T173" i="16"/>
  <c r="U173" i="16" s="1"/>
  <c r="K173" i="16"/>
  <c r="X173" i="16" s="1"/>
  <c r="L173" i="16"/>
  <c r="V80" i="16"/>
  <c r="Y191" i="16"/>
  <c r="AG191" i="16" s="1"/>
  <c r="V191" i="16"/>
  <c r="Z191" i="16" s="1"/>
  <c r="Y23" i="16"/>
  <c r="AG23" i="16" s="1"/>
  <c r="V23" i="16"/>
  <c r="Z23" i="16" s="1"/>
  <c r="Z7" i="16"/>
  <c r="S7" i="16"/>
  <c r="Z6" i="16"/>
  <c r="S6" i="16"/>
  <c r="K224" i="16"/>
  <c r="X224" i="16" s="1"/>
  <c r="T224" i="16"/>
  <c r="U224" i="16" s="1"/>
  <c r="L224" i="16"/>
  <c r="AA147" i="16"/>
  <c r="AH147" i="16"/>
  <c r="AI147" i="16" s="1"/>
  <c r="V74" i="16"/>
  <c r="V54" i="16"/>
  <c r="Y161" i="16"/>
  <c r="AG161" i="16" s="1"/>
  <c r="V161" i="16"/>
  <c r="Z161" i="16" s="1"/>
  <c r="T225" i="16"/>
  <c r="U225" i="16" s="1"/>
  <c r="K225" i="16"/>
  <c r="X225" i="16" s="1"/>
  <c r="L225" i="16"/>
  <c r="Y15" i="16"/>
  <c r="AG15" i="16" s="1"/>
  <c r="AA158" i="16"/>
  <c r="AH158" i="16"/>
  <c r="AI158" i="16" s="1"/>
  <c r="AH162" i="16"/>
  <c r="AI162" i="16" s="1"/>
  <c r="AA162" i="16"/>
  <c r="Q224" i="16"/>
  <c r="R224" i="16"/>
  <c r="S224" i="16" s="1"/>
  <c r="V75" i="16"/>
  <c r="AA202" i="16"/>
  <c r="AH202" i="16"/>
  <c r="AI202" i="16" s="1"/>
  <c r="V86" i="16"/>
  <c r="V31" i="16"/>
  <c r="T205" i="16"/>
  <c r="U205" i="16" s="1"/>
  <c r="K205" i="16"/>
  <c r="X205" i="16" s="1"/>
  <c r="L205" i="16"/>
  <c r="Y210" i="16"/>
  <c r="AG210" i="16" s="1"/>
  <c r="V210" i="16"/>
  <c r="Z210" i="16" s="1"/>
  <c r="V78" i="16"/>
  <c r="Y187" i="16"/>
  <c r="AG187" i="16" s="1"/>
  <c r="V187" i="16"/>
  <c r="Z187" i="16" s="1"/>
  <c r="Y6" i="16"/>
  <c r="AG6" i="16" s="1"/>
  <c r="S134" i="16"/>
  <c r="S184" i="16"/>
  <c r="Z184" i="16"/>
  <c r="Y190" i="16"/>
  <c r="AG190" i="16" s="1"/>
  <c r="V190" i="16"/>
  <c r="Z190" i="16" s="1"/>
  <c r="S228" i="16"/>
  <c r="V40" i="16"/>
  <c r="S206" i="16"/>
  <c r="V82" i="16"/>
  <c r="S152" i="16"/>
  <c r="Z152" i="16"/>
  <c r="Z18" i="16"/>
  <c r="S18" i="16"/>
  <c r="V71" i="16"/>
  <c r="T45" i="16"/>
  <c r="U45" i="16" s="1"/>
  <c r="Y150" i="16"/>
  <c r="AG150" i="16" s="1"/>
  <c r="T98" i="16"/>
  <c r="U98" i="16" s="1"/>
  <c r="Y158" i="16"/>
  <c r="AG158" i="16" s="1"/>
  <c r="S215" i="16"/>
  <c r="Z215" i="16"/>
  <c r="Y151" i="16"/>
  <c r="AG151" i="16" s="1"/>
  <c r="V151" i="16"/>
  <c r="Z151" i="16" s="1"/>
  <c r="Y162" i="16"/>
  <c r="AG162" i="16" s="1"/>
  <c r="Z192" i="16"/>
  <c r="T232" i="16"/>
  <c r="U232" i="16" s="1"/>
  <c r="V232" i="16" s="1"/>
  <c r="K232" i="16"/>
  <c r="X232" i="16" s="1"/>
  <c r="L232" i="16"/>
  <c r="AA198" i="16"/>
  <c r="AH198" i="16"/>
  <c r="AI198" i="16" s="1"/>
  <c r="T149" i="16"/>
  <c r="U149" i="16" s="1"/>
  <c r="L149" i="16"/>
  <c r="K149" i="16"/>
  <c r="X149" i="16" s="1"/>
  <c r="Y7" i="16"/>
  <c r="AG7" i="16" s="1"/>
  <c r="Y146" i="16"/>
  <c r="AG146" i="16" s="1"/>
  <c r="V146" i="16"/>
  <c r="Z146" i="16" s="1"/>
  <c r="Z27" i="16"/>
  <c r="S27" i="16"/>
  <c r="S140" i="16"/>
  <c r="Y166" i="16"/>
  <c r="AG166" i="16" s="1"/>
  <c r="K221" i="16"/>
  <c r="X221" i="16" s="1"/>
  <c r="T221" i="16"/>
  <c r="U221" i="16" s="1"/>
  <c r="V221" i="16" s="1"/>
  <c r="L221" i="16"/>
  <c r="Z216" i="16"/>
  <c r="Z137" i="16"/>
  <c r="S137" i="16"/>
  <c r="V64" i="16"/>
  <c r="V63" i="16"/>
  <c r="Z139" i="16"/>
  <c r="S139" i="16"/>
  <c r="V59" i="16"/>
  <c r="Y201" i="16"/>
  <c r="AG201" i="16" s="1"/>
  <c r="V201" i="16"/>
  <c r="Z201" i="16" s="1"/>
  <c r="Y198" i="16"/>
  <c r="AG198" i="16" s="1"/>
  <c r="S25" i="16"/>
  <c r="Z25" i="16"/>
  <c r="Y147" i="16"/>
  <c r="AG147" i="16" s="1"/>
  <c r="S191" i="16"/>
  <c r="Z177" i="16"/>
  <c r="Y24" i="16"/>
  <c r="AG24" i="16" s="1"/>
  <c r="V24" i="16"/>
  <c r="Z24" i="16" s="1"/>
  <c r="Y18" i="16"/>
  <c r="AG18" i="16" s="1"/>
  <c r="Y136" i="16"/>
  <c r="AG136" i="16" s="1"/>
  <c r="V136" i="16"/>
  <c r="Z136" i="16" s="1"/>
  <c r="Z193" i="16"/>
  <c r="S193" i="16"/>
  <c r="T69" i="16"/>
  <c r="U69" i="16" s="1"/>
  <c r="Q227" i="16"/>
  <c r="Y227" i="16" s="1"/>
  <c r="AG227" i="16" s="1"/>
  <c r="R227" i="16"/>
  <c r="Y145" i="16"/>
  <c r="AG145" i="16" s="1"/>
  <c r="V145" i="16"/>
  <c r="Z145" i="16" s="1"/>
  <c r="Y16" i="16"/>
  <c r="AG16" i="16" s="1"/>
  <c r="Y206" i="16"/>
  <c r="AG206" i="16" s="1"/>
  <c r="V206" i="16"/>
  <c r="Z206" i="16" s="1"/>
  <c r="Y215" i="16"/>
  <c r="AG215" i="16" s="1"/>
  <c r="T107" i="16"/>
  <c r="U107" i="16" s="1"/>
  <c r="V107" i="16" s="1"/>
  <c r="T181" i="16"/>
  <c r="U181" i="16" s="1"/>
  <c r="L181" i="16"/>
  <c r="K181" i="16"/>
  <c r="X181" i="16" s="1"/>
  <c r="T106" i="16"/>
  <c r="U106" i="16" s="1"/>
  <c r="V106" i="16" s="1"/>
  <c r="G104" i="16"/>
  <c r="Y170" i="16"/>
  <c r="AG170" i="16" s="1"/>
  <c r="V170" i="16"/>
  <c r="Z170" i="16" s="1"/>
  <c r="Y17" i="16"/>
  <c r="AG17" i="16" s="1"/>
  <c r="V17" i="16"/>
  <c r="Z17" i="16" s="1"/>
  <c r="S226" i="16"/>
  <c r="S168" i="16"/>
  <c r="Z168" i="16"/>
  <c r="Z163" i="16"/>
  <c r="S163" i="16"/>
  <c r="S12" i="16"/>
  <c r="V51" i="16"/>
  <c r="S175" i="16"/>
  <c r="Z175" i="16"/>
  <c r="Y160" i="16"/>
  <c r="AG160" i="16" s="1"/>
  <c r="V160" i="16"/>
  <c r="Z160" i="16" s="1"/>
  <c r="K157" i="16"/>
  <c r="X157" i="16" s="1"/>
  <c r="T157" i="16"/>
  <c r="U157" i="16" s="1"/>
  <c r="L157" i="16"/>
  <c r="K165" i="16"/>
  <c r="X165" i="16" s="1"/>
  <c r="T165" i="16"/>
  <c r="U165" i="16" s="1"/>
  <c r="V165" i="16" s="1"/>
  <c r="Z165" i="16" s="1"/>
  <c r="L165" i="16"/>
  <c r="Y26" i="16"/>
  <c r="AG26" i="16" s="1"/>
  <c r="S144" i="16"/>
  <c r="Z144" i="16"/>
  <c r="Q222" i="16"/>
  <c r="R222" i="16"/>
  <c r="S222" i="16" s="1"/>
  <c r="Y178" i="16"/>
  <c r="AG178" i="16" s="1"/>
  <c r="V178" i="16"/>
  <c r="Z178" i="16" s="1"/>
  <c r="Z142" i="16"/>
  <c r="S142" i="16"/>
  <c r="T97" i="16"/>
  <c r="U97" i="16" s="1"/>
  <c r="Y209" i="16"/>
  <c r="AG209" i="16" s="1"/>
  <c r="Y8" i="16"/>
  <c r="AG8" i="16" s="1"/>
  <c r="V8" i="16"/>
  <c r="Z8" i="16" s="1"/>
  <c r="Y174" i="16"/>
  <c r="AG174" i="16" s="1"/>
  <c r="Y197" i="16"/>
  <c r="AG197" i="16" s="1"/>
  <c r="T93" i="16"/>
  <c r="U93" i="16" s="1"/>
  <c r="V93" i="16" s="1"/>
  <c r="T53" i="16"/>
  <c r="U53" i="16" s="1"/>
  <c r="Y135" i="16"/>
  <c r="AG135" i="16" s="1"/>
  <c r="V135" i="16"/>
  <c r="Z135" i="16" s="1"/>
  <c r="T94" i="16"/>
  <c r="U94" i="16" s="1"/>
  <c r="V94" i="16" s="1"/>
  <c r="S217" i="16"/>
  <c r="Y207" i="16"/>
  <c r="AG207" i="16" s="1"/>
  <c r="Z179" i="16"/>
  <c r="Y214" i="16"/>
  <c r="AG214" i="16" s="1"/>
  <c r="V214" i="16"/>
  <c r="Z214" i="16" s="1"/>
  <c r="G102" i="16"/>
  <c r="Y226" i="16"/>
  <c r="AG226" i="16" s="1"/>
  <c r="V226" i="16"/>
  <c r="Z226" i="16" s="1"/>
  <c r="V90" i="16"/>
  <c r="AH16" i="16"/>
  <c r="AI16" i="16" s="1"/>
  <c r="AA16" i="16"/>
  <c r="T5" i="16"/>
  <c r="U5" i="16" s="1"/>
  <c r="K5" i="16"/>
  <c r="X5" i="16" s="1"/>
  <c r="L5" i="16"/>
  <c r="T77" i="16"/>
  <c r="U77" i="16" s="1"/>
  <c r="G234" i="16"/>
  <c r="G105" i="16"/>
  <c r="Q30" i="16"/>
  <c r="Y30" i="16" s="1"/>
  <c r="AG30" i="16" s="1"/>
  <c r="R30" i="16"/>
  <c r="Y219" i="16"/>
  <c r="AG219" i="16" s="1"/>
  <c r="V219" i="16"/>
  <c r="Z219" i="16" s="1"/>
  <c r="S24" i="2"/>
  <c r="S22" i="2"/>
  <c r="G114" i="9" a="1"/>
  <c r="G114" i="9" s="1"/>
  <c r="AL114" i="16" s="1"/>
  <c r="G114" i="16" s="1"/>
  <c r="G242" i="9" a="1"/>
  <c r="G242" i="9" s="1"/>
  <c r="AL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241" i="9" a="1"/>
  <c r="G241" i="9" s="1"/>
  <c r="AL241" i="16" s="1"/>
  <c r="R35" i="12"/>
  <c r="R7" i="13"/>
  <c r="R29" i="13" s="1"/>
  <c r="R35" i="13" s="1"/>
  <c r="G116" i="9" s="1" a="1"/>
  <c r="G116" i="9" s="1"/>
  <c r="AL116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245" i="9" a="1"/>
  <c r="G245" i="9" s="1"/>
  <c r="AL245" i="16" s="1"/>
  <c r="G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112" i="16" s="1"/>
  <c r="G240" i="9" a="1"/>
  <c r="G240" i="9" s="1"/>
  <c r="AL240" i="16" s="1"/>
  <c r="S19" i="11"/>
  <c r="T6" i="13"/>
  <c r="T28" i="13" s="1"/>
  <c r="G115" i="9" a="1"/>
  <c r="G115" i="9" s="1"/>
  <c r="AL115" i="16" s="1"/>
  <c r="G243" i="9" a="1"/>
  <c r="G243" i="9" s="1"/>
  <c r="AL243" i="16" s="1"/>
  <c r="G243" i="16" s="1"/>
  <c r="G108" i="9" a="1"/>
  <c r="G108" i="9" s="1"/>
  <c r="AL108" i="16" s="1"/>
  <c r="G236" i="9" a="1"/>
  <c r="G236" i="9" s="1"/>
  <c r="AL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239" i="9" a="1"/>
  <c r="G239" i="9" s="1"/>
  <c r="AL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34" i="5" s="1"/>
  <c r="I243" i="9" s="1" a="1"/>
  <c r="I243" i="9" s="1"/>
  <c r="AN243" i="16" s="1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J238" i="16" s="1"/>
  <c r="P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I237" i="16" s="1"/>
  <c r="R6" i="6"/>
  <c r="R6" i="4"/>
  <c r="S19" i="7"/>
  <c r="R19" i="8"/>
  <c r="S19" i="5"/>
  <c r="S17" i="6"/>
  <c r="S18" i="4"/>
  <c r="S22" i="4"/>
  <c r="S21" i="5"/>
  <c r="S23" i="5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I240" i="16" s="1"/>
  <c r="J240" i="16" s="1"/>
  <c r="P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I241" i="16" s="1"/>
  <c r="J241" i="16" s="1"/>
  <c r="P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Z221" i="16" l="1"/>
  <c r="Y189" i="16"/>
  <c r="AG189" i="16" s="1"/>
  <c r="Y165" i="16"/>
  <c r="AG165" i="16" s="1"/>
  <c r="L229" i="16"/>
  <c r="K229" i="16"/>
  <c r="X229" i="16" s="1"/>
  <c r="Y235" i="16"/>
  <c r="AG235" i="16" s="1"/>
  <c r="Q238" i="16"/>
  <c r="R238" i="16"/>
  <c r="S238" i="16" s="1"/>
  <c r="AH171" i="16"/>
  <c r="AI171" i="16" s="1"/>
  <c r="AA171" i="16"/>
  <c r="J237" i="16"/>
  <c r="P237" i="16" s="1"/>
  <c r="K237" i="16"/>
  <c r="X237" i="16" s="1"/>
  <c r="L237" i="16"/>
  <c r="AH187" i="16"/>
  <c r="AI187" i="16" s="1"/>
  <c r="AA187" i="16"/>
  <c r="T112" i="16"/>
  <c r="U112" i="16" s="1"/>
  <c r="V112" i="16" s="1"/>
  <c r="T114" i="16"/>
  <c r="U114" i="16" s="1"/>
  <c r="V114" i="16" s="1"/>
  <c r="AA226" i="16"/>
  <c r="AH226" i="16"/>
  <c r="AI226" i="16" s="1"/>
  <c r="I243" i="16"/>
  <c r="J243" i="16" s="1"/>
  <c r="P243" i="16" s="1"/>
  <c r="AH206" i="16"/>
  <c r="AI206" i="16" s="1"/>
  <c r="AA206" i="16"/>
  <c r="K204" i="16"/>
  <c r="X204" i="16" s="1"/>
  <c r="T204" i="16"/>
  <c r="U204" i="16" s="1"/>
  <c r="L204" i="16"/>
  <c r="AA11" i="16"/>
  <c r="AH11" i="16"/>
  <c r="AI11" i="16" s="1"/>
  <c r="AA223" i="16"/>
  <c r="AH223" i="16"/>
  <c r="AI223" i="16" s="1"/>
  <c r="T92" i="16"/>
  <c r="U92" i="16" s="1"/>
  <c r="K20" i="16"/>
  <c r="X20" i="16" s="1"/>
  <c r="L20" i="16"/>
  <c r="T20" i="16"/>
  <c r="U20" i="16" s="1"/>
  <c r="J31" i="16"/>
  <c r="P31" i="16" s="1"/>
  <c r="K31" i="16"/>
  <c r="X31" i="16" s="1"/>
  <c r="L31" i="16"/>
  <c r="AA186" i="16"/>
  <c r="AH186" i="16"/>
  <c r="AI186" i="16" s="1"/>
  <c r="AA199" i="16"/>
  <c r="AH199" i="16"/>
  <c r="AI199" i="16" s="1"/>
  <c r="Y223" i="16"/>
  <c r="AG223" i="16" s="1"/>
  <c r="AA207" i="16"/>
  <c r="AH207" i="16"/>
  <c r="AI207" i="16" s="1"/>
  <c r="T243" i="16"/>
  <c r="U243" i="16" s="1"/>
  <c r="V243" i="16" s="1"/>
  <c r="Y205" i="16"/>
  <c r="AG205" i="16" s="1"/>
  <c r="V205" i="16"/>
  <c r="Z205" i="16" s="1"/>
  <c r="Y173" i="16"/>
  <c r="AG173" i="16" s="1"/>
  <c r="V173" i="16"/>
  <c r="Z173" i="16" s="1"/>
  <c r="AA219" i="16"/>
  <c r="AH219" i="16"/>
  <c r="AI219" i="16" s="1"/>
  <c r="T102" i="16"/>
  <c r="U102" i="16" s="1"/>
  <c r="V97" i="16"/>
  <c r="AA178" i="16"/>
  <c r="AH178" i="16"/>
  <c r="AI178" i="16" s="1"/>
  <c r="AA170" i="16"/>
  <c r="AH170" i="16"/>
  <c r="AI170" i="16" s="1"/>
  <c r="Y181" i="16"/>
  <c r="AG181" i="16" s="1"/>
  <c r="V181" i="16"/>
  <c r="Z181" i="16" s="1"/>
  <c r="AA221" i="16"/>
  <c r="AH221" i="16"/>
  <c r="AI221" i="16" s="1"/>
  <c r="AA161" i="16"/>
  <c r="AH161" i="16"/>
  <c r="AI161" i="16" s="1"/>
  <c r="AA208" i="16"/>
  <c r="AH208" i="16"/>
  <c r="AI208" i="16" s="1"/>
  <c r="AH154" i="16"/>
  <c r="AI154" i="16" s="1"/>
  <c r="AA154" i="16"/>
  <c r="AA22" i="16"/>
  <c r="AH22" i="16"/>
  <c r="AI22" i="16" s="1"/>
  <c r="T172" i="16"/>
  <c r="U172" i="16" s="1"/>
  <c r="L172" i="16"/>
  <c r="K172" i="16"/>
  <c r="X172" i="16" s="1"/>
  <c r="K140" i="16"/>
  <c r="X140" i="16" s="1"/>
  <c r="T140" i="16"/>
  <c r="U140" i="16" s="1"/>
  <c r="L140" i="16"/>
  <c r="I244" i="16"/>
  <c r="J244" i="16" s="1"/>
  <c r="P244" i="16" s="1"/>
  <c r="V61" i="16"/>
  <c r="T68" i="16"/>
  <c r="U68" i="16" s="1"/>
  <c r="T84" i="16"/>
  <c r="U84" i="16" s="1"/>
  <c r="AH189" i="16"/>
  <c r="AI189" i="16" s="1"/>
  <c r="AA189" i="16"/>
  <c r="V69" i="16"/>
  <c r="AH24" i="16"/>
  <c r="AI24" i="16" s="1"/>
  <c r="AA24" i="16"/>
  <c r="AA139" i="16"/>
  <c r="AH139" i="16"/>
  <c r="AI139" i="16" s="1"/>
  <c r="AH146" i="16"/>
  <c r="AI146" i="16" s="1"/>
  <c r="AA146" i="16"/>
  <c r="Q241" i="16"/>
  <c r="R241" i="16"/>
  <c r="AA214" i="16"/>
  <c r="AH214" i="16"/>
  <c r="AI214" i="16" s="1"/>
  <c r="AA163" i="16"/>
  <c r="AH163" i="16"/>
  <c r="AI163" i="16" s="1"/>
  <c r="AH177" i="16"/>
  <c r="AI177" i="16" s="1"/>
  <c r="AA177" i="16"/>
  <c r="AA201" i="16"/>
  <c r="AH201" i="16"/>
  <c r="AI201" i="16" s="1"/>
  <c r="G113" i="16"/>
  <c r="AA151" i="16"/>
  <c r="AH151" i="16"/>
  <c r="AI151" i="16" s="1"/>
  <c r="V98" i="16"/>
  <c r="AA184" i="16"/>
  <c r="AH184" i="16"/>
  <c r="AI184" i="16" s="1"/>
  <c r="Y224" i="16"/>
  <c r="AG224" i="16" s="1"/>
  <c r="V224" i="16"/>
  <c r="Z224" i="16" s="1"/>
  <c r="AA150" i="16"/>
  <c r="AH150" i="16"/>
  <c r="AI150" i="16" s="1"/>
  <c r="G239" i="16"/>
  <c r="K230" i="16"/>
  <c r="X230" i="16" s="1"/>
  <c r="L230" i="16"/>
  <c r="T230" i="16"/>
  <c r="U230" i="16" s="1"/>
  <c r="V230" i="16" s="1"/>
  <c r="Z230" i="16" s="1"/>
  <c r="Y141" i="16"/>
  <c r="AG141" i="16" s="1"/>
  <c r="V141" i="16"/>
  <c r="Z141" i="16" s="1"/>
  <c r="AA143" i="16"/>
  <c r="AH143" i="16"/>
  <c r="AI143" i="16" s="1"/>
  <c r="K156" i="16"/>
  <c r="X156" i="16" s="1"/>
  <c r="T156" i="16"/>
  <c r="U156" i="16" s="1"/>
  <c r="L156" i="16"/>
  <c r="T164" i="16"/>
  <c r="U164" i="16" s="1"/>
  <c r="K164" i="16"/>
  <c r="X164" i="16" s="1"/>
  <c r="L164" i="16"/>
  <c r="Q229" i="16"/>
  <c r="Y229" i="16" s="1"/>
  <c r="AG229" i="16" s="1"/>
  <c r="R229" i="16"/>
  <c r="S229" i="16" s="1"/>
  <c r="AH138" i="16"/>
  <c r="AI138" i="16" s="1"/>
  <c r="AA138" i="16"/>
  <c r="AH197" i="16"/>
  <c r="AI197" i="16" s="1"/>
  <c r="AA197" i="16"/>
  <c r="Y133" i="16"/>
  <c r="AG133" i="16" s="1"/>
  <c r="V133" i="16"/>
  <c r="Z133" i="16" s="1"/>
  <c r="G116" i="16"/>
  <c r="T60" i="16"/>
  <c r="U60" i="16" s="1"/>
  <c r="V60" i="16" s="1"/>
  <c r="G117" i="16"/>
  <c r="Q240" i="16"/>
  <c r="R240" i="16"/>
  <c r="S240" i="16" s="1"/>
  <c r="G240" i="16"/>
  <c r="Z30" i="16"/>
  <c r="S30" i="16"/>
  <c r="G111" i="16"/>
  <c r="AH135" i="16"/>
  <c r="AI135" i="16" s="1"/>
  <c r="AA135" i="16"/>
  <c r="AH165" i="16"/>
  <c r="AI165" i="16" s="1"/>
  <c r="AA165" i="16"/>
  <c r="AA175" i="16"/>
  <c r="AH175" i="16"/>
  <c r="AI175" i="16" s="1"/>
  <c r="AH168" i="16"/>
  <c r="AI168" i="16" s="1"/>
  <c r="AA168" i="16"/>
  <c r="T104" i="16"/>
  <c r="U104" i="16" s="1"/>
  <c r="AH145" i="16"/>
  <c r="AI145" i="16" s="1"/>
  <c r="AA145" i="16"/>
  <c r="AA18" i="16"/>
  <c r="AH18" i="16"/>
  <c r="AI18" i="16" s="1"/>
  <c r="Y213" i="16"/>
  <c r="AG213" i="16" s="1"/>
  <c r="V213" i="16"/>
  <c r="Z213" i="16" s="1"/>
  <c r="T233" i="16"/>
  <c r="U233" i="16" s="1"/>
  <c r="V233" i="16" s="1"/>
  <c r="K233" i="16"/>
  <c r="X233" i="16" s="1"/>
  <c r="L233" i="16"/>
  <c r="K148" i="16"/>
  <c r="X148" i="16" s="1"/>
  <c r="T148" i="16"/>
  <c r="U148" i="16" s="1"/>
  <c r="L148" i="16"/>
  <c r="T212" i="16"/>
  <c r="U212" i="16" s="1"/>
  <c r="L212" i="16"/>
  <c r="K212" i="16"/>
  <c r="X212" i="16" s="1"/>
  <c r="S230" i="16"/>
  <c r="AA26" i="16"/>
  <c r="AH26" i="16"/>
  <c r="AI26" i="16" s="1"/>
  <c r="AA183" i="16"/>
  <c r="AH183" i="16"/>
  <c r="AI183" i="16" s="1"/>
  <c r="AA174" i="16"/>
  <c r="AH174" i="16"/>
  <c r="AI174" i="16" s="1"/>
  <c r="T36" i="16"/>
  <c r="U36" i="16" s="1"/>
  <c r="G108" i="16"/>
  <c r="V29" i="16"/>
  <c r="Z29" i="16" s="1"/>
  <c r="Y29" i="16"/>
  <c r="AG29" i="16" s="1"/>
  <c r="G241" i="16"/>
  <c r="T245" i="16"/>
  <c r="U245" i="16" s="1"/>
  <c r="G242" i="16"/>
  <c r="AH193" i="16"/>
  <c r="AI193" i="16" s="1"/>
  <c r="AA193" i="16"/>
  <c r="AH191" i="16"/>
  <c r="AI191" i="16" s="1"/>
  <c r="AA191" i="16"/>
  <c r="AH215" i="16"/>
  <c r="AI215" i="16" s="1"/>
  <c r="AA215" i="16"/>
  <c r="AA152" i="16"/>
  <c r="AH152" i="16"/>
  <c r="AI152" i="16" s="1"/>
  <c r="AH210" i="16"/>
  <c r="AI210" i="16" s="1"/>
  <c r="AA210" i="16"/>
  <c r="Y222" i="16"/>
  <c r="AG222" i="16" s="1"/>
  <c r="V222" i="16"/>
  <c r="Z222" i="16" s="1"/>
  <c r="V37" i="16"/>
  <c r="AH169" i="16"/>
  <c r="AI169" i="16" s="1"/>
  <c r="AA169" i="16"/>
  <c r="AA200" i="16"/>
  <c r="AH200" i="16"/>
  <c r="AI200" i="16" s="1"/>
  <c r="G236" i="16"/>
  <c r="Y230" i="16"/>
  <c r="AG230" i="16" s="1"/>
  <c r="AH218" i="16"/>
  <c r="AI218" i="16" s="1"/>
  <c r="AA218" i="16"/>
  <c r="T100" i="16"/>
  <c r="U100" i="16" s="1"/>
  <c r="T76" i="16"/>
  <c r="U76" i="16" s="1"/>
  <c r="AH14" i="16"/>
  <c r="AI14" i="16" s="1"/>
  <c r="AA14" i="16"/>
  <c r="I32" i="16"/>
  <c r="V77" i="16"/>
  <c r="AH179" i="16"/>
  <c r="AI179" i="16" s="1"/>
  <c r="AA179" i="16"/>
  <c r="V5" i="16"/>
  <c r="Z5" i="16" s="1"/>
  <c r="Y5" i="16"/>
  <c r="AG5" i="16" s="1"/>
  <c r="G115" i="16"/>
  <c r="V53" i="16"/>
  <c r="AH136" i="16"/>
  <c r="AI136" i="16" s="1"/>
  <c r="AA136" i="16"/>
  <c r="AH134" i="16"/>
  <c r="AI134" i="16" s="1"/>
  <c r="AA134" i="16"/>
  <c r="I239" i="16"/>
  <c r="J239" i="16" s="1"/>
  <c r="P239" i="16" s="1"/>
  <c r="AA6" i="16"/>
  <c r="AH6" i="16"/>
  <c r="AI6" i="16" s="1"/>
  <c r="AH176" i="16"/>
  <c r="AI176" i="16" s="1"/>
  <c r="AA176" i="16"/>
  <c r="AA203" i="16"/>
  <c r="AH203" i="16"/>
  <c r="AI203" i="16" s="1"/>
  <c r="AA211" i="16"/>
  <c r="AH211" i="16"/>
  <c r="AI211" i="16" s="1"/>
  <c r="AH153" i="16"/>
  <c r="AI153" i="16" s="1"/>
  <c r="AA153" i="16"/>
  <c r="T220" i="16"/>
  <c r="U220" i="16" s="1"/>
  <c r="K220" i="16"/>
  <c r="X220" i="16" s="1"/>
  <c r="L220" i="16"/>
  <c r="Q233" i="16"/>
  <c r="R233" i="16"/>
  <c r="AA10" i="16"/>
  <c r="AH10" i="16"/>
  <c r="AI10" i="16" s="1"/>
  <c r="Y13" i="16"/>
  <c r="AG13" i="16" s="1"/>
  <c r="V13" i="16"/>
  <c r="Z13" i="16" s="1"/>
  <c r="AH9" i="16"/>
  <c r="AI9" i="16" s="1"/>
  <c r="AA9" i="16"/>
  <c r="T28" i="16"/>
  <c r="U28" i="16" s="1"/>
  <c r="L28" i="16"/>
  <c r="K28" i="16"/>
  <c r="X28" i="16" s="1"/>
  <c r="T52" i="16"/>
  <c r="U52" i="16" s="1"/>
  <c r="V52" i="16" s="1"/>
  <c r="AA185" i="16"/>
  <c r="AH185" i="16"/>
  <c r="AI185" i="16" s="1"/>
  <c r="AH160" i="16"/>
  <c r="AI160" i="16" s="1"/>
  <c r="AA160" i="16"/>
  <c r="V149" i="16"/>
  <c r="Z149" i="16" s="1"/>
  <c r="Y149" i="16"/>
  <c r="AG149" i="16" s="1"/>
  <c r="Y225" i="16"/>
  <c r="AG225" i="16" s="1"/>
  <c r="V225" i="16"/>
  <c r="Z225" i="16" s="1"/>
  <c r="AA23" i="16"/>
  <c r="AH23" i="16"/>
  <c r="AI23" i="16" s="1"/>
  <c r="V21" i="16"/>
  <c r="Z21" i="16" s="1"/>
  <c r="Y21" i="16"/>
  <c r="AG21" i="16" s="1"/>
  <c r="T105" i="16"/>
  <c r="U105" i="16" s="1"/>
  <c r="AH8" i="16"/>
  <c r="AI8" i="16" s="1"/>
  <c r="AA8" i="16"/>
  <c r="AA142" i="16"/>
  <c r="AH142" i="16"/>
  <c r="AI142" i="16" s="1"/>
  <c r="V157" i="16"/>
  <c r="Z157" i="16" s="1"/>
  <c r="Y157" i="16"/>
  <c r="AG157" i="16" s="1"/>
  <c r="Z227" i="16"/>
  <c r="S227" i="16"/>
  <c r="AA25" i="16"/>
  <c r="AH25" i="16"/>
  <c r="AI25" i="16" s="1"/>
  <c r="AH137" i="16"/>
  <c r="AI137" i="16" s="1"/>
  <c r="AA137" i="16"/>
  <c r="V45" i="16"/>
  <c r="I242" i="16"/>
  <c r="J242" i="16" s="1"/>
  <c r="P242" i="16" s="1"/>
  <c r="V85" i="16"/>
  <c r="Y221" i="16"/>
  <c r="AG221" i="16" s="1"/>
  <c r="K228" i="16"/>
  <c r="X228" i="16" s="1"/>
  <c r="T228" i="16"/>
  <c r="U228" i="16" s="1"/>
  <c r="L228" i="16"/>
  <c r="T180" i="16"/>
  <c r="U180" i="16" s="1"/>
  <c r="L180" i="16"/>
  <c r="K180" i="16"/>
  <c r="X180" i="16" s="1"/>
  <c r="V229" i="16"/>
  <c r="Z229" i="16" s="1"/>
  <c r="AA155" i="16"/>
  <c r="AH155" i="16"/>
  <c r="AI155" i="16" s="1"/>
  <c r="Q232" i="16"/>
  <c r="Y232" i="16" s="1"/>
  <c r="AG232" i="16" s="1"/>
  <c r="R232" i="16"/>
  <c r="S232" i="16" s="1"/>
  <c r="AA159" i="16"/>
  <c r="AH159" i="16"/>
  <c r="AI159" i="16" s="1"/>
  <c r="AA166" i="16"/>
  <c r="AH166" i="16"/>
  <c r="AI166" i="16" s="1"/>
  <c r="T12" i="16"/>
  <c r="U12" i="16" s="1"/>
  <c r="K12" i="16"/>
  <c r="X12" i="16" s="1"/>
  <c r="L12" i="16"/>
  <c r="Z235" i="16"/>
  <c r="T234" i="16"/>
  <c r="U234" i="16" s="1"/>
  <c r="K234" i="16"/>
  <c r="X234" i="16" s="1"/>
  <c r="L234" i="16"/>
  <c r="AA217" i="16"/>
  <c r="AH217" i="16"/>
  <c r="AI217" i="16" s="1"/>
  <c r="AA144" i="16"/>
  <c r="AH144" i="16"/>
  <c r="AI144" i="16" s="1"/>
  <c r="AA17" i="16"/>
  <c r="AH17" i="16"/>
  <c r="AI17" i="16" s="1"/>
  <c r="AH216" i="16"/>
  <c r="AI216" i="16" s="1"/>
  <c r="AA216" i="16"/>
  <c r="AA27" i="16"/>
  <c r="AH27" i="16"/>
  <c r="AI27" i="16" s="1"/>
  <c r="AA192" i="16"/>
  <c r="AH192" i="16"/>
  <c r="AI192" i="16" s="1"/>
  <c r="AH190" i="16"/>
  <c r="AI190" i="16" s="1"/>
  <c r="AA190" i="16"/>
  <c r="AH7" i="16"/>
  <c r="AI7" i="16" s="1"/>
  <c r="AA7" i="16"/>
  <c r="T101" i="16"/>
  <c r="U101" i="16" s="1"/>
  <c r="AH194" i="16"/>
  <c r="AI194" i="16" s="1"/>
  <c r="AA194" i="16"/>
  <c r="AH209" i="16"/>
  <c r="AI209" i="16" s="1"/>
  <c r="AA209" i="16"/>
  <c r="AA19" i="16"/>
  <c r="AH19" i="16"/>
  <c r="AI19" i="16" s="1"/>
  <c r="L196" i="16"/>
  <c r="T196" i="16"/>
  <c r="U196" i="16" s="1"/>
  <c r="K196" i="16"/>
  <c r="X196" i="16" s="1"/>
  <c r="L188" i="16"/>
  <c r="K188" i="16"/>
  <c r="X188" i="16" s="1"/>
  <c r="T188" i="16"/>
  <c r="U188" i="16" s="1"/>
  <c r="AA195" i="16"/>
  <c r="AH195" i="16"/>
  <c r="AI195" i="16" s="1"/>
  <c r="T44" i="16"/>
  <c r="U44" i="16" s="1"/>
  <c r="Y231" i="16"/>
  <c r="AG231" i="16" s="1"/>
  <c r="V231" i="16"/>
  <c r="Z231" i="16" s="1"/>
  <c r="G244" i="9" a="1"/>
  <c r="G244" i="9" s="1"/>
  <c r="AL244" i="16" s="1"/>
  <c r="G244" i="16" s="1"/>
  <c r="T35" i="12"/>
  <c r="G123" i="9" a="1"/>
  <c r="G123" i="9" s="1"/>
  <c r="AL123" i="16" s="1"/>
  <c r="G123" i="16" s="1"/>
  <c r="G251" i="9" a="1"/>
  <c r="G251" i="9" s="1"/>
  <c r="AL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256" i="9" a="1"/>
  <c r="G256" i="9" s="1"/>
  <c r="AL256" i="16" s="1"/>
  <c r="G256" i="16" s="1"/>
  <c r="G121" i="9" a="1"/>
  <c r="G121" i="9" s="1"/>
  <c r="AL121" i="16" s="1"/>
  <c r="G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I247" i="16" s="1"/>
  <c r="J247" i="16" s="1"/>
  <c r="P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S33" i="7"/>
  <c r="S33" i="8" s="1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I248" i="16" s="1"/>
  <c r="J248" i="16" s="1"/>
  <c r="P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Y233" i="16" l="1"/>
  <c r="AG233" i="16" s="1"/>
  <c r="G257" i="16"/>
  <c r="T257" i="16" s="1"/>
  <c r="U257" i="16" s="1"/>
  <c r="G129" i="16"/>
  <c r="T129" i="16" s="1"/>
  <c r="U129" i="16" s="1"/>
  <c r="G131" i="16"/>
  <c r="L243" i="16"/>
  <c r="Q249" i="16"/>
  <c r="R249" i="16"/>
  <c r="L248" i="16"/>
  <c r="K248" i="16"/>
  <c r="X248" i="16" s="1"/>
  <c r="T248" i="16"/>
  <c r="U248" i="16" s="1"/>
  <c r="V248" i="16" s="1"/>
  <c r="T131" i="16"/>
  <c r="U131" i="16" s="1"/>
  <c r="T249" i="16"/>
  <c r="U249" i="16" s="1"/>
  <c r="V249" i="16" s="1"/>
  <c r="L249" i="16"/>
  <c r="K249" i="16"/>
  <c r="X249" i="16" s="1"/>
  <c r="T253" i="16"/>
  <c r="U253" i="16" s="1"/>
  <c r="T121" i="16"/>
  <c r="U121" i="16" s="1"/>
  <c r="V121" i="16" s="1"/>
  <c r="T256" i="16"/>
  <c r="U256" i="16" s="1"/>
  <c r="T120" i="16"/>
  <c r="U120" i="16" s="1"/>
  <c r="V120" i="16" s="1"/>
  <c r="T125" i="16"/>
  <c r="U125" i="16" s="1"/>
  <c r="Q250" i="16"/>
  <c r="R250" i="16"/>
  <c r="S250" i="16" s="1"/>
  <c r="G254" i="16"/>
  <c r="G238" i="16"/>
  <c r="G246" i="16"/>
  <c r="T115" i="16"/>
  <c r="U115" i="16" s="1"/>
  <c r="V245" i="16"/>
  <c r="T111" i="16"/>
  <c r="U111" i="16" s="1"/>
  <c r="T117" i="16"/>
  <c r="U117" i="16" s="1"/>
  <c r="V117" i="16" s="1"/>
  <c r="T113" i="16"/>
  <c r="U113" i="16" s="1"/>
  <c r="V113" i="16" s="1"/>
  <c r="V172" i="16"/>
  <c r="Z172" i="16" s="1"/>
  <c r="Y172" i="16"/>
  <c r="AG172" i="16" s="1"/>
  <c r="V102" i="16"/>
  <c r="AH205" i="16"/>
  <c r="AI205" i="16" s="1"/>
  <c r="AA205" i="16"/>
  <c r="Q31" i="16"/>
  <c r="Y31" i="16" s="1"/>
  <c r="AG31" i="16" s="1"/>
  <c r="R31" i="16"/>
  <c r="G251" i="16"/>
  <c r="Q239" i="16"/>
  <c r="R239" i="16"/>
  <c r="S239" i="16" s="1"/>
  <c r="V44" i="16"/>
  <c r="T123" i="16"/>
  <c r="U123" i="16" s="1"/>
  <c r="AA235" i="16"/>
  <c r="AH235" i="16"/>
  <c r="AI235" i="16" s="1"/>
  <c r="T29" i="5"/>
  <c r="I254" i="9" s="1" a="1"/>
  <c r="I254" i="9" s="1"/>
  <c r="AN254" i="16" s="1"/>
  <c r="I254" i="16" s="1"/>
  <c r="J254" i="16" s="1"/>
  <c r="P254" i="16" s="1"/>
  <c r="T244" i="16"/>
  <c r="U244" i="16" s="1"/>
  <c r="K244" i="16"/>
  <c r="X244" i="16" s="1"/>
  <c r="L244" i="16"/>
  <c r="AA227" i="16"/>
  <c r="AH227" i="16"/>
  <c r="AI227" i="16" s="1"/>
  <c r="G126" i="16"/>
  <c r="G118" i="16"/>
  <c r="G110" i="16"/>
  <c r="G130" i="16"/>
  <c r="AH231" i="16"/>
  <c r="AI231" i="16" s="1"/>
  <c r="AA231" i="16"/>
  <c r="V12" i="16"/>
  <c r="Z12" i="16" s="1"/>
  <c r="Y12" i="16"/>
  <c r="AG12" i="16" s="1"/>
  <c r="V228" i="16"/>
  <c r="Z228" i="16" s="1"/>
  <c r="Y228" i="16"/>
  <c r="AG228" i="16" s="1"/>
  <c r="V105" i="16"/>
  <c r="AH149" i="16"/>
  <c r="AI149" i="16" s="1"/>
  <c r="AA149" i="16"/>
  <c r="AH230" i="16"/>
  <c r="AI230" i="16" s="1"/>
  <c r="AA230" i="16"/>
  <c r="Y164" i="16"/>
  <c r="AG164" i="16" s="1"/>
  <c r="V164" i="16"/>
  <c r="Z164" i="16" s="1"/>
  <c r="Y20" i="16"/>
  <c r="AG20" i="16" s="1"/>
  <c r="V20" i="16"/>
  <c r="Z20" i="16" s="1"/>
  <c r="I251" i="16"/>
  <c r="J251" i="16" s="1"/>
  <c r="P251" i="16" s="1"/>
  <c r="Y188" i="16"/>
  <c r="AG188" i="16" s="1"/>
  <c r="V188" i="16"/>
  <c r="Z188" i="16" s="1"/>
  <c r="AH157" i="16"/>
  <c r="AI157" i="16" s="1"/>
  <c r="AA157" i="16"/>
  <c r="AH5" i="16"/>
  <c r="AI5" i="16" s="1"/>
  <c r="AA5" i="16"/>
  <c r="T241" i="16"/>
  <c r="U241" i="16" s="1"/>
  <c r="K241" i="16"/>
  <c r="X241" i="16" s="1"/>
  <c r="L241" i="16"/>
  <c r="AA30" i="16"/>
  <c r="AH30" i="16"/>
  <c r="AI30" i="16" s="1"/>
  <c r="S241" i="16"/>
  <c r="V84" i="16"/>
  <c r="Q244" i="16"/>
  <c r="R244" i="16"/>
  <c r="K243" i="16"/>
  <c r="X243" i="16" s="1"/>
  <c r="I33" i="16"/>
  <c r="Q245" i="16"/>
  <c r="Y245" i="16" s="1"/>
  <c r="AG245" i="16" s="1"/>
  <c r="R245" i="16"/>
  <c r="S245" i="16" s="1"/>
  <c r="AA229" i="16"/>
  <c r="AH229" i="16"/>
  <c r="AI229" i="16" s="1"/>
  <c r="AA21" i="16"/>
  <c r="AH21" i="16"/>
  <c r="AI21" i="16" s="1"/>
  <c r="Y28" i="16"/>
  <c r="AG28" i="16" s="1"/>
  <c r="V28" i="16"/>
  <c r="Z28" i="16" s="1"/>
  <c r="S233" i="16"/>
  <c r="Z233" i="16"/>
  <c r="T122" i="16"/>
  <c r="U122" i="16" s="1"/>
  <c r="K240" i="16"/>
  <c r="X240" i="16" s="1"/>
  <c r="L240" i="16"/>
  <c r="T240" i="16"/>
  <c r="U240" i="16" s="1"/>
  <c r="Y156" i="16"/>
  <c r="AG156" i="16" s="1"/>
  <c r="V156" i="16"/>
  <c r="Z156" i="16" s="1"/>
  <c r="Q243" i="16"/>
  <c r="Y243" i="16" s="1"/>
  <c r="AG243" i="16" s="1"/>
  <c r="R243" i="16"/>
  <c r="Q248" i="16"/>
  <c r="R248" i="16"/>
  <c r="T242" i="16"/>
  <c r="U242" i="16" s="1"/>
  <c r="V242" i="16" s="1"/>
  <c r="K242" i="16"/>
  <c r="X242" i="16" s="1"/>
  <c r="L242" i="16"/>
  <c r="K239" i="16"/>
  <c r="X239" i="16" s="1"/>
  <c r="T239" i="16"/>
  <c r="U239" i="16" s="1"/>
  <c r="V239" i="16" s="1"/>
  <c r="Z239" i="16" s="1"/>
  <c r="L239" i="16"/>
  <c r="Y140" i="16"/>
  <c r="AG140" i="16" s="1"/>
  <c r="V140" i="16"/>
  <c r="Z140" i="16" s="1"/>
  <c r="V204" i="16"/>
  <c r="Z204" i="16" s="1"/>
  <c r="Y204" i="16"/>
  <c r="AG204" i="16" s="1"/>
  <c r="I256" i="16"/>
  <c r="J256" i="16" s="1"/>
  <c r="P256" i="16" s="1"/>
  <c r="G252" i="16"/>
  <c r="T250" i="16"/>
  <c r="U250" i="16" s="1"/>
  <c r="V250" i="16" s="1"/>
  <c r="L250" i="16"/>
  <c r="K250" i="16"/>
  <c r="X250" i="16" s="1"/>
  <c r="Y234" i="16"/>
  <c r="AG234" i="16" s="1"/>
  <c r="V234" i="16"/>
  <c r="Z234" i="16" s="1"/>
  <c r="AH29" i="16"/>
  <c r="AI29" i="16" s="1"/>
  <c r="AA29" i="16"/>
  <c r="Y212" i="16"/>
  <c r="AG212" i="16" s="1"/>
  <c r="V212" i="16"/>
  <c r="Z212" i="16" s="1"/>
  <c r="AA213" i="16"/>
  <c r="AH213" i="16"/>
  <c r="AI213" i="16" s="1"/>
  <c r="I246" i="16"/>
  <c r="J246" i="16" s="1"/>
  <c r="P246" i="16" s="1"/>
  <c r="G128" i="16"/>
  <c r="V68" i="16"/>
  <c r="V76" i="16"/>
  <c r="J32" i="16"/>
  <c r="P32" i="16" s="1"/>
  <c r="K32" i="16"/>
  <c r="X32" i="16" s="1"/>
  <c r="L32" i="16"/>
  <c r="Q242" i="16"/>
  <c r="R242" i="16"/>
  <c r="S242" i="16" s="1"/>
  <c r="AA225" i="16"/>
  <c r="AH225" i="16"/>
  <c r="AI225" i="16" s="1"/>
  <c r="AH13" i="16"/>
  <c r="AI13" i="16" s="1"/>
  <c r="AA13" i="16"/>
  <c r="T236" i="16"/>
  <c r="U236" i="16" s="1"/>
  <c r="L236" i="16"/>
  <c r="K236" i="16"/>
  <c r="X236" i="16" s="1"/>
  <c r="AH222" i="16"/>
  <c r="AI222" i="16" s="1"/>
  <c r="AA222" i="16"/>
  <c r="K245" i="16"/>
  <c r="X245" i="16" s="1"/>
  <c r="T108" i="16"/>
  <c r="U108" i="16" s="1"/>
  <c r="V104" i="16"/>
  <c r="T116" i="16"/>
  <c r="U116" i="16" s="1"/>
  <c r="AH181" i="16"/>
  <c r="AI181" i="16" s="1"/>
  <c r="AA181" i="16"/>
  <c r="AH173" i="16"/>
  <c r="AI173" i="16" s="1"/>
  <c r="AA173" i="16"/>
  <c r="V92" i="16"/>
  <c r="Y196" i="16"/>
  <c r="AG196" i="16" s="1"/>
  <c r="V196" i="16"/>
  <c r="Z196" i="16" s="1"/>
  <c r="Q247" i="16"/>
  <c r="R247" i="16"/>
  <c r="S247" i="16" s="1"/>
  <c r="AL259" i="16"/>
  <c r="G259" i="16" s="1"/>
  <c r="AL258" i="16"/>
  <c r="G258" i="16" s="1"/>
  <c r="V101" i="16"/>
  <c r="Y180" i="16"/>
  <c r="AG180" i="16" s="1"/>
  <c r="V180" i="16"/>
  <c r="Z180" i="16" s="1"/>
  <c r="V220" i="16"/>
  <c r="Z220" i="16" s="1"/>
  <c r="Y220" i="16"/>
  <c r="AG220" i="16" s="1"/>
  <c r="Z232" i="16"/>
  <c r="V100" i="16"/>
  <c r="L245" i="16"/>
  <c r="V36" i="16"/>
  <c r="V148" i="16"/>
  <c r="Z148" i="16" s="1"/>
  <c r="Y148" i="16"/>
  <c r="AG148" i="16" s="1"/>
  <c r="AH133" i="16"/>
  <c r="AI133" i="16" s="1"/>
  <c r="AA133" i="16"/>
  <c r="AH141" i="16"/>
  <c r="AI141" i="16" s="1"/>
  <c r="AA141" i="16"/>
  <c r="AH224" i="16"/>
  <c r="AI224" i="16" s="1"/>
  <c r="AA224" i="16"/>
  <c r="Q237" i="16"/>
  <c r="Y237" i="16" s="1"/>
  <c r="AG237" i="16" s="1"/>
  <c r="R237" i="16"/>
  <c r="I252" i="16"/>
  <c r="J252" i="16" s="1"/>
  <c r="P252" i="16" s="1"/>
  <c r="G132" i="9" a="1"/>
  <c r="G132" i="9" s="1"/>
  <c r="AL132" i="16" s="1"/>
  <c r="G260" i="9" a="1"/>
  <c r="G260" i="9" s="1"/>
  <c r="AL260" i="16" s="1"/>
  <c r="G252" i="9" a="1"/>
  <c r="G252" i="9" s="1"/>
  <c r="AL252" i="16" s="1"/>
  <c r="G260" i="16" s="1"/>
  <c r="G124" i="9" a="1"/>
  <c r="G124" i="9" s="1"/>
  <c r="AL124" i="16" s="1"/>
  <c r="T31" i="5"/>
  <c r="I256" i="9" s="1" a="1"/>
  <c r="I256" i="9" s="1"/>
  <c r="AN256" i="16" s="1"/>
  <c r="G247" i="9" a="1"/>
  <c r="G247" i="9" s="1"/>
  <c r="AL247" i="16" s="1"/>
  <c r="G247" i="16" s="1"/>
  <c r="G119" i="9" a="1"/>
  <c r="G119" i="9" s="1"/>
  <c r="AL119" i="16" s="1"/>
  <c r="G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Y248" i="16" l="1"/>
  <c r="AG248" i="16" s="1"/>
  <c r="Z250" i="16"/>
  <c r="Y242" i="16"/>
  <c r="AG242" i="16" s="1"/>
  <c r="Q260" i="16"/>
  <c r="R260" i="16"/>
  <c r="T259" i="16"/>
  <c r="U259" i="16" s="1"/>
  <c r="Q255" i="16"/>
  <c r="R255" i="16"/>
  <c r="Q254" i="16"/>
  <c r="R254" i="16"/>
  <c r="T119" i="16"/>
  <c r="U119" i="16" s="1"/>
  <c r="V119" i="16" s="1"/>
  <c r="Q253" i="16"/>
  <c r="H27" i="17" s="1" a="1"/>
  <c r="H27" i="17" s="1"/>
  <c r="R253" i="16"/>
  <c r="G124" i="16"/>
  <c r="G132" i="16"/>
  <c r="AA180" i="16"/>
  <c r="AH180" i="16"/>
  <c r="AI180" i="16" s="1"/>
  <c r="AA196" i="16"/>
  <c r="AH196" i="16"/>
  <c r="AI196" i="16" s="1"/>
  <c r="Z242" i="16"/>
  <c r="AH12" i="16"/>
  <c r="AI12" i="16" s="1"/>
  <c r="AA12" i="16"/>
  <c r="Z245" i="16"/>
  <c r="K257" i="16"/>
  <c r="X257" i="16" s="1"/>
  <c r="V253" i="16"/>
  <c r="H467" i="17" s="1" a="1"/>
  <c r="H467" i="17" s="1"/>
  <c r="AC5" i="17" s="1"/>
  <c r="AC27" i="17" s="1"/>
  <c r="H625" i="17" s="1" a="1"/>
  <c r="H625" i="17" s="1"/>
  <c r="H423" i="17" a="1"/>
  <c r="H423" i="17" s="1"/>
  <c r="T128" i="16"/>
  <c r="U128" i="16" s="1"/>
  <c r="V122" i="16"/>
  <c r="AA188" i="16"/>
  <c r="AH188" i="16"/>
  <c r="AI188" i="16" s="1"/>
  <c r="Q257" i="16"/>
  <c r="R257" i="16"/>
  <c r="V116" i="16"/>
  <c r="Q32" i="16"/>
  <c r="Y32" i="16" s="1"/>
  <c r="AG32" i="16" s="1"/>
  <c r="R32" i="16"/>
  <c r="AA140" i="16"/>
  <c r="AH140" i="16"/>
  <c r="AI140" i="16" s="1"/>
  <c r="Q251" i="16"/>
  <c r="R251" i="16"/>
  <c r="S251" i="16" s="1"/>
  <c r="V125" i="16"/>
  <c r="H445" i="17" s="1" a="1"/>
  <c r="H445" i="17" s="1"/>
  <c r="V5" i="17" s="1"/>
  <c r="V27" i="17" s="1"/>
  <c r="H585" i="17" s="1" a="1"/>
  <c r="H585" i="17" s="1"/>
  <c r="H401" i="17" a="1"/>
  <c r="H401" i="17" s="1"/>
  <c r="L257" i="16"/>
  <c r="AH212" i="16"/>
  <c r="AI212" i="16" s="1"/>
  <c r="AA212" i="16"/>
  <c r="Z248" i="16"/>
  <c r="S248" i="16"/>
  <c r="AA20" i="16"/>
  <c r="AH20" i="16"/>
  <c r="AI20" i="16" s="1"/>
  <c r="V257" i="16"/>
  <c r="H438" i="17" a="1"/>
  <c r="H438" i="17" s="1"/>
  <c r="H436" i="17" a="1"/>
  <c r="H436" i="17" s="1"/>
  <c r="H439" i="17" a="1"/>
  <c r="H439" i="17" s="1"/>
  <c r="H437" i="17" a="1"/>
  <c r="H437" i="17" s="1"/>
  <c r="V131" i="16"/>
  <c r="H421" i="17" a="1"/>
  <c r="H421" i="17" s="1"/>
  <c r="Q252" i="16"/>
  <c r="R252" i="16"/>
  <c r="S252" i="16" s="1"/>
  <c r="AA232" i="16"/>
  <c r="AH232" i="16"/>
  <c r="AI232" i="16" s="1"/>
  <c r="AA234" i="16"/>
  <c r="AH234" i="16"/>
  <c r="AI234" i="16" s="1"/>
  <c r="I34" i="16"/>
  <c r="T260" i="16"/>
  <c r="U260" i="16" s="1"/>
  <c r="L260" i="16"/>
  <c r="K260" i="16"/>
  <c r="X260" i="16" s="1"/>
  <c r="Y240" i="16"/>
  <c r="AG240" i="16" s="1"/>
  <c r="V240" i="16"/>
  <c r="Z240" i="16" s="1"/>
  <c r="AH28" i="16"/>
  <c r="AI28" i="16" s="1"/>
  <c r="AA28" i="16"/>
  <c r="Y241" i="16"/>
  <c r="AG241" i="16" s="1"/>
  <c r="V241" i="16"/>
  <c r="Z241" i="16" s="1"/>
  <c r="AA250" i="16"/>
  <c r="AH250" i="16"/>
  <c r="AI250" i="16" s="1"/>
  <c r="T130" i="16"/>
  <c r="U130" i="16" s="1"/>
  <c r="Y244" i="16"/>
  <c r="AG244" i="16" s="1"/>
  <c r="V244" i="16"/>
  <c r="V129" i="16"/>
  <c r="H417" i="17" a="1"/>
  <c r="H417" i="17" s="1"/>
  <c r="H415" i="17" a="1"/>
  <c r="H415" i="17" s="1"/>
  <c r="H416" i="17" a="1"/>
  <c r="H416" i="17" s="1"/>
  <c r="H414" i="17" a="1"/>
  <c r="H414" i="17" s="1"/>
  <c r="T252" i="16"/>
  <c r="U252" i="16" s="1"/>
  <c r="V252" i="16" s="1"/>
  <c r="L252" i="16"/>
  <c r="K252" i="16"/>
  <c r="X252" i="16" s="1"/>
  <c r="AA239" i="16"/>
  <c r="AH239" i="16"/>
  <c r="AI239" i="16" s="1"/>
  <c r="AA164" i="16"/>
  <c r="AH164" i="16"/>
  <c r="AI164" i="16" s="1"/>
  <c r="T110" i="16"/>
  <c r="U110" i="16" s="1"/>
  <c r="V115" i="16"/>
  <c r="Q256" i="16"/>
  <c r="Y256" i="16" s="1"/>
  <c r="R256" i="16"/>
  <c r="S243" i="16"/>
  <c r="Z243" i="16"/>
  <c r="J33" i="16"/>
  <c r="P33" i="16" s="1"/>
  <c r="K33" i="16"/>
  <c r="X33" i="16" s="1"/>
  <c r="L33" i="16"/>
  <c r="T118" i="16"/>
  <c r="U118" i="16" s="1"/>
  <c r="V118" i="16" s="1"/>
  <c r="Y239" i="16"/>
  <c r="AG239" i="16" s="1"/>
  <c r="T246" i="16"/>
  <c r="U246" i="16" s="1"/>
  <c r="K246" i="16"/>
  <c r="X246" i="16" s="1"/>
  <c r="L246" i="16"/>
  <c r="V256" i="16"/>
  <c r="H435" i="17" a="1"/>
  <c r="H435" i="17" s="1"/>
  <c r="H432" i="17" a="1"/>
  <c r="H432" i="17" s="1"/>
  <c r="H434" i="17" a="1"/>
  <c r="H434" i="17" s="1"/>
  <c r="H433" i="17" a="1"/>
  <c r="H433" i="17" s="1"/>
  <c r="H431" i="17" a="1"/>
  <c r="H431" i="17" s="1"/>
  <c r="K247" i="16"/>
  <c r="X247" i="16" s="1"/>
  <c r="T247" i="16"/>
  <c r="U247" i="16" s="1"/>
  <c r="V247" i="16" s="1"/>
  <c r="Z247" i="16" s="1"/>
  <c r="L247" i="16"/>
  <c r="V236" i="16"/>
  <c r="Z236" i="16" s="1"/>
  <c r="Y236" i="16"/>
  <c r="AG236" i="16" s="1"/>
  <c r="T126" i="16"/>
  <c r="U126" i="16" s="1"/>
  <c r="T251" i="16"/>
  <c r="U251" i="16" s="1"/>
  <c r="L251" i="16"/>
  <c r="K251" i="16"/>
  <c r="X251" i="16" s="1"/>
  <c r="AA172" i="16"/>
  <c r="AH172" i="16"/>
  <c r="AI172" i="16" s="1"/>
  <c r="T238" i="16"/>
  <c r="U238" i="16" s="1"/>
  <c r="K238" i="16"/>
  <c r="X238" i="16" s="1"/>
  <c r="L238" i="16"/>
  <c r="Y250" i="16"/>
  <c r="AG250" i="16" s="1"/>
  <c r="K256" i="16"/>
  <c r="X256" i="16" s="1"/>
  <c r="K253" i="16"/>
  <c r="X253" i="16" s="1"/>
  <c r="G255" i="16"/>
  <c r="S249" i="16"/>
  <c r="Z249" i="16"/>
  <c r="T258" i="16"/>
  <c r="U258" i="16" s="1"/>
  <c r="S237" i="16"/>
  <c r="Z237" i="16"/>
  <c r="AH148" i="16"/>
  <c r="AI148" i="16" s="1"/>
  <c r="AA148" i="16"/>
  <c r="V108" i="16"/>
  <c r="AA228" i="16"/>
  <c r="AH228" i="16"/>
  <c r="AI228" i="16" s="1"/>
  <c r="AN259" i="16"/>
  <c r="I259" i="16" s="1"/>
  <c r="J259" i="16" s="1"/>
  <c r="P259" i="16" s="1"/>
  <c r="AN258" i="16"/>
  <c r="I258" i="16" s="1"/>
  <c r="J258" i="16" s="1"/>
  <c r="P258" i="16" s="1"/>
  <c r="AH220" i="16"/>
  <c r="AI220" i="16" s="1"/>
  <c r="AA220" i="16"/>
  <c r="Q246" i="16"/>
  <c r="R246" i="16"/>
  <c r="S246" i="16" s="1"/>
  <c r="AA204" i="16"/>
  <c r="AH204" i="16"/>
  <c r="AI204" i="16" s="1"/>
  <c r="AH156" i="16"/>
  <c r="AI156" i="16" s="1"/>
  <c r="AA156" i="16"/>
  <c r="AH233" i="16"/>
  <c r="AI233" i="16" s="1"/>
  <c r="AA233" i="16"/>
  <c r="S244" i="16"/>
  <c r="Z244" i="16"/>
  <c r="V123" i="16"/>
  <c r="S31" i="16"/>
  <c r="Z31" i="16"/>
  <c r="V111" i="16"/>
  <c r="T254" i="16"/>
  <c r="U254" i="16" s="1"/>
  <c r="K254" i="16"/>
  <c r="X254" i="16" s="1"/>
  <c r="L254" i="16"/>
  <c r="L256" i="16"/>
  <c r="L253" i="16"/>
  <c r="G127" i="16"/>
  <c r="Y249" i="16"/>
  <c r="AG249" i="16" s="1"/>
  <c r="L87" i="9"/>
  <c r="I87" i="9" s="1" a="1"/>
  <c r="I87" i="9" s="1"/>
  <c r="AN87" i="16" s="1"/>
  <c r="E88" i="9"/>
  <c r="E36" i="9"/>
  <c r="L35" i="9"/>
  <c r="I35" i="9" s="1" a="1"/>
  <c r="I35" i="9" s="1"/>
  <c r="AN35" i="16" s="1"/>
  <c r="Z252" i="16" l="1"/>
  <c r="Q259" i="16"/>
  <c r="R259" i="16"/>
  <c r="AA247" i="16"/>
  <c r="AH247" i="16"/>
  <c r="AI247" i="16" s="1"/>
  <c r="AG256" i="16"/>
  <c r="H167" i="17" a="1"/>
  <c r="H167" i="17" s="1"/>
  <c r="H169" i="17" a="1"/>
  <c r="H169" i="17" s="1"/>
  <c r="H170" i="17" a="1"/>
  <c r="H170" i="17" s="1"/>
  <c r="H168" i="17" a="1"/>
  <c r="H168" i="17" s="1"/>
  <c r="H171" i="17" a="1"/>
  <c r="H171" i="17" s="1"/>
  <c r="AH241" i="16"/>
  <c r="AI241" i="16" s="1"/>
  <c r="AA241" i="16"/>
  <c r="H465" i="17" a="1"/>
  <c r="H465" i="17" s="1"/>
  <c r="V11" i="17" s="1"/>
  <c r="V33" i="17" s="1"/>
  <c r="H591" i="17" s="1" a="1"/>
  <c r="H591" i="17" s="1"/>
  <c r="AH245" i="16"/>
  <c r="AI245" i="16" s="1"/>
  <c r="AA245" i="16"/>
  <c r="T132" i="16"/>
  <c r="U132" i="16" s="1"/>
  <c r="H29" i="17" a="1"/>
  <c r="H29" i="17" s="1"/>
  <c r="H28" i="17" a="1"/>
  <c r="H28" i="17" s="1"/>
  <c r="H30" i="17" a="1"/>
  <c r="H30" i="17" s="1"/>
  <c r="T127" i="16"/>
  <c r="U127" i="16" s="1"/>
  <c r="J34" i="16"/>
  <c r="P34" i="16" s="1"/>
  <c r="L34" i="16"/>
  <c r="K34" i="16"/>
  <c r="X34" i="16" s="1"/>
  <c r="T124" i="16"/>
  <c r="U124" i="16" s="1"/>
  <c r="V124" i="16" s="1"/>
  <c r="H75" i="17" a="1"/>
  <c r="H75" i="17" s="1"/>
  <c r="H76" i="17" a="1"/>
  <c r="H76" i="17" s="1"/>
  <c r="H77" i="17" a="1"/>
  <c r="H77" i="17" s="1"/>
  <c r="H78" i="17" a="1"/>
  <c r="H78" i="17" s="1"/>
  <c r="S255" i="16"/>
  <c r="Y251" i="16"/>
  <c r="AG251" i="16" s="1"/>
  <c r="V251" i="16"/>
  <c r="Z251" i="16" s="1"/>
  <c r="V260" i="16"/>
  <c r="H444" i="17" a="1"/>
  <c r="H444" i="17" s="1"/>
  <c r="AH244" i="16"/>
  <c r="AI244" i="16" s="1"/>
  <c r="AA244" i="16"/>
  <c r="L258" i="16"/>
  <c r="Q33" i="16"/>
  <c r="Y33" i="16" s="1"/>
  <c r="AG33" i="16" s="1"/>
  <c r="R33" i="16"/>
  <c r="AH252" i="16"/>
  <c r="AI252" i="16" s="1"/>
  <c r="AA252" i="16"/>
  <c r="V130" i="16"/>
  <c r="H420" i="17" a="1"/>
  <c r="H420" i="17" s="1"/>
  <c r="H418" i="17" a="1"/>
  <c r="H418" i="17" s="1"/>
  <c r="H419" i="17" a="1"/>
  <c r="H419" i="17" s="1"/>
  <c r="V128" i="16"/>
  <c r="H413" i="17" a="1"/>
  <c r="H413" i="17" s="1"/>
  <c r="H411" i="17" a="1"/>
  <c r="H411" i="17" s="1"/>
  <c r="H409" i="17" a="1"/>
  <c r="H409" i="17" s="1"/>
  <c r="H412" i="17" a="1"/>
  <c r="H412" i="17" s="1"/>
  <c r="H410" i="17" a="1"/>
  <c r="H410" i="17" s="1"/>
  <c r="H71" i="17" a="1"/>
  <c r="H71" i="17" s="1"/>
  <c r="AB5" i="17" s="1"/>
  <c r="AB27" i="17" s="1"/>
  <c r="H617" i="17" s="1" a="1"/>
  <c r="H617" i="17" s="1"/>
  <c r="Z253" i="16"/>
  <c r="S253" i="16"/>
  <c r="H115" i="17" s="1" a="1"/>
  <c r="H115" i="17" s="1"/>
  <c r="AB16" i="17" s="1"/>
  <c r="H34" i="17" a="1"/>
  <c r="H34" i="17" s="1"/>
  <c r="H33" i="17" a="1"/>
  <c r="H33" i="17" s="1"/>
  <c r="H31" i="17" a="1"/>
  <c r="H31" i="17" s="1"/>
  <c r="H32" i="17" a="1"/>
  <c r="H32" i="17" s="1"/>
  <c r="V110" i="16"/>
  <c r="V258" i="16"/>
  <c r="H442" i="17" a="1"/>
  <c r="H442" i="17" s="1"/>
  <c r="H441" i="17" a="1"/>
  <c r="H441" i="17" s="1"/>
  <c r="H440" i="17" a="1"/>
  <c r="H440" i="17" s="1"/>
  <c r="V126" i="16"/>
  <c r="H403" i="17" a="1"/>
  <c r="H403" i="17" s="1"/>
  <c r="H402" i="17" a="1"/>
  <c r="H402" i="17" s="1"/>
  <c r="H404" i="17" a="1"/>
  <c r="H404" i="17" s="1"/>
  <c r="Y246" i="16"/>
  <c r="AG246" i="16" s="1"/>
  <c r="V246" i="16"/>
  <c r="Z246" i="16" s="1"/>
  <c r="AA243" i="16"/>
  <c r="AH243" i="16"/>
  <c r="AI243" i="16" s="1"/>
  <c r="AH248" i="16"/>
  <c r="AI248" i="16" s="1"/>
  <c r="AA248" i="16"/>
  <c r="H87" i="17" a="1"/>
  <c r="H87" i="17" s="1"/>
  <c r="H84" i="17" a="1"/>
  <c r="H84" i="17" s="1"/>
  <c r="H86" i="17" a="1"/>
  <c r="H86" i="17" s="1"/>
  <c r="H85" i="17" a="1"/>
  <c r="H85" i="17" s="1"/>
  <c r="S257" i="16"/>
  <c r="AH242" i="16"/>
  <c r="AI242" i="16" s="1"/>
  <c r="AA242" i="16"/>
  <c r="K259" i="16"/>
  <c r="X259" i="16" s="1"/>
  <c r="AH31" i="16"/>
  <c r="AI31" i="16" s="1"/>
  <c r="AA31" i="16"/>
  <c r="Y254" i="16"/>
  <c r="V254" i="16"/>
  <c r="H426" i="17" a="1"/>
  <c r="H426" i="17" s="1"/>
  <c r="H425" i="17" a="1"/>
  <c r="H425" i="17" s="1"/>
  <c r="H424" i="17" a="1"/>
  <c r="H424" i="17" s="1"/>
  <c r="Y247" i="16"/>
  <c r="AG247" i="16" s="1"/>
  <c r="AA249" i="16"/>
  <c r="AH249" i="16"/>
  <c r="AI249" i="16" s="1"/>
  <c r="Y238" i="16"/>
  <c r="AG238" i="16" s="1"/>
  <c r="V238" i="16"/>
  <c r="Z238" i="16" s="1"/>
  <c r="H42" i="17" a="1"/>
  <c r="H42" i="17" s="1"/>
  <c r="H40" i="17" a="1"/>
  <c r="H40" i="17" s="1"/>
  <c r="H41" i="17" a="1"/>
  <c r="H41" i="17" s="1"/>
  <c r="H43" i="17" a="1"/>
  <c r="H43" i="17" s="1"/>
  <c r="Y257" i="16"/>
  <c r="V259" i="16"/>
  <c r="H443" i="17" a="1"/>
  <c r="H443" i="17" s="1"/>
  <c r="I35" i="16"/>
  <c r="K258" i="16"/>
  <c r="X258" i="16" s="1"/>
  <c r="H80" i="17" a="1"/>
  <c r="H80" i="17" s="1"/>
  <c r="H83" i="17" a="1"/>
  <c r="H83" i="17" s="1"/>
  <c r="S256" i="16"/>
  <c r="H81" i="17" a="1"/>
  <c r="H81" i="17" s="1"/>
  <c r="H82" i="17" a="1"/>
  <c r="H82" i="17" s="1"/>
  <c r="H79" i="17" a="1"/>
  <c r="H79" i="17" s="1"/>
  <c r="AH240" i="16"/>
  <c r="AI240" i="16" s="1"/>
  <c r="AA240" i="16"/>
  <c r="L259" i="16"/>
  <c r="K255" i="16"/>
  <c r="X255" i="16" s="1"/>
  <c r="T255" i="16"/>
  <c r="U255" i="16" s="1"/>
  <c r="L255" i="16"/>
  <c r="AH236" i="16"/>
  <c r="AI236" i="16" s="1"/>
  <c r="AA236" i="16"/>
  <c r="H37" i="17" a="1"/>
  <c r="H37" i="17" s="1"/>
  <c r="H35" i="17" a="1"/>
  <c r="H35" i="17" s="1"/>
  <c r="H39" i="17" a="1"/>
  <c r="H39" i="17" s="1"/>
  <c r="H36" i="17" a="1"/>
  <c r="H36" i="17" s="1"/>
  <c r="H38" i="17" a="1"/>
  <c r="H38" i="17" s="1"/>
  <c r="Y252" i="16"/>
  <c r="AG252" i="16" s="1"/>
  <c r="Z257" i="16"/>
  <c r="H482" i="17" a="1"/>
  <c r="H482" i="17" s="1"/>
  <c r="H481" i="17" a="1"/>
  <c r="H481" i="17" s="1"/>
  <c r="H480" i="17" a="1"/>
  <c r="H480" i="17" s="1"/>
  <c r="AC9" i="17" s="1"/>
  <c r="AC31" i="17" s="1"/>
  <c r="H629" i="17" s="1" a="1"/>
  <c r="H629" i="17" s="1"/>
  <c r="H483" i="17" a="1"/>
  <c r="H483" i="17" s="1"/>
  <c r="Y253" i="16"/>
  <c r="H92" i="17" a="1"/>
  <c r="H92" i="17" s="1"/>
  <c r="AB12" i="17" s="1"/>
  <c r="AB34" i="17" s="1"/>
  <c r="H624" i="17" s="1" a="1"/>
  <c r="H624" i="17" s="1"/>
  <c r="S260" i="16"/>
  <c r="H136" i="17" s="1" a="1"/>
  <c r="H136" i="17" s="1"/>
  <c r="Q258" i="16"/>
  <c r="Y258" i="16" s="1"/>
  <c r="R258" i="16"/>
  <c r="AH237" i="16"/>
  <c r="AI237" i="16" s="1"/>
  <c r="AA237" i="16"/>
  <c r="Z256" i="16"/>
  <c r="H477" i="17" a="1"/>
  <c r="H477" i="17" s="1"/>
  <c r="H476" i="17" a="1"/>
  <c r="H476" i="17" s="1"/>
  <c r="H478" i="17" a="1"/>
  <c r="H478" i="17" s="1"/>
  <c r="H475" i="17" a="1"/>
  <c r="H475" i="17" s="1"/>
  <c r="H479" i="17" a="1"/>
  <c r="H479" i="17" s="1"/>
  <c r="H458" i="17" a="1"/>
  <c r="H458" i="17" s="1"/>
  <c r="H461" i="17" a="1"/>
  <c r="H461" i="17" s="1"/>
  <c r="H460" i="17" a="1"/>
  <c r="H460" i="17" s="1"/>
  <c r="H459" i="17" a="1"/>
  <c r="H459" i="17" s="1"/>
  <c r="S32" i="16"/>
  <c r="Z32" i="16"/>
  <c r="H74" i="17" a="1"/>
  <c r="H74" i="17" s="1"/>
  <c r="H72" i="17" a="1"/>
  <c r="H72" i="17" s="1"/>
  <c r="H73" i="17" a="1"/>
  <c r="H73" i="17" s="1"/>
  <c r="S254" i="16"/>
  <c r="H48" i="17" a="1"/>
  <c r="H48" i="17" s="1"/>
  <c r="Y260" i="16"/>
  <c r="E89" i="9"/>
  <c r="L88" i="9"/>
  <c r="I88" i="9" s="1" a="1"/>
  <c r="I88" i="9" s="1"/>
  <c r="AN88" i="16" s="1"/>
  <c r="L36" i="9"/>
  <c r="I36" i="9" s="1" a="1"/>
  <c r="I36" i="9" s="1"/>
  <c r="AN36" i="16" s="1"/>
  <c r="V9" i="17" l="1"/>
  <c r="V31" i="17" s="1"/>
  <c r="H589" i="17" s="1" a="1"/>
  <c r="H589" i="17" s="1"/>
  <c r="AB8" i="17"/>
  <c r="AB30" i="17" s="1"/>
  <c r="H620" i="17" s="1" a="1"/>
  <c r="H620" i="17" s="1"/>
  <c r="AC8" i="17"/>
  <c r="AC30" i="17" s="1"/>
  <c r="H628" i="17" s="1" a="1"/>
  <c r="H628" i="17" s="1"/>
  <c r="AB9" i="17"/>
  <c r="AB31" i="17" s="1"/>
  <c r="H621" i="17" s="1" a="1"/>
  <c r="H621" i="17" s="1"/>
  <c r="AB6" i="17"/>
  <c r="AB28" i="17" s="1"/>
  <c r="H618" i="17" s="1" a="1"/>
  <c r="H618" i="17" s="1"/>
  <c r="AB7" i="17"/>
  <c r="AB29" i="17" s="1"/>
  <c r="H619" i="17" s="1" a="1"/>
  <c r="H619" i="17" s="1"/>
  <c r="AG258" i="16"/>
  <c r="H177" i="17" a="1"/>
  <c r="H177" i="17" s="1"/>
  <c r="H178" i="17" a="1"/>
  <c r="H178" i="17" s="1"/>
  <c r="H176" i="17" a="1"/>
  <c r="H176" i="17" s="1"/>
  <c r="J35" i="16"/>
  <c r="P35" i="16" s="1"/>
  <c r="K35" i="16"/>
  <c r="X35" i="16" s="1"/>
  <c r="L35" i="16"/>
  <c r="AG257" i="16"/>
  <c r="H175" i="17" a="1"/>
  <c r="H175" i="17" s="1"/>
  <c r="H173" i="17" a="1"/>
  <c r="H173" i="17" s="1"/>
  <c r="H174" i="17" a="1"/>
  <c r="H174" i="17" s="1"/>
  <c r="H172" i="17" a="1"/>
  <c r="H172" i="17" s="1"/>
  <c r="H454" i="17" a="1"/>
  <c r="H454" i="17" s="1"/>
  <c r="H457" i="17" a="1"/>
  <c r="H457" i="17" s="1"/>
  <c r="H455" i="17" a="1"/>
  <c r="H455" i="17" s="1"/>
  <c r="H456" i="17" a="1"/>
  <c r="H456" i="17" s="1"/>
  <c r="H453" i="17" a="1"/>
  <c r="H453" i="17" s="1"/>
  <c r="AH251" i="16"/>
  <c r="AI251" i="16" s="1"/>
  <c r="AA251" i="16"/>
  <c r="V127" i="16"/>
  <c r="H405" i="17" a="1"/>
  <c r="H405" i="17" s="1"/>
  <c r="H408" i="17" a="1"/>
  <c r="H408" i="17" s="1"/>
  <c r="H406" i="17" a="1"/>
  <c r="H406" i="17" s="1"/>
  <c r="H407" i="17" a="1"/>
  <c r="H407" i="17" s="1"/>
  <c r="Z258" i="16"/>
  <c r="H485" i="17" a="1"/>
  <c r="H485" i="17" s="1"/>
  <c r="H484" i="17" a="1"/>
  <c r="H484" i="17" s="1"/>
  <c r="AC10" i="17" s="1"/>
  <c r="AC32" i="17" s="1"/>
  <c r="H630" i="17" s="1" a="1"/>
  <c r="H630" i="17" s="1"/>
  <c r="H486" i="17" a="1"/>
  <c r="H486" i="17" s="1"/>
  <c r="I36" i="16"/>
  <c r="AA253" i="16"/>
  <c r="H247" i="17" s="1" a="1"/>
  <c r="H247" i="17" s="1"/>
  <c r="AD16" i="17" s="1"/>
  <c r="AH253" i="16"/>
  <c r="H203" i="17" a="1"/>
  <c r="H203" i="17" s="1"/>
  <c r="AD5" i="17" s="1"/>
  <c r="AD27" i="17" s="1"/>
  <c r="H633" i="17" s="1" a="1"/>
  <c r="H633" i="17" s="1"/>
  <c r="Z33" i="16"/>
  <c r="S33" i="16"/>
  <c r="H122" i="17" a="1"/>
  <c r="H122" i="17" s="1"/>
  <c r="H119" i="17" a="1"/>
  <c r="H119" i="17" s="1"/>
  <c r="H120" i="17" a="1"/>
  <c r="H120" i="17" s="1"/>
  <c r="H121" i="17" a="1"/>
  <c r="H121" i="17" s="1"/>
  <c r="H88" i="17" a="1"/>
  <c r="H88" i="17" s="1"/>
  <c r="H90" i="17" a="1"/>
  <c r="H90" i="17" s="1"/>
  <c r="S258" i="16"/>
  <c r="H89" i="17" a="1"/>
  <c r="H89" i="17" s="1"/>
  <c r="AH32" i="16"/>
  <c r="AI32" i="16" s="1"/>
  <c r="AA32" i="16"/>
  <c r="H45" i="17" a="1"/>
  <c r="H45" i="17" s="1"/>
  <c r="H46" i="17" a="1"/>
  <c r="H46" i="17" s="1"/>
  <c r="H44" i="17" a="1"/>
  <c r="H44" i="17" s="1"/>
  <c r="AH257" i="16"/>
  <c r="AA257" i="16"/>
  <c r="H217" i="17" a="1"/>
  <c r="H217" i="17" s="1"/>
  <c r="H218" i="17" a="1"/>
  <c r="H218" i="17" s="1"/>
  <c r="H219" i="17" a="1"/>
  <c r="H219" i="17" s="1"/>
  <c r="H216" i="17" a="1"/>
  <c r="H216" i="17" s="1"/>
  <c r="H446" i="17" a="1"/>
  <c r="H446" i="17" s="1"/>
  <c r="H447" i="17" a="1"/>
  <c r="H447" i="17" s="1"/>
  <c r="H448" i="17" a="1"/>
  <c r="H448" i="17" s="1"/>
  <c r="H299" i="17" a="1"/>
  <c r="H299" i="17" s="1"/>
  <c r="H301" i="17" a="1"/>
  <c r="H301" i="17" s="1"/>
  <c r="H303" i="17" a="1"/>
  <c r="H303" i="17" s="1"/>
  <c r="H302" i="17" a="1"/>
  <c r="H302" i="17" s="1"/>
  <c r="H300" i="17" a="1"/>
  <c r="H300" i="17" s="1"/>
  <c r="AG260" i="16"/>
  <c r="H312" i="17" s="1" a="1"/>
  <c r="H312" i="17" s="1"/>
  <c r="H180" i="17" a="1"/>
  <c r="H180" i="17" s="1"/>
  <c r="Y255" i="16"/>
  <c r="V255" i="16"/>
  <c r="H429" i="17" a="1"/>
  <c r="H429" i="17" s="1"/>
  <c r="H427" i="17" a="1"/>
  <c r="H427" i="17" s="1"/>
  <c r="H428" i="17" a="1"/>
  <c r="H428" i="17" s="1"/>
  <c r="H430" i="17" a="1"/>
  <c r="H430" i="17" s="1"/>
  <c r="H126" i="17" a="1"/>
  <c r="H126" i="17" s="1"/>
  <c r="H123" i="17" a="1"/>
  <c r="H123" i="17" s="1"/>
  <c r="H124" i="17" a="1"/>
  <c r="H124" i="17" s="1"/>
  <c r="H127" i="17" a="1"/>
  <c r="H127" i="17" s="1"/>
  <c r="H125" i="17" a="1"/>
  <c r="H125" i="17" s="1"/>
  <c r="AH238" i="16"/>
  <c r="AI238" i="16" s="1"/>
  <c r="AA238" i="16"/>
  <c r="H130" i="17" a="1"/>
  <c r="H130" i="17" s="1"/>
  <c r="H129" i="17" a="1"/>
  <c r="H129" i="17" s="1"/>
  <c r="H128" i="17" a="1"/>
  <c r="H128" i="17" s="1"/>
  <c r="H131" i="17" a="1"/>
  <c r="H131" i="17" s="1"/>
  <c r="H462" i="17" a="1"/>
  <c r="H462" i="17" s="1"/>
  <c r="H464" i="17" a="1"/>
  <c r="H464" i="17" s="1"/>
  <c r="H463" i="17" a="1"/>
  <c r="H463" i="17" s="1"/>
  <c r="Q34" i="16"/>
  <c r="Y34" i="16" s="1"/>
  <c r="AG34" i="16" s="1"/>
  <c r="R34" i="16"/>
  <c r="H116" i="17" a="1"/>
  <c r="H116" i="17" s="1"/>
  <c r="H117" i="17" a="1"/>
  <c r="H117" i="17" s="1"/>
  <c r="H118" i="17" a="1"/>
  <c r="H118" i="17" s="1"/>
  <c r="AG253" i="16"/>
  <c r="H291" i="17" s="1" a="1"/>
  <c r="H291" i="17" s="1"/>
  <c r="H159" i="17" a="1"/>
  <c r="H159" i="17" s="1"/>
  <c r="V132" i="16"/>
  <c r="H422" i="17" a="1"/>
  <c r="H422" i="17" s="1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Z254" i="16"/>
  <c r="H469" i="17" a="1"/>
  <c r="H469" i="17" s="1"/>
  <c r="H468" i="17" a="1"/>
  <c r="H468" i="17" s="1"/>
  <c r="H470" i="17" a="1"/>
  <c r="H470" i="17" s="1"/>
  <c r="AA246" i="16"/>
  <c r="AH246" i="16"/>
  <c r="AI246" i="16" s="1"/>
  <c r="AH256" i="16"/>
  <c r="AA256" i="16"/>
  <c r="H214" i="17" a="1"/>
  <c r="H214" i="17" s="1"/>
  <c r="H213" i="17" a="1"/>
  <c r="H213" i="17" s="1"/>
  <c r="H212" i="17" a="1"/>
  <c r="H212" i="17" s="1"/>
  <c r="H211" i="17" a="1"/>
  <c r="H211" i="17" s="1"/>
  <c r="H215" i="17" a="1"/>
  <c r="H215" i="17" s="1"/>
  <c r="Z259" i="16"/>
  <c r="H487" i="17" a="1"/>
  <c r="H487" i="17" s="1"/>
  <c r="AC11" i="17" s="1"/>
  <c r="AC33" i="17" s="1"/>
  <c r="H631" i="17" s="1" a="1"/>
  <c r="H631" i="17" s="1"/>
  <c r="AG254" i="16"/>
  <c r="H161" i="17" a="1"/>
  <c r="H161" i="17" s="1"/>
  <c r="H162" i="17" a="1"/>
  <c r="H162" i="17" s="1"/>
  <c r="H160" i="17" a="1"/>
  <c r="H160" i="17" s="1"/>
  <c r="Z260" i="16"/>
  <c r="H488" i="17" a="1"/>
  <c r="H488" i="17" s="1"/>
  <c r="AC12" i="17" s="1"/>
  <c r="AC34" i="17" s="1"/>
  <c r="H632" i="17" s="1" a="1"/>
  <c r="H632" i="17" s="1"/>
  <c r="H47" i="17" a="1"/>
  <c r="H47" i="17" s="1"/>
  <c r="Y259" i="16"/>
  <c r="L89" i="9"/>
  <c r="I89" i="9" s="1" a="1"/>
  <c r="I89" i="9" s="1"/>
  <c r="AN89" i="16" s="1"/>
  <c r="E90" i="9"/>
  <c r="L37" i="9"/>
  <c r="I37" i="9" s="1" a="1"/>
  <c r="I37" i="9" s="1"/>
  <c r="AN37" i="16" s="1"/>
  <c r="E38" i="9"/>
  <c r="AD8" i="17" l="1"/>
  <c r="AD30" i="17" s="1"/>
  <c r="H636" i="17" s="1" a="1"/>
  <c r="H636" i="17" s="1"/>
  <c r="AB20" i="17"/>
  <c r="AC6" i="17"/>
  <c r="AC28" i="17" s="1"/>
  <c r="H626" i="17" s="1" a="1"/>
  <c r="H626" i="17" s="1"/>
  <c r="AB19" i="17"/>
  <c r="AD9" i="17"/>
  <c r="AD31" i="17" s="1"/>
  <c r="H637" i="17" s="1" a="1"/>
  <c r="H637" i="17" s="1"/>
  <c r="AA260" i="16"/>
  <c r="H268" i="17" s="1" a="1"/>
  <c r="H268" i="17" s="1"/>
  <c r="AH260" i="16"/>
  <c r="H224" i="17" a="1"/>
  <c r="H224" i="17" s="1"/>
  <c r="AD12" i="17" s="1"/>
  <c r="AD34" i="17" s="1"/>
  <c r="H640" i="17" s="1" a="1"/>
  <c r="H640" i="17" s="1"/>
  <c r="AA254" i="16"/>
  <c r="AH254" i="16"/>
  <c r="H205" i="17" a="1"/>
  <c r="H205" i="17" s="1"/>
  <c r="H206" i="17" a="1"/>
  <c r="H206" i="17" s="1"/>
  <c r="H204" i="17" a="1"/>
  <c r="H204" i="17" s="1"/>
  <c r="AG255" i="16"/>
  <c r="H163" i="17" a="1"/>
  <c r="H163" i="17" s="1"/>
  <c r="H166" i="17" a="1"/>
  <c r="H166" i="17" s="1"/>
  <c r="H164" i="17" a="1"/>
  <c r="H164" i="17" s="1"/>
  <c r="H165" i="17" a="1"/>
  <c r="H165" i="17" s="1"/>
  <c r="H263" i="17" a="1"/>
  <c r="H263" i="17" s="1"/>
  <c r="H260" i="17" a="1"/>
  <c r="H260" i="17" s="1"/>
  <c r="H261" i="17" a="1"/>
  <c r="H261" i="17" s="1"/>
  <c r="H262" i="17" a="1"/>
  <c r="H262" i="17" s="1"/>
  <c r="AB10" i="17"/>
  <c r="AB32" i="17" s="1"/>
  <c r="H622" i="17" s="1" a="1"/>
  <c r="H622" i="17" s="1"/>
  <c r="H306" i="17" a="1"/>
  <c r="H306" i="17" s="1"/>
  <c r="H305" i="17" a="1"/>
  <c r="H305" i="17" s="1"/>
  <c r="H304" i="17" a="1"/>
  <c r="H304" i="17" s="1"/>
  <c r="H307" i="17" a="1"/>
  <c r="H307" i="17" s="1"/>
  <c r="AI257" i="16"/>
  <c r="H351" i="17" a="1"/>
  <c r="H351" i="17" s="1"/>
  <c r="H350" i="17" a="1"/>
  <c r="H350" i="17" s="1"/>
  <c r="H349" i="17" a="1"/>
  <c r="H349" i="17" s="1"/>
  <c r="H348" i="17" a="1"/>
  <c r="H348" i="17" s="1"/>
  <c r="AF9" i="17" s="1"/>
  <c r="AF31" i="17" s="1"/>
  <c r="H653" i="17" s="1" a="1"/>
  <c r="H653" i="17" s="1"/>
  <c r="AA33" i="16"/>
  <c r="AH33" i="16"/>
  <c r="AI33" i="16" s="1"/>
  <c r="AB17" i="17"/>
  <c r="H449" i="17" a="1"/>
  <c r="H449" i="17" s="1"/>
  <c r="H450" i="17" a="1"/>
  <c r="H450" i="17" s="1"/>
  <c r="H451" i="17" a="1"/>
  <c r="H451" i="17" s="1"/>
  <c r="H452" i="17" a="1"/>
  <c r="H452" i="17" s="1"/>
  <c r="AI256" i="16"/>
  <c r="H343" i="17" a="1"/>
  <c r="H343" i="17" s="1"/>
  <c r="H347" i="17" a="1"/>
  <c r="H347" i="17" s="1"/>
  <c r="H346" i="17" a="1"/>
  <c r="H346" i="17" s="1"/>
  <c r="H344" i="17" a="1"/>
  <c r="H344" i="17" s="1"/>
  <c r="H345" i="17" a="1"/>
  <c r="H345" i="17" s="1"/>
  <c r="V6" i="17"/>
  <c r="V28" i="17" s="1"/>
  <c r="H586" i="17" s="1" a="1"/>
  <c r="H586" i="17" s="1"/>
  <c r="AA259" i="16"/>
  <c r="H267" i="17" s="1" a="1"/>
  <c r="H267" i="17" s="1"/>
  <c r="AD22" i="17" s="1"/>
  <c r="AH259" i="16"/>
  <c r="H223" i="17" a="1"/>
  <c r="H223" i="17" s="1"/>
  <c r="AD11" i="17" s="1"/>
  <c r="AD33" i="17" s="1"/>
  <c r="H639" i="17" s="1" a="1"/>
  <c r="H639" i="17" s="1"/>
  <c r="S34" i="16"/>
  <c r="Z34" i="16"/>
  <c r="AI253" i="16"/>
  <c r="H379" i="17" s="1" a="1"/>
  <c r="H379" i="17" s="1"/>
  <c r="AF16" i="17" s="1"/>
  <c r="H335" i="17" a="1"/>
  <c r="H335" i="17" s="1"/>
  <c r="AF5" i="17" s="1"/>
  <c r="Q35" i="16"/>
  <c r="Y35" i="16" s="1"/>
  <c r="AG35" i="16" s="1"/>
  <c r="R35" i="16"/>
  <c r="H133" i="17" a="1"/>
  <c r="H133" i="17" s="1"/>
  <c r="H134" i="17" a="1"/>
  <c r="H134" i="17" s="1"/>
  <c r="H132" i="17" a="1"/>
  <c r="H132" i="17" s="1"/>
  <c r="AB18" i="17"/>
  <c r="AA258" i="16"/>
  <c r="AH258" i="16"/>
  <c r="H222" i="17" a="1"/>
  <c r="H222" i="17" s="1"/>
  <c r="H221" i="17" a="1"/>
  <c r="H221" i="17" s="1"/>
  <c r="H220" i="17" a="1"/>
  <c r="H220" i="17" s="1"/>
  <c r="AD10" i="17" s="1"/>
  <c r="AD32" i="17" s="1"/>
  <c r="H638" i="17" s="1" a="1"/>
  <c r="H638" i="17" s="1"/>
  <c r="AG259" i="16"/>
  <c r="H311" i="17" s="1" a="1"/>
  <c r="H311" i="17" s="1"/>
  <c r="H179" i="17" a="1"/>
  <c r="H179" i="17" s="1"/>
  <c r="H293" i="17" a="1"/>
  <c r="H293" i="17" s="1"/>
  <c r="H292" i="17" a="1"/>
  <c r="H292" i="17" s="1"/>
  <c r="H294" i="17" a="1"/>
  <c r="H294" i="17" s="1"/>
  <c r="H256" i="17" a="1"/>
  <c r="H256" i="17" s="1"/>
  <c r="H257" i="17" a="1"/>
  <c r="H257" i="17" s="1"/>
  <c r="H255" i="17" a="1"/>
  <c r="H255" i="17" s="1"/>
  <c r="H258" i="17" a="1"/>
  <c r="H258" i="17" s="1"/>
  <c r="H259" i="17" a="1"/>
  <c r="H259" i="17" s="1"/>
  <c r="J36" i="16"/>
  <c r="P36" i="16" s="1"/>
  <c r="L36" i="16"/>
  <c r="K36" i="16"/>
  <c r="X36" i="16" s="1"/>
  <c r="V8" i="17"/>
  <c r="V30" i="17" s="1"/>
  <c r="H588" i="17" s="1" a="1"/>
  <c r="H588" i="17" s="1"/>
  <c r="H466" i="17" a="1"/>
  <c r="H466" i="17" s="1"/>
  <c r="V12" i="17" s="1"/>
  <c r="V34" i="17" s="1"/>
  <c r="H592" i="17" s="1" a="1"/>
  <c r="H592" i="17" s="1"/>
  <c r="I37" i="16"/>
  <c r="V10" i="17"/>
  <c r="V32" i="17" s="1"/>
  <c r="H590" i="17" s="1" a="1"/>
  <c r="H590" i="17" s="1"/>
  <c r="Z255" i="16"/>
  <c r="H472" i="17" a="1"/>
  <c r="H472" i="17" s="1"/>
  <c r="H473" i="17" a="1"/>
  <c r="H473" i="17" s="1"/>
  <c r="H474" i="17" a="1"/>
  <c r="H474" i="17" s="1"/>
  <c r="H471" i="17" a="1"/>
  <c r="H471" i="17" s="1"/>
  <c r="H309" i="17" a="1"/>
  <c r="H309" i="17" s="1"/>
  <c r="H310" i="17" a="1"/>
  <c r="H310" i="17" s="1"/>
  <c r="H308" i="17" a="1"/>
  <c r="H308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V7" i="17" l="1"/>
  <c r="V29" i="17" s="1"/>
  <c r="H587" i="17" s="1" a="1"/>
  <c r="H587" i="17" s="1"/>
  <c r="AD20" i="17"/>
  <c r="AD19" i="17"/>
  <c r="AI258" i="16"/>
  <c r="H352" i="17" a="1"/>
  <c r="H352" i="17" s="1"/>
  <c r="H353" i="17" a="1"/>
  <c r="H353" i="17" s="1"/>
  <c r="H354" i="17" a="1"/>
  <c r="H354" i="17" s="1"/>
  <c r="AF27" i="17"/>
  <c r="H649" i="17" s="1" a="1"/>
  <c r="H649" i="17" s="1"/>
  <c r="AD6" i="17"/>
  <c r="AD28" i="17" s="1"/>
  <c r="H634" i="17" s="1" a="1"/>
  <c r="H634" i="17" s="1"/>
  <c r="H265" i="17" a="1"/>
  <c r="H265" i="17" s="1"/>
  <c r="H266" i="17" a="1"/>
  <c r="H266" i="17" s="1"/>
  <c r="H264" i="17" a="1"/>
  <c r="H264" i="17" s="1"/>
  <c r="AC7" i="17"/>
  <c r="AC29" i="17" s="1"/>
  <c r="H627" i="17" s="1" a="1"/>
  <c r="H627" i="17" s="1"/>
  <c r="J37" i="16"/>
  <c r="P37" i="16" s="1"/>
  <c r="K37" i="16"/>
  <c r="X37" i="16" s="1"/>
  <c r="L37" i="16"/>
  <c r="AB21" i="17"/>
  <c r="AI254" i="16"/>
  <c r="H338" i="17" a="1"/>
  <c r="H338" i="17" s="1"/>
  <c r="H336" i="17" a="1"/>
  <c r="H336" i="17" s="1"/>
  <c r="H337" i="17" a="1"/>
  <c r="H337" i="17" s="1"/>
  <c r="H392" i="17" a="1"/>
  <c r="H392" i="17" s="1"/>
  <c r="H393" i="17" a="1"/>
  <c r="H393" i="17" s="1"/>
  <c r="H395" i="17" a="1"/>
  <c r="H395" i="17" s="1"/>
  <c r="H394" i="17" a="1"/>
  <c r="H394" i="17" s="1"/>
  <c r="AA34" i="16"/>
  <c r="AH34" i="16"/>
  <c r="AI34" i="16" s="1"/>
  <c r="AF8" i="17"/>
  <c r="AF30" i="17" s="1"/>
  <c r="H652" i="17" s="1" a="1"/>
  <c r="H652" i="17" s="1"/>
  <c r="H249" i="17" a="1"/>
  <c r="H249" i="17" s="1"/>
  <c r="H250" i="17" a="1"/>
  <c r="H250" i="17" s="1"/>
  <c r="H248" i="17" a="1"/>
  <c r="H248" i="17" s="1"/>
  <c r="I38" i="16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H388" i="17" a="1"/>
  <c r="H388" i="17" s="1"/>
  <c r="H389" i="17" a="1"/>
  <c r="H389" i="17" s="1"/>
  <c r="H391" i="17" a="1"/>
  <c r="H391" i="17" s="1"/>
  <c r="H387" i="17" a="1"/>
  <c r="H387" i="17" s="1"/>
  <c r="H390" i="17" a="1"/>
  <c r="H390" i="17" s="1"/>
  <c r="S35" i="16"/>
  <c r="Z35" i="16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Q36" i="16"/>
  <c r="Y36" i="16" s="1"/>
  <c r="AG36" i="16" s="1"/>
  <c r="R36" i="16"/>
  <c r="AH255" i="16"/>
  <c r="AA255" i="16"/>
  <c r="H209" i="17" a="1"/>
  <c r="H209" i="17" s="1"/>
  <c r="H207" i="17" a="1"/>
  <c r="H207" i="17" s="1"/>
  <c r="AD7" i="17" s="1"/>
  <c r="AD29" i="17" s="1"/>
  <c r="H635" i="17" s="1" a="1"/>
  <c r="H635" i="17" s="1"/>
  <c r="H208" i="17" a="1"/>
  <c r="H208" i="17" s="1"/>
  <c r="H210" i="17" a="1"/>
  <c r="H210" i="17" s="1"/>
  <c r="H298" i="17" a="1"/>
  <c r="H298" i="17" s="1"/>
  <c r="H297" i="17" a="1"/>
  <c r="H297" i="17" s="1"/>
  <c r="H296" i="17" a="1"/>
  <c r="H296" i="17" s="1"/>
  <c r="H295" i="17" a="1"/>
  <c r="H295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F10" i="17" l="1"/>
  <c r="AF32" i="17" s="1"/>
  <c r="H654" i="17" s="1" a="1"/>
  <c r="H654" i="17" s="1"/>
  <c r="AF19" i="17"/>
  <c r="AF6" i="17"/>
  <c r="AF28" i="17" s="1"/>
  <c r="H650" i="17" s="1" a="1"/>
  <c r="H650" i="17" s="1"/>
  <c r="H381" i="17" a="1"/>
  <c r="H381" i="17" s="1"/>
  <c r="H382" i="17" a="1"/>
  <c r="H382" i="17" s="1"/>
  <c r="H380" i="17" a="1"/>
  <c r="H380" i="17" s="1"/>
  <c r="Z36" i="16"/>
  <c r="S36" i="16"/>
  <c r="AD17" i="17"/>
  <c r="H252" i="17" a="1"/>
  <c r="H252" i="17" s="1"/>
  <c r="H251" i="17" a="1"/>
  <c r="H251" i="17" s="1"/>
  <c r="H254" i="17" a="1"/>
  <c r="H254" i="17" s="1"/>
  <c r="H253" i="17" a="1"/>
  <c r="H253" i="17" s="1"/>
  <c r="AF20" i="17"/>
  <c r="Q37" i="16"/>
  <c r="Y37" i="16" s="1"/>
  <c r="AG37" i="16" s="1"/>
  <c r="R37" i="16"/>
  <c r="AI255" i="16"/>
  <c r="H339" i="17" a="1"/>
  <c r="H339" i="17" s="1"/>
  <c r="H340" i="17" a="1"/>
  <c r="H340" i="17" s="1"/>
  <c r="H341" i="17" a="1"/>
  <c r="H341" i="17" s="1"/>
  <c r="H342" i="17" a="1"/>
  <c r="H342" i="17" s="1"/>
  <c r="I39" i="16"/>
  <c r="AH35" i="16"/>
  <c r="AI35" i="16" s="1"/>
  <c r="AA35" i="16"/>
  <c r="AD21" i="17"/>
  <c r="J38" i="16"/>
  <c r="P38" i="16" s="1"/>
  <c r="L38" i="16"/>
  <c r="K38" i="16"/>
  <c r="X38" i="16" s="1"/>
  <c r="H396" i="17" a="1"/>
  <c r="H396" i="17" s="1"/>
  <c r="H398" i="17" a="1"/>
  <c r="H398" i="17" s="1"/>
  <c r="H397" i="17" a="1"/>
  <c r="H397" i="17" s="1"/>
  <c r="L92" i="9"/>
  <c r="I92" i="9" s="1" a="1"/>
  <c r="I92" i="9" s="1"/>
  <c r="AN92" i="16" s="1"/>
  <c r="E41" i="9"/>
  <c r="L40" i="9"/>
  <c r="I40" i="9" s="1" a="1"/>
  <c r="I40" i="9" s="1"/>
  <c r="AN40" i="16" s="1"/>
  <c r="AF17" i="17" l="1"/>
  <c r="AF21" i="17"/>
  <c r="AF7" i="17"/>
  <c r="S37" i="16"/>
  <c r="Z37" i="16"/>
  <c r="AA36" i="16"/>
  <c r="AH36" i="16"/>
  <c r="AI36" i="16" s="1"/>
  <c r="Q38" i="16"/>
  <c r="Y38" i="16" s="1"/>
  <c r="AG38" i="16" s="1"/>
  <c r="R38" i="16"/>
  <c r="H386" i="17" a="1"/>
  <c r="H386" i="17" s="1"/>
  <c r="H383" i="17" a="1"/>
  <c r="H383" i="17" s="1"/>
  <c r="AF18" i="17" s="1"/>
  <c r="H384" i="17" a="1"/>
  <c r="H384" i="17" s="1"/>
  <c r="H385" i="17" a="1"/>
  <c r="H385" i="17" s="1"/>
  <c r="I40" i="16"/>
  <c r="J39" i="16"/>
  <c r="P39" i="16" s="1"/>
  <c r="K39" i="16"/>
  <c r="X39" i="16" s="1"/>
  <c r="L39" i="16"/>
  <c r="AD18" i="17"/>
  <c r="L93" i="9"/>
  <c r="I93" i="9" s="1" a="1"/>
  <c r="I93" i="9" s="1"/>
  <c r="AN93" i="16" s="1"/>
  <c r="E94" i="9"/>
  <c r="L41" i="9"/>
  <c r="I41" i="9" s="1" a="1"/>
  <c r="I41" i="9" s="1"/>
  <c r="AN41" i="16" s="1"/>
  <c r="E42" i="9"/>
  <c r="Q39" i="16" l="1"/>
  <c r="Y39" i="16" s="1"/>
  <c r="AG39" i="16" s="1"/>
  <c r="R39" i="16"/>
  <c r="J40" i="16"/>
  <c r="P40" i="16" s="1"/>
  <c r="L40" i="16"/>
  <c r="K40" i="16"/>
  <c r="X40" i="16" s="1"/>
  <c r="S38" i="16"/>
  <c r="Z38" i="16"/>
  <c r="I41" i="16"/>
  <c r="AH37" i="16"/>
  <c r="AI37" i="16" s="1"/>
  <c r="AA37" i="16"/>
  <c r="AF29" i="17"/>
  <c r="H651" i="17" s="1" a="1"/>
  <c r="H651" i="17" s="1"/>
  <c r="AF2" i="17"/>
  <c r="E95" i="9"/>
  <c r="L94" i="9"/>
  <c r="I94" i="9" s="1" a="1"/>
  <c r="I94" i="9" s="1"/>
  <c r="AN94" i="16" s="1"/>
  <c r="L42" i="9"/>
  <c r="I42" i="9" s="1" a="1"/>
  <c r="I42" i="9" s="1"/>
  <c r="AN42" i="16" s="1"/>
  <c r="E43" i="9"/>
  <c r="AH38" i="16" l="1"/>
  <c r="AI38" i="16" s="1"/>
  <c r="AA38" i="16"/>
  <c r="J41" i="16"/>
  <c r="P41" i="16" s="1"/>
  <c r="K41" i="16"/>
  <c r="X41" i="16" s="1"/>
  <c r="L41" i="16"/>
  <c r="Q40" i="16"/>
  <c r="Y40" i="16" s="1"/>
  <c r="AG40" i="16" s="1"/>
  <c r="R40" i="16"/>
  <c r="I42" i="16"/>
  <c r="S39" i="16"/>
  <c r="Z39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I43" i="16" l="1"/>
  <c r="S40" i="16"/>
  <c r="Z40" i="16"/>
  <c r="AH39" i="16"/>
  <c r="AI39" i="16" s="1"/>
  <c r="AA39" i="16"/>
  <c r="J42" i="16"/>
  <c r="P42" i="16" s="1"/>
  <c r="L42" i="16"/>
  <c r="K42" i="16"/>
  <c r="X42" i="16" s="1"/>
  <c r="Q41" i="16"/>
  <c r="Y41" i="16" s="1"/>
  <c r="AG41" i="16" s="1"/>
  <c r="R41" i="16"/>
  <c r="E97" i="9"/>
  <c r="L96" i="9"/>
  <c r="I96" i="9" s="1" a="1"/>
  <c r="I96" i="9" s="1"/>
  <c r="AN96" i="16" s="1"/>
  <c r="L44" i="9"/>
  <c r="I44" i="9" s="1" a="1"/>
  <c r="I44" i="9" s="1"/>
  <c r="AN44" i="16" s="1"/>
  <c r="I44" i="16" l="1"/>
  <c r="AH40" i="16"/>
  <c r="AI40" i="16" s="1"/>
  <c r="AA40" i="16"/>
  <c r="Q42" i="16"/>
  <c r="Y42" i="16" s="1"/>
  <c r="AG42" i="16" s="1"/>
  <c r="R42" i="16"/>
  <c r="S41" i="16"/>
  <c r="Z41" i="16"/>
  <c r="J43" i="16"/>
  <c r="P43" i="16" s="1"/>
  <c r="L43" i="16"/>
  <c r="K43" i="16"/>
  <c r="X43" i="16" s="1"/>
  <c r="L97" i="9"/>
  <c r="I97" i="9" s="1" a="1"/>
  <c r="I97" i="9" s="1"/>
  <c r="AN97" i="16" s="1"/>
  <c r="E98" i="9"/>
  <c r="L45" i="9"/>
  <c r="I45" i="9" s="1" a="1"/>
  <c r="I45" i="9" s="1"/>
  <c r="AN45" i="16" s="1"/>
  <c r="E46" i="9"/>
  <c r="I45" i="16" l="1"/>
  <c r="S42" i="16"/>
  <c r="Z42" i="16"/>
  <c r="Q43" i="16"/>
  <c r="Y43" i="16" s="1"/>
  <c r="AG43" i="16" s="1"/>
  <c r="R43" i="16"/>
  <c r="AA41" i="16"/>
  <c r="AH41" i="16"/>
  <c r="AI41" i="16" s="1"/>
  <c r="J44" i="16"/>
  <c r="P44" i="16" s="1"/>
  <c r="L44" i="16"/>
  <c r="K44" i="16"/>
  <c r="X44" i="16" s="1"/>
  <c r="E99" i="9"/>
  <c r="L98" i="9"/>
  <c r="I98" i="9" s="1" a="1"/>
  <c r="I98" i="9" s="1"/>
  <c r="AN98" i="16" s="1"/>
  <c r="L46" i="9"/>
  <c r="I46" i="9" s="1" a="1"/>
  <c r="I46" i="9" s="1"/>
  <c r="AN46" i="16" s="1"/>
  <c r="E47" i="9"/>
  <c r="Q44" i="16" l="1"/>
  <c r="Y44" i="16" s="1"/>
  <c r="AG44" i="16" s="1"/>
  <c r="R44" i="16"/>
  <c r="I46" i="16"/>
  <c r="S43" i="16"/>
  <c r="Z43" i="16"/>
  <c r="AA42" i="16"/>
  <c r="AH42" i="16"/>
  <c r="AI42" i="16" s="1"/>
  <c r="J45" i="16"/>
  <c r="P45" i="16" s="1"/>
  <c r="L45" i="16"/>
  <c r="K45" i="16"/>
  <c r="X45" i="16" s="1"/>
  <c r="E100" i="9"/>
  <c r="L99" i="9"/>
  <c r="I99" i="9" s="1" a="1"/>
  <c r="I99" i="9" s="1"/>
  <c r="AN99" i="16" s="1"/>
  <c r="E48" i="9"/>
  <c r="L47" i="9"/>
  <c r="I47" i="9" s="1" a="1"/>
  <c r="I47" i="9" s="1"/>
  <c r="AN47" i="16" s="1"/>
  <c r="AA43" i="16" l="1"/>
  <c r="AH43" i="16"/>
  <c r="AI43" i="16" s="1"/>
  <c r="I47" i="16"/>
  <c r="J46" i="16"/>
  <c r="P46" i="16" s="1"/>
  <c r="K46" i="16"/>
  <c r="X46" i="16" s="1"/>
  <c r="L46" i="16"/>
  <c r="Q45" i="16"/>
  <c r="Y45" i="16" s="1"/>
  <c r="AG45" i="16" s="1"/>
  <c r="R45" i="16"/>
  <c r="Z44" i="16"/>
  <c r="S44" i="16"/>
  <c r="L100" i="9"/>
  <c r="I100" i="9" s="1" a="1"/>
  <c r="I100" i="9" s="1"/>
  <c r="AN100" i="16" s="1"/>
  <c r="E49" i="9"/>
  <c r="L48" i="9"/>
  <c r="I48" i="9" s="1" a="1"/>
  <c r="I48" i="9" s="1"/>
  <c r="AN48" i="16" s="1"/>
  <c r="I48" i="16" l="1"/>
  <c r="Q46" i="16"/>
  <c r="Y46" i="16" s="1"/>
  <c r="AG46" i="16" s="1"/>
  <c r="R46" i="16"/>
  <c r="J47" i="16"/>
  <c r="P47" i="16" s="1"/>
  <c r="L47" i="16"/>
  <c r="K47" i="16"/>
  <c r="X47" i="16" s="1"/>
  <c r="AA44" i="16"/>
  <c r="AH44" i="16"/>
  <c r="AI44" i="16" s="1"/>
  <c r="S45" i="16"/>
  <c r="Z45" i="16"/>
  <c r="L101" i="9"/>
  <c r="I101" i="9" s="1" a="1"/>
  <c r="I101" i="9" s="1"/>
  <c r="AN101" i="16" s="1"/>
  <c r="E102" i="9"/>
  <c r="L49" i="9"/>
  <c r="I49" i="9" s="1" a="1"/>
  <c r="I49" i="9" s="1"/>
  <c r="AN49" i="16" s="1"/>
  <c r="E50" i="9"/>
  <c r="I49" i="16" l="1"/>
  <c r="AA45" i="16"/>
  <c r="AH45" i="16"/>
  <c r="AI45" i="16" s="1"/>
  <c r="Q47" i="16"/>
  <c r="Y47" i="16" s="1"/>
  <c r="AG47" i="16" s="1"/>
  <c r="R47" i="16"/>
  <c r="S46" i="16"/>
  <c r="Z46" i="16"/>
  <c r="J48" i="16"/>
  <c r="P48" i="16" s="1"/>
  <c r="K48" i="16"/>
  <c r="X48" i="16" s="1"/>
  <c r="L48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I50" i="16" l="1"/>
  <c r="S47" i="16"/>
  <c r="Z47" i="16"/>
  <c r="Q48" i="16"/>
  <c r="Y48" i="16" s="1"/>
  <c r="AG48" i="16" s="1"/>
  <c r="R48" i="16"/>
  <c r="AA46" i="16"/>
  <c r="AH46" i="16"/>
  <c r="AI46" i="16" s="1"/>
  <c r="J49" i="16"/>
  <c r="P49" i="16" s="1"/>
  <c r="L49" i="16"/>
  <c r="K49" i="16"/>
  <c r="X49" i="16" s="1"/>
  <c r="E104" i="9"/>
  <c r="L103" i="9"/>
  <c r="I103" i="9" s="1" a="1"/>
  <c r="I103" i="9" s="1"/>
  <c r="AN103" i="16" s="1"/>
  <c r="E52" i="9"/>
  <c r="L51" i="9"/>
  <c r="I51" i="9" s="1" a="1"/>
  <c r="I51" i="9" s="1"/>
  <c r="AN51" i="16" s="1"/>
  <c r="S48" i="16" l="1"/>
  <c r="Z48" i="16"/>
  <c r="Q49" i="16"/>
  <c r="Y49" i="16" s="1"/>
  <c r="AG49" i="16" s="1"/>
  <c r="R49" i="16"/>
  <c r="I51" i="16"/>
  <c r="AH47" i="16"/>
  <c r="AI47" i="16" s="1"/>
  <c r="AA47" i="16"/>
  <c r="J50" i="16"/>
  <c r="P50" i="16" s="1"/>
  <c r="L50" i="16"/>
  <c r="K50" i="16"/>
  <c r="X50" i="16" s="1"/>
  <c r="E105" i="9"/>
  <c r="L104" i="9"/>
  <c r="I104" i="9" s="1" a="1"/>
  <c r="I104" i="9" s="1"/>
  <c r="AN104" i="16" s="1"/>
  <c r="L52" i="9"/>
  <c r="I52" i="9" s="1" a="1"/>
  <c r="I52" i="9" s="1"/>
  <c r="AN52" i="16" s="1"/>
  <c r="J51" i="16" l="1"/>
  <c r="P51" i="16" s="1"/>
  <c r="K51" i="16"/>
  <c r="X51" i="16" s="1"/>
  <c r="L51" i="16"/>
  <c r="S49" i="16"/>
  <c r="Z49" i="16"/>
  <c r="I52" i="16"/>
  <c r="Q50" i="16"/>
  <c r="Y50" i="16" s="1"/>
  <c r="AG50" i="16" s="1"/>
  <c r="R50" i="16"/>
  <c r="AH48" i="16"/>
  <c r="AI48" i="16" s="1"/>
  <c r="AA48" i="16"/>
  <c r="L105" i="9"/>
  <c r="I105" i="9" s="1" a="1"/>
  <c r="I105" i="9" s="1"/>
  <c r="AN105" i="16" s="1"/>
  <c r="E106" i="9"/>
  <c r="L53" i="9"/>
  <c r="I53" i="9" s="1" a="1"/>
  <c r="I53" i="9" s="1"/>
  <c r="AN53" i="16" s="1"/>
  <c r="E54" i="9"/>
  <c r="AA49" i="16" l="1"/>
  <c r="AH49" i="16"/>
  <c r="AI49" i="16" s="1"/>
  <c r="I53" i="16"/>
  <c r="S50" i="16"/>
  <c r="Z50" i="16"/>
  <c r="J52" i="16"/>
  <c r="P52" i="16" s="1"/>
  <c r="K52" i="16"/>
  <c r="X52" i="16" s="1"/>
  <c r="L52" i="16"/>
  <c r="Q51" i="16"/>
  <c r="Y51" i="16" s="1"/>
  <c r="AG51" i="16" s="1"/>
  <c r="R51" i="16"/>
  <c r="E107" i="9"/>
  <c r="L106" i="9"/>
  <c r="I106" i="9" s="1" a="1"/>
  <c r="I106" i="9" s="1"/>
  <c r="AN106" i="16" s="1"/>
  <c r="L54" i="9"/>
  <c r="I54" i="9" s="1" a="1"/>
  <c r="I54" i="9" s="1"/>
  <c r="AN54" i="16" s="1"/>
  <c r="E55" i="9"/>
  <c r="Q52" i="16" l="1"/>
  <c r="Y52" i="16" s="1"/>
  <c r="AG52" i="16" s="1"/>
  <c r="R52" i="16"/>
  <c r="I54" i="16"/>
  <c r="AA50" i="16"/>
  <c r="AH50" i="16"/>
  <c r="AI50" i="16" s="1"/>
  <c r="S51" i="16"/>
  <c r="Z51" i="16"/>
  <c r="J53" i="16"/>
  <c r="P53" i="16" s="1"/>
  <c r="K53" i="16"/>
  <c r="X53" i="16" s="1"/>
  <c r="L53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Q53" i="16" l="1"/>
  <c r="Y53" i="16" s="1"/>
  <c r="AG53" i="16" s="1"/>
  <c r="R53" i="16"/>
  <c r="AA51" i="16"/>
  <c r="AH51" i="16"/>
  <c r="AI51" i="16" s="1"/>
  <c r="I55" i="16"/>
  <c r="J54" i="16"/>
  <c r="P54" i="16" s="1"/>
  <c r="K54" i="16"/>
  <c r="X54" i="16" s="1"/>
  <c r="L54" i="16"/>
  <c r="S52" i="16"/>
  <c r="Z52" i="16"/>
  <c r="L108" i="9"/>
  <c r="I108" i="9" s="1" a="1"/>
  <c r="I108" i="9" s="1"/>
  <c r="AN108" i="16" s="1"/>
  <c r="E57" i="9"/>
  <c r="L56" i="9"/>
  <c r="I56" i="9" s="1" a="1"/>
  <c r="I56" i="9" s="1"/>
  <c r="AN56" i="16" s="1"/>
  <c r="Q54" i="16" l="1"/>
  <c r="Y54" i="16" s="1"/>
  <c r="AG54" i="16" s="1"/>
  <c r="R54" i="16"/>
  <c r="J55" i="16"/>
  <c r="P55" i="16" s="1"/>
  <c r="K55" i="16"/>
  <c r="X55" i="16" s="1"/>
  <c r="L55" i="16"/>
  <c r="I56" i="16"/>
  <c r="AH52" i="16"/>
  <c r="AI52" i="16" s="1"/>
  <c r="AA52" i="16"/>
  <c r="S53" i="16"/>
  <c r="Z53" i="16"/>
  <c r="L109" i="9"/>
  <c r="I109" i="9" s="1" a="1"/>
  <c r="I109" i="9" s="1"/>
  <c r="AN109" i="16" s="1"/>
  <c r="E110" i="9"/>
  <c r="L57" i="9"/>
  <c r="I57" i="9" s="1" a="1"/>
  <c r="I57" i="9" s="1"/>
  <c r="AN57" i="16" s="1"/>
  <c r="E58" i="9"/>
  <c r="I57" i="16" l="1"/>
  <c r="Q55" i="16"/>
  <c r="Y55" i="16" s="1"/>
  <c r="AG55" i="16" s="1"/>
  <c r="R55" i="16"/>
  <c r="AA53" i="16"/>
  <c r="AH53" i="16"/>
  <c r="AI53" i="16" s="1"/>
  <c r="J56" i="16"/>
  <c r="P56" i="16" s="1"/>
  <c r="K56" i="16"/>
  <c r="X56" i="16" s="1"/>
  <c r="L56" i="16"/>
  <c r="Z54" i="16"/>
  <c r="S54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J57" i="16" l="1"/>
  <c r="P57" i="16" s="1"/>
  <c r="L57" i="16"/>
  <c r="K57" i="16"/>
  <c r="X57" i="16" s="1"/>
  <c r="I58" i="16"/>
  <c r="S55" i="16"/>
  <c r="Z55" i="16"/>
  <c r="Q56" i="16"/>
  <c r="Y56" i="16" s="1"/>
  <c r="AG56" i="16" s="1"/>
  <c r="R56" i="16"/>
  <c r="AH54" i="16"/>
  <c r="AI54" i="16" s="1"/>
  <c r="AA54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I59" i="16" l="1"/>
  <c r="J58" i="16"/>
  <c r="P58" i="16" s="1"/>
  <c r="K58" i="16"/>
  <c r="X58" i="16" s="1"/>
  <c r="L58" i="16"/>
  <c r="AA55" i="16"/>
  <c r="AH55" i="16"/>
  <c r="AI55" i="16" s="1"/>
  <c r="Z56" i="16"/>
  <c r="S56" i="16"/>
  <c r="Q57" i="16"/>
  <c r="Y57" i="16" s="1"/>
  <c r="AG57" i="16" s="1"/>
  <c r="R57" i="16"/>
  <c r="E113" i="9"/>
  <c r="L112" i="9"/>
  <c r="I112" i="9" s="1" a="1"/>
  <c r="I112" i="9" s="1"/>
  <c r="AN112" i="16" s="1"/>
  <c r="L60" i="9"/>
  <c r="I60" i="9" s="1" a="1"/>
  <c r="I60" i="9" s="1"/>
  <c r="AN60" i="16" s="1"/>
  <c r="I60" i="16" l="1"/>
  <c r="J59" i="16"/>
  <c r="P59" i="16" s="1"/>
  <c r="L59" i="16"/>
  <c r="K59" i="16"/>
  <c r="X59" i="16" s="1"/>
  <c r="Z57" i="16"/>
  <c r="S57" i="16"/>
  <c r="Q58" i="16"/>
  <c r="Y58" i="16" s="1"/>
  <c r="AG58" i="16" s="1"/>
  <c r="R58" i="16"/>
  <c r="AH56" i="16"/>
  <c r="AI56" i="16" s="1"/>
  <c r="AA56" i="16"/>
  <c r="L113" i="9"/>
  <c r="I113" i="9" s="1" a="1"/>
  <c r="I113" i="9" s="1"/>
  <c r="AN113" i="16" s="1"/>
  <c r="E114" i="9"/>
  <c r="L61" i="9"/>
  <c r="I61" i="9" s="1" a="1"/>
  <c r="I61" i="9" s="1"/>
  <c r="AN61" i="16" s="1"/>
  <c r="E62" i="9"/>
  <c r="I77" i="16" l="1"/>
  <c r="I61" i="16"/>
  <c r="I109" i="16"/>
  <c r="AH57" i="16"/>
  <c r="AI57" i="16" s="1"/>
  <c r="AA57" i="16"/>
  <c r="J60" i="16"/>
  <c r="P60" i="16" s="1"/>
  <c r="L60" i="16"/>
  <c r="K60" i="16"/>
  <c r="X60" i="16" s="1"/>
  <c r="Q59" i="16"/>
  <c r="Y59" i="16" s="1"/>
  <c r="AG59" i="16" s="1"/>
  <c r="R59" i="16"/>
  <c r="Z58" i="16"/>
  <c r="S58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Q60" i="16" l="1"/>
  <c r="Y60" i="16" s="1"/>
  <c r="AG60" i="16" s="1"/>
  <c r="R60" i="16"/>
  <c r="J109" i="16"/>
  <c r="P109" i="16" s="1"/>
  <c r="K109" i="16"/>
  <c r="X109" i="16" s="1"/>
  <c r="L109" i="16"/>
  <c r="AH58" i="16"/>
  <c r="AI58" i="16" s="1"/>
  <c r="AA58" i="16"/>
  <c r="S59" i="16"/>
  <c r="Z59" i="16"/>
  <c r="J61" i="16"/>
  <c r="P61" i="16" s="1"/>
  <c r="L61" i="16"/>
  <c r="K61" i="16"/>
  <c r="X61" i="16" s="1"/>
  <c r="J77" i="16"/>
  <c r="P77" i="16" s="1"/>
  <c r="L77" i="16"/>
  <c r="K77" i="16"/>
  <c r="X77" i="16" s="1"/>
  <c r="I86" i="16"/>
  <c r="I62" i="16"/>
  <c r="I70" i="16"/>
  <c r="I110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I63" i="16" l="1"/>
  <c r="I111" i="16"/>
  <c r="Q77" i="16"/>
  <c r="Y77" i="16" s="1"/>
  <c r="AG77" i="16" s="1"/>
  <c r="R77" i="16"/>
  <c r="J110" i="16"/>
  <c r="P110" i="16" s="1"/>
  <c r="L110" i="16"/>
  <c r="K110" i="16"/>
  <c r="X110" i="16" s="1"/>
  <c r="Q109" i="16"/>
  <c r="Y109" i="16" s="1"/>
  <c r="AG109" i="16" s="1"/>
  <c r="R109" i="16"/>
  <c r="J70" i="16"/>
  <c r="P70" i="16" s="1"/>
  <c r="L70" i="16"/>
  <c r="K70" i="16"/>
  <c r="X70" i="16" s="1"/>
  <c r="Q61" i="16"/>
  <c r="Y61" i="16" s="1"/>
  <c r="AG61" i="16" s="1"/>
  <c r="R61" i="16"/>
  <c r="S60" i="16"/>
  <c r="Z60" i="16"/>
  <c r="J62" i="16"/>
  <c r="P62" i="16" s="1"/>
  <c r="L62" i="16"/>
  <c r="K62" i="16"/>
  <c r="X62" i="16" s="1"/>
  <c r="AH59" i="16"/>
  <c r="AI59" i="16" s="1"/>
  <c r="AA59" i="16"/>
  <c r="J86" i="16"/>
  <c r="P86" i="16" s="1"/>
  <c r="L86" i="16"/>
  <c r="K86" i="16"/>
  <c r="X86" i="16" s="1"/>
  <c r="L116" i="9"/>
  <c r="I116" i="9" s="1" a="1"/>
  <c r="I116" i="9" s="1"/>
  <c r="AN116" i="16" s="1"/>
  <c r="E65" i="9"/>
  <c r="L64" i="9"/>
  <c r="I64" i="9" s="1" a="1"/>
  <c r="I64" i="9" s="1"/>
  <c r="AN64" i="16" s="1"/>
  <c r="Q110" i="16" l="1"/>
  <c r="Y110" i="16" s="1"/>
  <c r="AG110" i="16" s="1"/>
  <c r="R110" i="16"/>
  <c r="Q86" i="16"/>
  <c r="Y86" i="16" s="1"/>
  <c r="AG86" i="16" s="1"/>
  <c r="R86" i="16"/>
  <c r="S77" i="16"/>
  <c r="Z77" i="16"/>
  <c r="I64" i="16"/>
  <c r="I112" i="16"/>
  <c r="J111" i="16"/>
  <c r="P111" i="16" s="1"/>
  <c r="K111" i="16"/>
  <c r="X111" i="16" s="1"/>
  <c r="L111" i="16"/>
  <c r="S61" i="16"/>
  <c r="Z61" i="16"/>
  <c r="Q70" i="16"/>
  <c r="Y70" i="16" s="1"/>
  <c r="AG70" i="16" s="1"/>
  <c r="R70" i="16"/>
  <c r="Q62" i="16"/>
  <c r="Y62" i="16" s="1"/>
  <c r="AG62" i="16" s="1"/>
  <c r="R62" i="16"/>
  <c r="S109" i="16"/>
  <c r="Z109" i="16"/>
  <c r="AH60" i="16"/>
  <c r="AI60" i="16" s="1"/>
  <c r="AA60" i="16"/>
  <c r="J63" i="16"/>
  <c r="P63" i="16" s="1"/>
  <c r="K63" i="16"/>
  <c r="X63" i="16" s="1"/>
  <c r="L63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J64" i="16" l="1"/>
  <c r="P64" i="16" s="1"/>
  <c r="K64" i="16"/>
  <c r="X64" i="16" s="1"/>
  <c r="L64" i="16"/>
  <c r="AH61" i="16"/>
  <c r="AI61" i="16" s="1"/>
  <c r="AA61" i="16"/>
  <c r="AA77" i="16"/>
  <c r="AH77" i="16"/>
  <c r="AI77" i="16" s="1"/>
  <c r="J112" i="16"/>
  <c r="P112" i="16" s="1"/>
  <c r="K112" i="16"/>
  <c r="X112" i="16" s="1"/>
  <c r="L112" i="16"/>
  <c r="Q63" i="16"/>
  <c r="Y63" i="16" s="1"/>
  <c r="AG63" i="16" s="1"/>
  <c r="R63" i="16"/>
  <c r="I65" i="16"/>
  <c r="I113" i="16"/>
  <c r="AA109" i="16"/>
  <c r="AH109" i="16"/>
  <c r="AI109" i="16" s="1"/>
  <c r="S86" i="16"/>
  <c r="Z86" i="16"/>
  <c r="S70" i="16"/>
  <c r="Z70" i="16"/>
  <c r="J117" i="16"/>
  <c r="P117" i="16" s="1"/>
  <c r="L117" i="16"/>
  <c r="K117" i="16"/>
  <c r="X117" i="16" s="1"/>
  <c r="Z62" i="16"/>
  <c r="S62" i="16"/>
  <c r="Q111" i="16"/>
  <c r="Y111" i="16" s="1"/>
  <c r="AG111" i="16" s="1"/>
  <c r="R111" i="16"/>
  <c r="S110" i="16"/>
  <c r="Z110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113" i="16" l="1"/>
  <c r="P113" i="16" s="1"/>
  <c r="K113" i="16"/>
  <c r="X113" i="16" s="1"/>
  <c r="L113" i="16"/>
  <c r="J65" i="16"/>
  <c r="P65" i="16" s="1"/>
  <c r="L65" i="16"/>
  <c r="K65" i="16"/>
  <c r="X65" i="16" s="1"/>
  <c r="S111" i="16"/>
  <c r="Z111" i="16"/>
  <c r="AH62" i="16"/>
  <c r="AI62" i="16" s="1"/>
  <c r="AA62" i="16"/>
  <c r="Q112" i="16"/>
  <c r="Y112" i="16" s="1"/>
  <c r="AG112" i="16" s="1"/>
  <c r="R112" i="16"/>
  <c r="I66" i="16"/>
  <c r="I114" i="16"/>
  <c r="AH110" i="16"/>
  <c r="AI110" i="16" s="1"/>
  <c r="AA110" i="16"/>
  <c r="Q117" i="16"/>
  <c r="Y117" i="16" s="1"/>
  <c r="AG117" i="16" s="1"/>
  <c r="R117" i="16"/>
  <c r="AH70" i="16"/>
  <c r="AI70" i="16" s="1"/>
  <c r="AA70" i="16"/>
  <c r="S63" i="16"/>
  <c r="Z63" i="16"/>
  <c r="AA86" i="16"/>
  <c r="AH86" i="16"/>
  <c r="AI86" i="16" s="1"/>
  <c r="J118" i="16"/>
  <c r="P118" i="16" s="1"/>
  <c r="L118" i="16"/>
  <c r="K118" i="16"/>
  <c r="X118" i="16" s="1"/>
  <c r="Q64" i="16"/>
  <c r="Y64" i="16" s="1"/>
  <c r="AG64" i="16" s="1"/>
  <c r="R64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J114" i="16" l="1"/>
  <c r="P114" i="16" s="1"/>
  <c r="L114" i="16"/>
  <c r="K114" i="16"/>
  <c r="X114" i="16" s="1"/>
  <c r="J66" i="16"/>
  <c r="P66" i="16" s="1"/>
  <c r="K66" i="16"/>
  <c r="X66" i="16" s="1"/>
  <c r="L66" i="16"/>
  <c r="I67" i="16"/>
  <c r="I115" i="16"/>
  <c r="S112" i="16"/>
  <c r="Z112" i="16"/>
  <c r="Q65" i="16"/>
  <c r="Y65" i="16" s="1"/>
  <c r="AG65" i="16" s="1"/>
  <c r="R65" i="16"/>
  <c r="I93" i="16"/>
  <c r="I101" i="16"/>
  <c r="I85" i="16"/>
  <c r="I69" i="16"/>
  <c r="I78" i="16"/>
  <c r="I94" i="16"/>
  <c r="I102" i="16"/>
  <c r="I79" i="16"/>
  <c r="I103" i="16"/>
  <c r="I71" i="16"/>
  <c r="I95" i="16"/>
  <c r="I87" i="16"/>
  <c r="I104" i="16"/>
  <c r="I88" i="16"/>
  <c r="I72" i="16"/>
  <c r="I80" i="16"/>
  <c r="I96" i="16"/>
  <c r="I97" i="16"/>
  <c r="I89" i="16"/>
  <c r="I73" i="16"/>
  <c r="I105" i="16"/>
  <c r="I81" i="16"/>
  <c r="I82" i="16"/>
  <c r="I98" i="16"/>
  <c r="I90" i="16"/>
  <c r="I106" i="16"/>
  <c r="I74" i="16"/>
  <c r="I99" i="16"/>
  <c r="I83" i="16"/>
  <c r="I91" i="16"/>
  <c r="I75" i="16"/>
  <c r="I107" i="16"/>
  <c r="I92" i="16"/>
  <c r="I100" i="16"/>
  <c r="I84" i="16"/>
  <c r="I76" i="16"/>
  <c r="I68" i="16"/>
  <c r="I108" i="16"/>
  <c r="I116" i="16"/>
  <c r="AA111" i="16"/>
  <c r="AH111" i="16"/>
  <c r="AI111" i="16" s="1"/>
  <c r="J119" i="16"/>
  <c r="P119" i="16" s="1"/>
  <c r="K119" i="16"/>
  <c r="X119" i="16" s="1"/>
  <c r="L119" i="16"/>
  <c r="AH63" i="16"/>
  <c r="AI63" i="16" s="1"/>
  <c r="AA63" i="16"/>
  <c r="S64" i="16"/>
  <c r="Z64" i="16"/>
  <c r="S117" i="16"/>
  <c r="Z117" i="16"/>
  <c r="Q118" i="16"/>
  <c r="Y118" i="16" s="1"/>
  <c r="AG118" i="16" s="1"/>
  <c r="R118" i="16"/>
  <c r="Q113" i="16"/>
  <c r="Y113" i="16" s="1"/>
  <c r="AG113" i="16" s="1"/>
  <c r="R113" i="16"/>
  <c r="E121" i="9"/>
  <c r="L120" i="9"/>
  <c r="I120" i="9" s="1" a="1"/>
  <c r="I120" i="9" s="1"/>
  <c r="AN120" i="16" s="1"/>
  <c r="I120" i="16" s="1"/>
  <c r="Z118" i="16" l="1"/>
  <c r="S118" i="16"/>
  <c r="J69" i="16"/>
  <c r="P69" i="16" s="1"/>
  <c r="K69" i="16"/>
  <c r="X69" i="16" s="1"/>
  <c r="L69" i="16"/>
  <c r="J85" i="16"/>
  <c r="P85" i="16" s="1"/>
  <c r="K85" i="16"/>
  <c r="X85" i="16" s="1"/>
  <c r="L85" i="16"/>
  <c r="J100" i="16"/>
  <c r="P100" i="16" s="1"/>
  <c r="K100" i="16"/>
  <c r="X100" i="16" s="1"/>
  <c r="L100" i="16"/>
  <c r="J106" i="16"/>
  <c r="P106" i="16" s="1"/>
  <c r="L106" i="16"/>
  <c r="K106" i="16"/>
  <c r="X106" i="16" s="1"/>
  <c r="J97" i="16"/>
  <c r="P97" i="16" s="1"/>
  <c r="K97" i="16"/>
  <c r="X97" i="16" s="1"/>
  <c r="L97" i="16"/>
  <c r="J71" i="16"/>
  <c r="P71" i="16" s="1"/>
  <c r="L71" i="16"/>
  <c r="K71" i="16"/>
  <c r="X71" i="16" s="1"/>
  <c r="J101" i="16"/>
  <c r="P101" i="16" s="1"/>
  <c r="K101" i="16"/>
  <c r="X101" i="16" s="1"/>
  <c r="L101" i="16"/>
  <c r="J87" i="16"/>
  <c r="P87" i="16" s="1"/>
  <c r="L87" i="16"/>
  <c r="K87" i="16"/>
  <c r="X87" i="16" s="1"/>
  <c r="J74" i="16"/>
  <c r="P74" i="16" s="1"/>
  <c r="L74" i="16"/>
  <c r="K74" i="16"/>
  <c r="X74" i="16" s="1"/>
  <c r="J67" i="16"/>
  <c r="P67" i="16" s="1"/>
  <c r="K67" i="16"/>
  <c r="X67" i="16" s="1"/>
  <c r="L67" i="16"/>
  <c r="AA117" i="16"/>
  <c r="AH117" i="16"/>
  <c r="AI117" i="16" s="1"/>
  <c r="Q119" i="16"/>
  <c r="Y119" i="16" s="1"/>
  <c r="AG119" i="16" s="1"/>
  <c r="R119" i="16"/>
  <c r="J92" i="16"/>
  <c r="P92" i="16" s="1"/>
  <c r="K92" i="16"/>
  <c r="X92" i="16" s="1"/>
  <c r="L92" i="16"/>
  <c r="J90" i="16"/>
  <c r="P90" i="16" s="1"/>
  <c r="K90" i="16"/>
  <c r="X90" i="16" s="1"/>
  <c r="L90" i="16"/>
  <c r="J96" i="16"/>
  <c r="P96" i="16" s="1"/>
  <c r="L96" i="16"/>
  <c r="K96" i="16"/>
  <c r="X96" i="16" s="1"/>
  <c r="J103" i="16"/>
  <c r="P103" i="16" s="1"/>
  <c r="K103" i="16"/>
  <c r="X103" i="16" s="1"/>
  <c r="L103" i="16"/>
  <c r="J93" i="16"/>
  <c r="P93" i="16" s="1"/>
  <c r="K93" i="16"/>
  <c r="X93" i="16" s="1"/>
  <c r="L93" i="16"/>
  <c r="J99" i="16"/>
  <c r="P99" i="16" s="1"/>
  <c r="L99" i="16"/>
  <c r="K99" i="16"/>
  <c r="X99" i="16" s="1"/>
  <c r="J120" i="16"/>
  <c r="P120" i="16" s="1"/>
  <c r="L120" i="16"/>
  <c r="K120" i="16"/>
  <c r="X120" i="16" s="1"/>
  <c r="AA64" i="16"/>
  <c r="AH64" i="16"/>
  <c r="AI64" i="16" s="1"/>
  <c r="J107" i="16"/>
  <c r="P107" i="16" s="1"/>
  <c r="K107" i="16"/>
  <c r="X107" i="16" s="1"/>
  <c r="L107" i="16"/>
  <c r="J98" i="16"/>
  <c r="P98" i="16" s="1"/>
  <c r="K98" i="16"/>
  <c r="X98" i="16" s="1"/>
  <c r="L98" i="16"/>
  <c r="J80" i="16"/>
  <c r="P80" i="16" s="1"/>
  <c r="K80" i="16"/>
  <c r="X80" i="16" s="1"/>
  <c r="L80" i="16"/>
  <c r="J79" i="16"/>
  <c r="P79" i="16" s="1"/>
  <c r="K79" i="16"/>
  <c r="X79" i="16" s="1"/>
  <c r="L79" i="16"/>
  <c r="S65" i="16"/>
  <c r="Z65" i="16"/>
  <c r="Q66" i="16"/>
  <c r="Y66" i="16" s="1"/>
  <c r="AG66" i="16" s="1"/>
  <c r="R66" i="16"/>
  <c r="J76" i="16"/>
  <c r="P76" i="16" s="1"/>
  <c r="L76" i="16"/>
  <c r="K76" i="16"/>
  <c r="X76" i="16" s="1"/>
  <c r="J95" i="16"/>
  <c r="P95" i="16" s="1"/>
  <c r="K95" i="16"/>
  <c r="X95" i="16" s="1"/>
  <c r="L95" i="16"/>
  <c r="J116" i="16"/>
  <c r="P116" i="16" s="1"/>
  <c r="K116" i="16"/>
  <c r="X116" i="16" s="1"/>
  <c r="L116" i="16"/>
  <c r="J75" i="16"/>
  <c r="P75" i="16" s="1"/>
  <c r="K75" i="16"/>
  <c r="X75" i="16" s="1"/>
  <c r="L75" i="16"/>
  <c r="J82" i="16"/>
  <c r="P82" i="16" s="1"/>
  <c r="K82" i="16"/>
  <c r="X82" i="16" s="1"/>
  <c r="L82" i="16"/>
  <c r="J72" i="16"/>
  <c r="P72" i="16" s="1"/>
  <c r="K72" i="16"/>
  <c r="X72" i="16" s="1"/>
  <c r="L72" i="16"/>
  <c r="J102" i="16"/>
  <c r="P102" i="16" s="1"/>
  <c r="L102" i="16"/>
  <c r="K102" i="16"/>
  <c r="X102" i="16" s="1"/>
  <c r="J73" i="16"/>
  <c r="P73" i="16" s="1"/>
  <c r="L73" i="16"/>
  <c r="K73" i="16"/>
  <c r="X73" i="16" s="1"/>
  <c r="J89" i="16"/>
  <c r="P89" i="16" s="1"/>
  <c r="L89" i="16"/>
  <c r="K89" i="16"/>
  <c r="X89" i="16" s="1"/>
  <c r="S113" i="16"/>
  <c r="Z113" i="16"/>
  <c r="J108" i="16"/>
  <c r="P108" i="16" s="1"/>
  <c r="K108" i="16"/>
  <c r="X108" i="16" s="1"/>
  <c r="L108" i="16"/>
  <c r="J91" i="16"/>
  <c r="P91" i="16" s="1"/>
  <c r="K91" i="16"/>
  <c r="X91" i="16" s="1"/>
  <c r="L91" i="16"/>
  <c r="J81" i="16"/>
  <c r="P81" i="16" s="1"/>
  <c r="K81" i="16"/>
  <c r="X81" i="16" s="1"/>
  <c r="L81" i="16"/>
  <c r="J88" i="16"/>
  <c r="P88" i="16" s="1"/>
  <c r="L88" i="16"/>
  <c r="K88" i="16"/>
  <c r="X88" i="16" s="1"/>
  <c r="J94" i="16"/>
  <c r="P94" i="16" s="1"/>
  <c r="L94" i="16"/>
  <c r="K94" i="16"/>
  <c r="X94" i="16" s="1"/>
  <c r="AA112" i="16"/>
  <c r="AH112" i="16"/>
  <c r="AI112" i="16" s="1"/>
  <c r="J115" i="16"/>
  <c r="P115" i="16" s="1"/>
  <c r="K115" i="16"/>
  <c r="X115" i="16" s="1"/>
  <c r="L115" i="16"/>
  <c r="J84" i="16"/>
  <c r="P84" i="16" s="1"/>
  <c r="K84" i="16"/>
  <c r="X84" i="16" s="1"/>
  <c r="L84" i="16"/>
  <c r="J68" i="16"/>
  <c r="P68" i="16" s="1"/>
  <c r="L68" i="16"/>
  <c r="K68" i="16"/>
  <c r="X68" i="16" s="1"/>
  <c r="J83" i="16"/>
  <c r="P83" i="16" s="1"/>
  <c r="L83" i="16"/>
  <c r="K83" i="16"/>
  <c r="X83" i="16" s="1"/>
  <c r="J105" i="16"/>
  <c r="P105" i="16" s="1"/>
  <c r="K105" i="16"/>
  <c r="X105" i="16" s="1"/>
  <c r="L105" i="16"/>
  <c r="J104" i="16"/>
  <c r="P104" i="16" s="1"/>
  <c r="L104" i="16"/>
  <c r="K104" i="16"/>
  <c r="X104" i="16" s="1"/>
  <c r="J78" i="16"/>
  <c r="P78" i="16" s="1"/>
  <c r="L78" i="16"/>
  <c r="K78" i="16"/>
  <c r="X78" i="16" s="1"/>
  <c r="Q114" i="16"/>
  <c r="Y114" i="16" s="1"/>
  <c r="AG114" i="16" s="1"/>
  <c r="R114" i="16"/>
  <c r="L121" i="9"/>
  <c r="I121" i="9" s="1" a="1"/>
  <c r="I121" i="9" s="1"/>
  <c r="AN121" i="16" s="1"/>
  <c r="I121" i="16" s="1"/>
  <c r="E122" i="9"/>
  <c r="Q80" i="16" l="1"/>
  <c r="Y80" i="16" s="1"/>
  <c r="AG80" i="16" s="1"/>
  <c r="R80" i="16"/>
  <c r="Q87" i="16"/>
  <c r="Y87" i="16" s="1"/>
  <c r="AG87" i="16" s="1"/>
  <c r="R87" i="16"/>
  <c r="Q81" i="16"/>
  <c r="Y81" i="16" s="1"/>
  <c r="AG81" i="16" s="1"/>
  <c r="R81" i="16"/>
  <c r="Q105" i="16"/>
  <c r="Y105" i="16" s="1"/>
  <c r="AG105" i="16" s="1"/>
  <c r="R105" i="16"/>
  <c r="Q102" i="16"/>
  <c r="Y102" i="16" s="1"/>
  <c r="AG102" i="16" s="1"/>
  <c r="R102" i="16"/>
  <c r="Q103" i="16"/>
  <c r="Y103" i="16" s="1"/>
  <c r="AG103" i="16" s="1"/>
  <c r="R103" i="16"/>
  <c r="Q67" i="16"/>
  <c r="Y67" i="16" s="1"/>
  <c r="AG67" i="16" s="1"/>
  <c r="R67" i="16"/>
  <c r="Q85" i="16"/>
  <c r="Y85" i="16" s="1"/>
  <c r="AG85" i="16" s="1"/>
  <c r="R85" i="16"/>
  <c r="Q71" i="16"/>
  <c r="Y71" i="16" s="1"/>
  <c r="AG71" i="16" s="1"/>
  <c r="R71" i="16"/>
  <c r="S114" i="16"/>
  <c r="Z114" i="16"/>
  <c r="Q68" i="16"/>
  <c r="Y68" i="16" s="1"/>
  <c r="AG68" i="16" s="1"/>
  <c r="R68" i="16"/>
  <c r="AA113" i="16"/>
  <c r="AH113" i="16"/>
  <c r="AI113" i="16" s="1"/>
  <c r="Q82" i="16"/>
  <c r="Y82" i="16" s="1"/>
  <c r="AG82" i="16" s="1"/>
  <c r="R82" i="16"/>
  <c r="Q90" i="16"/>
  <c r="Y90" i="16" s="1"/>
  <c r="AG90" i="16" s="1"/>
  <c r="R90" i="16"/>
  <c r="Q95" i="16"/>
  <c r="Y95" i="16" s="1"/>
  <c r="AG95" i="16" s="1"/>
  <c r="R95" i="16"/>
  <c r="Q98" i="16"/>
  <c r="Y98" i="16" s="1"/>
  <c r="AG98" i="16" s="1"/>
  <c r="R98" i="16"/>
  <c r="Q120" i="16"/>
  <c r="Y120" i="16" s="1"/>
  <c r="AG120" i="16" s="1"/>
  <c r="R120" i="16"/>
  <c r="Q97" i="16"/>
  <c r="Y97" i="16" s="1"/>
  <c r="AG97" i="16" s="1"/>
  <c r="R97" i="16"/>
  <c r="Q84" i="16"/>
  <c r="Y84" i="16" s="1"/>
  <c r="AG84" i="16" s="1"/>
  <c r="R84" i="16"/>
  <c r="Q94" i="16"/>
  <c r="Y94" i="16" s="1"/>
  <c r="AG94" i="16" s="1"/>
  <c r="R94" i="16"/>
  <c r="Q75" i="16"/>
  <c r="Y75" i="16" s="1"/>
  <c r="AG75" i="16" s="1"/>
  <c r="R75" i="16"/>
  <c r="Q79" i="16"/>
  <c r="Y79" i="16" s="1"/>
  <c r="AG79" i="16" s="1"/>
  <c r="R79" i="16"/>
  <c r="Q92" i="16"/>
  <c r="Y92" i="16" s="1"/>
  <c r="AG92" i="16" s="1"/>
  <c r="R92" i="16"/>
  <c r="Q101" i="16"/>
  <c r="Y101" i="16" s="1"/>
  <c r="AG101" i="16" s="1"/>
  <c r="R101" i="16"/>
  <c r="Q78" i="16"/>
  <c r="Y78" i="16" s="1"/>
  <c r="AG78" i="16" s="1"/>
  <c r="R78" i="16"/>
  <c r="Q91" i="16"/>
  <c r="Y91" i="16" s="1"/>
  <c r="AG91" i="16" s="1"/>
  <c r="R91" i="16"/>
  <c r="Q89" i="16"/>
  <c r="Y89" i="16" s="1"/>
  <c r="AG89" i="16" s="1"/>
  <c r="R89" i="16"/>
  <c r="Q76" i="16"/>
  <c r="Y76" i="16" s="1"/>
  <c r="AG76" i="16" s="1"/>
  <c r="R76" i="16"/>
  <c r="Q107" i="16"/>
  <c r="Y107" i="16" s="1"/>
  <c r="AG107" i="16" s="1"/>
  <c r="R107" i="16"/>
  <c r="Q99" i="16"/>
  <c r="Y99" i="16" s="1"/>
  <c r="AG99" i="16" s="1"/>
  <c r="R99" i="16"/>
  <c r="S119" i="16"/>
  <c r="Z119" i="16"/>
  <c r="Q106" i="16"/>
  <c r="Y106" i="16" s="1"/>
  <c r="AG106" i="16" s="1"/>
  <c r="R106" i="16"/>
  <c r="Q115" i="16"/>
  <c r="Y115" i="16" s="1"/>
  <c r="AG115" i="16" s="1"/>
  <c r="R115" i="16"/>
  <c r="Q88" i="16"/>
  <c r="Y88" i="16" s="1"/>
  <c r="AG88" i="16" s="1"/>
  <c r="R88" i="16"/>
  <c r="Q116" i="16"/>
  <c r="Y116" i="16" s="1"/>
  <c r="AG116" i="16" s="1"/>
  <c r="R116" i="16"/>
  <c r="Q83" i="16"/>
  <c r="Y83" i="16" s="1"/>
  <c r="AG83" i="16" s="1"/>
  <c r="R83" i="16"/>
  <c r="Q72" i="16"/>
  <c r="Y72" i="16" s="1"/>
  <c r="AG72" i="16" s="1"/>
  <c r="R72" i="16"/>
  <c r="Z66" i="16"/>
  <c r="S66" i="16"/>
  <c r="Q96" i="16"/>
  <c r="Y96" i="16" s="1"/>
  <c r="AG96" i="16" s="1"/>
  <c r="R96" i="16"/>
  <c r="Q74" i="16"/>
  <c r="Y74" i="16" s="1"/>
  <c r="AG74" i="16" s="1"/>
  <c r="R74" i="16"/>
  <c r="Q69" i="16"/>
  <c r="Y69" i="16" s="1"/>
  <c r="AG69" i="16" s="1"/>
  <c r="R69" i="16"/>
  <c r="J121" i="16"/>
  <c r="P121" i="16" s="1"/>
  <c r="K121" i="16"/>
  <c r="X121" i="16" s="1"/>
  <c r="L121" i="16"/>
  <c r="Q104" i="16"/>
  <c r="Y104" i="16" s="1"/>
  <c r="AG104" i="16" s="1"/>
  <c r="R104" i="16"/>
  <c r="Q108" i="16"/>
  <c r="Y108" i="16" s="1"/>
  <c r="AG108" i="16" s="1"/>
  <c r="R108" i="16"/>
  <c r="Q73" i="16"/>
  <c r="Y73" i="16" s="1"/>
  <c r="AG73" i="16" s="1"/>
  <c r="R73" i="16"/>
  <c r="AH65" i="16"/>
  <c r="AI65" i="16" s="1"/>
  <c r="AA65" i="16"/>
  <c r="Q93" i="16"/>
  <c r="Y93" i="16" s="1"/>
  <c r="AG93" i="16" s="1"/>
  <c r="R93" i="16"/>
  <c r="Q100" i="16"/>
  <c r="Y100" i="16" s="1"/>
  <c r="AG100" i="16" s="1"/>
  <c r="R100" i="16"/>
  <c r="AH118" i="16"/>
  <c r="AI118" i="16" s="1"/>
  <c r="AA118" i="16"/>
  <c r="L122" i="9"/>
  <c r="I122" i="9" s="1" a="1"/>
  <c r="I122" i="9" s="1"/>
  <c r="AN122" i="16" s="1"/>
  <c r="I122" i="16" s="1"/>
  <c r="E123" i="9"/>
  <c r="S74" i="16" l="1"/>
  <c r="Z74" i="16"/>
  <c r="Z83" i="16"/>
  <c r="S83" i="16"/>
  <c r="S106" i="16"/>
  <c r="Z106" i="16"/>
  <c r="S76" i="16"/>
  <c r="Z76" i="16"/>
  <c r="S101" i="16"/>
  <c r="Z101" i="16"/>
  <c r="S94" i="16"/>
  <c r="Z94" i="16"/>
  <c r="Z98" i="16"/>
  <c r="S98" i="16"/>
  <c r="S85" i="16"/>
  <c r="Z85" i="16"/>
  <c r="S105" i="16"/>
  <c r="Z105" i="16"/>
  <c r="S89" i="16"/>
  <c r="Z89" i="16"/>
  <c r="S67" i="16"/>
  <c r="Z67" i="16"/>
  <c r="S93" i="16"/>
  <c r="Z93" i="16"/>
  <c r="S104" i="16"/>
  <c r="Z104" i="16"/>
  <c r="S96" i="16"/>
  <c r="Z96" i="16"/>
  <c r="AA119" i="16"/>
  <c r="AH119" i="16"/>
  <c r="AI119" i="16" s="1"/>
  <c r="S84" i="16"/>
  <c r="Z84" i="16"/>
  <c r="S68" i="16"/>
  <c r="Z68" i="16"/>
  <c r="J122" i="16"/>
  <c r="P122" i="16" s="1"/>
  <c r="K122" i="16"/>
  <c r="X122" i="16" s="1"/>
  <c r="L122" i="16"/>
  <c r="S88" i="16"/>
  <c r="Z88" i="16"/>
  <c r="S99" i="16"/>
  <c r="Z99" i="16"/>
  <c r="Z91" i="16"/>
  <c r="S91" i="16"/>
  <c r="S79" i="16"/>
  <c r="Z79" i="16"/>
  <c r="S97" i="16"/>
  <c r="Z97" i="16"/>
  <c r="S90" i="16"/>
  <c r="Z90" i="16"/>
  <c r="AA114" i="16"/>
  <c r="AH114" i="16"/>
  <c r="AI114" i="16" s="1"/>
  <c r="S103" i="16"/>
  <c r="Z103" i="16"/>
  <c r="S87" i="16"/>
  <c r="Z87" i="16"/>
  <c r="Z100" i="16"/>
  <c r="S100" i="16"/>
  <c r="S108" i="16"/>
  <c r="Z108" i="16"/>
  <c r="S116" i="16"/>
  <c r="Z116" i="16"/>
  <c r="S92" i="16"/>
  <c r="Z92" i="16"/>
  <c r="S95" i="16"/>
  <c r="Z95" i="16"/>
  <c r="S81" i="16"/>
  <c r="Z81" i="16"/>
  <c r="S73" i="16"/>
  <c r="Z73" i="16"/>
  <c r="Q121" i="16"/>
  <c r="Y121" i="16" s="1"/>
  <c r="AG121" i="16" s="1"/>
  <c r="R121" i="16"/>
  <c r="AH66" i="16"/>
  <c r="AI66" i="16" s="1"/>
  <c r="AA66" i="16"/>
  <c r="S69" i="16"/>
  <c r="Z69" i="16"/>
  <c r="S72" i="16"/>
  <c r="Z72" i="16"/>
  <c r="S115" i="16"/>
  <c r="Z115" i="16"/>
  <c r="Z107" i="16"/>
  <c r="S107" i="16"/>
  <c r="S78" i="16"/>
  <c r="Z78" i="16"/>
  <c r="S75" i="16"/>
  <c r="Z75" i="16"/>
  <c r="S120" i="16"/>
  <c r="Z120" i="16"/>
  <c r="S82" i="16"/>
  <c r="Z82" i="16"/>
  <c r="S71" i="16"/>
  <c r="Z71" i="16"/>
  <c r="Z102" i="16"/>
  <c r="S102" i="16"/>
  <c r="S80" i="16"/>
  <c r="Z80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AA67" i="16" l="1"/>
  <c r="AH67" i="16"/>
  <c r="AI67" i="16" s="1"/>
  <c r="AH106" i="16"/>
  <c r="AI106" i="16" s="1"/>
  <c r="AA106" i="16"/>
  <c r="J123" i="16"/>
  <c r="P123" i="16" s="1"/>
  <c r="L123" i="16"/>
  <c r="K123" i="16"/>
  <c r="X123" i="16" s="1"/>
  <c r="AA84" i="16"/>
  <c r="AH84" i="16"/>
  <c r="AI84" i="16" s="1"/>
  <c r="AA120" i="16"/>
  <c r="AH120" i="16"/>
  <c r="AI120" i="16" s="1"/>
  <c r="AH87" i="16"/>
  <c r="AI87" i="16" s="1"/>
  <c r="AA87" i="16"/>
  <c r="AA75" i="16"/>
  <c r="AH75" i="16"/>
  <c r="AI75" i="16" s="1"/>
  <c r="AA103" i="16"/>
  <c r="AH103" i="16"/>
  <c r="AI103" i="16" s="1"/>
  <c r="AA98" i="16"/>
  <c r="AH98" i="16"/>
  <c r="AI98" i="16" s="1"/>
  <c r="AH107" i="16"/>
  <c r="AI107" i="16" s="1"/>
  <c r="AA107" i="16"/>
  <c r="AA100" i="16"/>
  <c r="AH100" i="16"/>
  <c r="AI100" i="16" s="1"/>
  <c r="AA93" i="16"/>
  <c r="AH93" i="16"/>
  <c r="AI93" i="16" s="1"/>
  <c r="AA80" i="16"/>
  <c r="AH80" i="16"/>
  <c r="AI80" i="16" s="1"/>
  <c r="AA92" i="16"/>
  <c r="AH92" i="16"/>
  <c r="AI92" i="16" s="1"/>
  <c r="AH88" i="16"/>
  <c r="AI88" i="16" s="1"/>
  <c r="AA88" i="16"/>
  <c r="AH72" i="16"/>
  <c r="AI72" i="16" s="1"/>
  <c r="AA72" i="16"/>
  <c r="AH116" i="16"/>
  <c r="AI116" i="16" s="1"/>
  <c r="AA116" i="16"/>
  <c r="AA102" i="16"/>
  <c r="AH102" i="16"/>
  <c r="AI102" i="16" s="1"/>
  <c r="AH96" i="16"/>
  <c r="AI96" i="16" s="1"/>
  <c r="AA96" i="16"/>
  <c r="AH89" i="16"/>
  <c r="AI89" i="16" s="1"/>
  <c r="AA89" i="16"/>
  <c r="AH94" i="16"/>
  <c r="AI94" i="16" s="1"/>
  <c r="AA94" i="16"/>
  <c r="AA73" i="16"/>
  <c r="AH73" i="16"/>
  <c r="AI73" i="16" s="1"/>
  <c r="AH79" i="16"/>
  <c r="AI79" i="16" s="1"/>
  <c r="AA79" i="16"/>
  <c r="AA71" i="16"/>
  <c r="AH71" i="16"/>
  <c r="AI71" i="16" s="1"/>
  <c r="AA78" i="16"/>
  <c r="AH78" i="16"/>
  <c r="AI78" i="16" s="1"/>
  <c r="AH69" i="16"/>
  <c r="AI69" i="16" s="1"/>
  <c r="AA69" i="16"/>
  <c r="AH81" i="16"/>
  <c r="AI81" i="16" s="1"/>
  <c r="AA81" i="16"/>
  <c r="AA108" i="16"/>
  <c r="AH108" i="16"/>
  <c r="AI108" i="16" s="1"/>
  <c r="Q122" i="16"/>
  <c r="Y122" i="16" s="1"/>
  <c r="AG122" i="16" s="1"/>
  <c r="R122" i="16"/>
  <c r="AH83" i="16"/>
  <c r="AI83" i="16" s="1"/>
  <c r="AA83" i="16"/>
  <c r="AA85" i="16"/>
  <c r="AH85" i="16"/>
  <c r="AI85" i="16" s="1"/>
  <c r="AH115" i="16"/>
  <c r="AI115" i="16" s="1"/>
  <c r="AA115" i="16"/>
  <c r="AH97" i="16"/>
  <c r="AI97" i="16" s="1"/>
  <c r="AA97" i="16"/>
  <c r="AH91" i="16"/>
  <c r="AI91" i="16" s="1"/>
  <c r="AA91" i="16"/>
  <c r="AH68" i="16"/>
  <c r="AI68" i="16" s="1"/>
  <c r="AA68" i="16"/>
  <c r="AA104" i="16"/>
  <c r="AH104" i="16"/>
  <c r="AI104" i="16" s="1"/>
  <c r="AH105" i="16"/>
  <c r="AI105" i="16" s="1"/>
  <c r="AA105" i="16"/>
  <c r="AA101" i="16"/>
  <c r="AH101" i="16"/>
  <c r="AI101" i="16" s="1"/>
  <c r="AA74" i="16"/>
  <c r="AH74" i="16"/>
  <c r="AI74" i="16" s="1"/>
  <c r="AH76" i="16"/>
  <c r="AI76" i="16" s="1"/>
  <c r="AA76" i="16"/>
  <c r="S121" i="16"/>
  <c r="Z121" i="16"/>
  <c r="I126" i="16"/>
  <c r="I127" i="16"/>
  <c r="I128" i="16"/>
  <c r="I129" i="16"/>
  <c r="I130" i="16"/>
  <c r="I131" i="16"/>
  <c r="I124" i="16"/>
  <c r="I132" i="16"/>
  <c r="I125" i="16"/>
  <c r="AH82" i="16"/>
  <c r="AI82" i="16" s="1"/>
  <c r="AA82" i="16"/>
  <c r="AA95" i="16"/>
  <c r="AH95" i="16"/>
  <c r="AI95" i="16" s="1"/>
  <c r="AH90" i="16"/>
  <c r="AI90" i="16" s="1"/>
  <c r="AA90" i="16"/>
  <c r="AH99" i="16"/>
  <c r="AI99" i="16" s="1"/>
  <c r="AA99" i="16"/>
  <c r="J129" i="16" l="1"/>
  <c r="P129" i="16" s="1"/>
  <c r="K129" i="16"/>
  <c r="X129" i="16" s="1"/>
  <c r="L129" i="16"/>
  <c r="J128" i="16"/>
  <c r="P128" i="16" s="1"/>
  <c r="L128" i="16"/>
  <c r="K128" i="16"/>
  <c r="X128" i="16" s="1"/>
  <c r="J127" i="16"/>
  <c r="P127" i="16" s="1"/>
  <c r="K127" i="16"/>
  <c r="X127" i="16" s="1"/>
  <c r="L127" i="16"/>
  <c r="Q123" i="16"/>
  <c r="Y123" i="16" s="1"/>
  <c r="AG123" i="16" s="1"/>
  <c r="R123" i="16"/>
  <c r="J125" i="16"/>
  <c r="P125" i="16" s="1"/>
  <c r="K125" i="16"/>
  <c r="X125" i="16" s="1"/>
  <c r="L125" i="16"/>
  <c r="J126" i="16"/>
  <c r="P126" i="16" s="1"/>
  <c r="L126" i="16"/>
  <c r="K126" i="16"/>
  <c r="X126" i="16" s="1"/>
  <c r="J132" i="16"/>
  <c r="P132" i="16" s="1"/>
  <c r="L132" i="16"/>
  <c r="K132" i="16"/>
  <c r="X132" i="16" s="1"/>
  <c r="AA121" i="16"/>
  <c r="AH121" i="16"/>
  <c r="AI121" i="16" s="1"/>
  <c r="S122" i="16"/>
  <c r="Z122" i="16"/>
  <c r="J124" i="16"/>
  <c r="P124" i="16" s="1"/>
  <c r="L124" i="16"/>
  <c r="K124" i="16"/>
  <c r="X124" i="16" s="1"/>
  <c r="J130" i="16"/>
  <c r="P130" i="16" s="1"/>
  <c r="L130" i="16"/>
  <c r="K130" i="16"/>
  <c r="X130" i="16" s="1"/>
  <c r="J131" i="16"/>
  <c r="P131" i="16" s="1"/>
  <c r="L131" i="16"/>
  <c r="K131" i="16"/>
  <c r="X131" i="16" s="1"/>
  <c r="AA122" i="16" l="1"/>
  <c r="AH122" i="16"/>
  <c r="AI122" i="16" s="1"/>
  <c r="Q127" i="16"/>
  <c r="R127" i="16"/>
  <c r="Q130" i="16"/>
  <c r="R130" i="16"/>
  <c r="Q125" i="16"/>
  <c r="R125" i="16"/>
  <c r="Q128" i="16"/>
  <c r="R128" i="16"/>
  <c r="Q131" i="16"/>
  <c r="R131" i="16"/>
  <c r="S123" i="16"/>
  <c r="Z123" i="16"/>
  <c r="Q132" i="16"/>
  <c r="R132" i="16"/>
  <c r="Q126" i="16"/>
  <c r="R126" i="16"/>
  <c r="Q124" i="16"/>
  <c r="Y124" i="16" s="1"/>
  <c r="AG124" i="16" s="1"/>
  <c r="R124" i="16"/>
  <c r="Q129" i="16"/>
  <c r="R129" i="16"/>
  <c r="H64" i="17" l="1" a="1"/>
  <c r="H64" i="17" s="1"/>
  <c r="H65" i="17" a="1"/>
  <c r="H65" i="17" s="1"/>
  <c r="Z129" i="16"/>
  <c r="S129" i="16"/>
  <c r="H63" i="17" a="1"/>
  <c r="H63" i="17" s="1"/>
  <c r="H62" i="17" a="1"/>
  <c r="H62" i="17" s="1"/>
  <c r="U9" i="17" s="1"/>
  <c r="U31" i="17" s="1"/>
  <c r="H581" i="17" s="1" a="1"/>
  <c r="H581" i="17" s="1"/>
  <c r="AH123" i="16"/>
  <c r="AI123" i="16" s="1"/>
  <c r="AA123" i="16"/>
  <c r="H66" i="17" a="1"/>
  <c r="H66" i="17" s="1"/>
  <c r="H67" i="17" a="1"/>
  <c r="H67" i="17" s="1"/>
  <c r="U10" i="17" s="1"/>
  <c r="U32" i="17" s="1"/>
  <c r="H582" i="17" s="1" a="1"/>
  <c r="H582" i="17" s="1"/>
  <c r="H68" i="17" a="1"/>
  <c r="H68" i="17" s="1"/>
  <c r="Z130" i="16"/>
  <c r="S130" i="16"/>
  <c r="H26" i="17" a="1"/>
  <c r="H26" i="17" s="1"/>
  <c r="Y132" i="16"/>
  <c r="H21" i="17" a="1"/>
  <c r="H21" i="17" s="1"/>
  <c r="H20" i="17" a="1"/>
  <c r="H20" i="17" s="1"/>
  <c r="H19" i="17" a="1"/>
  <c r="H19" i="17" s="1"/>
  <c r="H18" i="17" a="1"/>
  <c r="H18" i="17" s="1"/>
  <c r="Y129" i="16"/>
  <c r="H24" i="17" a="1"/>
  <c r="H24" i="17" s="1"/>
  <c r="H22" i="17" a="1"/>
  <c r="H22" i="17" s="1"/>
  <c r="H23" i="17" a="1"/>
  <c r="H23" i="17" s="1"/>
  <c r="Y130" i="16"/>
  <c r="H5" i="17" a="1"/>
  <c r="H5" i="17" s="1"/>
  <c r="Y125" i="16"/>
  <c r="S124" i="16"/>
  <c r="Z124" i="16"/>
  <c r="H69" i="17" a="1"/>
  <c r="H69" i="17" s="1"/>
  <c r="U11" i="17" s="1"/>
  <c r="U33" i="17" s="1"/>
  <c r="H583" i="17" s="1" a="1"/>
  <c r="H583" i="17" s="1"/>
  <c r="S131" i="16"/>
  <c r="H113" i="17" s="1" a="1"/>
  <c r="H113" i="17" s="1"/>
  <c r="U22" i="17" s="1"/>
  <c r="Z131" i="16"/>
  <c r="H54" i="17" a="1"/>
  <c r="H54" i="17" s="1"/>
  <c r="H56" i="17" a="1"/>
  <c r="H56" i="17" s="1"/>
  <c r="H53" i="17" a="1"/>
  <c r="H53" i="17" s="1"/>
  <c r="Z127" i="16"/>
  <c r="H55" i="17" a="1"/>
  <c r="H55" i="17" s="1"/>
  <c r="S127" i="16"/>
  <c r="H25" i="17" a="1"/>
  <c r="H25" i="17" s="1"/>
  <c r="Y131" i="16"/>
  <c r="H12" i="17" a="1"/>
  <c r="H12" i="17" s="1"/>
  <c r="H11" i="17" a="1"/>
  <c r="H11" i="17" s="1"/>
  <c r="H9" i="17" a="1"/>
  <c r="H9" i="17" s="1"/>
  <c r="H10" i="17" a="1"/>
  <c r="H10" i="17" s="1"/>
  <c r="Y127" i="16"/>
  <c r="H70" i="17" a="1"/>
  <c r="H70" i="17" s="1"/>
  <c r="U12" i="17" s="1"/>
  <c r="U34" i="17" s="1"/>
  <c r="H584" i="17" s="1" a="1"/>
  <c r="H584" i="17" s="1"/>
  <c r="S132" i="16"/>
  <c r="H114" i="17" s="1" a="1"/>
  <c r="H114" i="17" s="1"/>
  <c r="Z132" i="16"/>
  <c r="H51" i="17" a="1"/>
  <c r="H51" i="17" s="1"/>
  <c r="H52" i="17" a="1"/>
  <c r="H52" i="17" s="1"/>
  <c r="S126" i="16"/>
  <c r="H50" i="17" a="1"/>
  <c r="H50" i="17" s="1"/>
  <c r="Z126" i="16"/>
  <c r="H57" i="17" a="1"/>
  <c r="H57" i="17" s="1"/>
  <c r="H60" i="17" a="1"/>
  <c r="H60" i="17" s="1"/>
  <c r="H59" i="17" a="1"/>
  <c r="H59" i="17" s="1"/>
  <c r="H58" i="17" a="1"/>
  <c r="H58" i="17" s="1"/>
  <c r="S128" i="16"/>
  <c r="H61" i="17" a="1"/>
  <c r="H61" i="17" s="1"/>
  <c r="Z128" i="16"/>
  <c r="S125" i="16"/>
  <c r="H93" i="17" s="1" a="1"/>
  <c r="H93" i="17" s="1"/>
  <c r="U16" i="17" s="1"/>
  <c r="Z125" i="16"/>
  <c r="H49" i="17" a="1"/>
  <c r="H49" i="17" s="1"/>
  <c r="U5" i="17" s="1"/>
  <c r="U27" i="17" s="1"/>
  <c r="H577" i="17" s="1" a="1"/>
  <c r="H577" i="17" s="1"/>
  <c r="H8" i="17" a="1"/>
  <c r="H8" i="17" s="1"/>
  <c r="H6" i="17" a="1"/>
  <c r="H6" i="17" s="1"/>
  <c r="H7" i="17" a="1"/>
  <c r="H7" i="17" s="1"/>
  <c r="Y126" i="16"/>
  <c r="H14" i="17" a="1"/>
  <c r="H14" i="17" s="1"/>
  <c r="H17" i="17" a="1"/>
  <c r="H17" i="17" s="1"/>
  <c r="H16" i="17" a="1"/>
  <c r="H16" i="17" s="1"/>
  <c r="H15" i="17" a="1"/>
  <c r="H15" i="17" s="1"/>
  <c r="H13" i="17" a="1"/>
  <c r="H13" i="17" s="1"/>
  <c r="Y128" i="16"/>
  <c r="AG128" i="16" l="1"/>
  <c r="H149" i="17" a="1"/>
  <c r="H149" i="17" s="1"/>
  <c r="H145" i="17" a="1"/>
  <c r="H145" i="17" s="1"/>
  <c r="H146" i="17" a="1"/>
  <c r="H146" i="17" s="1"/>
  <c r="H147" i="17" a="1"/>
  <c r="H147" i="17" s="1"/>
  <c r="H148" i="17" a="1"/>
  <c r="H148" i="17" s="1"/>
  <c r="AG130" i="16"/>
  <c r="H156" i="17" a="1"/>
  <c r="H156" i="17" s="1"/>
  <c r="H154" i="17" a="1"/>
  <c r="H154" i="17" s="1"/>
  <c r="H155" i="17" a="1"/>
  <c r="H155" i="17" s="1"/>
  <c r="AH132" i="16"/>
  <c r="AA132" i="16"/>
  <c r="H246" i="17" s="1" a="1"/>
  <c r="H246" i="17" s="1"/>
  <c r="H202" i="17" a="1"/>
  <c r="H202" i="17" s="1"/>
  <c r="W12" i="17" s="1"/>
  <c r="W34" i="17" s="1"/>
  <c r="H600" i="17" s="1" a="1"/>
  <c r="H600" i="17" s="1"/>
  <c r="AG131" i="16"/>
  <c r="H289" i="17" s="1" a="1"/>
  <c r="H289" i="17" s="1"/>
  <c r="H157" i="17" a="1"/>
  <c r="H157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G132" i="16"/>
  <c r="H290" i="17" s="1" a="1"/>
  <c r="H290" i="17" s="1"/>
  <c r="H158" i="17" a="1"/>
  <c r="H158" i="17" s="1"/>
  <c r="H112" i="17" a="1"/>
  <c r="H112" i="17" s="1"/>
  <c r="H111" i="17" a="1"/>
  <c r="H111" i="17" s="1"/>
  <c r="H110" i="17" a="1"/>
  <c r="H110" i="17" s="1"/>
  <c r="AH126" i="16"/>
  <c r="AA126" i="16"/>
  <c r="H184" i="17" a="1"/>
  <c r="H184" i="17" s="1"/>
  <c r="H183" i="17" a="1"/>
  <c r="H183" i="17" s="1"/>
  <c r="H182" i="17" a="1"/>
  <c r="H182" i="17" s="1"/>
  <c r="AG127" i="16"/>
  <c r="H144" i="17" a="1"/>
  <c r="H144" i="17" s="1"/>
  <c r="H141" i="17" a="1"/>
  <c r="H141" i="17" s="1"/>
  <c r="H142" i="17" a="1"/>
  <c r="H142" i="17" s="1"/>
  <c r="H143" i="17" a="1"/>
  <c r="H143" i="17" s="1"/>
  <c r="AH124" i="16"/>
  <c r="AI124" i="16" s="1"/>
  <c r="AA124" i="16"/>
  <c r="AG129" i="16"/>
  <c r="H153" i="17" a="1"/>
  <c r="H153" i="17" s="1"/>
  <c r="H151" i="17" a="1"/>
  <c r="H151" i="17" s="1"/>
  <c r="H152" i="17" a="1"/>
  <c r="H152" i="17" s="1"/>
  <c r="H150" i="17" a="1"/>
  <c r="H150" i="17" s="1"/>
  <c r="AH130" i="16"/>
  <c r="AA130" i="16"/>
  <c r="H200" i="17" a="1"/>
  <c r="H200" i="17" s="1"/>
  <c r="H198" i="17" a="1"/>
  <c r="H198" i="17" s="1"/>
  <c r="H199" i="17" a="1"/>
  <c r="H199" i="17" s="1"/>
  <c r="H108" i="17" a="1"/>
  <c r="H108" i="17" s="1"/>
  <c r="H107" i="17" a="1"/>
  <c r="H107" i="17" s="1"/>
  <c r="H106" i="17" a="1"/>
  <c r="H106" i="17" s="1"/>
  <c r="U20" i="17" s="1"/>
  <c r="H109" i="17" a="1"/>
  <c r="H109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U6" i="17"/>
  <c r="U28" i="17" s="1"/>
  <c r="H578" i="17" s="1" a="1"/>
  <c r="H578" i="17" s="1"/>
  <c r="AH127" i="16"/>
  <c r="AA127" i="16"/>
  <c r="H185" i="17" a="1"/>
  <c r="H185" i="17" s="1"/>
  <c r="W7" i="17" s="1"/>
  <c r="W29" i="17" s="1"/>
  <c r="H595" i="17" s="1" a="1"/>
  <c r="H595" i="17" s="1"/>
  <c r="H187" i="17" a="1"/>
  <c r="H187" i="17" s="1"/>
  <c r="H186" i="17" a="1"/>
  <c r="H186" i="17" s="1"/>
  <c r="H188" i="17" a="1"/>
  <c r="H188" i="17" s="1"/>
  <c r="AH129" i="16"/>
  <c r="AA129" i="16"/>
  <c r="H194" i="17" a="1"/>
  <c r="H194" i="17" s="1"/>
  <c r="H197" i="17" a="1"/>
  <c r="H197" i="17" s="1"/>
  <c r="H196" i="17" a="1"/>
  <c r="H196" i="17" s="1"/>
  <c r="H195" i="17" a="1"/>
  <c r="H195" i="17" s="1"/>
  <c r="U8" i="17"/>
  <c r="U30" i="17" s="1"/>
  <c r="H580" i="17" s="1" a="1"/>
  <c r="H580" i="17" s="1"/>
  <c r="H94" i="17" a="1"/>
  <c r="H94" i="17" s="1"/>
  <c r="H96" i="17" a="1"/>
  <c r="H96" i="17" s="1"/>
  <c r="H95" i="17" a="1"/>
  <c r="H95" i="17" s="1"/>
  <c r="H100" i="17" a="1"/>
  <c r="H100" i="17" s="1"/>
  <c r="H97" i="17" a="1"/>
  <c r="H97" i="17" s="1"/>
  <c r="H98" i="17" a="1"/>
  <c r="H98" i="17" s="1"/>
  <c r="H99" i="17" a="1"/>
  <c r="H99" i="17" s="1"/>
  <c r="AH128" i="16"/>
  <c r="AA128" i="16"/>
  <c r="H193" i="17" a="1"/>
  <c r="H193" i="17" s="1"/>
  <c r="H190" i="17" a="1"/>
  <c r="H190" i="17" s="1"/>
  <c r="H189" i="17" a="1"/>
  <c r="H189" i="17" s="1"/>
  <c r="H191" i="17" a="1"/>
  <c r="H191" i="17" s="1"/>
  <c r="H192" i="17" a="1"/>
  <c r="H192" i="17" s="1"/>
  <c r="AG126" i="16"/>
  <c r="H140" i="17" a="1"/>
  <c r="H140" i="17" s="1"/>
  <c r="H139" i="17" a="1"/>
  <c r="H139" i="17" s="1"/>
  <c r="H138" i="17" a="1"/>
  <c r="H138" i="17" s="1"/>
  <c r="U7" i="17"/>
  <c r="U29" i="17" s="1"/>
  <c r="H579" i="17" s="1" a="1"/>
  <c r="H579" i="17" s="1"/>
  <c r="AG125" i="16"/>
  <c r="H269" i="17" s="1" a="1"/>
  <c r="H269" i="17" s="1"/>
  <c r="H137" i="17" a="1"/>
  <c r="H137" i="17" s="1"/>
  <c r="H105" i="17" a="1"/>
  <c r="H105" i="17" s="1"/>
  <c r="U19" i="17" s="1"/>
  <c r="H103" i="17" a="1"/>
  <c r="H103" i="17" s="1"/>
  <c r="H102" i="17" a="1"/>
  <c r="H102" i="17" s="1"/>
  <c r="H104" i="17" a="1"/>
  <c r="H104" i="17" s="1"/>
  <c r="H101" i="17" a="1"/>
  <c r="H101" i="17" s="1"/>
  <c r="U21" i="17" l="1"/>
  <c r="U18" i="17"/>
  <c r="H230" i="17" a="1"/>
  <c r="H230" i="17" s="1"/>
  <c r="H229" i="17" a="1"/>
  <c r="H229" i="17" s="1"/>
  <c r="H232" i="17" a="1"/>
  <c r="H232" i="17" s="1"/>
  <c r="H231" i="17" a="1"/>
  <c r="H231" i="17" s="1"/>
  <c r="W8" i="17"/>
  <c r="W30" i="17" s="1"/>
  <c r="H596" i="17" s="1" a="1"/>
  <c r="H596" i="17" s="1"/>
  <c r="W9" i="17"/>
  <c r="W31" i="17" s="1"/>
  <c r="H597" i="17" s="1" a="1"/>
  <c r="H597" i="17" s="1"/>
  <c r="AI127" i="16"/>
  <c r="H317" i="17" a="1"/>
  <c r="H317" i="17" s="1"/>
  <c r="H320" i="17" a="1"/>
  <c r="H320" i="17" s="1"/>
  <c r="H318" i="17" a="1"/>
  <c r="H318" i="17" s="1"/>
  <c r="H319" i="17" a="1"/>
  <c r="H319" i="17" s="1"/>
  <c r="AI129" i="16"/>
  <c r="H329" i="17" a="1"/>
  <c r="H329" i="17" s="1"/>
  <c r="H327" i="17" a="1"/>
  <c r="H327" i="17" s="1"/>
  <c r="H328" i="17" a="1"/>
  <c r="H328" i="17" s="1"/>
  <c r="H326" i="17" a="1"/>
  <c r="H326" i="17" s="1"/>
  <c r="W10" i="17"/>
  <c r="W32" i="17" s="1"/>
  <c r="H598" i="17" s="1" a="1"/>
  <c r="H598" i="17" s="1"/>
  <c r="H284" i="17" a="1"/>
  <c r="H284" i="17" s="1"/>
  <c r="H285" i="17" a="1"/>
  <c r="H285" i="17" s="1"/>
  <c r="H283" i="17" a="1"/>
  <c r="H283" i="17" s="1"/>
  <c r="H282" i="17" a="1"/>
  <c r="H282" i="17" s="1"/>
  <c r="W6" i="17"/>
  <c r="W28" i="17" s="1"/>
  <c r="H594" i="17" s="1" a="1"/>
  <c r="H594" i="17" s="1"/>
  <c r="H239" i="17" a="1"/>
  <c r="H239" i="17" s="1"/>
  <c r="H240" i="17" a="1"/>
  <c r="H240" i="17" s="1"/>
  <c r="H238" i="17" a="1"/>
  <c r="H238" i="17" s="1"/>
  <c r="H241" i="17" a="1"/>
  <c r="H241" i="17" s="1"/>
  <c r="H274" i="17" a="1"/>
  <c r="H274" i="17" s="1"/>
  <c r="H273" i="17" a="1"/>
  <c r="H273" i="17" s="1"/>
  <c r="H276" i="17" a="1"/>
  <c r="H276" i="17" s="1"/>
  <c r="H275" i="17" a="1"/>
  <c r="H275" i="17" s="1"/>
  <c r="H233" i="17" a="1"/>
  <c r="H233" i="17" s="1"/>
  <c r="W19" i="17" s="1"/>
  <c r="H234" i="17" a="1"/>
  <c r="H234" i="17" s="1"/>
  <c r="H235" i="17" a="1"/>
  <c r="H235" i="17" s="1"/>
  <c r="H236" i="17" a="1"/>
  <c r="H236" i="17" s="1"/>
  <c r="H237" i="17" a="1"/>
  <c r="H237" i="17" s="1"/>
  <c r="U17" i="17"/>
  <c r="AI132" i="16"/>
  <c r="H378" i="17" s="1" a="1"/>
  <c r="H378" i="17" s="1"/>
  <c r="H334" i="17" a="1"/>
  <c r="H334" i="17" s="1"/>
  <c r="Y12" i="17" s="1"/>
  <c r="Y34" i="17" s="1"/>
  <c r="H616" i="17" s="1" a="1"/>
  <c r="H616" i="17" s="1"/>
  <c r="AI126" i="16"/>
  <c r="H315" i="17" a="1"/>
  <c r="H315" i="17" s="1"/>
  <c r="H314" i="17" a="1"/>
  <c r="H314" i="17" s="1"/>
  <c r="H316" i="17" a="1"/>
  <c r="H316" i="17" s="1"/>
  <c r="H287" i="17" a="1"/>
  <c r="H287" i="17" s="1"/>
  <c r="H286" i="17" a="1"/>
  <c r="H286" i="17" s="1"/>
  <c r="H288" i="17" a="1"/>
  <c r="H288" i="17" s="1"/>
  <c r="AI128" i="16"/>
  <c r="H323" i="17" a="1"/>
  <c r="H323" i="17" s="1"/>
  <c r="H322" i="17" a="1"/>
  <c r="H322" i="17" s="1"/>
  <c r="H324" i="17" a="1"/>
  <c r="H324" i="17" s="1"/>
  <c r="H321" i="17" a="1"/>
  <c r="H321" i="17" s="1"/>
  <c r="H325" i="17" a="1"/>
  <c r="H325" i="17" s="1"/>
  <c r="AI125" i="16"/>
  <c r="H357" i="17" s="1" a="1"/>
  <c r="H357" i="17" s="1"/>
  <c r="Y16" i="17" s="1"/>
  <c r="H313" i="17" a="1"/>
  <c r="H313" i="17" s="1"/>
  <c r="Y5" i="17" s="1"/>
  <c r="H243" i="17" a="1"/>
  <c r="H243" i="17" s="1"/>
  <c r="H244" i="17" a="1"/>
  <c r="H244" i="17" s="1"/>
  <c r="H242" i="17" a="1"/>
  <c r="H242" i="17" s="1"/>
  <c r="H271" i="17" a="1"/>
  <c r="H271" i="17" s="1"/>
  <c r="H272" i="17" a="1"/>
  <c r="H272" i="17" s="1"/>
  <c r="H270" i="17" a="1"/>
  <c r="H270" i="17" s="1"/>
  <c r="AI130" i="16"/>
  <c r="H330" i="17" a="1"/>
  <c r="H330" i="17" s="1"/>
  <c r="H331" i="17" a="1"/>
  <c r="H331" i="17" s="1"/>
  <c r="H332" i="17" a="1"/>
  <c r="H332" i="17" s="1"/>
  <c r="H226" i="17" a="1"/>
  <c r="H226" i="17" s="1"/>
  <c r="H227" i="17" a="1"/>
  <c r="H227" i="17" s="1"/>
  <c r="H228" i="17" a="1"/>
  <c r="H228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H277" i="17" a="1"/>
  <c r="H277" i="17" s="1"/>
  <c r="H278" i="17" a="1"/>
  <c r="H278" i="17" s="1"/>
  <c r="H280" i="17" a="1"/>
  <c r="H280" i="17" s="1"/>
  <c r="H281" i="17" a="1"/>
  <c r="H281" i="17" s="1"/>
  <c r="H279" i="17" a="1"/>
  <c r="H279" i="17" s="1"/>
  <c r="W18" i="17" l="1"/>
  <c r="W17" i="17"/>
  <c r="Y7" i="17"/>
  <c r="Y29" i="17" s="1"/>
  <c r="H611" i="17" s="1" a="1"/>
  <c r="H611" i="17" s="1"/>
  <c r="H369" i="17" a="1"/>
  <c r="H369" i="17" s="1"/>
  <c r="H366" i="17" a="1"/>
  <c r="H366" i="17" s="1"/>
  <c r="H367" i="17" a="1"/>
  <c r="H367" i="17" s="1"/>
  <c r="H368" i="17" a="1"/>
  <c r="H368" i="17" s="1"/>
  <c r="H365" i="17" a="1"/>
  <c r="H365" i="17" s="1"/>
  <c r="H360" i="17" a="1"/>
  <c r="H360" i="17" s="1"/>
  <c r="H358" i="17" a="1"/>
  <c r="H358" i="17" s="1"/>
  <c r="H359" i="17" a="1"/>
  <c r="H359" i="17" s="1"/>
  <c r="H362" i="17" a="1"/>
  <c r="H362" i="17" s="1"/>
  <c r="H361" i="17" a="1"/>
  <c r="H361" i="17" s="1"/>
  <c r="H363" i="17" a="1"/>
  <c r="H363" i="17" s="1"/>
  <c r="H364" i="17" a="1"/>
  <c r="H364" i="17" s="1"/>
  <c r="Y10" i="17"/>
  <c r="Y32" i="17" s="1"/>
  <c r="H614" i="17" s="1" a="1"/>
  <c r="H614" i="17" s="1"/>
  <c r="Y27" i="17"/>
  <c r="H609" i="17" s="1" a="1"/>
  <c r="H609" i="17" s="1"/>
  <c r="H376" i="17" a="1"/>
  <c r="H376" i="17" s="1"/>
  <c r="H375" i="17" a="1"/>
  <c r="H375" i="17" s="1"/>
  <c r="H374" i="17" a="1"/>
  <c r="H374" i="17" s="1"/>
  <c r="H370" i="17" a="1"/>
  <c r="H370" i="17" s="1"/>
  <c r="H372" i="17" a="1"/>
  <c r="H372" i="17" s="1"/>
  <c r="H373" i="17" a="1"/>
  <c r="H373" i="17" s="1"/>
  <c r="H371" i="17" a="1"/>
  <c r="H371" i="17" s="1"/>
  <c r="Y8" i="17"/>
  <c r="Y30" i="17" s="1"/>
  <c r="H612" i="17" s="1" a="1"/>
  <c r="H612" i="17" s="1"/>
  <c r="Y6" i="17"/>
  <c r="Y28" i="17" s="1"/>
  <c r="H610" i="17" s="1" a="1"/>
  <c r="H610" i="17" s="1"/>
  <c r="W20" i="17"/>
  <c r="W21" i="17"/>
  <c r="Y9" i="17"/>
  <c r="Y31" i="17" s="1"/>
  <c r="H613" i="17" s="1" a="1"/>
  <c r="H613" i="17" s="1"/>
  <c r="Y19" i="17" l="1"/>
  <c r="Y21" i="17"/>
  <c r="Y2" i="17"/>
  <c r="Y17" i="17"/>
  <c r="Y20" i="17"/>
  <c r="Y18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<sst xmlns="http://schemas.openxmlformats.org/spreadsheetml/2006/main" count="58545" uniqueCount="147">
  <si>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</si>
  <si>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</si>
  <si>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</si>
  <si>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</si>
  <si>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</si>
  <si>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</si>
  <si>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</si>
  <si>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</si>
  <si>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</si>
  <si>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</si>
  <si>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</si>
  <si>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</si>
  <si>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</si>
  <si>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</si>
  <si>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</si>
  <si>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</si>
  <si>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</si>
  <si>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</si>
  <si>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</si>
  <si>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</si>
  <si>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</si>
  <si>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</si>
  <si>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</si>
  <si>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</si>
  <si>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</si>
  <si>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</si>
  <si>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</si>
  <si>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</si>
  <si>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</si>
  <si>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</si>
  <si>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</si>
  <si>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</si>
  <si>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</si>
  <si>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</si>
  <si>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</si>
  <si>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</si>
  <si>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</si>
  <si>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</si>
  <si>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</si>
  <si>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</si>
  <si>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</si>
  <si>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</si>
  <si>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</si>
  <si>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</si>
  <si>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</si>
  <si>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</si>
  <si>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</si>
  <si>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</si>
  <si>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</si>
  <si>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</si>
  <si>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</si>
  <si>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</si>
  <si>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</si>
  <si>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</si>
  <si>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</si>
  <si>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</si>
  <si>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</si>
  <si>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</si>
  <si>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</si>
  <si>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</si>
  <si>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</si>
  <si>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</si>
  <si>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</si>
  <si>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</si>
  <si>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</si>
  <si>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</si>
  <si>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</si>
  <si>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</si>
  <si>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</si>
  <si>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</si>
  <si>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</si>
  <si>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</si>
  <si>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</si>
  <si>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</si>
  <si>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</si>
  <si>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</si>
  <si>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</si>
  <si>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</si>
  <si>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</si>
  <si>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Portland Snowy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</si>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</sst>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1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Portland"/>
      <sheetName val="SnowyDelayed"/>
      <sheetName val="PortlandSnowy"/>
      <sheetName val="Yallourn"/>
      <sheetName val="YallournPortland"/>
      <sheetName val="SpotParameters"/>
      <sheetName val="SpotSensitivity"/>
      <sheetName val="Combo"/>
      <sheetName val="LGC"/>
    </sheetNames>
    <sheetDataSet>
      <sheetData sheetId="0">
        <row r="4">
          <cell r="I4">
            <v>101.20804817049437</v>
          </cell>
        </row>
      </sheetData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99.122267976473708</v>
          </cell>
          <cell r="M4">
            <v>93.709507245943925</v>
          </cell>
          <cell r="N4">
            <v>89.850753254257668</v>
          </cell>
          <cell r="O4">
            <v>117.37735890601645</v>
          </cell>
          <cell r="P4">
            <v>111.45704701313319</v>
          </cell>
          <cell r="Q4">
            <v>110.5131680844915</v>
          </cell>
          <cell r="R4">
            <v>121.87332652042352</v>
          </cell>
          <cell r="S4">
            <v>128.19951767390924</v>
          </cell>
          <cell r="T4">
            <v>146.33405758066763</v>
          </cell>
          <cell r="U4">
            <v>144.98572358367679</v>
          </cell>
          <cell r="V4">
            <v>151.56677055213967</v>
          </cell>
          <cell r="W4">
            <v>154.39066205824864</v>
          </cell>
          <cell r="X4">
            <v>157.19767960951722</v>
          </cell>
          <cell r="Y4">
            <v>159.67576687491353</v>
          </cell>
          <cell r="Z4">
            <v>158.79474073256318</v>
          </cell>
          <cell r="BB4">
            <v>21.736550535512897</v>
          </cell>
          <cell r="BC4">
            <v>31.419522072509224</v>
          </cell>
          <cell r="BD4">
            <v>40.610931242176186</v>
          </cell>
          <cell r="BE4">
            <v>35.15810158779496</v>
          </cell>
          <cell r="BF4">
            <v>46.644838488130752</v>
          </cell>
          <cell r="BG4">
            <v>36.69861361130549</v>
          </cell>
          <cell r="BH4">
            <v>37.522434557040341</v>
          </cell>
          <cell r="BI4">
            <v>38.672868975894787</v>
          </cell>
          <cell r="BJ4">
            <v>47.271447128934284</v>
          </cell>
          <cell r="BK4">
            <v>52.614937781583293</v>
          </cell>
          <cell r="BL4">
            <v>53.636463000136253</v>
          </cell>
          <cell r="BM4">
            <v>62.870802791520951</v>
          </cell>
          <cell r="BN4">
            <v>58.535055645469598</v>
          </cell>
          <cell r="BO4">
            <v>70.397090098015411</v>
          </cell>
          <cell r="BP4">
            <v>72.657221465727702</v>
          </cell>
          <cell r="BQ4">
            <v>74.213184552214358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72.870420570394856</v>
          </cell>
          <cell r="M5">
            <v>65.044109977239259</v>
          </cell>
          <cell r="N5">
            <v>69.230387349803649</v>
          </cell>
          <cell r="O5">
            <v>83.926284077806883</v>
          </cell>
          <cell r="P5">
            <v>88.031054402276396</v>
          </cell>
          <cell r="Q5">
            <v>86.992435842087488</v>
          </cell>
          <cell r="R5">
            <v>93.582687911676445</v>
          </cell>
          <cell r="S5">
            <v>99.678050750169035</v>
          </cell>
          <cell r="T5">
            <v>111.87753823965916</v>
          </cell>
          <cell r="U5">
            <v>111.70879475282092</v>
          </cell>
          <cell r="V5">
            <v>121.053982890988</v>
          </cell>
          <cell r="W5">
            <v>128.26027916596294</v>
          </cell>
          <cell r="X5">
            <v>130.76466315301613</v>
          </cell>
          <cell r="Y5">
            <v>133.17227755785675</v>
          </cell>
          <cell r="Z5">
            <v>133.83016693926956</v>
          </cell>
          <cell r="BB5">
            <v>10.95225398906152</v>
          </cell>
          <cell r="BC5">
            <v>14.449091165365139</v>
          </cell>
          <cell r="BD5">
            <v>18.742494669179415</v>
          </cell>
          <cell r="BE5">
            <v>16.239690765149206</v>
          </cell>
          <cell r="BF5">
            <v>19.834959378480939</v>
          </cell>
          <cell r="BG5">
            <v>18.595934287902082</v>
          </cell>
          <cell r="BH5">
            <v>17.890872266014888</v>
          </cell>
          <cell r="BI5">
            <v>20.420098318682122</v>
          </cell>
          <cell r="BJ5">
            <v>21.343547939024546</v>
          </cell>
          <cell r="BK5">
            <v>24.675486412281302</v>
          </cell>
          <cell r="BL5">
            <v>24.527801104021719</v>
          </cell>
          <cell r="BM5">
            <v>29.50825598186594</v>
          </cell>
          <cell r="BN5">
            <v>33.324249346459183</v>
          </cell>
          <cell r="BO5">
            <v>40.817599551716327</v>
          </cell>
          <cell r="BP5">
            <v>44.746894039433656</v>
          </cell>
          <cell r="BQ5">
            <v>48.773793507048822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63.896938848016148</v>
          </cell>
          <cell r="M6">
            <v>54.108439622802699</v>
          </cell>
          <cell r="N6">
            <v>59.590733270497822</v>
          </cell>
          <cell r="O6">
            <v>72.386032836398726</v>
          </cell>
          <cell r="P6">
            <v>76.246382353645501</v>
          </cell>
          <cell r="Q6">
            <v>76.602462684793323</v>
          </cell>
          <cell r="R6">
            <v>82.559661790454882</v>
          </cell>
          <cell r="S6">
            <v>87.836170300874045</v>
          </cell>
          <cell r="T6">
            <v>96.845317453196643</v>
          </cell>
          <cell r="U6">
            <v>97.964512669852212</v>
          </cell>
          <cell r="V6">
            <v>107.31793219989686</v>
          </cell>
          <cell r="W6">
            <v>118.64911600354753</v>
          </cell>
          <cell r="X6">
            <v>124.49027884524506</v>
          </cell>
          <cell r="Y6">
            <v>129.24643362399803</v>
          </cell>
          <cell r="Z6">
            <v>130.44522512594781</v>
          </cell>
          <cell r="BB6">
            <v>4.7663083472940571</v>
          </cell>
          <cell r="BC6">
            <v>6.3077214142306275</v>
          </cell>
          <cell r="BD6">
            <v>8.0538895600632578</v>
          </cell>
          <cell r="BE6">
            <v>6.7601790755441495</v>
          </cell>
          <cell r="BF6">
            <v>8.5882090244938585</v>
          </cell>
          <cell r="BG6">
            <v>7.9319651466610424</v>
          </cell>
          <cell r="BH6">
            <v>7.540017965379187</v>
          </cell>
          <cell r="BI6">
            <v>8.7645535196513116</v>
          </cell>
          <cell r="BJ6">
            <v>9.518454856664988</v>
          </cell>
          <cell r="BK6">
            <v>10.804826846037344</v>
          </cell>
          <cell r="BL6">
            <v>10.819178635293309</v>
          </cell>
          <cell r="BM6">
            <v>12.476880000546878</v>
          </cell>
          <cell r="BN6">
            <v>14.586204531833019</v>
          </cell>
          <cell r="BO6">
            <v>17.238086569741803</v>
          </cell>
          <cell r="BP6">
            <v>18.964548761042856</v>
          </cell>
          <cell r="BQ6">
            <v>20.636839080466267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57.957886925455227</v>
          </cell>
          <cell r="M7">
            <v>47.161002726036926</v>
          </cell>
          <cell r="N7">
            <v>53.352117512858165</v>
          </cell>
          <cell r="O7">
            <v>64.850667260598954</v>
          </cell>
          <cell r="P7">
            <v>68.640693964099171</v>
          </cell>
          <cell r="Q7">
            <v>69.666753210616037</v>
          </cell>
          <cell r="R7">
            <v>74.886436759656732</v>
          </cell>
          <cell r="S7">
            <v>79.341588177935847</v>
          </cell>
          <cell r="T7">
            <v>86.726510903402811</v>
          </cell>
          <cell r="U7">
            <v>87.719752670000034</v>
          </cell>
          <cell r="V7">
            <v>96.984313438804989</v>
          </cell>
          <cell r="W7">
            <v>109.55180972171115</v>
          </cell>
          <cell r="X7">
            <v>116.88519165208805</v>
          </cell>
          <cell r="Y7">
            <v>122.26754542805949</v>
          </cell>
          <cell r="Z7">
            <v>123.22092711520578</v>
          </cell>
          <cell r="BB7">
            <v>7.1054273576010019E-15</v>
          </cell>
          <cell r="BC7">
            <v>0.16002156834071357</v>
          </cell>
          <cell r="BD7">
            <v>8.3320692224550186E-2</v>
          </cell>
          <cell r="BE7">
            <v>0.16510037005697242</v>
          </cell>
          <cell r="BF7">
            <v>6.5637269250238717E-2</v>
          </cell>
          <cell r="BG7">
            <v>7.6445352529376009E-2</v>
          </cell>
          <cell r="BH7">
            <v>3.4033960586810963E-2</v>
          </cell>
          <cell r="BI7">
            <v>0.15323622263991155</v>
          </cell>
          <cell r="BJ7">
            <v>0.24197116846346489</v>
          </cell>
          <cell r="BK7">
            <v>0.27550157848679646</v>
          </cell>
          <cell r="BL7">
            <v>0.22074808837427184</v>
          </cell>
          <cell r="BM7">
            <v>-0.35267564348607294</v>
          </cell>
          <cell r="BN7">
            <v>0.87120276247093642</v>
          </cell>
          <cell r="BO7">
            <v>1.3876459267928993</v>
          </cell>
          <cell r="BP7">
            <v>1.2352338294420093</v>
          </cell>
          <cell r="BQ7">
            <v>1.4917412262841481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52.757339502548049</v>
          </cell>
          <cell r="M8">
            <v>40.594464915198685</v>
          </cell>
          <cell r="N8">
            <v>47.765565457691835</v>
          </cell>
          <cell r="O8">
            <v>57.698430402259163</v>
          </cell>
          <cell r="P8">
            <v>62.058812381806632</v>
          </cell>
          <cell r="Q8">
            <v>63.341055533385983</v>
          </cell>
          <cell r="R8">
            <v>67.880900752327562</v>
          </cell>
          <cell r="S8">
            <v>71.910693535404192</v>
          </cell>
          <cell r="T8">
            <v>77.632671070422361</v>
          </cell>
          <cell r="U8">
            <v>78.838211113307636</v>
          </cell>
          <cell r="V8">
            <v>85.971454985928105</v>
          </cell>
          <cell r="W8">
            <v>96.255512687710052</v>
          </cell>
          <cell r="X8">
            <v>100.06493475495465</v>
          </cell>
          <cell r="Y8">
            <v>103.27260570986161</v>
          </cell>
          <cell r="Z8">
            <v>102.40486269346525</v>
          </cell>
          <cell r="BB8">
            <v>-5.1401184260118971</v>
          </cell>
          <cell r="BC8">
            <v>-6.9003847175648776</v>
          </cell>
          <cell r="BD8">
            <v>-8.232953410491147</v>
          </cell>
          <cell r="BE8">
            <v>-7.2273444034804175</v>
          </cell>
          <cell r="BF8">
            <v>-8.873514557496355</v>
          </cell>
          <cell r="BG8">
            <v>-8.8597740038058816</v>
          </cell>
          <cell r="BH8">
            <v>-8.398914977099496</v>
          </cell>
          <cell r="BI8">
            <v>-8.7589072383094795</v>
          </cell>
          <cell r="BJ8">
            <v>-9.9587508705969618</v>
          </cell>
          <cell r="BK8">
            <v>-12.004835854221177</v>
          </cell>
          <cell r="BL8">
            <v>-11.894211024158707</v>
          </cell>
          <cell r="BM8">
            <v>-12.490801582491791</v>
          </cell>
          <cell r="BN8">
            <v>-10.369029189487126</v>
          </cell>
          <cell r="BO8">
            <v>-9.0310744202501994</v>
          </cell>
          <cell r="BP8">
            <v>-8.0280528702483878</v>
          </cell>
          <cell r="BQ8">
            <v>-8.3204516529056711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46.184768348285964</v>
          </cell>
          <cell r="M9">
            <v>32.340675808231943</v>
          </cell>
          <cell r="N9">
            <v>40.77914191104523</v>
          </cell>
          <cell r="O9">
            <v>49.10130471912538</v>
          </cell>
          <cell r="P9">
            <v>53.748735233941687</v>
          </cell>
          <cell r="Q9">
            <v>55.312864477549375</v>
          </cell>
          <cell r="R9">
            <v>58.604577224811933</v>
          </cell>
          <cell r="S9">
            <v>62.24208889696186</v>
          </cell>
          <cell r="T9">
            <v>67.196666721203215</v>
          </cell>
          <cell r="U9">
            <v>67.874719813499794</v>
          </cell>
          <cell r="V9">
            <v>72.420622479336856</v>
          </cell>
          <cell r="W9">
            <v>79.151977640004546</v>
          </cell>
          <cell r="X9">
            <v>77.002454009477091</v>
          </cell>
          <cell r="Y9">
            <v>78.051606183160729</v>
          </cell>
          <cell r="Z9">
            <v>74.933617981033208</v>
          </cell>
          <cell r="BB9">
            <v>-12.694973970769373</v>
          </cell>
          <cell r="BC9">
            <v>-17.638915076159435</v>
          </cell>
          <cell r="BD9">
            <v>-20.690973656785701</v>
          </cell>
          <cell r="BE9">
            <v>-18.519008334054632</v>
          </cell>
          <cell r="BF9">
            <v>-22.604718114955737</v>
          </cell>
          <cell r="BG9">
            <v>-22.664499047452466</v>
          </cell>
          <cell r="BH9">
            <v>-20.524024214593954</v>
          </cell>
          <cell r="BI9">
            <v>-22.050857004055413</v>
          </cell>
          <cell r="BJ9">
            <v>-24.276840281786946</v>
          </cell>
          <cell r="BK9">
            <v>-29.876507242907334</v>
          </cell>
          <cell r="BL9">
            <v>-29.200085307882489</v>
          </cell>
          <cell r="BM9">
            <v>-30.274281980240808</v>
          </cell>
          <cell r="BN9">
            <v>-24.516511858832956</v>
          </cell>
          <cell r="BO9">
            <v>-20.409259970903207</v>
          </cell>
          <cell r="BP9">
            <v>-17.828623633686384</v>
          </cell>
          <cell r="BQ9">
            <v>-17.788787515500115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36.186495184038655</v>
          </cell>
          <cell r="M10">
            <v>18.141546435732376</v>
          </cell>
          <cell r="N10">
            <v>26.388898233961289</v>
          </cell>
          <cell r="O10">
            <v>26.826306266701884</v>
          </cell>
          <cell r="P10">
            <v>39.461059677137101</v>
          </cell>
          <cell r="Q10">
            <v>41.862798161102681</v>
          </cell>
          <cell r="R10">
            <v>40.78086923519021</v>
          </cell>
          <cell r="S10">
            <v>48.904477626427003</v>
          </cell>
          <cell r="T10">
            <v>49.028118815435178</v>
          </cell>
          <cell r="U10">
            <v>52.250533176227904</v>
          </cell>
          <cell r="V10">
            <v>53.879316858132967</v>
          </cell>
          <cell r="W10">
            <v>63.738899600564473</v>
          </cell>
          <cell r="X10">
            <v>60.621310543385043</v>
          </cell>
          <cell r="Y10">
            <v>60.987791827237011</v>
          </cell>
          <cell r="Z10">
            <v>57.517687981091427</v>
          </cell>
          <cell r="BB10">
            <v>-32.949645288248497</v>
          </cell>
          <cell r="BC10">
            <v>-47.607246028926134</v>
          </cell>
          <cell r="BD10">
            <v>-51.472213729171642</v>
          </cell>
          <cell r="BE10">
            <v>-40.406457540214838</v>
          </cell>
          <cell r="BF10">
            <v>-51.261720227831802</v>
          </cell>
          <cell r="BG10">
            <v>-53.422986155216876</v>
          </cell>
          <cell r="BH10">
            <v>-47.368568965195081</v>
          </cell>
          <cell r="BI10">
            <v>-48.912544705487349</v>
          </cell>
          <cell r="BJ10">
            <v>-55.219857422136634</v>
          </cell>
          <cell r="BK10">
            <v>-66.684028640815825</v>
          </cell>
          <cell r="BL10">
            <v>-66.975628674975425</v>
          </cell>
          <cell r="BM10">
            <v>-67.214947887559163</v>
          </cell>
          <cell r="BN10">
            <v>-54.471477261955499</v>
          </cell>
          <cell r="BO10">
            <v>-45.129070798474487</v>
          </cell>
          <cell r="BP10">
            <v>-42.701815269817672</v>
          </cell>
          <cell r="BQ10">
            <v>-40.133341014406099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58.591453324230592</v>
          </cell>
          <cell r="M11">
            <v>47.688517051725704</v>
          </cell>
          <cell r="N11">
            <v>53.971698808006771</v>
          </cell>
          <cell r="O11">
            <v>65.442702418859938</v>
          </cell>
          <cell r="P11">
            <v>69.457782001858973</v>
          </cell>
          <cell r="Q11">
            <v>70.218906052221129</v>
          </cell>
          <cell r="R11">
            <v>75.439424192016062</v>
          </cell>
          <cell r="S11">
            <v>80.104907751843584</v>
          </cell>
          <cell r="T11">
            <v>87.745068791964584</v>
          </cell>
          <cell r="U11">
            <v>88.692143641002545</v>
          </cell>
          <cell r="V11">
            <v>96.841694090475997</v>
          </cell>
          <cell r="W11">
            <v>107.01326559736759</v>
          </cell>
          <cell r="X11">
            <v>111.2830045842949</v>
          </cell>
          <cell r="Y11">
            <v>115.04017347759064</v>
          </cell>
          <cell r="Z11">
            <v>114.98543344287491</v>
          </cell>
          <cell r="BB11">
            <v>-0.348945700258467</v>
          </cell>
          <cell r="BC11">
            <v>-0.51937271953412678</v>
          </cell>
          <cell r="BD11">
            <v>-0.3328842829588825</v>
          </cell>
          <cell r="BE11">
            <v>-0.44902739447441653</v>
          </cell>
          <cell r="BF11">
            <v>-0.43131910259110995</v>
          </cell>
          <cell r="BG11">
            <v>-0.7291481870692248</v>
          </cell>
          <cell r="BH11">
            <v>-0.56868285380714867</v>
          </cell>
          <cell r="BI11">
            <v>-0.24674772176599472</v>
          </cell>
          <cell r="BJ11">
            <v>-0.47265316545642294</v>
          </cell>
          <cell r="BK11">
            <v>-0.94116277885647748</v>
          </cell>
          <cell r="BL11">
            <v>-0.81942268341997448</v>
          </cell>
          <cell r="BM11">
            <v>-0.18458503551423688</v>
          </cell>
          <cell r="BN11">
            <v>2.4415757977162573</v>
          </cell>
          <cell r="BO11">
            <v>5.0509803570655807</v>
          </cell>
          <cell r="BP11">
            <v>6.4995703593135632</v>
          </cell>
          <cell r="BQ11">
            <v>7.3766569040733785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B5" sqref="B5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[1]PortlandSnowy!I4</f>
        <v>101.20804817049437</v>
      </c>
      <c r="D5" s="4">
        <f>[1]PortlandSnowy!J4</f>
        <v>83.023484925253172</v>
      </c>
      <c r="E5" s="4">
        <f>[1]PortlandSnowy!K4</f>
        <v>85.672877689445514</v>
      </c>
      <c r="F5" s="4">
        <f>[1]PortlandSnowy!L4</f>
        <v>99.122267976473708</v>
      </c>
      <c r="G5" s="4">
        <f>[1]PortlandSnowy!M4</f>
        <v>93.709507245943925</v>
      </c>
      <c r="H5" s="4">
        <f>[1]PortlandSnowy!N4</f>
        <v>89.850753254257668</v>
      </c>
      <c r="I5" s="4">
        <f>[1]PortlandSnowy!O4</f>
        <v>117.37735890601645</v>
      </c>
      <c r="J5" s="4">
        <f>[1]PortlandSnowy!P4</f>
        <v>111.45704701313319</v>
      </c>
      <c r="K5" s="4">
        <f>[1]PortlandSnowy!Q4</f>
        <v>110.5131680844915</v>
      </c>
      <c r="L5" s="4">
        <f>[1]PortlandSnowy!R4</f>
        <v>121.87332652042352</v>
      </c>
      <c r="M5" s="4">
        <f>[1]PortlandSnowy!S4</f>
        <v>128.19951767390924</v>
      </c>
      <c r="N5" s="4">
        <f>[1]PortlandSnowy!T4</f>
        <v>146.33405758066763</v>
      </c>
      <c r="O5" s="4">
        <f>[1]PortlandSnowy!U4</f>
        <v>144.98572358367679</v>
      </c>
      <c r="P5" s="4">
        <f>[1]PortlandSnowy!V4</f>
        <v>151.56677055213967</v>
      </c>
      <c r="Q5" s="4">
        <f>[1]PortlandSnowy!W4</f>
        <v>154.39066205824864</v>
      </c>
      <c r="R5" s="4">
        <f>[1]PortlandSnowy!X4</f>
        <v>157.19767960951722</v>
      </c>
      <c r="S5" s="4">
        <f>[1]PortlandSnowy!Y4</f>
        <v>159.67576687491353</v>
      </c>
      <c r="T5" s="4">
        <f>[1]PortlandSnowy!Z4</f>
        <v>158.79474073256318</v>
      </c>
    </row>
    <row r="6" spans="2:20" x14ac:dyDescent="0.3">
      <c r="B6" s="3">
        <v>0.95</v>
      </c>
      <c r="C6" s="4">
        <f>[1]PortlandSnowy!I5</f>
        <v>81.430062874837049</v>
      </c>
      <c r="D6" s="4">
        <f>[1]PortlandSnowy!J5</f>
        <v>68.049935234829817</v>
      </c>
      <c r="E6" s="4">
        <f>[1]PortlandSnowy!K5</f>
        <v>65.70011638525429</v>
      </c>
      <c r="F6" s="4">
        <f>[1]PortlandSnowy!L5</f>
        <v>72.870420570394856</v>
      </c>
      <c r="G6" s="4">
        <f>[1]PortlandSnowy!M5</f>
        <v>65.044109977239259</v>
      </c>
      <c r="H6" s="4">
        <f>[1]PortlandSnowy!N5</f>
        <v>69.230387349803649</v>
      </c>
      <c r="I6" s="4">
        <f>[1]PortlandSnowy!O5</f>
        <v>83.926284077806883</v>
      </c>
      <c r="J6" s="4">
        <f>[1]PortlandSnowy!P5</f>
        <v>88.031054402276396</v>
      </c>
      <c r="K6" s="4">
        <f>[1]PortlandSnowy!Q5</f>
        <v>86.992435842087488</v>
      </c>
      <c r="L6" s="4">
        <f>[1]PortlandSnowy!R5</f>
        <v>93.582687911676445</v>
      </c>
      <c r="M6" s="4">
        <f>[1]PortlandSnowy!S5</f>
        <v>99.678050750169035</v>
      </c>
      <c r="N6" s="4">
        <f>[1]PortlandSnowy!T5</f>
        <v>111.87753823965916</v>
      </c>
      <c r="O6" s="4">
        <f>[1]PortlandSnowy!U5</f>
        <v>111.70879475282092</v>
      </c>
      <c r="P6" s="4">
        <f>[1]PortlandSnowy!V5</f>
        <v>121.053982890988</v>
      </c>
      <c r="Q6" s="4">
        <f>[1]PortlandSnowy!W5</f>
        <v>128.26027916596294</v>
      </c>
      <c r="R6" s="4">
        <f>[1]PortlandSnowy!X5</f>
        <v>130.76466315301613</v>
      </c>
      <c r="S6" s="4">
        <f>[1]PortlandSnowy!Y5</f>
        <v>133.17227755785675</v>
      </c>
      <c r="T6" s="4">
        <f>[1]PortlandSnowy!Z5</f>
        <v>133.83016693926956</v>
      </c>
    </row>
    <row r="7" spans="2:20" x14ac:dyDescent="0.3">
      <c r="B7" s="5">
        <v>0.75</v>
      </c>
      <c r="C7" s="6">
        <f>[1]PortlandSnowy!I6</f>
        <v>73.128478817265346</v>
      </c>
      <c r="D7" s="6">
        <f>[1]PortlandSnowy!J6</f>
        <v>61.346919962387943</v>
      </c>
      <c r="E7" s="6">
        <f>[1]PortlandSnowy!K6</f>
        <v>59.3000685359588</v>
      </c>
      <c r="F7" s="6">
        <f>[1]PortlandSnowy!L6</f>
        <v>63.896938848016148</v>
      </c>
      <c r="G7" s="6">
        <f>[1]PortlandSnowy!M6</f>
        <v>54.108439622802699</v>
      </c>
      <c r="H7" s="6">
        <f>[1]PortlandSnowy!N6</f>
        <v>59.590733270497822</v>
      </c>
      <c r="I7" s="6">
        <f>[1]PortlandSnowy!O6</f>
        <v>72.386032836398726</v>
      </c>
      <c r="J7" s="6">
        <f>[1]PortlandSnowy!P6</f>
        <v>76.246382353645501</v>
      </c>
      <c r="K7" s="6">
        <f>[1]PortlandSnowy!Q6</f>
        <v>76.602462684793323</v>
      </c>
      <c r="L7" s="6">
        <f>[1]PortlandSnowy!R6</f>
        <v>82.559661790454882</v>
      </c>
      <c r="M7" s="6">
        <f>[1]PortlandSnowy!S6</f>
        <v>87.836170300874045</v>
      </c>
      <c r="N7" s="6">
        <f>[1]PortlandSnowy!T6</f>
        <v>96.845317453196643</v>
      </c>
      <c r="O7" s="6">
        <f>[1]PortlandSnowy!U6</f>
        <v>97.964512669852212</v>
      </c>
      <c r="P7" s="6">
        <f>[1]PortlandSnowy!V6</f>
        <v>107.31793219989686</v>
      </c>
      <c r="Q7" s="6">
        <f>[1]PortlandSnowy!W6</f>
        <v>118.64911600354753</v>
      </c>
      <c r="R7" s="6">
        <f>[1]PortlandSnowy!X6</f>
        <v>124.49027884524506</v>
      </c>
      <c r="S7" s="6">
        <f>[1]PortlandSnowy!Y6</f>
        <v>129.24643362399803</v>
      </c>
      <c r="T7" s="6">
        <f>[1]PortlandSnowy!Z6</f>
        <v>130.44522512594781</v>
      </c>
    </row>
    <row r="8" spans="2:20" x14ac:dyDescent="0.3">
      <c r="B8" s="7">
        <v>0.5</v>
      </c>
      <c r="C8" s="8">
        <f>[1]PortlandSnowy!I7</f>
        <v>68.773225129745057</v>
      </c>
      <c r="D8" s="8">
        <f>[1]PortlandSnowy!J7</f>
        <v>57.016264727537141</v>
      </c>
      <c r="E8" s="8">
        <f>[1]PortlandSnowy!K7</f>
        <v>55.087489005463155</v>
      </c>
      <c r="F8" s="8">
        <f>[1]PortlandSnowy!L7</f>
        <v>57.957886925455227</v>
      </c>
      <c r="G8" s="8">
        <f>[1]PortlandSnowy!M7</f>
        <v>47.161002726036926</v>
      </c>
      <c r="H8" s="8">
        <f>[1]PortlandSnowy!N7</f>
        <v>53.352117512858165</v>
      </c>
      <c r="I8" s="8">
        <f>[1]PortlandSnowy!O7</f>
        <v>64.850667260598954</v>
      </c>
      <c r="J8" s="8">
        <f>[1]PortlandSnowy!P7</f>
        <v>68.640693964099171</v>
      </c>
      <c r="K8" s="8">
        <f>[1]PortlandSnowy!Q7</f>
        <v>69.666753210616037</v>
      </c>
      <c r="L8" s="8">
        <f>[1]PortlandSnowy!R7</f>
        <v>74.886436759656732</v>
      </c>
      <c r="M8" s="8">
        <f>[1]PortlandSnowy!S7</f>
        <v>79.341588177935847</v>
      </c>
      <c r="N8" s="8">
        <f>[1]PortlandSnowy!T7</f>
        <v>86.726510903402811</v>
      </c>
      <c r="O8" s="8">
        <f>[1]PortlandSnowy!U7</f>
        <v>87.719752670000034</v>
      </c>
      <c r="P8" s="8">
        <f>[1]PortlandSnowy!V7</f>
        <v>96.984313438804989</v>
      </c>
      <c r="Q8" s="8">
        <f>[1]PortlandSnowy!W7</f>
        <v>109.55180972171115</v>
      </c>
      <c r="R8" s="8">
        <f>[1]PortlandSnowy!X7</f>
        <v>116.88519165208805</v>
      </c>
      <c r="S8" s="8">
        <f>[1]PortlandSnowy!Y7</f>
        <v>122.26754542805949</v>
      </c>
      <c r="T8" s="8">
        <f>[1]PortlandSnowy!Z7</f>
        <v>123.22092711520578</v>
      </c>
    </row>
    <row r="9" spans="2:20" x14ac:dyDescent="0.3">
      <c r="B9" s="5">
        <v>0.25</v>
      </c>
      <c r="C9" s="6">
        <f>[1]PortlandSnowy!I8</f>
        <v>64.943146414702241</v>
      </c>
      <c r="D9" s="6">
        <f>[1]PortlandSnowy!J8</f>
        <v>52.99948536162961</v>
      </c>
      <c r="E9" s="6">
        <f>[1]PortlandSnowy!K8</f>
        <v>51.194895829640373</v>
      </c>
      <c r="F9" s="6">
        <f>[1]PortlandSnowy!L8</f>
        <v>52.757339502548049</v>
      </c>
      <c r="G9" s="6">
        <f>[1]PortlandSnowy!M8</f>
        <v>40.594464915198685</v>
      </c>
      <c r="H9" s="6">
        <f>[1]PortlandSnowy!N8</f>
        <v>47.765565457691835</v>
      </c>
      <c r="I9" s="6">
        <f>[1]PortlandSnowy!O8</f>
        <v>57.698430402259163</v>
      </c>
      <c r="J9" s="6">
        <f>[1]PortlandSnowy!P8</f>
        <v>62.058812381806632</v>
      </c>
      <c r="K9" s="6">
        <f>[1]PortlandSnowy!Q8</f>
        <v>63.341055533385983</v>
      </c>
      <c r="L9" s="6">
        <f>[1]PortlandSnowy!R8</f>
        <v>67.880900752327562</v>
      </c>
      <c r="M9" s="6">
        <f>[1]PortlandSnowy!S8</f>
        <v>71.910693535404192</v>
      </c>
      <c r="N9" s="6">
        <f>[1]PortlandSnowy!T8</f>
        <v>77.632671070422361</v>
      </c>
      <c r="O9" s="6">
        <f>[1]PortlandSnowy!U8</f>
        <v>78.838211113307636</v>
      </c>
      <c r="P9" s="6">
        <f>[1]PortlandSnowy!V8</f>
        <v>85.971454985928105</v>
      </c>
      <c r="Q9" s="6">
        <f>[1]PortlandSnowy!W8</f>
        <v>96.255512687710052</v>
      </c>
      <c r="R9" s="6">
        <f>[1]PortlandSnowy!X8</f>
        <v>100.06493475495465</v>
      </c>
      <c r="S9" s="6">
        <f>[1]PortlandSnowy!Y8</f>
        <v>103.27260570986161</v>
      </c>
      <c r="T9" s="6">
        <f>[1]PortlandSnowy!Z8</f>
        <v>102.40486269346525</v>
      </c>
    </row>
    <row r="10" spans="2:20" x14ac:dyDescent="0.3">
      <c r="B10" s="3">
        <v>0.05</v>
      </c>
      <c r="C10" s="4">
        <f>[1]PortlandSnowy!I9</f>
        <v>59.230195861869291</v>
      </c>
      <c r="D10" s="4">
        <f>[1]PortlandSnowy!J9</f>
        <v>47.832877911962399</v>
      </c>
      <c r="E10" s="4">
        <f>[1]PortlandSnowy!K9</f>
        <v>46.211916426806496</v>
      </c>
      <c r="F10" s="4">
        <f>[1]PortlandSnowy!L9</f>
        <v>46.184768348285964</v>
      </c>
      <c r="G10" s="4">
        <f>[1]PortlandSnowy!M9</f>
        <v>32.340675808231943</v>
      </c>
      <c r="H10" s="4">
        <f>[1]PortlandSnowy!N9</f>
        <v>40.77914191104523</v>
      </c>
      <c r="I10" s="4">
        <f>[1]PortlandSnowy!O9</f>
        <v>49.10130471912538</v>
      </c>
      <c r="J10" s="4">
        <f>[1]PortlandSnowy!P9</f>
        <v>53.748735233941687</v>
      </c>
      <c r="K10" s="4">
        <f>[1]PortlandSnowy!Q9</f>
        <v>55.312864477549375</v>
      </c>
      <c r="L10" s="4">
        <f>[1]PortlandSnowy!R9</f>
        <v>58.604577224811933</v>
      </c>
      <c r="M10" s="4">
        <f>[1]PortlandSnowy!S9</f>
        <v>62.24208889696186</v>
      </c>
      <c r="N10" s="4">
        <f>[1]PortlandSnowy!T9</f>
        <v>67.196666721203215</v>
      </c>
      <c r="O10" s="4">
        <f>[1]PortlandSnowy!U9</f>
        <v>67.874719813499794</v>
      </c>
      <c r="P10" s="4">
        <f>[1]PortlandSnowy!V9</f>
        <v>72.420622479336856</v>
      </c>
      <c r="Q10" s="4">
        <f>[1]PortlandSnowy!W9</f>
        <v>79.151977640004546</v>
      </c>
      <c r="R10" s="4">
        <f>[1]PortlandSnowy!X9</f>
        <v>77.002454009477091</v>
      </c>
      <c r="S10" s="4">
        <f>[1]PortlandSnowy!Y9</f>
        <v>78.051606183160729</v>
      </c>
      <c r="T10" s="4">
        <f>[1]PortlandSnowy!Z9</f>
        <v>74.933617981033208</v>
      </c>
    </row>
    <row r="11" spans="2:20" x14ac:dyDescent="0.3">
      <c r="B11" s="3">
        <v>0</v>
      </c>
      <c r="C11" s="4">
        <f>[1]PortlandSnowy!I10</f>
        <v>46.440214040396192</v>
      </c>
      <c r="D11" s="4">
        <f>[1]PortlandSnowy!J10</f>
        <v>38.78032319460722</v>
      </c>
      <c r="E11" s="4">
        <f>[1]PortlandSnowy!K10</f>
        <v>37.38873755368855</v>
      </c>
      <c r="F11" s="4">
        <f>[1]PortlandSnowy!L10</f>
        <v>36.186495184038655</v>
      </c>
      <c r="G11" s="4">
        <f>[1]PortlandSnowy!M10</f>
        <v>18.141546435732376</v>
      </c>
      <c r="H11" s="4">
        <f>[1]PortlandSnowy!N10</f>
        <v>26.388898233961289</v>
      </c>
      <c r="I11" s="4">
        <f>[1]PortlandSnowy!O10</f>
        <v>26.826306266701884</v>
      </c>
      <c r="J11" s="4">
        <f>[1]PortlandSnowy!P10</f>
        <v>39.461059677137101</v>
      </c>
      <c r="K11" s="4">
        <f>[1]PortlandSnowy!Q10</f>
        <v>41.862798161102681</v>
      </c>
      <c r="L11" s="4">
        <f>[1]PortlandSnowy!R10</f>
        <v>40.78086923519021</v>
      </c>
      <c r="M11" s="4">
        <f>[1]PortlandSnowy!S10</f>
        <v>48.904477626427003</v>
      </c>
      <c r="N11" s="4">
        <f>[1]PortlandSnowy!T10</f>
        <v>49.028118815435178</v>
      </c>
      <c r="O11" s="4">
        <f>[1]PortlandSnowy!U10</f>
        <v>52.250533176227904</v>
      </c>
      <c r="P11" s="4">
        <f>[1]PortlandSnowy!V10</f>
        <v>53.879316858132967</v>
      </c>
      <c r="Q11" s="4">
        <f>[1]PortlandSnowy!W10</f>
        <v>63.738899600564473</v>
      </c>
      <c r="R11" s="4">
        <f>[1]PortlandSnowy!X10</f>
        <v>60.621310543385043</v>
      </c>
      <c r="S11" s="4">
        <f>[1]PortlandSnowy!Y10</f>
        <v>60.987791827237011</v>
      </c>
      <c r="T11" s="4">
        <f>[1]PortlandSnowy!Z10</f>
        <v>57.517687981091427</v>
      </c>
    </row>
    <row r="12" spans="2:20" x14ac:dyDescent="0.3">
      <c r="B12" s="9" t="s">
        <v>19</v>
      </c>
      <c r="C12" s="6">
        <f>[1]PortlandSnowy!I11</f>
        <v>69.328048122688358</v>
      </c>
      <c r="D12" s="6">
        <f>[1]PortlandSnowy!J11</f>
        <v>57.373235474775356</v>
      </c>
      <c r="E12" s="6">
        <f>[1]PortlandSnowy!K11</f>
        <v>55.448094987366595</v>
      </c>
      <c r="F12" s="6">
        <f>[1]PortlandSnowy!L11</f>
        <v>58.591453324230592</v>
      </c>
      <c r="G12" s="6">
        <f>[1]PortlandSnowy!M11</f>
        <v>47.688517051725704</v>
      </c>
      <c r="H12" s="6">
        <f>[1]PortlandSnowy!N11</f>
        <v>53.971698808006771</v>
      </c>
      <c r="I12" s="6">
        <f>[1]PortlandSnowy!O11</f>
        <v>65.442702418859938</v>
      </c>
      <c r="J12" s="6">
        <f>[1]PortlandSnowy!P11</f>
        <v>69.457782001858973</v>
      </c>
      <c r="K12" s="6">
        <f>[1]PortlandSnowy!Q11</f>
        <v>70.218906052221129</v>
      </c>
      <c r="L12" s="6">
        <f>[1]PortlandSnowy!R11</f>
        <v>75.439424192016062</v>
      </c>
      <c r="M12" s="6">
        <f>[1]PortlandSnowy!S11</f>
        <v>80.104907751843584</v>
      </c>
      <c r="N12" s="6">
        <f>[1]PortlandSnowy!T11</f>
        <v>87.745068791964584</v>
      </c>
      <c r="O12" s="6">
        <f>[1]PortlandSnowy!U11</f>
        <v>88.692143641002545</v>
      </c>
      <c r="P12" s="6">
        <f>[1]PortlandSnowy!V11</f>
        <v>96.841694090475997</v>
      </c>
      <c r="Q12" s="6">
        <f>[1]PortlandSnowy!W11</f>
        <v>107.01326559736759</v>
      </c>
      <c r="R12" s="6">
        <f>[1]PortlandSnowy!X11</f>
        <v>111.2830045842949</v>
      </c>
      <c r="S12" s="6">
        <f>[1]PortlandSnowy!Y11</f>
        <v>115.04017347759064</v>
      </c>
      <c r="T12" s="6">
        <f>[1]PortlandSnowy!Z11</f>
        <v>114.98543344287491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150.65902348422145</v>
      </c>
      <c r="Q17" s="18">
        <f>Q5/P5*P17</f>
        <v>153.46600244924076</v>
      </c>
      <c r="R17" s="18">
        <f>R5/Q5*Q17</f>
        <v>156.25620851905813</v>
      </c>
      <c r="S17" s="18">
        <f>S5/R5*R17</f>
        <v>158.71945429617168</v>
      </c>
      <c r="T17" s="18">
        <f>T5/S5*S17</f>
        <v>157.84370469890152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127.59236668009532</v>
      </c>
      <c r="Q18" s="18">
        <f t="shared" si="0"/>
        <v>135.18789038582923</v>
      </c>
      <c r="R18" s="18">
        <f t="shared" si="0"/>
        <v>137.82754149315053</v>
      </c>
      <c r="S18" s="18">
        <f t="shared" si="0"/>
        <v>140.36519628674239</v>
      </c>
      <c r="T18" s="18">
        <f t="shared" si="0"/>
        <v>141.05861967673323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115.0159875184455</v>
      </c>
      <c r="Q19" s="70">
        <f t="shared" si="0"/>
        <v>127.15997192267679</v>
      </c>
      <c r="R19" s="70">
        <f t="shared" si="0"/>
        <v>133.42012899728857</v>
      </c>
      <c r="S19" s="70">
        <f t="shared" si="0"/>
        <v>138.51744896474665</v>
      </c>
      <c r="T19" s="70">
        <f t="shared" si="0"/>
        <v>139.80223134546426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105.78099826119065</v>
      </c>
      <c r="Q20" s="72">
        <f t="shared" si="0"/>
        <v>119.48839335749599</v>
      </c>
      <c r="R20" s="72">
        <f t="shared" si="0"/>
        <v>127.48692872595346</v>
      </c>
      <c r="S20" s="72">
        <f t="shared" si="0"/>
        <v>133.35747351025401</v>
      </c>
      <c r="T20" s="72">
        <f t="shared" si="0"/>
        <v>134.39732895712385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94.397716645633466</v>
      </c>
      <c r="Q21" s="70">
        <f t="shared" si="0"/>
        <v>105.68973869014877</v>
      </c>
      <c r="R21" s="70">
        <f t="shared" si="0"/>
        <v>109.87253104775444</v>
      </c>
      <c r="S21" s="70">
        <f t="shared" si="0"/>
        <v>113.3945932711203</v>
      </c>
      <c r="T21" s="70">
        <f t="shared" si="0"/>
        <v>112.44180074950462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80.941025441556604</v>
      </c>
      <c r="Q22" s="18">
        <f t="shared" si="0"/>
        <v>88.464335386471973</v>
      </c>
      <c r="R22" s="18">
        <f t="shared" si="0"/>
        <v>86.061916836211765</v>
      </c>
      <c r="S22" s="18">
        <f t="shared" si="0"/>
        <v>87.234503454152261</v>
      </c>
      <c r="T22" s="18">
        <f t="shared" si="0"/>
        <v>83.749678914472497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64.110128380153469</v>
      </c>
      <c r="Q23" s="18">
        <f t="shared" si="0"/>
        <v>75.8418865436131</v>
      </c>
      <c r="R23" s="18">
        <f t="shared" si="0"/>
        <v>72.132317708161821</v>
      </c>
      <c r="S23" s="18">
        <f t="shared" si="0"/>
        <v>72.56838786507447</v>
      </c>
      <c r="T23" s="18">
        <f t="shared" si="0"/>
        <v>68.439367379261157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104.9013262883032</v>
      </c>
      <c r="Q24" s="18">
        <f t="shared" si="0"/>
        <v>115.91942496501954</v>
      </c>
      <c r="R24" s="18">
        <f t="shared" si="0"/>
        <v>120.54451219464907</v>
      </c>
      <c r="S24" s="18">
        <f t="shared" si="0"/>
        <v>124.61437077877974</v>
      </c>
      <c r="T24" s="18">
        <f t="shared" si="0"/>
        <v>124.55507501473224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-3.8169401347571186E-2</v>
      </c>
      <c r="G29" s="14">
        <f t="shared" si="1"/>
        <v>-6.3572712567774525E-2</v>
      </c>
      <c r="H29" s="14">
        <f t="shared" si="1"/>
        <v>-9.4716593161081275E-2</v>
      </c>
      <c r="I29" s="14">
        <f t="shared" si="1"/>
        <v>4.5613924195903266E-2</v>
      </c>
      <c r="J29" s="14">
        <f t="shared" si="1"/>
        <v>-2.707682188700089E-2</v>
      </c>
      <c r="K29" s="14">
        <f t="shared" si="1"/>
        <v>-1.805723226327538E-2</v>
      </c>
      <c r="L29" s="14">
        <f t="shared" si="1"/>
        <v>-9.7869450645042821E-3</v>
      </c>
      <c r="M29" s="14">
        <f t="shared" si="1"/>
        <v>7.8686193021344497E-3</v>
      </c>
      <c r="N29" s="14">
        <f t="shared" si="1"/>
        <v>3.0503752439958731E-2</v>
      </c>
      <c r="O29" s="14">
        <f t="shared" si="1"/>
        <v>6.0251755714673116E-3</v>
      </c>
      <c r="P29" s="14">
        <f t="shared" ref="P29:T36" si="2">P5/P17-1</f>
        <v>6.0251755714670896E-3</v>
      </c>
      <c r="Q29" s="14">
        <f t="shared" si="2"/>
        <v>6.0251755714670896E-3</v>
      </c>
      <c r="R29" s="14">
        <f t="shared" si="2"/>
        <v>6.0251755714670896E-3</v>
      </c>
      <c r="S29" s="14">
        <f t="shared" si="2"/>
        <v>6.0251755714668676E-3</v>
      </c>
      <c r="T29" s="14">
        <f t="shared" si="2"/>
        <v>6.0251755714668676E-3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-0.12566993105664803</v>
      </c>
      <c r="G30" s="14">
        <f t="shared" si="3"/>
        <v>-0.21854788222209576</v>
      </c>
      <c r="H30" s="14">
        <f t="shared" si="3"/>
        <v>-0.15958877560425211</v>
      </c>
      <c r="I30" s="14">
        <f t="shared" si="3"/>
        <v>-6.4423351004840868E-2</v>
      </c>
      <c r="J30" s="14">
        <f t="shared" si="3"/>
        <v>-6.8254090889995456E-2</v>
      </c>
      <c r="K30" s="14">
        <f t="shared" si="3"/>
        <v>-6.7520606482370571E-2</v>
      </c>
      <c r="L30" s="14">
        <f t="shared" si="3"/>
        <v>-6.2597159227328558E-2</v>
      </c>
      <c r="M30" s="14">
        <f t="shared" si="3"/>
        <v>-5.553336707092249E-2</v>
      </c>
      <c r="N30" s="14">
        <f t="shared" si="3"/>
        <v>-4.8670816527706884E-2</v>
      </c>
      <c r="O30" s="14">
        <f t="shared" si="3"/>
        <v>-5.1244317816446006E-2</v>
      </c>
      <c r="P30" s="14">
        <f t="shared" si="2"/>
        <v>-5.1244317816446117E-2</v>
      </c>
      <c r="Q30" s="14">
        <f t="shared" si="2"/>
        <v>-5.1244317816446006E-2</v>
      </c>
      <c r="R30" s="14">
        <f t="shared" si="2"/>
        <v>-5.1244317816446006E-2</v>
      </c>
      <c r="S30" s="14">
        <f t="shared" si="2"/>
        <v>-5.1244317816445895E-2</v>
      </c>
      <c r="T30" s="14">
        <f t="shared" si="2"/>
        <v>-5.1244317816445784E-2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-0.14616206452007208</v>
      </c>
      <c r="G31" s="46">
        <f t="shared" si="3"/>
        <v>-0.27900315597050973</v>
      </c>
      <c r="H31" s="46">
        <f t="shared" si="3"/>
        <v>-0.19992682662288241</v>
      </c>
      <c r="I31" s="46">
        <f t="shared" si="3"/>
        <v>-9.736764767403594E-2</v>
      </c>
      <c r="J31" s="46">
        <f t="shared" si="3"/>
        <v>-9.9563870000832222E-2</v>
      </c>
      <c r="K31" s="46">
        <f t="shared" si="3"/>
        <v>-9.4092877367566219E-2</v>
      </c>
      <c r="L31" s="46">
        <f t="shared" si="3"/>
        <v>-8.3581558312508464E-2</v>
      </c>
      <c r="M31" s="46">
        <f t="shared" si="3"/>
        <v>-7.650481552795696E-2</v>
      </c>
      <c r="N31" s="46">
        <f t="shared" si="3"/>
        <v>-6.9755296417748358E-2</v>
      </c>
      <c r="O31" s="46">
        <f t="shared" si="3"/>
        <v>-6.6930306687268848E-2</v>
      </c>
      <c r="P31" s="46">
        <f t="shared" si="2"/>
        <v>-6.6930306687268848E-2</v>
      </c>
      <c r="Q31" s="46">
        <f t="shared" si="2"/>
        <v>-6.6930306687268848E-2</v>
      </c>
      <c r="R31" s="46">
        <f t="shared" si="2"/>
        <v>-6.6930306687268959E-2</v>
      </c>
      <c r="S31" s="46">
        <f t="shared" si="2"/>
        <v>-6.6930306687268959E-2</v>
      </c>
      <c r="T31" s="46">
        <f t="shared" si="2"/>
        <v>-6.6930306687268959E-2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-0.15813308063445453</v>
      </c>
      <c r="G32" s="41">
        <f t="shared" si="3"/>
        <v>-0.31851813146793351</v>
      </c>
      <c r="H32" s="41">
        <f t="shared" si="3"/>
        <v>-0.22504178706814759</v>
      </c>
      <c r="I32" s="41">
        <f t="shared" si="3"/>
        <v>-0.11448363169399167</v>
      </c>
      <c r="J32" s="41">
        <f t="shared" si="3"/>
        <v>-0.11057490781087875</v>
      </c>
      <c r="K32" s="41">
        <f t="shared" si="3"/>
        <v>-0.10469917318365352</v>
      </c>
      <c r="L32" s="41">
        <f t="shared" si="3"/>
        <v>-9.4054273658968901E-2</v>
      </c>
      <c r="M32" s="41">
        <f t="shared" si="3"/>
        <v>-9.0960575839445834E-2</v>
      </c>
      <c r="N32" s="41">
        <f t="shared" si="3"/>
        <v>-7.8275920585415659E-2</v>
      </c>
      <c r="O32" s="41">
        <f t="shared" si="3"/>
        <v>-8.3159404495930289E-2</v>
      </c>
      <c r="P32" s="41">
        <f t="shared" si="2"/>
        <v>-8.3159404495930289E-2</v>
      </c>
      <c r="Q32" s="41">
        <f t="shared" si="2"/>
        <v>-8.3159404495930289E-2</v>
      </c>
      <c r="R32" s="41">
        <f t="shared" si="2"/>
        <v>-8.31594044959304E-2</v>
      </c>
      <c r="S32" s="41">
        <f t="shared" si="2"/>
        <v>-8.3159404495930289E-2</v>
      </c>
      <c r="T32" s="41">
        <f t="shared" si="2"/>
        <v>-8.3159404495930289E-2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-0.17078416036541577</v>
      </c>
      <c r="G33" s="46">
        <f t="shared" si="3"/>
        <v>-0.36413802537311968</v>
      </c>
      <c r="H33" s="46">
        <f t="shared" si="3"/>
        <v>-0.24663262717169654</v>
      </c>
      <c r="I33" s="46">
        <f t="shared" si="3"/>
        <v>-0.13904541948050675</v>
      </c>
      <c r="J33" s="46">
        <f t="shared" si="3"/>
        <v>-0.1208891199290455</v>
      </c>
      <c r="K33" s="46">
        <f t="shared" si="3"/>
        <v>-0.11278839680206898</v>
      </c>
      <c r="L33" s="46">
        <f t="shared" si="3"/>
        <v>-0.10140962505758333</v>
      </c>
      <c r="M33" s="46">
        <f t="shared" si="3"/>
        <v>-9.6332030178974515E-2</v>
      </c>
      <c r="N33" s="46">
        <f t="shared" si="3"/>
        <v>-8.8300104715372418E-2</v>
      </c>
      <c r="O33" s="46">
        <f t="shared" si="3"/>
        <v>-8.9263405505212945E-2</v>
      </c>
      <c r="P33" s="46">
        <f t="shared" si="2"/>
        <v>-8.9263405505212834E-2</v>
      </c>
      <c r="Q33" s="46">
        <f t="shared" si="2"/>
        <v>-8.9263405505212723E-2</v>
      </c>
      <c r="R33" s="46">
        <f t="shared" si="2"/>
        <v>-8.9263405505212834E-2</v>
      </c>
      <c r="S33" s="46">
        <f t="shared" si="2"/>
        <v>-8.9263405505212834E-2</v>
      </c>
      <c r="T33" s="46">
        <f t="shared" si="2"/>
        <v>-8.9263405505212834E-2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-0.19474116795169949</v>
      </c>
      <c r="G34" s="14">
        <f t="shared" si="3"/>
        <v>-0.43586625299411663</v>
      </c>
      <c r="H34" s="14">
        <f t="shared" si="3"/>
        <v>-0.28117480030243425</v>
      </c>
      <c r="I34" s="14">
        <f t="shared" si="3"/>
        <v>-0.17827858893857185</v>
      </c>
      <c r="J34" s="14">
        <f t="shared" si="3"/>
        <v>-0.14379602728030905</v>
      </c>
      <c r="K34" s="14">
        <f t="shared" si="3"/>
        <v>-0.13061355138484665</v>
      </c>
      <c r="L34" s="14">
        <f t="shared" si="3"/>
        <v>-0.12390510557177448</v>
      </c>
      <c r="M34" s="14">
        <f t="shared" si="3"/>
        <v>-0.11524739907297621</v>
      </c>
      <c r="N34" s="14">
        <f t="shared" si="3"/>
        <v>-0.10552930085669632</v>
      </c>
      <c r="O34" s="14">
        <f t="shared" si="3"/>
        <v>-0.10526680278311895</v>
      </c>
      <c r="P34" s="14">
        <f t="shared" si="2"/>
        <v>-0.10526680278311895</v>
      </c>
      <c r="Q34" s="14">
        <f t="shared" si="2"/>
        <v>-0.10526680278311884</v>
      </c>
      <c r="R34" s="14">
        <f t="shared" si="2"/>
        <v>-0.10526680278311873</v>
      </c>
      <c r="S34" s="14">
        <f t="shared" si="2"/>
        <v>-0.10526680278311873</v>
      </c>
      <c r="T34" s="14">
        <f t="shared" si="2"/>
        <v>-0.10526680278311873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-0.19200560519654231</v>
      </c>
      <c r="G35" s="14">
        <f t="shared" si="3"/>
        <v>-0.60523428564948145</v>
      </c>
      <c r="H35" s="14">
        <f t="shared" si="3"/>
        <v>-0.44361582094684582</v>
      </c>
      <c r="I35" s="14">
        <f t="shared" si="3"/>
        <v>-0.42635630529133373</v>
      </c>
      <c r="J35" s="14">
        <f t="shared" si="3"/>
        <v>-0.21455151972462549</v>
      </c>
      <c r="K35" s="14">
        <f t="shared" si="3"/>
        <v>-0.18149922892638881</v>
      </c>
      <c r="L35" s="14">
        <f t="shared" si="3"/>
        <v>-0.21692912387642216</v>
      </c>
      <c r="M35" s="14">
        <f t="shared" si="3"/>
        <v>-0.14167117947579688</v>
      </c>
      <c r="N35" s="14">
        <f t="shared" si="3"/>
        <v>-0.18651317482034446</v>
      </c>
      <c r="O35" s="14">
        <f t="shared" si="3"/>
        <v>-0.15958182865201753</v>
      </c>
      <c r="P35" s="14">
        <f t="shared" si="2"/>
        <v>-0.15958182865201764</v>
      </c>
      <c r="Q35" s="14">
        <f t="shared" si="2"/>
        <v>-0.15958182865201764</v>
      </c>
      <c r="R35" s="14">
        <f t="shared" si="2"/>
        <v>-0.15958182865201764</v>
      </c>
      <c r="S35" s="14">
        <f t="shared" si="2"/>
        <v>-0.15958182865201753</v>
      </c>
      <c r="T35" s="14">
        <f t="shared" si="2"/>
        <v>-0.15958182865201753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-0.15685190031023888</v>
      </c>
      <c r="G36" s="14">
        <f t="shared" si="3"/>
        <v>-0.31518902050408937</v>
      </c>
      <c r="H36" s="14">
        <f t="shared" si="3"/>
        <v>-0.21910508573011811</v>
      </c>
      <c r="I36" s="14">
        <f t="shared" si="3"/>
        <v>-0.11371325540588972</v>
      </c>
      <c r="J36" s="14">
        <f t="shared" si="3"/>
        <v>-0.10706245261602132</v>
      </c>
      <c r="K36" s="14">
        <f t="shared" si="3"/>
        <v>-0.10075195247924917</v>
      </c>
      <c r="L36" s="14">
        <f t="shared" si="3"/>
        <v>-9.085850171088905E-2</v>
      </c>
      <c r="M36" s="14">
        <f t="shared" si="3"/>
        <v>-8.4921791574021688E-2</v>
      </c>
      <c r="N36" s="14">
        <f t="shared" si="3"/>
        <v>-7.6288520267957405E-2</v>
      </c>
      <c r="O36" s="14">
        <f t="shared" si="3"/>
        <v>-7.6830603415601106E-2</v>
      </c>
      <c r="P36" s="14">
        <f t="shared" si="2"/>
        <v>-7.6830603415601106E-2</v>
      </c>
      <c r="Q36" s="14">
        <f t="shared" si="2"/>
        <v>-7.6830603415601106E-2</v>
      </c>
      <c r="R36" s="14">
        <f t="shared" si="2"/>
        <v>-7.6830603415601106E-2</v>
      </c>
      <c r="S36" s="14">
        <f t="shared" si="2"/>
        <v>-7.6830603415601106E-2</v>
      </c>
      <c r="T36" s="14">
        <f t="shared" si="2"/>
        <v>-7.6830603415601106E-2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345430470.05691332</v>
      </c>
      <c r="Q17" s="19">
        <f>'Spot Prices'!Q17/'Spot Prices'!P17*WindFarmRevenue!P17</f>
        <v>351866301.38584822</v>
      </c>
      <c r="R17" s="19">
        <f>'Spot Prices'!R17/'Spot Prices'!Q17*WindFarmRevenue!Q17</f>
        <v>358263675.88066965</v>
      </c>
      <c r="S17" s="19">
        <f>'Spot Prices'!S17/'Spot Prices'!R17*WindFarmRevenue!R17</f>
        <v>363911396.9860912</v>
      </c>
      <c r="T17" s="19">
        <f>'Spot Prices'!T17/'Spot Prices'!S17*WindFarmRevenue!S17</f>
        <v>361903481.44249374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302690018.38522333</v>
      </c>
      <c r="Q18" s="19">
        <f>'Spot Prices'!Q18/'Spot Prices'!P18*WindFarmRevenue!P18</f>
        <v>320709036.84185535</v>
      </c>
      <c r="R18" s="19">
        <f>'Spot Prices'!R18/'Spot Prices'!Q18*WindFarmRevenue!Q18</f>
        <v>326971135.92344803</v>
      </c>
      <c r="S18" s="19">
        <f>'Spot Prices'!S18/'Spot Prices'!R18*WindFarmRevenue!R18</f>
        <v>332991267.03406173</v>
      </c>
      <c r="T18" s="19">
        <f>'Spot Prices'!T18/'Spot Prices'!S18*WindFarmRevenue!S18</f>
        <v>334636289.72723997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274904721.70089459</v>
      </c>
      <c r="Q19" s="49">
        <f>'Spot Prices'!Q19/'Spot Prices'!P19*WindFarmRevenue!P19</f>
        <v>303930587.80016023</v>
      </c>
      <c r="R19" s="49">
        <f>'Spot Prices'!R19/'Spot Prices'!Q19*WindFarmRevenue!Q19</f>
        <v>318893261.90774065</v>
      </c>
      <c r="S19" s="49">
        <f>'Spot Prices'!S19/'Spot Prices'!R19*WindFarmRevenue!R19</f>
        <v>331076588.39398026</v>
      </c>
      <c r="T19" s="49">
        <f>'Spot Prices'!T19/'Spot Prices'!S19*WindFarmRevenue!S19</f>
        <v>334147402.72542912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254063098.73314825</v>
      </c>
      <c r="Q20" s="40">
        <f>'Spot Prices'!Q20/'Spot Prices'!P20*WindFarmRevenue!P20</f>
        <v>286985299.61017084</v>
      </c>
      <c r="R20" s="40">
        <f>'Spot Prices'!R20/'Spot Prices'!Q20*WindFarmRevenue!Q20</f>
        <v>306196053.09558719</v>
      </c>
      <c r="S20" s="40">
        <f>'Spot Prices'!S20/'Spot Prices'!R20*WindFarmRevenue!R20</f>
        <v>320295833.05293256</v>
      </c>
      <c r="T20" s="40">
        <f>'Spot Prices'!T20/'Spot Prices'!S20*WindFarmRevenue!S20</f>
        <v>322793341.1253556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228220720.75649256</v>
      </c>
      <c r="Q21" s="49">
        <f>'Spot Prices'!Q21/'Spot Prices'!P21*WindFarmRevenue!P21</f>
        <v>255520887.55471876</v>
      </c>
      <c r="R21" s="49">
        <f>'Spot Prices'!R21/'Spot Prices'!Q21*WindFarmRevenue!Q21</f>
        <v>265633419.09201279</v>
      </c>
      <c r="S21" s="49">
        <f>'Spot Prices'!S21/'Spot Prices'!R21*WindFarmRevenue!R21</f>
        <v>274148535.85255104</v>
      </c>
      <c r="T21" s="49">
        <f>'Spot Prices'!T21/'Spot Prices'!S21*WindFarmRevenue!S21</f>
        <v>271845016.19401079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197786971.17223874</v>
      </c>
      <c r="Q22" s="19">
        <f>'Spot Prices'!Q22/'Spot Prices'!P22*WindFarmRevenue!P22</f>
        <v>216170883.15108082</v>
      </c>
      <c r="R22" s="19">
        <f>'Spot Prices'!R22/'Spot Prices'!Q22*WindFarmRevenue!Q22</f>
        <v>210300348.57418618</v>
      </c>
      <c r="S22" s="19">
        <f>'Spot Prices'!S22/'Spot Prices'!R22*WindFarmRevenue!R22</f>
        <v>213165673.72091302</v>
      </c>
      <c r="T22" s="19">
        <f>'Spot Prices'!T22/'Spot Prices'!S22*WindFarmRevenue!S22</f>
        <v>204650178.80334952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164314380.30938405</v>
      </c>
      <c r="Q23" s="19">
        <f>'Spot Prices'!Q23/'Spot Prices'!P23*WindFarmRevenue!P23</f>
        <v>194382898.67418557</v>
      </c>
      <c r="R23" s="19">
        <f>'Spot Prices'!R23/'Spot Prices'!Q23*WindFarmRevenue!Q23</f>
        <v>184875266.73188433</v>
      </c>
      <c r="S23" s="19">
        <f>'Spot Prices'!S23/'Spot Prices'!R23*WindFarmRevenue!R23</f>
        <v>185992915.36892402</v>
      </c>
      <c r="T23" s="19">
        <f>'Spot Prices'!T23/'Spot Prices'!S23*WindFarmRevenue!S23</f>
        <v>175410228.05330795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251832574.72882301</v>
      </c>
      <c r="Q24" s="49">
        <f>'Spot Prices'!Q24/'Spot Prices'!P24*WindFarmRevenue!P24</f>
        <v>278283299.96320075</v>
      </c>
      <c r="R24" s="49">
        <f>'Spot Prices'!R24/'Spot Prices'!Q24*WindFarmRevenue!Q24</f>
        <v>289386568.78348142</v>
      </c>
      <c r="S24" s="49">
        <f>'Spot Prices'!S24/'Spot Prices'!R24*WindFarmRevenue!R24</f>
        <v>299156921.57394093</v>
      </c>
      <c r="T24" s="49">
        <f>'Spot Prices'!T24/'Spot Prices'!S24*WindFarmRevenue!S24</f>
        <v>299014572.51641279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222464416.96639153</v>
      </c>
      <c r="G28" s="20">
        <f t="shared" si="4"/>
        <v>211811716.73689619</v>
      </c>
      <c r="H28" s="20">
        <f t="shared" si="4"/>
        <v>203108803.78537595</v>
      </c>
      <c r="I28" s="20">
        <f t="shared" si="4"/>
        <v>263819981.82287103</v>
      </c>
      <c r="J28" s="20">
        <f t="shared" si="4"/>
        <v>264881742.90469536</v>
      </c>
      <c r="K28" s="20">
        <f t="shared" si="4"/>
        <v>255090245.10164991</v>
      </c>
      <c r="L28" s="20">
        <f t="shared" si="4"/>
        <v>279325534.30389678</v>
      </c>
      <c r="M28" s="20">
        <f t="shared" si="4"/>
        <v>287199813.49847174</v>
      </c>
      <c r="N28" s="20">
        <f t="shared" si="4"/>
        <v>340958397.13496202</v>
      </c>
      <c r="O28" s="20">
        <f t="shared" si="4"/>
        <v>332422748.34136522</v>
      </c>
      <c r="P28" s="21">
        <f>(O28*'Spot Prices'!P5/'Spot Prices'!O5)*($E$26)</f>
        <v>347511749.28674066</v>
      </c>
      <c r="Q28" s="21">
        <f>(P28*'Spot Prices'!Q5/'Spot Prices'!P5)*($E$26)</f>
        <v>353986357.6293807</v>
      </c>
      <c r="R28" s="21">
        <f>(Q28*'Spot Prices'!R5/'Spot Prices'!Q5)*($E$26)</f>
        <v>360422277.42872983</v>
      </c>
      <c r="S28" s="21">
        <f>(R28*'Spot Prices'!S5/'Spot Prices'!R5)*($E$26)</f>
        <v>366104027.04539019</v>
      </c>
      <c r="T28" s="21">
        <f>(S28*'Spot Prices'!T5/'Spot Prices'!S5)*($E$26)</f>
        <v>364084013.45810992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167505401.50911164</v>
      </c>
      <c r="G29" s="20">
        <f t="shared" si="5"/>
        <v>152272198.87588754</v>
      </c>
      <c r="H29" s="20">
        <f t="shared" si="5"/>
        <v>161935141.27155271</v>
      </c>
      <c r="I29" s="20">
        <f t="shared" si="5"/>
        <v>196493460.68743166</v>
      </c>
      <c r="J29" s="20">
        <f t="shared" si="5"/>
        <v>207807470.40163773</v>
      </c>
      <c r="K29" s="20">
        <f t="shared" si="5"/>
        <v>206694882.91295776</v>
      </c>
      <c r="L29" s="20">
        <f t="shared" si="5"/>
        <v>220266639.99957332</v>
      </c>
      <c r="M29" s="20">
        <f t="shared" si="5"/>
        <v>234662490.25263417</v>
      </c>
      <c r="N29" s="20">
        <f t="shared" si="5"/>
        <v>264448721.32546106</v>
      </c>
      <c r="O29" s="20">
        <f t="shared" si="5"/>
        <v>265009091.19665563</v>
      </c>
      <c r="P29" s="21">
        <f>(O29*'Spot Prices'!P6/'Spot Prices'!O6)*($E$26)</f>
        <v>287178874.88322508</v>
      </c>
      <c r="Q29" s="21">
        <f>(P29*'Spot Prices'!Q6/'Spot Prices'!P6)*($E$26)</f>
        <v>304274521.03132504</v>
      </c>
      <c r="R29" s="21">
        <f>(Q29*'Spot Prices'!R6/'Spot Prices'!Q6)*($E$26)</f>
        <v>310215723.11738253</v>
      </c>
      <c r="S29" s="21">
        <f>(R29*'Spot Prices'!S6/'Spot Prices'!R6)*($E$26)</f>
        <v>315927356.71606725</v>
      </c>
      <c r="T29" s="21">
        <f>(S29*'Spot Prices'!T6/'Spot Prices'!S6)*($E$26)</f>
        <v>317488081.34354103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147384795.27502832</v>
      </c>
      <c r="G30" s="51">
        <f t="shared" si="6"/>
        <v>127520183.70016204</v>
      </c>
      <c r="H30" s="51">
        <f t="shared" si="6"/>
        <v>140371303.64866143</v>
      </c>
      <c r="I30" s="51">
        <f t="shared" si="6"/>
        <v>170530013.7565091</v>
      </c>
      <c r="J30" s="51">
        <f t="shared" si="6"/>
        <v>180288794.12019426</v>
      </c>
      <c r="K30" s="51">
        <f t="shared" si="6"/>
        <v>182389063.40272436</v>
      </c>
      <c r="L30" s="51">
        <f t="shared" si="6"/>
        <v>195090073.08513805</v>
      </c>
      <c r="M30" s="51">
        <f t="shared" si="6"/>
        <v>208381441.63057545</v>
      </c>
      <c r="N30" s="51">
        <f t="shared" si="6"/>
        <v>230443469.36268333</v>
      </c>
      <c r="O30" s="51">
        <f t="shared" si="6"/>
        <v>234149248.92724574</v>
      </c>
      <c r="P30" s="52">
        <f>(O30*'Spot Prices'!P7/'Spot Prices'!O7)*($E$26)</f>
        <v>256505264.36767542</v>
      </c>
      <c r="Q30" s="52">
        <f>(P30*'Spot Prices'!Q7/'Spot Prices'!P7)*($E$26)</f>
        <v>283588420.34705359</v>
      </c>
      <c r="R30" s="52">
        <f>(Q30*'Spot Prices'!R7/'Spot Prices'!Q7)*($E$26)</f>
        <v>297549638.08775198</v>
      </c>
      <c r="S30" s="52">
        <f>(R30*'Spot Prices'!S7/'Spot Prices'!R7)*($E$26)</f>
        <v>308917530.79579639</v>
      </c>
      <c r="T30" s="52">
        <f>(S30*'Spot Prices'!T7/'Spot Prices'!S7)*($E$26)</f>
        <v>311782814.58226174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133951612.20029986</v>
      </c>
      <c r="G31" s="43">
        <f t="shared" si="7"/>
        <v>111439403.3073076</v>
      </c>
      <c r="H31" s="43">
        <f t="shared" si="7"/>
        <v>125991576.05940282</v>
      </c>
      <c r="I31" s="43">
        <f t="shared" si="7"/>
        <v>153217448.83014718</v>
      </c>
      <c r="J31" s="43">
        <f t="shared" si="7"/>
        <v>162722458.52709383</v>
      </c>
      <c r="K31" s="43">
        <f t="shared" si="7"/>
        <v>166369591.10997847</v>
      </c>
      <c r="L31" s="43">
        <f t="shared" si="7"/>
        <v>177589506.99417853</v>
      </c>
      <c r="M31" s="43">
        <f t="shared" si="7"/>
        <v>188731607.96848628</v>
      </c>
      <c r="N31" s="43">
        <f t="shared" si="7"/>
        <v>207358810.09837079</v>
      </c>
      <c r="O31" s="43">
        <f t="shared" si="7"/>
        <v>210683889.82695079</v>
      </c>
      <c r="P31" s="44">
        <f>(O31*'Spot Prices'!P8/'Spot Prices'!O8)*($E$26)</f>
        <v>232935362.7381089</v>
      </c>
      <c r="Q31" s="44">
        <f>(P31*'Spot Prices'!Q8/'Spot Prices'!P8)*($E$26)</f>
        <v>263119772.99550295</v>
      </c>
      <c r="R31" s="44">
        <f>(Q31*'Spot Prices'!R8/'Spot Prices'!Q8)*($E$26)</f>
        <v>280732971.66115391</v>
      </c>
      <c r="S31" s="44">
        <f>(R31*'Spot Prices'!S8/'Spot Prices'!R8)*($E$26)</f>
        <v>293660222.31372279</v>
      </c>
      <c r="T31" s="44">
        <f>(S31*'Spot Prices'!T8/'Spot Prices'!S8)*($E$26)</f>
        <v>295950039.10211939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122404905.75710496</v>
      </c>
      <c r="G32" s="51">
        <f t="shared" si="8"/>
        <v>96385166.251694307</v>
      </c>
      <c r="H32" s="51">
        <f t="shared" si="8"/>
        <v>113170137.45088623</v>
      </c>
      <c r="I32" s="51">
        <f t="shared" si="8"/>
        <v>136583283.03750321</v>
      </c>
      <c r="J32" s="51">
        <f t="shared" si="8"/>
        <v>147348037.5507569</v>
      </c>
      <c r="K32" s="51">
        <f t="shared" si="8"/>
        <v>151396859.05265942</v>
      </c>
      <c r="L32" s="51">
        <f t="shared" si="8"/>
        <v>161427009.47193861</v>
      </c>
      <c r="M32" s="51">
        <f t="shared" si="8"/>
        <v>171822321.05960715</v>
      </c>
      <c r="N32" s="51">
        <f t="shared" si="8"/>
        <v>186896719.59074068</v>
      </c>
      <c r="O32" s="51">
        <f t="shared" si="8"/>
        <v>190603268.83726448</v>
      </c>
      <c r="P32" s="52">
        <f>(O32*'Spot Prices'!P9/'Spot Prices'!O9)*($E$26)</f>
        <v>207848962.01491383</v>
      </c>
      <c r="Q32" s="52">
        <f>(P32*'Spot Prices'!Q9/'Spot Prices'!P9)*($E$26)</f>
        <v>232712222.95387</v>
      </c>
      <c r="R32" s="52">
        <f>(Q32*'Spot Prices'!R9/'Spot Prices'!Q9)*($E$26)</f>
        <v>241922075.48786625</v>
      </c>
      <c r="S32" s="52">
        <f>(R32*'Spot Prices'!S9/'Spot Prices'!R9)*($E$26)</f>
        <v>249677103.92808431</v>
      </c>
      <c r="T32" s="52">
        <f>(S32*'Spot Prices'!T9/'Spot Prices'!S9)*($E$26)</f>
        <v>247579204.27891362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108289379.95130526</v>
      </c>
      <c r="G33" s="20">
        <f t="shared" si="9"/>
        <v>77559233.532807812</v>
      </c>
      <c r="H33" s="20">
        <f t="shared" si="9"/>
        <v>97220850.344614103</v>
      </c>
      <c r="I33" s="20">
        <f t="shared" si="9"/>
        <v>117178137.74346477</v>
      </c>
      <c r="J33" s="20">
        <f t="shared" si="9"/>
        <v>128422129.677451</v>
      </c>
      <c r="K33" s="20">
        <f t="shared" si="9"/>
        <v>132954455.232429</v>
      </c>
      <c r="L33" s="20">
        <f t="shared" si="9"/>
        <v>140312545.50135654</v>
      </c>
      <c r="M33" s="20">
        <f t="shared" si="9"/>
        <v>149916900.04031655</v>
      </c>
      <c r="N33" s="20">
        <f t="shared" si="9"/>
        <v>163221020.20950529</v>
      </c>
      <c r="O33" s="20">
        <f t="shared" si="9"/>
        <v>165858230.45656598</v>
      </c>
      <c r="P33" s="21">
        <f>(O33*'Spot Prices'!P10/'Spot Prices'!O10)*($E$26)</f>
        <v>176966569.08478028</v>
      </c>
      <c r="Q33" s="21">
        <f>(P33*'Spot Prices'!Q10/'Spot Prices'!P10)*($E$26)</f>
        <v>193415265.42696339</v>
      </c>
      <c r="R33" s="21">
        <f>(Q33*'Spot Prices'!R10/'Spot Prices'!Q10)*($E$26)</f>
        <v>188162703.2556062</v>
      </c>
      <c r="S33" s="21">
        <f>(R33*'Spot Prices'!S10/'Spot Prices'!R10)*($E$26)</f>
        <v>190726404.78520307</v>
      </c>
      <c r="T33" s="21">
        <f>(S33*'Spot Prices'!T10/'Spot Prices'!S10)*($E$26)</f>
        <v>183107308.79172739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93031494.442598641</v>
      </c>
      <c r="G34" s="20">
        <f t="shared" si="10"/>
        <v>45759495.32189811</v>
      </c>
      <c r="H34" s="20">
        <f t="shared" si="10"/>
        <v>62395433.969227552</v>
      </c>
      <c r="I34" s="20">
        <f t="shared" si="10"/>
        <v>68950312.151222304</v>
      </c>
      <c r="J34" s="20">
        <f t="shared" si="10"/>
        <v>100435723.67133693</v>
      </c>
      <c r="K34" s="20">
        <f t="shared" si="10"/>
        <v>109360115.15710917</v>
      </c>
      <c r="L34" s="20">
        <f t="shared" si="10"/>
        <v>108714474.82417494</v>
      </c>
      <c r="M34" s="20">
        <f t="shared" si="10"/>
        <v>122131166.17637782</v>
      </c>
      <c r="N34" s="20">
        <f t="shared" si="10"/>
        <v>119146650.1222883</v>
      </c>
      <c r="O34" s="20">
        <f t="shared" si="10"/>
        <v>133918215.36805114</v>
      </c>
      <c r="P34" s="21">
        <f>(O34*'Spot Prices'!P11/'Spot Prices'!O11)*($E$26)</f>
        <v>138092791.02578944</v>
      </c>
      <c r="Q34" s="21">
        <f>(P34*'Spot Prices'!Q11/'Spot Prices'!P11)*($E$26)</f>
        <v>163362920.24507916</v>
      </c>
      <c r="R34" s="21">
        <f>(Q34*'Spot Prices'!R11/'Spot Prices'!Q11)*($E$26)</f>
        <v>155372533.59428069</v>
      </c>
      <c r="S34" s="21">
        <f>(R34*'Spot Prices'!S11/'Spot Prices'!R11)*($E$26)</f>
        <v>156311825.81803116</v>
      </c>
      <c r="T34" s="21">
        <f>(S34*'Spot Prices'!T11/'Spot Prices'!S11)*($E$26)</f>
        <v>147417943.09629363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135505963.37240779</v>
      </c>
      <c r="G35" s="51">
        <f t="shared" si="11"/>
        <v>112699186.00544661</v>
      </c>
      <c r="H35" s="51">
        <f t="shared" si="11"/>
        <v>127346247.32189839</v>
      </c>
      <c r="I35" s="51">
        <f t="shared" si="11"/>
        <v>154481915.35655054</v>
      </c>
      <c r="J35" s="51">
        <f t="shared" si="11"/>
        <v>164726974.70905137</v>
      </c>
      <c r="K35" s="51">
        <f t="shared" si="11"/>
        <v>167573218.40961087</v>
      </c>
      <c r="L35" s="51">
        <f t="shared" si="11"/>
        <v>178794464.38544783</v>
      </c>
      <c r="M35" s="51">
        <f t="shared" si="11"/>
        <v>190502020.13539454</v>
      </c>
      <c r="N35" s="51">
        <f t="shared" si="11"/>
        <v>209817498.48038894</v>
      </c>
      <c r="O35" s="51">
        <f t="shared" si="11"/>
        <v>212919814.09221476</v>
      </c>
      <c r="P35" s="52">
        <f>(O35*'Spot Prices'!P12/'Spot Prices'!O12)*($E$26)</f>
        <v>232484126.05270305</v>
      </c>
      <c r="Q35" s="52">
        <f>(P35*'Spot Prices'!Q12/'Spot Prices'!P12)*($E$26)</f>
        <v>256902626.1065433</v>
      </c>
      <c r="R35" s="52">
        <f>(Q35*'Spot Prices'!R12/'Spot Prices'!Q12)*($E$26)</f>
        <v>267152824.08347619</v>
      </c>
      <c r="S35" s="52">
        <f>(R35*'Spot Prices'!S12/'Spot Prices'!R12)*($E$26)</f>
        <v>276172514.7734614</v>
      </c>
      <c r="T35" s="52">
        <f>(S35*'Spot Prices'!T12/'Spot Prices'!S12)*($E$26)</f>
        <v>276041102.47991878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113.35419233691987</v>
      </c>
      <c r="Q17" s="65">
        <f>'Spot Prices'!Q17/'Spot Prices'!P17*WindFarmAvPrice!P17</f>
        <v>115.4661324393314</v>
      </c>
      <c r="R17" s="65">
        <f>'Spot Prices'!R17/'Spot Prices'!Q17*WindFarmAvPrice!Q17</f>
        <v>117.56545279985959</v>
      </c>
      <c r="S17" s="65">
        <f>'Spot Prices'!S17/'Spot Prices'!R17*WindFarmAvPrice!R17</f>
        <v>119.41877183203343</v>
      </c>
      <c r="T17" s="65">
        <f>'Spot Prices'!T17/'Spot Prices'!S17*WindFarmAvPrice!S17</f>
        <v>118.75986746645231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98.309960288433203</v>
      </c>
      <c r="Q18" s="65">
        <f>'Spot Prices'!Q18/'Spot Prices'!P18*WindFarmAvPrice!P18</f>
        <v>104.16231378974219</v>
      </c>
      <c r="R18" s="65">
        <f>'Spot Prices'!R18/'Spot Prices'!Q18*WindFarmAvPrice!Q18</f>
        <v>106.19616583190012</v>
      </c>
      <c r="S18" s="65">
        <f>'Spot Prices'!S18/'Spot Prices'!R18*WindFarmAvPrice!R18</f>
        <v>108.15142968094578</v>
      </c>
      <c r="T18" s="65">
        <f>'Spot Prices'!T18/'Spot Prices'!S18*WindFarmAvPrice!S18</f>
        <v>108.68571262989359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89.625053011795956</v>
      </c>
      <c r="Q19" s="67">
        <f>'Spot Prices'!Q19/'Spot Prices'!P19*WindFarmAvPrice!P19</f>
        <v>99.088130880245345</v>
      </c>
      <c r="R19" s="67">
        <f>'Spot Prices'!R19/'Spot Prices'!Q19*WindFarmAvPrice!Q19</f>
        <v>103.96629540136698</v>
      </c>
      <c r="S19" s="67">
        <f>'Spot Prices'!S19/'Spot Prices'!R19*WindFarmAvPrice!R19</f>
        <v>107.93833078669331</v>
      </c>
      <c r="T19" s="67">
        <f>'Spot Prices'!T19/'Spot Prices'!S19*WindFarmAvPrice!S19</f>
        <v>108.93948455205111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82.848997113352752</v>
      </c>
      <c r="Q20" s="69">
        <f>'Spot Prices'!Q20/'Spot Prices'!P20*WindFarmAvPrice!P20</f>
        <v>93.58479990811648</v>
      </c>
      <c r="R20" s="69">
        <f>'Spot Prices'!R20/'Spot Prices'!Q20*WindFarmAvPrice!Q20</f>
        <v>99.849352564503221</v>
      </c>
      <c r="S20" s="69">
        <f>'Spot Prices'!S20/'Spot Prices'!R20*WindFarmAvPrice!R20</f>
        <v>104.44723645559111</v>
      </c>
      <c r="T20" s="69">
        <f>'Spot Prices'!T20/'Spot Prices'!S20*WindFarmAvPrice!S20</f>
        <v>105.26166421040679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74.409929226024445</v>
      </c>
      <c r="Q21" s="67">
        <f>'Spot Prices'!Q21/'Spot Prices'!P21*WindFarmAvPrice!P21</f>
        <v>83.310976740821076</v>
      </c>
      <c r="R21" s="67">
        <f>'Spot Prices'!R21/'Spot Prices'!Q21*WindFarmAvPrice!Q21</f>
        <v>86.608103984533813</v>
      </c>
      <c r="S21" s="67">
        <f>'Spot Prices'!S21/'Spot Prices'!R21*WindFarmAvPrice!R21</f>
        <v>89.384404196901613</v>
      </c>
      <c r="T21" s="67">
        <f>'Spot Prices'!T21/'Spot Prices'!S21*WindFarmAvPrice!S21</f>
        <v>88.633356114174632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64.725530336192634</v>
      </c>
      <c r="Q22" s="65">
        <f>'Spot Prices'!Q22/'Spot Prices'!P22*WindFarmAvPrice!P22</f>
        <v>70.74164173843576</v>
      </c>
      <c r="R22" s="65">
        <f>'Spot Prices'!R22/'Spot Prices'!Q22*WindFarmAvPrice!Q22</f>
        <v>68.820516895912291</v>
      </c>
      <c r="S22" s="65">
        <f>'Spot Prices'!S22/'Spot Prices'!R22*WindFarmAvPrice!R22</f>
        <v>69.758190841816543</v>
      </c>
      <c r="T22" s="65">
        <f>'Spot Prices'!T22/'Spot Prices'!S22*WindFarmAvPrice!S22</f>
        <v>66.971506150970683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52.878625562400238</v>
      </c>
      <c r="Q23" s="65">
        <f>'Spot Prices'!Q23/'Spot Prices'!P23*WindFarmAvPrice!P23</f>
        <v>62.555087968397515</v>
      </c>
      <c r="R23" s="65">
        <f>'Spot Prices'!R23/'Spot Prices'!Q23*WindFarmAvPrice!Q23</f>
        <v>59.495401357186459</v>
      </c>
      <c r="S23" s="65">
        <f>'Spot Prices'!S23/'Spot Prices'!R23*WindFarmAvPrice!R23</f>
        <v>59.855076047113606</v>
      </c>
      <c r="T23" s="65">
        <f>'Spot Prices'!T23/'Spot Prices'!S23*WindFarmAvPrice!S23</f>
        <v>56.449421843551086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82.115541784740984</v>
      </c>
      <c r="Q24" s="67">
        <f>'Spot Prices'!Q24/'Spot Prices'!P24*WindFarmAvPrice!P24</f>
        <v>90.740381663216226</v>
      </c>
      <c r="R24" s="67">
        <f>'Spot Prices'!R24/'Spot Prices'!Q24*WindFarmAvPrice!Q24</f>
        <v>94.360846314148517</v>
      </c>
      <c r="S24" s="67">
        <f>'Spot Prices'!S24/'Spot Prices'!R24*WindFarmAvPrice!R24</f>
        <v>97.54668441980489</v>
      </c>
      <c r="T24" s="67">
        <f>'Spot Prices'!T24/'Spot Prices'!S24*WindFarmAvPrice!S24</f>
        <v>97.500268383301034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85.296393366965404</v>
      </c>
      <c r="G28" s="4">
        <f t="shared" si="4"/>
        <v>68.232534573363523</v>
      </c>
      <c r="H28" s="4">
        <f t="shared" si="4"/>
        <v>69.261756940009121</v>
      </c>
      <c r="I28" s="4">
        <f t="shared" si="4"/>
        <v>87.145273614012424</v>
      </c>
      <c r="J28" s="4">
        <f t="shared" si="4"/>
        <v>86.397528927406427</v>
      </c>
      <c r="K28" s="4">
        <f t="shared" si="4"/>
        <v>81.926155014660424</v>
      </c>
      <c r="L28" s="4">
        <f t="shared" si="4"/>
        <v>91.582014040382148</v>
      </c>
      <c r="M28" s="4">
        <f t="shared" si="4"/>
        <v>93.428050307985615</v>
      </c>
      <c r="N28" s="4">
        <f t="shared" si="4"/>
        <v>113.8632336820566</v>
      </c>
      <c r="O28" s="4">
        <f t="shared" si="4"/>
        <v>109.08566388612503</v>
      </c>
      <c r="P28" s="18">
        <f>(O28*'Spot Prices'!P5/'Spot Prices'!O5)*($E$26)</f>
        <v>114.03717124751168</v>
      </c>
      <c r="Q28" s="18">
        <f>(P28*'Spot Prices'!Q5/'Spot Prices'!P5)*($E$26)</f>
        <v>116.16183615983667</v>
      </c>
      <c r="R28" s="18">
        <f>(Q28*'Spot Prices'!R5/'Spot Prices'!Q5)*($E$26)</f>
        <v>118.27380529411778</v>
      </c>
      <c r="S28" s="18">
        <f>(R28*'Spot Prices'!S5/'Spot Prices'!R5)*($E$26)</f>
        <v>120.1382908988504</v>
      </c>
      <c r="T28" s="18">
        <f>(S28*'Spot Prices'!T5/'Spot Prices'!S5)*($E$26)</f>
        <v>119.47541651878186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65.66783210959106</v>
      </c>
      <c r="G29" s="4">
        <f t="shared" si="5"/>
        <v>49.70356567742666</v>
      </c>
      <c r="H29" s="4">
        <f t="shared" si="5"/>
        <v>52.814613052989671</v>
      </c>
      <c r="I29" s="4">
        <f t="shared" si="5"/>
        <v>64.182328232087826</v>
      </c>
      <c r="J29" s="4">
        <f t="shared" si="5"/>
        <v>67.698998316468803</v>
      </c>
      <c r="K29" s="4">
        <f t="shared" si="5"/>
        <v>67.202681172816654</v>
      </c>
      <c r="L29" s="4">
        <f t="shared" si="5"/>
        <v>72.037468826902241</v>
      </c>
      <c r="M29" s="4">
        <f t="shared" si="5"/>
        <v>76.666536804170562</v>
      </c>
      <c r="N29" s="4">
        <f t="shared" si="5"/>
        <v>86.419510749274167</v>
      </c>
      <c r="O29" s="4">
        <f t="shared" si="5"/>
        <v>86.071662919720637</v>
      </c>
      <c r="P29" s="18">
        <f>(O29*'Spot Prices'!P6/'Spot Prices'!O6)*($E$26)</f>
        <v>93.272133438890535</v>
      </c>
      <c r="Q29" s="18">
        <f>(P29*'Spot Prices'!Q6/'Spot Prices'!P6)*($E$26)</f>
        <v>98.82458707740426</v>
      </c>
      <c r="R29" s="18">
        <f>(Q29*'Spot Prices'!R6/'Spot Prices'!Q6)*($E$26)</f>
        <v>100.75421575912222</v>
      </c>
      <c r="S29" s="18">
        <f>(R29*'Spot Prices'!S6/'Spot Prices'!R6)*($E$26)</f>
        <v>102.60928344607237</v>
      </c>
      <c r="T29" s="18">
        <f>(S29*'Spot Prices'!T6/'Spot Prices'!S6)*($E$26)</f>
        <v>103.1161874297804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57.845476749336271</v>
      </c>
      <c r="G30" s="6">
        <f t="shared" si="6"/>
        <v>41.640728592867291</v>
      </c>
      <c r="H30" s="6">
        <f t="shared" si="6"/>
        <v>45.891613171494903</v>
      </c>
      <c r="I30" s="6">
        <f t="shared" si="6"/>
        <v>55.80740157124243</v>
      </c>
      <c r="J30" s="6">
        <f t="shared" si="6"/>
        <v>58.914286180497108</v>
      </c>
      <c r="K30" s="6">
        <f t="shared" si="6"/>
        <v>59.505936153829566</v>
      </c>
      <c r="L30" s="6">
        <f t="shared" si="6"/>
        <v>63.884994923123301</v>
      </c>
      <c r="M30" s="6">
        <f t="shared" si="6"/>
        <v>68.10721298721694</v>
      </c>
      <c r="N30" s="6">
        <f t="shared" si="6"/>
        <v>75.469801161296317</v>
      </c>
      <c r="O30" s="6">
        <f t="shared" si="6"/>
        <v>76.337862507176851</v>
      </c>
      <c r="P30" s="70">
        <f>(O30*'Spot Prices'!P7/'Spot Prices'!O7)*($E$26)</f>
        <v>83.626420726853723</v>
      </c>
      <c r="Q30" s="70">
        <f>(P30*'Spot Prices'!Q7/'Spot Prices'!P7)*($E$26)</f>
        <v>92.456131891362276</v>
      </c>
      <c r="R30" s="70">
        <f>(Q30*'Spot Prices'!R7/'Spot Prices'!Q7)*($E$26)</f>
        <v>97.007799365014279</v>
      </c>
      <c r="S30" s="70">
        <f>(R30*'Spot Prices'!S7/'Spot Prices'!R7)*($E$26)</f>
        <v>100.71398520382803</v>
      </c>
      <c r="T30" s="70">
        <f>(S30*'Spot Prices'!T7/'Spot Prices'!S7)*($E$26)</f>
        <v>101.64813144062931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52.593499222847704</v>
      </c>
      <c r="G31" s="71">
        <f t="shared" si="7"/>
        <v>36.422609427119845</v>
      </c>
      <c r="H31" s="71">
        <f t="shared" si="7"/>
        <v>41.237758389757111</v>
      </c>
      <c r="I31" s="71">
        <f t="shared" si="7"/>
        <v>50.097669687670212</v>
      </c>
      <c r="J31" s="71">
        <f t="shared" si="7"/>
        <v>53.140078962881752</v>
      </c>
      <c r="K31" s="71">
        <f t="shared" si="7"/>
        <v>54.281828597334489</v>
      </c>
      <c r="L31" s="71">
        <f t="shared" si="7"/>
        <v>58.24277421901283</v>
      </c>
      <c r="M31" s="71">
        <f t="shared" si="7"/>
        <v>61.789742255355264</v>
      </c>
      <c r="N31" s="71">
        <f t="shared" si="7"/>
        <v>67.941414692542608</v>
      </c>
      <c r="O31" s="71">
        <f t="shared" si="7"/>
        <v>68.703204310817867</v>
      </c>
      <c r="P31" s="72">
        <f>(O31*'Spot Prices'!P8/'Spot Prices'!O8)*($E$26)</f>
        <v>75.959323850321297</v>
      </c>
      <c r="Q31" s="72">
        <f>(P31*'Spot Prices'!Q8/'Spot Prices'!P8)*($E$26)</f>
        <v>85.802343677886725</v>
      </c>
      <c r="R31" s="72">
        <f>(Q31*'Spot Prices'!R8/'Spot Prices'!Q8)*($E$26)</f>
        <v>91.54593986593494</v>
      </c>
      <c r="S31" s="72">
        <f>(R31*'Spot Prices'!S8/'Spot Prices'!R8)*($E$26)</f>
        <v>95.761466470698537</v>
      </c>
      <c r="T31" s="72">
        <f>(S31*'Spot Prices'!T8/'Spot Prices'!S8)*($E$26)</f>
        <v>96.508166898418779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48.046671678872237</v>
      </c>
      <c r="G32" s="6">
        <f t="shared" si="8"/>
        <v>31.522344887376043</v>
      </c>
      <c r="H32" s="6">
        <f t="shared" si="8"/>
        <v>37.042342955616036</v>
      </c>
      <c r="I32" s="6">
        <f t="shared" si="8"/>
        <v>44.741118205579355</v>
      </c>
      <c r="J32" s="6">
        <f t="shared" si="8"/>
        <v>48.193683930606113</v>
      </c>
      <c r="K32" s="6">
        <f t="shared" si="8"/>
        <v>49.501950994561689</v>
      </c>
      <c r="L32" s="6">
        <f t="shared" si="8"/>
        <v>52.920412475780886</v>
      </c>
      <c r="M32" s="6">
        <f t="shared" si="8"/>
        <v>56.25922394019004</v>
      </c>
      <c r="N32" s="6">
        <f t="shared" si="8"/>
        <v>61.257642926713601</v>
      </c>
      <c r="O32" s="6">
        <f t="shared" si="8"/>
        <v>62.144995850585055</v>
      </c>
      <c r="P32" s="70">
        <f>(O32*'Spot Prices'!P9/'Spot Prices'!O9)*($E$26)</f>
        <v>67.76784553990764</v>
      </c>
      <c r="Q32" s="70">
        <f>(P32*'Spot Prices'!Q9/'Spot Prices'!P9)*($E$26)</f>
        <v>75.87435524096982</v>
      </c>
      <c r="R32" s="70">
        <f>(Q32*'Spot Prices'!R9/'Spot Prices'!Q9)*($E$26)</f>
        <v>78.877169678524737</v>
      </c>
      <c r="S32" s="70">
        <f>(R32*'Spot Prices'!S9/'Spot Prices'!R9)*($E$26)</f>
        <v>81.405647879231736</v>
      </c>
      <c r="T32" s="70">
        <f>(S32*'Spot Prices'!T9/'Spot Prices'!S9)*($E$26)</f>
        <v>80.721640906067123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42.528240291908439</v>
      </c>
      <c r="G33" s="4">
        <f t="shared" si="9"/>
        <v>25.415695435159741</v>
      </c>
      <c r="H33" s="4">
        <f t="shared" si="9"/>
        <v>31.870264630085895</v>
      </c>
      <c r="I33" s="4">
        <f t="shared" si="9"/>
        <v>38.362574364399038</v>
      </c>
      <c r="J33" s="4">
        <f t="shared" si="9"/>
        <v>42.146318624433043</v>
      </c>
      <c r="K33" s="4">
        <f t="shared" si="9"/>
        <v>43.585287280979095</v>
      </c>
      <c r="L33" s="4">
        <f t="shared" si="9"/>
        <v>46.124341749118649</v>
      </c>
      <c r="M33" s="4">
        <f t="shared" si="9"/>
        <v>49.247869007562805</v>
      </c>
      <c r="N33" s="4">
        <f t="shared" si="9"/>
        <v>53.708315130390538</v>
      </c>
      <c r="O33" s="4">
        <f t="shared" si="9"/>
        <v>54.276891259814619</v>
      </c>
      <c r="P33" s="18">
        <f>(O33*'Spot Prices'!P10/'Spot Prices'!O10)*($E$26)</f>
        <v>57.912080699259867</v>
      </c>
      <c r="Q33" s="18">
        <f>(P33*'Spot Prices'!Q10/'Spot Prices'!P10)*($E$26)</f>
        <v>63.294895289001794</v>
      </c>
      <c r="R33" s="18">
        <f>(Q33*'Spot Prices'!R10/'Spot Prices'!Q10)*($E$26)</f>
        <v>61.576001116397997</v>
      </c>
      <c r="S33" s="18">
        <f>(R33*'Spot Prices'!S10/'Spot Prices'!R10)*($E$26)</f>
        <v>62.414969123963886</v>
      </c>
      <c r="T33" s="18">
        <f>(S33*'Spot Prices'!T10/'Spot Prices'!S10)*($E$26)</f>
        <v>59.921629820888029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36.167632266948978</v>
      </c>
      <c r="G34" s="4">
        <f t="shared" si="10"/>
        <v>14.776299388345659</v>
      </c>
      <c r="H34" s="4">
        <f t="shared" si="10"/>
        <v>21.67440526834752</v>
      </c>
      <c r="I34" s="4">
        <f t="shared" si="10"/>
        <v>23.251066202993169</v>
      </c>
      <c r="J34" s="4">
        <f t="shared" si="10"/>
        <v>32.88869463212454</v>
      </c>
      <c r="K34" s="4">
        <f t="shared" si="10"/>
        <v>36.202018180830599</v>
      </c>
      <c r="L34" s="4">
        <f t="shared" si="10"/>
        <v>35.93121498163913</v>
      </c>
      <c r="M34" s="4">
        <f t="shared" si="10"/>
        <v>41.679317963927495</v>
      </c>
      <c r="N34" s="4">
        <f t="shared" si="10"/>
        <v>40.881919505650693</v>
      </c>
      <c r="O34" s="4">
        <f t="shared" si="10"/>
        <v>43.096721985614479</v>
      </c>
      <c r="P34" s="18">
        <f>(O34*'Spot Prices'!P11/'Spot Prices'!O11)*($E$26)</f>
        <v>44.440157798547091</v>
      </c>
      <c r="Q34" s="18">
        <f>(P34*'Spot Prices'!Q11/'Spot Prices'!P11)*($E$26)</f>
        <v>52.572432638912822</v>
      </c>
      <c r="R34" s="18">
        <f>(Q34*'Spot Prices'!R11/'Spot Prices'!Q11)*($E$26)</f>
        <v>50.00101641222092</v>
      </c>
      <c r="S34" s="18">
        <f>(R34*'Spot Prices'!S11/'Spot Prices'!R11)*($E$26)</f>
        <v>50.303293557409653</v>
      </c>
      <c r="T34" s="18">
        <f>(S34*'Spot Prices'!T11/'Spot Prices'!S11)*($E$26)</f>
        <v>47.441119879408078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53.184090123507602</v>
      </c>
      <c r="G35" s="6">
        <f t="shared" si="11"/>
        <v>36.835749751352004</v>
      </c>
      <c r="H35" s="6">
        <f t="shared" si="11"/>
        <v>41.658625108395789</v>
      </c>
      <c r="I35" s="6">
        <f t="shared" si="11"/>
        <v>50.550493607237691</v>
      </c>
      <c r="J35" s="6">
        <f t="shared" si="11"/>
        <v>53.805312754443847</v>
      </c>
      <c r="K35" s="6">
        <f t="shared" si="11"/>
        <v>54.674945833568771</v>
      </c>
      <c r="L35" s="6">
        <f t="shared" si="11"/>
        <v>58.572234707803979</v>
      </c>
      <c r="M35" s="6">
        <f t="shared" si="11"/>
        <v>62.314628891030694</v>
      </c>
      <c r="N35" s="6">
        <f t="shared" si="11"/>
        <v>68.714480383389287</v>
      </c>
      <c r="O35" s="6">
        <f t="shared" si="11"/>
        <v>69.427181569801277</v>
      </c>
      <c r="P35" s="70">
        <f>(O35*'Spot Prices'!P12/'Spot Prices'!O12)*($E$26)</f>
        <v>75.806555159620331</v>
      </c>
      <c r="Q35" s="70">
        <f>(P35*'Spot Prices'!Q12/'Spot Prices'!P12)*($E$26)</f>
        <v>83.768743385869385</v>
      </c>
      <c r="R35" s="70">
        <f>(Q35*'Spot Prices'!R12/'Spot Prices'!Q12)*($E$26)</f>
        <v>87.11104555302569</v>
      </c>
      <c r="S35" s="70">
        <f>(R35*'Spot Prices'!S12/'Spot Prices'!R12)*($E$26)</f>
        <v>90.052113794640064</v>
      </c>
      <c r="T35" s="70">
        <f>(S35*'Spot Prices'!T12/'Spot Prices'!S12)*($E$26)</f>
        <v>90.009263930228968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85.296393366965404</v>
      </c>
      <c r="G17" s="16">
        <f>WindFarmAvPrice!G28</f>
        <v>68.232534573363523</v>
      </c>
      <c r="H17" s="16">
        <f>WindFarmAvPrice!H28</f>
        <v>69.261756940009121</v>
      </c>
      <c r="I17" s="16">
        <f>WindFarmAvPrice!I28</f>
        <v>87.145273614012424</v>
      </c>
      <c r="J17" s="16">
        <f>WindFarmAvPrice!J28</f>
        <v>86.397528927406427</v>
      </c>
      <c r="K17" s="16">
        <f>WindFarmAvPrice!K28</f>
        <v>81.926155014660424</v>
      </c>
      <c r="L17" s="16">
        <f>WindFarmAvPrice!L28</f>
        <v>91.582014040382148</v>
      </c>
      <c r="M17" s="16">
        <f>WindFarmAvPrice!M28</f>
        <v>93.428050307985615</v>
      </c>
      <c r="N17" s="16">
        <f>WindFarmAvPrice!N28</f>
        <v>113.8632336820566</v>
      </c>
      <c r="O17" s="16">
        <f>WindFarmAvPrice!O28</f>
        <v>109.08566388612503</v>
      </c>
      <c r="P17" s="16">
        <f>WindFarmAvPrice!P28</f>
        <v>114.03717124751168</v>
      </c>
      <c r="Q17" s="16">
        <f>WindFarmAvPrice!Q28</f>
        <v>116.16183615983667</v>
      </c>
      <c r="R17" s="16">
        <f>WindFarmAvPrice!R28</f>
        <v>118.27380529411778</v>
      </c>
      <c r="S17" s="16">
        <f>WindFarmAvPrice!S28</f>
        <v>120.1382908988504</v>
      </c>
      <c r="T17" s="16">
        <f>WindFarmAvPrice!T28</f>
        <v>119.47541651878186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65.66783210959106</v>
      </c>
      <c r="G18" s="16">
        <f>WindFarmAvPrice!G29</f>
        <v>49.70356567742666</v>
      </c>
      <c r="H18" s="16">
        <f>WindFarmAvPrice!H29</f>
        <v>52.814613052989671</v>
      </c>
      <c r="I18" s="16">
        <f>WindFarmAvPrice!I29</f>
        <v>64.182328232087826</v>
      </c>
      <c r="J18" s="16">
        <f>WindFarmAvPrice!J29</f>
        <v>67.698998316468803</v>
      </c>
      <c r="K18" s="16">
        <f>WindFarmAvPrice!K29</f>
        <v>67.202681172816654</v>
      </c>
      <c r="L18" s="16">
        <f>WindFarmAvPrice!L29</f>
        <v>72.037468826902241</v>
      </c>
      <c r="M18" s="16">
        <f>WindFarmAvPrice!M29</f>
        <v>76.666536804170562</v>
      </c>
      <c r="N18" s="16">
        <f>WindFarmAvPrice!N29</f>
        <v>86.419510749274167</v>
      </c>
      <c r="O18" s="16">
        <f>WindFarmAvPrice!O29</f>
        <v>86.071662919720637</v>
      </c>
      <c r="P18" s="16">
        <f>WindFarmAvPrice!P29</f>
        <v>93.272133438890535</v>
      </c>
      <c r="Q18" s="16">
        <f>WindFarmAvPrice!Q29</f>
        <v>98.82458707740426</v>
      </c>
      <c r="R18" s="16">
        <f>WindFarmAvPrice!R29</f>
        <v>100.75421575912222</v>
      </c>
      <c r="S18" s="16">
        <f>WindFarmAvPrice!S29</f>
        <v>102.60928344607237</v>
      </c>
      <c r="T18" s="16">
        <f>WindFarmAvPrice!T29</f>
        <v>103.1161874297804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57.845476749336271</v>
      </c>
      <c r="G19" s="66">
        <f>WindFarmAvPrice!G30</f>
        <v>41.640728592867291</v>
      </c>
      <c r="H19" s="66">
        <f>WindFarmAvPrice!H30</f>
        <v>45.891613171494903</v>
      </c>
      <c r="I19" s="66">
        <f>WindFarmAvPrice!I30</f>
        <v>55.80740157124243</v>
      </c>
      <c r="J19" s="66">
        <f>WindFarmAvPrice!J30</f>
        <v>58.914286180497108</v>
      </c>
      <c r="K19" s="66">
        <f>WindFarmAvPrice!K30</f>
        <v>59.505936153829566</v>
      </c>
      <c r="L19" s="66">
        <f>WindFarmAvPrice!L30</f>
        <v>63.884994923123301</v>
      </c>
      <c r="M19" s="66">
        <f>WindFarmAvPrice!M30</f>
        <v>68.10721298721694</v>
      </c>
      <c r="N19" s="66">
        <f>WindFarmAvPrice!N30</f>
        <v>75.469801161296317</v>
      </c>
      <c r="O19" s="66">
        <f>WindFarmAvPrice!O30</f>
        <v>76.337862507176851</v>
      </c>
      <c r="P19" s="66">
        <f>WindFarmAvPrice!P30</f>
        <v>83.626420726853723</v>
      </c>
      <c r="Q19" s="66">
        <f>WindFarmAvPrice!Q30</f>
        <v>92.456131891362276</v>
      </c>
      <c r="R19" s="66">
        <f>WindFarmAvPrice!R30</f>
        <v>97.007799365014279</v>
      </c>
      <c r="S19" s="66">
        <f>WindFarmAvPrice!S30</f>
        <v>100.71398520382803</v>
      </c>
      <c r="T19" s="66">
        <f>WindFarmAvPrice!T30</f>
        <v>101.64813144062931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52.593499222847704</v>
      </c>
      <c r="G20" s="68">
        <f>WindFarmAvPrice!G31</f>
        <v>36.422609427119845</v>
      </c>
      <c r="H20" s="68">
        <f>WindFarmAvPrice!H31</f>
        <v>41.237758389757111</v>
      </c>
      <c r="I20" s="68">
        <f>WindFarmAvPrice!I31</f>
        <v>50.097669687670212</v>
      </c>
      <c r="J20" s="68">
        <f>WindFarmAvPrice!J31</f>
        <v>53.140078962881752</v>
      </c>
      <c r="K20" s="68">
        <f>WindFarmAvPrice!K31</f>
        <v>54.281828597334489</v>
      </c>
      <c r="L20" s="68">
        <f>WindFarmAvPrice!L31</f>
        <v>58.24277421901283</v>
      </c>
      <c r="M20" s="68">
        <f>WindFarmAvPrice!M31</f>
        <v>61.789742255355264</v>
      </c>
      <c r="N20" s="68">
        <f>WindFarmAvPrice!N31</f>
        <v>67.941414692542608</v>
      </c>
      <c r="O20" s="68">
        <f>WindFarmAvPrice!O31</f>
        <v>68.703204310817867</v>
      </c>
      <c r="P20" s="68">
        <f>WindFarmAvPrice!P31</f>
        <v>75.959323850321297</v>
      </c>
      <c r="Q20" s="68">
        <f>WindFarmAvPrice!Q31</f>
        <v>85.802343677886725</v>
      </c>
      <c r="R20" s="68">
        <f>WindFarmAvPrice!R31</f>
        <v>91.54593986593494</v>
      </c>
      <c r="S20" s="68">
        <f>WindFarmAvPrice!S31</f>
        <v>95.761466470698537</v>
      </c>
      <c r="T20" s="68">
        <f>WindFarmAvPrice!T31</f>
        <v>96.508166898418779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48.046671678872237</v>
      </c>
      <c r="G21" s="66">
        <f>WindFarmAvPrice!G32</f>
        <v>31.522344887376043</v>
      </c>
      <c r="H21" s="66">
        <f>WindFarmAvPrice!H32</f>
        <v>37.042342955616036</v>
      </c>
      <c r="I21" s="66">
        <f>WindFarmAvPrice!I32</f>
        <v>44.741118205579355</v>
      </c>
      <c r="J21" s="66">
        <f>WindFarmAvPrice!J32</f>
        <v>48.193683930606113</v>
      </c>
      <c r="K21" s="66">
        <f>WindFarmAvPrice!K32</f>
        <v>49.501950994561689</v>
      </c>
      <c r="L21" s="66">
        <f>WindFarmAvPrice!L32</f>
        <v>52.920412475780886</v>
      </c>
      <c r="M21" s="66">
        <f>WindFarmAvPrice!M32</f>
        <v>56.25922394019004</v>
      </c>
      <c r="N21" s="66">
        <f>WindFarmAvPrice!N32</f>
        <v>61.257642926713601</v>
      </c>
      <c r="O21" s="66">
        <f>WindFarmAvPrice!O32</f>
        <v>62.144995850585055</v>
      </c>
      <c r="P21" s="66">
        <f>WindFarmAvPrice!P32</f>
        <v>67.76784553990764</v>
      </c>
      <c r="Q21" s="66">
        <f>WindFarmAvPrice!Q32</f>
        <v>75.87435524096982</v>
      </c>
      <c r="R21" s="66">
        <f>WindFarmAvPrice!R32</f>
        <v>78.877169678524737</v>
      </c>
      <c r="S21" s="66">
        <f>WindFarmAvPrice!S32</f>
        <v>81.405647879231736</v>
      </c>
      <c r="T21" s="66">
        <f>WindFarmAvPrice!T32</f>
        <v>80.721640906067123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42.528240291908439</v>
      </c>
      <c r="G22" s="16">
        <f>WindFarmAvPrice!G33</f>
        <v>25.415695435159741</v>
      </c>
      <c r="H22" s="16">
        <f>WindFarmAvPrice!H33</f>
        <v>31.870264630085895</v>
      </c>
      <c r="I22" s="16">
        <f>WindFarmAvPrice!I33</f>
        <v>38.362574364399038</v>
      </c>
      <c r="J22" s="16">
        <f>WindFarmAvPrice!J33</f>
        <v>42.146318624433043</v>
      </c>
      <c r="K22" s="16">
        <f>WindFarmAvPrice!K33</f>
        <v>43.585287280979095</v>
      </c>
      <c r="L22" s="16">
        <f>WindFarmAvPrice!L33</f>
        <v>46.124341749118649</v>
      </c>
      <c r="M22" s="16">
        <f>WindFarmAvPrice!M33</f>
        <v>49.247869007562805</v>
      </c>
      <c r="N22" s="16">
        <f>WindFarmAvPrice!N33</f>
        <v>53.708315130390538</v>
      </c>
      <c r="O22" s="16">
        <f>WindFarmAvPrice!O33</f>
        <v>54.276891259814619</v>
      </c>
      <c r="P22" s="16">
        <f>WindFarmAvPrice!P33</f>
        <v>57.912080699259867</v>
      </c>
      <c r="Q22" s="16">
        <f>WindFarmAvPrice!Q33</f>
        <v>63.294895289001794</v>
      </c>
      <c r="R22" s="16">
        <f>WindFarmAvPrice!R33</f>
        <v>61.576001116397997</v>
      </c>
      <c r="S22" s="16">
        <f>WindFarmAvPrice!S33</f>
        <v>62.414969123963886</v>
      </c>
      <c r="T22" s="16">
        <f>WindFarmAvPrice!T33</f>
        <v>59.921629820888029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36.167632266948978</v>
      </c>
      <c r="G23" s="16">
        <f>WindFarmAvPrice!G34</f>
        <v>14.776299388345659</v>
      </c>
      <c r="H23" s="16">
        <f>WindFarmAvPrice!H34</f>
        <v>21.67440526834752</v>
      </c>
      <c r="I23" s="16">
        <f>WindFarmAvPrice!I34</f>
        <v>23.251066202993169</v>
      </c>
      <c r="J23" s="16">
        <f>WindFarmAvPrice!J34</f>
        <v>32.88869463212454</v>
      </c>
      <c r="K23" s="16">
        <f>WindFarmAvPrice!K34</f>
        <v>36.202018180830599</v>
      </c>
      <c r="L23" s="16">
        <f>WindFarmAvPrice!L34</f>
        <v>35.93121498163913</v>
      </c>
      <c r="M23" s="16">
        <f>WindFarmAvPrice!M34</f>
        <v>41.679317963927495</v>
      </c>
      <c r="N23" s="16">
        <f>WindFarmAvPrice!N34</f>
        <v>40.881919505650693</v>
      </c>
      <c r="O23" s="16">
        <f>WindFarmAvPrice!O34</f>
        <v>43.096721985614479</v>
      </c>
      <c r="P23" s="16">
        <f>WindFarmAvPrice!P34</f>
        <v>44.440157798547091</v>
      </c>
      <c r="Q23" s="16">
        <f>WindFarmAvPrice!Q34</f>
        <v>52.572432638912822</v>
      </c>
      <c r="R23" s="16">
        <f>WindFarmAvPrice!R34</f>
        <v>50.00101641222092</v>
      </c>
      <c r="S23" s="16">
        <f>WindFarmAvPrice!S34</f>
        <v>50.303293557409653</v>
      </c>
      <c r="T23" s="16">
        <f>WindFarmAvPrice!T34</f>
        <v>47.441119879408078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108.92497201845546</v>
      </c>
      <c r="G28" s="4">
        <f t="shared" si="3"/>
        <v>90.91329551825342</v>
      </c>
      <c r="H28" s="4">
        <f t="shared" si="3"/>
        <v>88.252006492877427</v>
      </c>
      <c r="I28" s="4">
        <f t="shared" si="3"/>
        <v>103.63843636855503</v>
      </c>
      <c r="J28" s="4">
        <f t="shared" si="3"/>
        <v>100.50438589637258</v>
      </c>
      <c r="K28" s="4">
        <f t="shared" si="3"/>
        <v>95.034365438428367</v>
      </c>
      <c r="L28" s="4">
        <f t="shared" si="3"/>
        <v>104.22236895146676</v>
      </c>
      <c r="M28" s="4">
        <f t="shared" si="3"/>
        <v>106.76224848484932</v>
      </c>
      <c r="N28" s="4">
        <f t="shared" ref="N28:T28" si="4">N17+N6</f>
        <v>113.8632336820566</v>
      </c>
      <c r="O28" s="4">
        <f t="shared" si="4"/>
        <v>109.08566388612503</v>
      </c>
      <c r="P28" s="4">
        <f t="shared" si="4"/>
        <v>114.03717124751168</v>
      </c>
      <c r="Q28" s="4">
        <f t="shared" si="4"/>
        <v>116.16183615983667</v>
      </c>
      <c r="R28" s="4">
        <f t="shared" si="4"/>
        <v>118.27380529411778</v>
      </c>
      <c r="S28" s="4">
        <f t="shared" si="4"/>
        <v>120.1382908988504</v>
      </c>
      <c r="T28" s="4">
        <f t="shared" si="4"/>
        <v>119.47541651878186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89.467428884546024</v>
      </c>
      <c r="G29" s="4">
        <f t="shared" si="5"/>
        <v>71.48741825123804</v>
      </c>
      <c r="H29" s="4">
        <f t="shared" si="5"/>
        <v>70.835783181418208</v>
      </c>
      <c r="I29" s="4">
        <f t="shared" si="5"/>
        <v>78.763676140869407</v>
      </c>
      <c r="J29" s="4">
        <f t="shared" si="5"/>
        <v>80.600183723537086</v>
      </c>
      <c r="K29" s="4">
        <f t="shared" si="5"/>
        <v>79.191704643529505</v>
      </c>
      <c r="L29" s="4">
        <f t="shared" si="5"/>
        <v>83.885235153032568</v>
      </c>
      <c r="M29" s="4">
        <f t="shared" si="5"/>
        <v>89.080066366193051</v>
      </c>
      <c r="N29" s="4">
        <f t="shared" ref="N29:T29" si="6">N18+N7</f>
        <v>86.419510749274167</v>
      </c>
      <c r="O29" s="4">
        <f t="shared" si="6"/>
        <v>86.071662919720637</v>
      </c>
      <c r="P29" s="4">
        <f t="shared" si="6"/>
        <v>93.272133438890535</v>
      </c>
      <c r="Q29" s="4">
        <f t="shared" si="6"/>
        <v>98.82458707740426</v>
      </c>
      <c r="R29" s="4">
        <f t="shared" si="6"/>
        <v>100.75421575912222</v>
      </c>
      <c r="S29" s="4">
        <f t="shared" si="6"/>
        <v>102.60928344607237</v>
      </c>
      <c r="T29" s="4">
        <f t="shared" si="6"/>
        <v>103.1161874297804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76.563341630235982</v>
      </c>
      <c r="G30" s="6">
        <f t="shared" si="5"/>
        <v>58.138409182767546</v>
      </c>
      <c r="H30" s="6">
        <f t="shared" si="5"/>
        <v>58.523275692393426</v>
      </c>
      <c r="I30" s="6">
        <f t="shared" si="5"/>
        <v>67.085862244003906</v>
      </c>
      <c r="J30" s="6">
        <f t="shared" si="5"/>
        <v>69.179615031788401</v>
      </c>
      <c r="K30" s="6">
        <f t="shared" si="5"/>
        <v>68.993050996649643</v>
      </c>
      <c r="L30" s="6">
        <f t="shared" si="5"/>
        <v>72.654562244013903</v>
      </c>
      <c r="M30" s="6">
        <f t="shared" si="5"/>
        <v>77.192382159496589</v>
      </c>
      <c r="N30" s="6">
        <f t="shared" ref="N30:T30" si="7">N19+N8</f>
        <v>75.469801161296317</v>
      </c>
      <c r="O30" s="6">
        <f t="shared" si="7"/>
        <v>76.337862507176851</v>
      </c>
      <c r="P30" s="6">
        <f t="shared" si="7"/>
        <v>83.626420726853723</v>
      </c>
      <c r="Q30" s="6">
        <f t="shared" si="7"/>
        <v>92.456131891362276</v>
      </c>
      <c r="R30" s="6">
        <f t="shared" si="7"/>
        <v>97.007799365014279</v>
      </c>
      <c r="S30" s="6">
        <f t="shared" si="7"/>
        <v>100.71398520382803</v>
      </c>
      <c r="T30" s="6">
        <f t="shared" si="7"/>
        <v>101.64813144062931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65.572247784210944</v>
      </c>
      <c r="G31" s="71">
        <f t="shared" si="5"/>
        <v>49.180107337176352</v>
      </c>
      <c r="H31" s="71">
        <f t="shared" si="5"/>
        <v>51.500101106872208</v>
      </c>
      <c r="I31" s="71">
        <f t="shared" si="5"/>
        <v>59.307001417063091</v>
      </c>
      <c r="J31" s="71">
        <f t="shared" si="5"/>
        <v>61.911580164513481</v>
      </c>
      <c r="K31" s="71">
        <f t="shared" si="5"/>
        <v>62.335048810787164</v>
      </c>
      <c r="L31" s="71">
        <f t="shared" si="5"/>
        <v>66.130815625620869</v>
      </c>
      <c r="M31" s="71">
        <f t="shared" si="5"/>
        <v>69.719059350372191</v>
      </c>
      <c r="N31" s="71">
        <f t="shared" ref="N31:T31" si="8">N20+N9</f>
        <v>67.941414692542608</v>
      </c>
      <c r="O31" s="71">
        <f t="shared" si="8"/>
        <v>68.703204310817867</v>
      </c>
      <c r="P31" s="71">
        <f t="shared" si="8"/>
        <v>75.959323850321297</v>
      </c>
      <c r="Q31" s="71">
        <f t="shared" si="8"/>
        <v>85.802343677886725</v>
      </c>
      <c r="R31" s="71">
        <f t="shared" si="8"/>
        <v>91.54593986593494</v>
      </c>
      <c r="S31" s="71">
        <f t="shared" si="8"/>
        <v>95.761466470698537</v>
      </c>
      <c r="T31" s="71">
        <f t="shared" si="8"/>
        <v>96.508166898418779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60.964878164875529</v>
      </c>
      <c r="G32" s="6">
        <f t="shared" si="5"/>
        <v>42.769766462066094</v>
      </c>
      <c r="H32" s="6">
        <f t="shared" si="5"/>
        <v>46.326885636103839</v>
      </c>
      <c r="I32" s="6">
        <f t="shared" si="5"/>
        <v>52.445363592166103</v>
      </c>
      <c r="J32" s="6">
        <f t="shared" si="5"/>
        <v>56.403958340132078</v>
      </c>
      <c r="K32" s="6">
        <f t="shared" si="5"/>
        <v>56.625531650220623</v>
      </c>
      <c r="L32" s="6">
        <f t="shared" si="5"/>
        <v>60.04201184132301</v>
      </c>
      <c r="M32" s="6">
        <f t="shared" si="5"/>
        <v>63.586540638233139</v>
      </c>
      <c r="N32" s="6">
        <f t="shared" ref="N32:T32" si="9">N21+N10</f>
        <v>61.257642926713601</v>
      </c>
      <c r="O32" s="6">
        <f t="shared" si="9"/>
        <v>62.144995850585055</v>
      </c>
      <c r="P32" s="6">
        <f t="shared" si="9"/>
        <v>67.76784553990764</v>
      </c>
      <c r="Q32" s="6">
        <f t="shared" si="9"/>
        <v>75.87435524096982</v>
      </c>
      <c r="R32" s="6">
        <f t="shared" si="9"/>
        <v>78.877169678524737</v>
      </c>
      <c r="S32" s="6">
        <f t="shared" si="9"/>
        <v>81.405647879231736</v>
      </c>
      <c r="T32" s="6">
        <f t="shared" si="9"/>
        <v>80.721640906067123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52.284969300032358</v>
      </c>
      <c r="G33" s="4">
        <f t="shared" si="5"/>
        <v>34.026027427490419</v>
      </c>
      <c r="H33" s="4">
        <f t="shared" si="5"/>
        <v>37.983044401858344</v>
      </c>
      <c r="I33" s="4">
        <f t="shared" si="5"/>
        <v>47.092709769400059</v>
      </c>
      <c r="J33" s="4">
        <f t="shared" si="5"/>
        <v>49.817976680736322</v>
      </c>
      <c r="K33" s="4">
        <f t="shared" si="5"/>
        <v>49.346388040812734</v>
      </c>
      <c r="L33" s="4">
        <f t="shared" si="5"/>
        <v>52.719452550462805</v>
      </c>
      <c r="M33" s="4">
        <f t="shared" si="5"/>
        <v>55.094364629309084</v>
      </c>
      <c r="N33" s="4">
        <f t="shared" ref="N33:T33" si="10">N22+N11</f>
        <v>53.708315130390538</v>
      </c>
      <c r="O33" s="4">
        <f t="shared" si="10"/>
        <v>54.276891259814619</v>
      </c>
      <c r="P33" s="4">
        <f t="shared" si="10"/>
        <v>57.912080699259867</v>
      </c>
      <c r="Q33" s="4">
        <f t="shared" si="10"/>
        <v>63.294895289001794</v>
      </c>
      <c r="R33" s="4">
        <f t="shared" si="10"/>
        <v>61.576001116397997</v>
      </c>
      <c r="S33" s="4">
        <f t="shared" si="10"/>
        <v>62.414969123963886</v>
      </c>
      <c r="T33" s="4">
        <f t="shared" si="10"/>
        <v>59.921629820888029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41.766267052791328</v>
      </c>
      <c r="G34" s="4">
        <f t="shared" si="5"/>
        <v>19.568747992017066</v>
      </c>
      <c r="H34" s="4">
        <f t="shared" si="5"/>
        <v>26.40785031393175</v>
      </c>
      <c r="I34" s="4">
        <f t="shared" si="5"/>
        <v>28.075018065843881</v>
      </c>
      <c r="J34" s="4">
        <f t="shared" si="5"/>
        <v>37.61031236832963</v>
      </c>
      <c r="K34" s="4">
        <f t="shared" si="5"/>
        <v>40.60843673538001</v>
      </c>
      <c r="L34" s="4">
        <f t="shared" si="5"/>
        <v>40.362721898099267</v>
      </c>
      <c r="M34" s="4">
        <f t="shared" si="5"/>
        <v>45.483627180229199</v>
      </c>
      <c r="N34" s="4">
        <f t="shared" ref="N34:T34" si="11">N23+N12</f>
        <v>40.881919505650693</v>
      </c>
      <c r="O34" s="4">
        <f t="shared" si="11"/>
        <v>43.096721985614479</v>
      </c>
      <c r="P34" s="4">
        <f t="shared" si="11"/>
        <v>44.440157798547091</v>
      </c>
      <c r="Q34" s="4">
        <f t="shared" si="11"/>
        <v>52.572432638912822</v>
      </c>
      <c r="R34" s="4">
        <f t="shared" si="11"/>
        <v>50.00101641222092</v>
      </c>
      <c r="S34" s="4">
        <f t="shared" si="11"/>
        <v>50.303293557409653</v>
      </c>
      <c r="T34" s="4">
        <f t="shared" si="11"/>
        <v>47.441119879408078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68.854695983361907</v>
      </c>
      <c r="G35" s="6">
        <f t="shared" si="12"/>
        <v>50.785871595831857</v>
      </c>
      <c r="H35" s="6">
        <f t="shared" si="12"/>
        <v>52.735257758678728</v>
      </c>
      <c r="I35" s="6">
        <f t="shared" si="12"/>
        <v>60.389197183054826</v>
      </c>
      <c r="J35" s="6">
        <f t="shared" si="12"/>
        <v>63.204785603418465</v>
      </c>
      <c r="K35" s="6">
        <f t="shared" si="12"/>
        <v>63.065587907037099</v>
      </c>
      <c r="L35" s="6">
        <f t="shared" si="12"/>
        <v>66.750617107620926</v>
      </c>
      <c r="M35" s="6">
        <f t="shared" si="12"/>
        <v>70.672209050260108</v>
      </c>
      <c r="N35" s="6">
        <f t="shared" ref="N35:T35" si="13">SUMPRODUCT($A$28:$A$34,N28:N34)/SUM($A$28:$A$34)</f>
        <v>68.740424056688411</v>
      </c>
      <c r="O35" s="6">
        <f t="shared" si="13"/>
        <v>69.436769962508023</v>
      </c>
      <c r="P35" s="6">
        <f t="shared" si="13"/>
        <v>75.765384499302414</v>
      </c>
      <c r="Q35" s="6">
        <f t="shared" si="13"/>
        <v>83.808176278364513</v>
      </c>
      <c r="R35" s="6">
        <f t="shared" si="13"/>
        <v>87.11879287903939</v>
      </c>
      <c r="S35" s="6">
        <f t="shared" si="13"/>
        <v>90.027107411018662</v>
      </c>
      <c r="T35" s="6">
        <f t="shared" si="13"/>
        <v>89.999347640374253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workbookViewId="0">
      <selection activeCell="F12" sqref="F12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108.92497201845546</v>
      </c>
      <c r="G6" s="16">
        <f>PPAPrice!G28</f>
        <v>90.91329551825342</v>
      </c>
      <c r="H6" s="16">
        <f>PPAPrice!H28</f>
        <v>88.252006492877427</v>
      </c>
      <c r="I6" s="16">
        <f>PPAPrice!I28</f>
        <v>103.63843636855503</v>
      </c>
      <c r="J6" s="16">
        <f>PPAPrice!J28</f>
        <v>100.50438589637258</v>
      </c>
      <c r="K6" s="16">
        <f>PPAPrice!K28</f>
        <v>95.034365438428367</v>
      </c>
      <c r="L6" s="16">
        <f>PPAPrice!L28</f>
        <v>104.22236895146676</v>
      </c>
      <c r="M6" s="16">
        <f>PPAPrice!M28</f>
        <v>106.76224848484932</v>
      </c>
      <c r="N6" s="16">
        <f>PPAPrice!N28</f>
        <v>113.8632336820566</v>
      </c>
      <c r="O6" s="16">
        <f>PPAPrice!O28</f>
        <v>109.08566388612503</v>
      </c>
      <c r="P6" s="16">
        <f>PPAPrice!P28</f>
        <v>114.03717124751168</v>
      </c>
      <c r="Q6" s="16">
        <f>PPAPrice!Q28</f>
        <v>116.16183615983667</v>
      </c>
      <c r="R6" s="16">
        <f>PPAPrice!R28</f>
        <v>118.27380529411778</v>
      </c>
      <c r="S6" s="16">
        <f>PPAPrice!S28</f>
        <v>120.1382908988504</v>
      </c>
      <c r="T6" s="16">
        <f>PPAPrice!T28</f>
        <v>119.47541651878186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89.467428884546024</v>
      </c>
      <c r="G7" s="16">
        <f>PPAPrice!G29</f>
        <v>71.48741825123804</v>
      </c>
      <c r="H7" s="16">
        <f>PPAPrice!H29</f>
        <v>70.835783181418208</v>
      </c>
      <c r="I7" s="16">
        <f>PPAPrice!I29</f>
        <v>78.763676140869407</v>
      </c>
      <c r="J7" s="16">
        <f>PPAPrice!J29</f>
        <v>80.600183723537086</v>
      </c>
      <c r="K7" s="16">
        <f>PPAPrice!K29</f>
        <v>79.191704643529505</v>
      </c>
      <c r="L7" s="16">
        <f>PPAPrice!L29</f>
        <v>83.885235153032568</v>
      </c>
      <c r="M7" s="16">
        <f>PPAPrice!M29</f>
        <v>89.080066366193051</v>
      </c>
      <c r="N7" s="16">
        <f>PPAPrice!N29</f>
        <v>86.419510749274167</v>
      </c>
      <c r="O7" s="16">
        <f>PPAPrice!O29</f>
        <v>86.071662919720637</v>
      </c>
      <c r="P7" s="16">
        <f>PPAPrice!P29</f>
        <v>93.272133438890535</v>
      </c>
      <c r="Q7" s="16">
        <f>PPAPrice!Q29</f>
        <v>98.82458707740426</v>
      </c>
      <c r="R7" s="16">
        <f>PPAPrice!R29</f>
        <v>100.75421575912222</v>
      </c>
      <c r="S7" s="16">
        <f>PPAPrice!S29</f>
        <v>102.60928344607237</v>
      </c>
      <c r="T7" s="16">
        <f>PPAPrice!T29</f>
        <v>103.1161874297804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76.563341630235982</v>
      </c>
      <c r="G8" s="66">
        <f>PPAPrice!G30</f>
        <v>58.138409182767546</v>
      </c>
      <c r="H8" s="66">
        <f>PPAPrice!H30</f>
        <v>58.523275692393426</v>
      </c>
      <c r="I8" s="66">
        <f>PPAPrice!I30</f>
        <v>67.085862244003906</v>
      </c>
      <c r="J8" s="66">
        <f>PPAPrice!J30</f>
        <v>69.179615031788401</v>
      </c>
      <c r="K8" s="66">
        <f>PPAPrice!K30</f>
        <v>68.993050996649643</v>
      </c>
      <c r="L8" s="66">
        <f>PPAPrice!L30</f>
        <v>72.654562244013903</v>
      </c>
      <c r="M8" s="66">
        <f>PPAPrice!M30</f>
        <v>77.192382159496589</v>
      </c>
      <c r="N8" s="66">
        <f>PPAPrice!N30</f>
        <v>75.469801161296317</v>
      </c>
      <c r="O8" s="66">
        <f>PPAPrice!O30</f>
        <v>76.337862507176851</v>
      </c>
      <c r="P8" s="66">
        <f>PPAPrice!P30</f>
        <v>83.626420726853723</v>
      </c>
      <c r="Q8" s="66">
        <f>PPAPrice!Q30</f>
        <v>92.456131891362276</v>
      </c>
      <c r="R8" s="66">
        <f>PPAPrice!R30</f>
        <v>97.007799365014279</v>
      </c>
      <c r="S8" s="66">
        <f>PPAPrice!S30</f>
        <v>100.71398520382803</v>
      </c>
      <c r="T8" s="66">
        <f>PPAPrice!T30</f>
        <v>101.64813144062931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65.572247784210944</v>
      </c>
      <c r="G9" s="68">
        <f>PPAPrice!G31</f>
        <v>49.180107337176352</v>
      </c>
      <c r="H9" s="68">
        <f>PPAPrice!H31</f>
        <v>51.500101106872208</v>
      </c>
      <c r="I9" s="68">
        <f>PPAPrice!I31</f>
        <v>59.307001417063091</v>
      </c>
      <c r="J9" s="68">
        <f>PPAPrice!J31</f>
        <v>61.911580164513481</v>
      </c>
      <c r="K9" s="68">
        <f>PPAPrice!K31</f>
        <v>62.335048810787164</v>
      </c>
      <c r="L9" s="68">
        <f>PPAPrice!L31</f>
        <v>66.130815625620869</v>
      </c>
      <c r="M9" s="68">
        <f>PPAPrice!M31</f>
        <v>69.719059350372191</v>
      </c>
      <c r="N9" s="68">
        <f>PPAPrice!N31</f>
        <v>67.941414692542608</v>
      </c>
      <c r="O9" s="68">
        <f>PPAPrice!O31</f>
        <v>68.703204310817867</v>
      </c>
      <c r="P9" s="68">
        <f>PPAPrice!P31</f>
        <v>75.959323850321297</v>
      </c>
      <c r="Q9" s="68">
        <f>PPAPrice!Q31</f>
        <v>85.802343677886725</v>
      </c>
      <c r="R9" s="68">
        <f>PPAPrice!R31</f>
        <v>91.54593986593494</v>
      </c>
      <c r="S9" s="68">
        <f>PPAPrice!S31</f>
        <v>95.761466470698537</v>
      </c>
      <c r="T9" s="68">
        <f>PPAPrice!T31</f>
        <v>96.508166898418779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60.964878164875529</v>
      </c>
      <c r="G10" s="66">
        <f>PPAPrice!G32</f>
        <v>42.769766462066094</v>
      </c>
      <c r="H10" s="66">
        <f>PPAPrice!H32</f>
        <v>46.326885636103839</v>
      </c>
      <c r="I10" s="66">
        <f>PPAPrice!I32</f>
        <v>52.445363592166103</v>
      </c>
      <c r="J10" s="66">
        <f>PPAPrice!J32</f>
        <v>56.403958340132078</v>
      </c>
      <c r="K10" s="66">
        <f>PPAPrice!K32</f>
        <v>56.625531650220623</v>
      </c>
      <c r="L10" s="66">
        <f>PPAPrice!L32</f>
        <v>60.04201184132301</v>
      </c>
      <c r="M10" s="66">
        <f>PPAPrice!M32</f>
        <v>63.586540638233139</v>
      </c>
      <c r="N10" s="66">
        <f>PPAPrice!N32</f>
        <v>61.257642926713601</v>
      </c>
      <c r="O10" s="66">
        <f>PPAPrice!O32</f>
        <v>62.144995850585055</v>
      </c>
      <c r="P10" s="66">
        <f>PPAPrice!P32</f>
        <v>67.76784553990764</v>
      </c>
      <c r="Q10" s="66">
        <f>PPAPrice!Q32</f>
        <v>75.87435524096982</v>
      </c>
      <c r="R10" s="66">
        <f>PPAPrice!R32</f>
        <v>78.877169678524737</v>
      </c>
      <c r="S10" s="66">
        <f>PPAPrice!S32</f>
        <v>81.405647879231736</v>
      </c>
      <c r="T10" s="66">
        <f>PPAPrice!T32</f>
        <v>80.721640906067123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52.284969300032358</v>
      </c>
      <c r="G11" s="16">
        <f>PPAPrice!G33</f>
        <v>34.026027427490419</v>
      </c>
      <c r="H11" s="16">
        <f>PPAPrice!H33</f>
        <v>37.983044401858344</v>
      </c>
      <c r="I11" s="16">
        <f>PPAPrice!I33</f>
        <v>47.092709769400059</v>
      </c>
      <c r="J11" s="16">
        <f>PPAPrice!J33</f>
        <v>49.817976680736322</v>
      </c>
      <c r="K11" s="16">
        <f>PPAPrice!K33</f>
        <v>49.346388040812734</v>
      </c>
      <c r="L11" s="16">
        <f>PPAPrice!L33</f>
        <v>52.719452550462805</v>
      </c>
      <c r="M11" s="16">
        <f>PPAPrice!M33</f>
        <v>55.094364629309084</v>
      </c>
      <c r="N11" s="16">
        <f>PPAPrice!N33</f>
        <v>53.708315130390538</v>
      </c>
      <c r="O11" s="16">
        <f>PPAPrice!O33</f>
        <v>54.276891259814619</v>
      </c>
      <c r="P11" s="16">
        <f>PPAPrice!P33</f>
        <v>57.912080699259867</v>
      </c>
      <c r="Q11" s="16">
        <f>PPAPrice!Q33</f>
        <v>63.294895289001794</v>
      </c>
      <c r="R11" s="16">
        <f>PPAPrice!R33</f>
        <v>61.576001116397997</v>
      </c>
      <c r="S11" s="16">
        <f>PPAPrice!S33</f>
        <v>62.414969123963886</v>
      </c>
      <c r="T11" s="16">
        <f>PPAPrice!T33</f>
        <v>59.921629820888029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41.766267052791328</v>
      </c>
      <c r="G12" s="16">
        <f>PPAPrice!G34</f>
        <v>19.568747992017066</v>
      </c>
      <c r="H12" s="16">
        <f>PPAPrice!H34</f>
        <v>26.40785031393175</v>
      </c>
      <c r="I12" s="16">
        <f>PPAPrice!I34</f>
        <v>28.075018065843881</v>
      </c>
      <c r="J12" s="16">
        <f>PPAPrice!J34</f>
        <v>37.61031236832963</v>
      </c>
      <c r="K12" s="16">
        <f>PPAPrice!K34</f>
        <v>40.60843673538001</v>
      </c>
      <c r="L12" s="16">
        <f>PPAPrice!L34</f>
        <v>40.362721898099267</v>
      </c>
      <c r="M12" s="16">
        <f>PPAPrice!M34</f>
        <v>45.483627180229199</v>
      </c>
      <c r="N12" s="16">
        <f>PPAPrice!N34</f>
        <v>40.881919505650693</v>
      </c>
      <c r="O12" s="16">
        <f>PPAPrice!O34</f>
        <v>43.096721985614479</v>
      </c>
      <c r="P12" s="16">
        <f>PPAPrice!P34</f>
        <v>44.440157798547091</v>
      </c>
      <c r="Q12" s="16">
        <f>PPAPrice!Q34</f>
        <v>52.572432638912822</v>
      </c>
      <c r="R12" s="16">
        <f>PPAPrice!R34</f>
        <v>50.00101641222092</v>
      </c>
      <c r="S12" s="16">
        <f>PPAPrice!S34</f>
        <v>50.303293557409653</v>
      </c>
      <c r="T12" s="16">
        <f>PPAPrice!T34</f>
        <v>47.441119879408078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O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 t="shared" ref="P24" si="3">SUMPRODUCT($A$28:$A$34,P17:P23)/SUM($A$28:$A$34)</f>
        <v>458821.88636747154</v>
      </c>
      <c r="Q24" s="47">
        <f t="shared" ref="Q24" si="4">SUMPRODUCT($A$28:$A$34,Q17:Q23)/SUM($A$28:$A$34)</f>
        <v>458410.38957335189</v>
      </c>
      <c r="R24" s="47">
        <f t="shared" ref="R24" si="5">SUMPRODUCT($A$28:$A$34,R17:R23)/SUM($A$28:$A$34)</f>
        <v>459196.81556889578</v>
      </c>
      <c r="S24" s="47">
        <f t="shared" ref="S24" si="6">SUMPRODUCT($A$28:$A$34,S17:S23)/SUM($A$28:$A$34)</f>
        <v>458144.66005776997</v>
      </c>
      <c r="T24" s="47">
        <f t="shared" ref="T24" si="7">SUMPRODUCT($A$28:$A$34,T17:T23)/SUM($A$28:$A$34)</f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8">(C17*(1+C6))*($E$26)</f>
        <v>0</v>
      </c>
      <c r="D28" s="20"/>
      <c r="E28" s="73">
        <f>(E6-E$13)*E17</f>
        <v>42921549.349923119</v>
      </c>
      <c r="F28" s="73">
        <f t="shared" ref="F28:T28" si="9">(F6-F$13)*F17</f>
        <v>26744147.762844302</v>
      </c>
      <c r="G28" s="73">
        <f t="shared" si="9"/>
        <v>16341145.621148063</v>
      </c>
      <c r="H28" s="73">
        <f t="shared" si="9"/>
        <v>14008390.89326204</v>
      </c>
      <c r="I28" s="73">
        <f t="shared" si="9"/>
        <v>21019361.494003534</v>
      </c>
      <c r="J28" s="73">
        <f t="shared" si="9"/>
        <v>18773330.945654888</v>
      </c>
      <c r="K28" s="73">
        <f t="shared" si="9"/>
        <v>15219383.501575194</v>
      </c>
      <c r="L28" s="73">
        <f t="shared" si="9"/>
        <v>18837500.764229041</v>
      </c>
      <c r="M28" s="73">
        <f t="shared" si="9"/>
        <v>19211934.996263608</v>
      </c>
      <c r="N28" s="73">
        <f t="shared" si="9"/>
        <v>22087776.246069185</v>
      </c>
      <c r="O28" s="73">
        <f t="shared" si="9"/>
        <v>18696631.250553377</v>
      </c>
      <c r="P28" s="73">
        <f t="shared" si="9"/>
        <v>20285553.727669023</v>
      </c>
      <c r="Q28" s="73">
        <f t="shared" si="9"/>
        <v>20892944.286371384</v>
      </c>
      <c r="R28" s="73">
        <f t="shared" si="9"/>
        <v>21210819.499024488</v>
      </c>
      <c r="S28" s="73">
        <f t="shared" si="9"/>
        <v>20716998.784454782</v>
      </c>
      <c r="T28" s="73">
        <f t="shared" si="9"/>
        <v>19198428.664401643</v>
      </c>
    </row>
    <row r="29" spans="1:23" x14ac:dyDescent="0.3">
      <c r="A29" s="10">
        <v>8.3186780588327007</v>
      </c>
      <c r="B29" s="3">
        <v>0.95</v>
      </c>
      <c r="C29" s="20">
        <f t="shared" si="8"/>
        <v>0</v>
      </c>
      <c r="D29" s="20"/>
      <c r="E29" s="73">
        <f t="shared" ref="E29:T34" si="10">(E7-E$13)*E18</f>
        <v>30217301.135695796</v>
      </c>
      <c r="F29" s="73">
        <f t="shared" si="10"/>
        <v>15472973.955126081</v>
      </c>
      <c r="G29" s="73">
        <f t="shared" si="10"/>
        <v>6106770.9114028793</v>
      </c>
      <c r="H29" s="73">
        <f t="shared" si="10"/>
        <v>5091551.1218864843</v>
      </c>
      <c r="I29" s="73">
        <f t="shared" si="10"/>
        <v>8184820.1631704606</v>
      </c>
      <c r="J29" s="73">
        <f t="shared" si="10"/>
        <v>8346943.4587955428</v>
      </c>
      <c r="K29" s="73">
        <f t="shared" si="10"/>
        <v>6885065.8450074568</v>
      </c>
      <c r="L29" s="73">
        <f t="shared" si="10"/>
        <v>8336254.9475257751</v>
      </c>
      <c r="M29" s="73">
        <f t="shared" si="10"/>
        <v>10038694.580635415</v>
      </c>
      <c r="N29" s="73">
        <f t="shared" si="10"/>
        <v>7950808.881582018</v>
      </c>
      <c r="O29" s="73">
        <f t="shared" si="10"/>
        <v>6967190.4466194846</v>
      </c>
      <c r="P29" s="73">
        <f t="shared" si="10"/>
        <v>9528989.821066333</v>
      </c>
      <c r="Q29" s="73">
        <f t="shared" si="10"/>
        <v>11358543.937722774</v>
      </c>
      <c r="R29" s="73">
        <f t="shared" si="10"/>
        <v>11370022.484736325</v>
      </c>
      <c r="S29" s="73">
        <f t="shared" si="10"/>
        <v>11319053.92444971</v>
      </c>
      <c r="T29" s="73">
        <f t="shared" si="10"/>
        <v>10628736.652707534</v>
      </c>
    </row>
    <row r="30" spans="1:23" x14ac:dyDescent="0.3">
      <c r="A30" s="10">
        <v>35.289785361998533</v>
      </c>
      <c r="B30" s="5">
        <v>0.75</v>
      </c>
      <c r="C30" s="51">
        <f t="shared" si="8"/>
        <v>0</v>
      </c>
      <c r="D30" s="51"/>
      <c r="E30" s="74">
        <f t="shared" si="10"/>
        <v>23619270.426674854</v>
      </c>
      <c r="F30" s="74">
        <f t="shared" si="10"/>
        <v>8973749.8142748699</v>
      </c>
      <c r="G30" s="74">
        <f t="shared" si="10"/>
        <v>-326455.46626934822</v>
      </c>
      <c r="H30" s="74">
        <f t="shared" si="10"/>
        <v>-835607.01633421273</v>
      </c>
      <c r="I30" s="74">
        <f t="shared" si="10"/>
        <v>2467142.6012584707</v>
      </c>
      <c r="J30" s="74">
        <f t="shared" si="10"/>
        <v>2733462.9441192173</v>
      </c>
      <c r="K30" s="74">
        <f t="shared" si="10"/>
        <v>1905457.5912601231</v>
      </c>
      <c r="L30" s="74">
        <f t="shared" si="10"/>
        <v>2849848.9357450404</v>
      </c>
      <c r="M30" s="74">
        <f t="shared" si="10"/>
        <v>4206021.6526640151</v>
      </c>
      <c r="N30" s="74">
        <f t="shared" si="10"/>
        <v>2586848.8495277716</v>
      </c>
      <c r="O30" s="74">
        <f t="shared" si="10"/>
        <v>2185877.8761197901</v>
      </c>
      <c r="P30" s="74">
        <f t="shared" si="10"/>
        <v>4770479.0930355703</v>
      </c>
      <c r="Q30" s="74">
        <f t="shared" si="10"/>
        <v>8025783.6129587814</v>
      </c>
      <c r="R30" s="74">
        <f t="shared" si="10"/>
        <v>9313818.5678425338</v>
      </c>
      <c r="S30" s="74">
        <f t="shared" si="10"/>
        <v>10096975.515007159</v>
      </c>
      <c r="T30" s="74">
        <f t="shared" si="10"/>
        <v>9619078.8629432674</v>
      </c>
    </row>
    <row r="31" spans="1:23" x14ac:dyDescent="0.3">
      <c r="A31" s="10">
        <v>10.770379718603101</v>
      </c>
      <c r="B31" s="7">
        <v>0.5</v>
      </c>
      <c r="C31" s="43">
        <f t="shared" si="8"/>
        <v>0</v>
      </c>
      <c r="D31" s="43"/>
      <c r="E31" s="75">
        <f t="shared" si="10"/>
        <v>17933129.052012369</v>
      </c>
      <c r="F31" s="75">
        <f t="shared" si="10"/>
        <v>3748075.5122986105</v>
      </c>
      <c r="G31" s="75">
        <f t="shared" si="10"/>
        <v>-4430930.384617975</v>
      </c>
      <c r="H31" s="75">
        <f t="shared" si="10"/>
        <v>-4034908.4475090615</v>
      </c>
      <c r="I31" s="75">
        <f t="shared" si="10"/>
        <v>-1148308.8636702499</v>
      </c>
      <c r="J31" s="75">
        <f t="shared" si="10"/>
        <v>-665372.71057744452</v>
      </c>
      <c r="K31" s="75">
        <f t="shared" si="10"/>
        <v>-1200111.2369432077</v>
      </c>
      <c r="L31" s="75">
        <f t="shared" si="10"/>
        <v>-199924.93808921563</v>
      </c>
      <c r="M31" s="75">
        <f t="shared" si="10"/>
        <v>683318.82858569408</v>
      </c>
      <c r="N31" s="75">
        <f t="shared" si="10"/>
        <v>-913387.92390421068</v>
      </c>
      <c r="O31" s="75">
        <f t="shared" si="10"/>
        <v>-1373410.8587861729</v>
      </c>
      <c r="P31" s="75">
        <f t="shared" si="10"/>
        <v>1139113.103656502</v>
      </c>
      <c r="Q31" s="75">
        <f t="shared" si="10"/>
        <v>4804942.7065602057</v>
      </c>
      <c r="R31" s="75">
        <f t="shared" si="10"/>
        <v>6574287.2240373353</v>
      </c>
      <c r="S31" s="75">
        <f t="shared" si="10"/>
        <v>7659066.4325916441</v>
      </c>
      <c r="T31" s="75">
        <f t="shared" si="10"/>
        <v>7072165.7191593107</v>
      </c>
    </row>
    <row r="32" spans="1:23" x14ac:dyDescent="0.3">
      <c r="A32" s="10">
        <v>35.654277299472511</v>
      </c>
      <c r="B32" s="5">
        <v>0.25</v>
      </c>
      <c r="C32" s="51">
        <f t="shared" si="8"/>
        <v>0</v>
      </c>
      <c r="D32" s="51"/>
      <c r="E32" s="74">
        <f t="shared" si="10"/>
        <v>13976925.106400451</v>
      </c>
      <c r="F32" s="74">
        <f t="shared" si="10"/>
        <v>1602024.2522986692</v>
      </c>
      <c r="G32" s="74">
        <f t="shared" si="10"/>
        <v>-7222673.6401614686</v>
      </c>
      <c r="H32" s="74">
        <f t="shared" si="10"/>
        <v>-6266918.8883838234</v>
      </c>
      <c r="I32" s="74">
        <f t="shared" si="10"/>
        <v>-4211037.7155786026</v>
      </c>
      <c r="J32" s="74">
        <f t="shared" si="10"/>
        <v>-3126043.7672759341</v>
      </c>
      <c r="K32" s="74">
        <f t="shared" si="10"/>
        <v>-3747877.6613557991</v>
      </c>
      <c r="L32" s="74">
        <f t="shared" si="10"/>
        <v>-2920416.7906209836</v>
      </c>
      <c r="M32" s="74">
        <f t="shared" si="10"/>
        <v>-2083085.2364269143</v>
      </c>
      <c r="N32" s="74">
        <f t="shared" si="10"/>
        <v>-3893769.8694680561</v>
      </c>
      <c r="O32" s="74">
        <f t="shared" si="10"/>
        <v>-4299371.1556994934</v>
      </c>
      <c r="P32" s="74">
        <f t="shared" si="10"/>
        <v>-2558759.9434770253</v>
      </c>
      <c r="Q32" s="74">
        <f t="shared" si="10"/>
        <v>251483.26074101817</v>
      </c>
      <c r="R32" s="74">
        <f t="shared" si="10"/>
        <v>754482.43799846293</v>
      </c>
      <c r="S32" s="74">
        <f t="shared" si="10"/>
        <v>1020489.6604499322</v>
      </c>
      <c r="T32" s="74">
        <f t="shared" si="10"/>
        <v>-171918.82307774495</v>
      </c>
    </row>
    <row r="33" spans="1:20" x14ac:dyDescent="0.3">
      <c r="A33" s="10">
        <v>9.2906736271479939</v>
      </c>
      <c r="B33" s="3">
        <v>0.05</v>
      </c>
      <c r="C33" s="20">
        <f t="shared" si="8"/>
        <v>0</v>
      </c>
      <c r="D33" s="20"/>
      <c r="E33" s="73">
        <f t="shared" si="10"/>
        <v>10329686.279967198</v>
      </c>
      <c r="F33" s="73">
        <f t="shared" si="10"/>
        <v>-2226182.7781293415</v>
      </c>
      <c r="G33" s="73">
        <f t="shared" si="10"/>
        <v>-10796945.24338685</v>
      </c>
      <c r="H33" s="73">
        <f t="shared" si="10"/>
        <v>-9713014.5360519662</v>
      </c>
      <c r="I33" s="73">
        <f t="shared" si="10"/>
        <v>-6403098.077080478</v>
      </c>
      <c r="J33" s="73">
        <f t="shared" si="10"/>
        <v>-5892643.4799591517</v>
      </c>
      <c r="K33" s="73">
        <f t="shared" si="10"/>
        <v>-6772825.7938967925</v>
      </c>
      <c r="L33" s="73">
        <f t="shared" si="10"/>
        <v>-5989011.0386455525</v>
      </c>
      <c r="M33" s="73">
        <f t="shared" si="10"/>
        <v>-5715480.0693829004</v>
      </c>
      <c r="N33" s="73">
        <f t="shared" si="10"/>
        <v>-7063876.2471126122</v>
      </c>
      <c r="O33" s="73">
        <f t="shared" si="10"/>
        <v>-7591640.9513417287</v>
      </c>
      <c r="P33" s="73">
        <f t="shared" si="10"/>
        <v>-6752308.6704997951</v>
      </c>
      <c r="Q33" s="73">
        <f t="shared" si="10"/>
        <v>-5207144.4151549069</v>
      </c>
      <c r="R33" s="73">
        <f t="shared" si="10"/>
        <v>-6764346.6896616975</v>
      </c>
      <c r="S33" s="73">
        <f t="shared" si="10"/>
        <v>-7255951.7279773047</v>
      </c>
      <c r="T33" s="73">
        <f t="shared" si="10"/>
        <v>-9170165.8093519676</v>
      </c>
    </row>
    <row r="34" spans="1:20" x14ac:dyDescent="0.3">
      <c r="A34">
        <v>0</v>
      </c>
      <c r="B34" s="3">
        <v>0</v>
      </c>
      <c r="C34" s="20">
        <f t="shared" si="8"/>
        <v>0</v>
      </c>
      <c r="D34" s="20"/>
      <c r="E34" s="73">
        <f t="shared" si="10"/>
        <v>3733222.8768259604</v>
      </c>
      <c r="F34" s="73">
        <f t="shared" si="10"/>
        <v>-6409679.0053364141</v>
      </c>
      <c r="G34" s="73">
        <f t="shared" si="10"/>
        <v>-16434156.496391505</v>
      </c>
      <c r="H34" s="73">
        <f t="shared" si="10"/>
        <v>-14119223.01328058</v>
      </c>
      <c r="I34" s="73">
        <f t="shared" si="10"/>
        <v>-13904703.723479185</v>
      </c>
      <c r="J34" s="73">
        <f t="shared" si="10"/>
        <v>-10688050.332502784</v>
      </c>
      <c r="K34" s="73">
        <f t="shared" si="10"/>
        <v>-10006399.384266643</v>
      </c>
      <c r="L34" s="73">
        <f t="shared" si="10"/>
        <v>-10689620.250376092</v>
      </c>
      <c r="M34" s="73">
        <f t="shared" si="10"/>
        <v>-9384772.7834508754</v>
      </c>
      <c r="N34" s="73">
        <f t="shared" si="10"/>
        <v>-12144139.323672693</v>
      </c>
      <c r="O34" s="73">
        <f t="shared" si="10"/>
        <v>-11881264.746628447</v>
      </c>
      <c r="P34" s="73">
        <f t="shared" si="10"/>
        <v>-12134495.833575083</v>
      </c>
      <c r="Q34" s="73">
        <f t="shared" si="10"/>
        <v>-9432885.5968844555</v>
      </c>
      <c r="R34" s="73">
        <f t="shared" si="10"/>
        <v>-11102765.01118</v>
      </c>
      <c r="S34" s="73">
        <f t="shared" si="10"/>
        <v>-11768667.41386459</v>
      </c>
      <c r="T34" s="73">
        <f t="shared" si="10"/>
        <v>-13939099.393763676</v>
      </c>
    </row>
    <row r="35" spans="1:20" x14ac:dyDescent="0.3">
      <c r="B35" s="9" t="s">
        <v>29</v>
      </c>
      <c r="C35" s="51">
        <f t="shared" si="8"/>
        <v>0</v>
      </c>
      <c r="D35" s="51"/>
      <c r="E35" s="74">
        <f>SUMPRODUCT($A$28:$A$34,E28:E34)/SUM($A$28:$A$34)</f>
        <v>19013643.015240952</v>
      </c>
      <c r="F35" s="74">
        <f t="shared" ref="F35:T35" si="11">SUMPRODUCT($A$28:$A$34,F28:F34)/SUM($A$28:$A$34)</f>
        <v>5402854.1614119262</v>
      </c>
      <c r="G35" s="74">
        <f t="shared" si="11"/>
        <v>-3552232.1300931172</v>
      </c>
      <c r="H35" s="74">
        <f t="shared" si="11"/>
        <v>-3348012.7250320832</v>
      </c>
      <c r="I35" s="74">
        <f t="shared" si="11"/>
        <v>-526330.94521420531</v>
      </c>
      <c r="J35" s="74">
        <f t="shared" si="11"/>
        <v>52237.14087490258</v>
      </c>
      <c r="K35" s="74">
        <f t="shared" si="11"/>
        <v>-746683.67733185005</v>
      </c>
      <c r="L35" s="74">
        <f t="shared" si="11"/>
        <v>207346.39458457413</v>
      </c>
      <c r="M35" s="74">
        <f t="shared" si="11"/>
        <v>1249175.3471420633</v>
      </c>
      <c r="N35" s="74">
        <f t="shared" si="11"/>
        <v>-419298.13879330253</v>
      </c>
      <c r="O35" s="74">
        <f t="shared" si="11"/>
        <v>-908748.42309713678</v>
      </c>
      <c r="P35" s="74">
        <f t="shared" si="11"/>
        <v>1196394.372985305</v>
      </c>
      <c r="Q35" s="74">
        <f t="shared" si="11"/>
        <v>4041838.1247623339</v>
      </c>
      <c r="R35" s="74">
        <f t="shared" si="11"/>
        <v>4724718.5144764557</v>
      </c>
      <c r="S35" s="74">
        <f t="shared" si="11"/>
        <v>5159518.1398249865</v>
      </c>
      <c r="T35" s="74">
        <f t="shared" si="11"/>
        <v>4256976.0602817126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C16" sqref="C16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[1]PortlandSnowy!BB4</f>
        <v>21.736550535512897</v>
      </c>
      <c r="F6" s="80">
        <f>[1]PortlandSnowy!BC4</f>
        <v>31.419522072509224</v>
      </c>
      <c r="G6" s="80">
        <f>[1]PortlandSnowy!BD4</f>
        <v>40.610931242176186</v>
      </c>
      <c r="H6" s="80">
        <f>[1]PortlandSnowy!BE4</f>
        <v>35.15810158779496</v>
      </c>
      <c r="I6" s="80">
        <f>[1]PortlandSnowy!BF4</f>
        <v>46.644838488130752</v>
      </c>
      <c r="J6" s="80">
        <f>[1]PortlandSnowy!BG4</f>
        <v>36.69861361130549</v>
      </c>
      <c r="K6" s="80">
        <f>[1]PortlandSnowy!BH4</f>
        <v>37.522434557040341</v>
      </c>
      <c r="L6" s="80">
        <f>[1]PortlandSnowy!BI4</f>
        <v>38.672868975894787</v>
      </c>
      <c r="M6" s="80">
        <f>[1]PortlandSnowy!BJ4</f>
        <v>47.271447128934284</v>
      </c>
      <c r="N6" s="80">
        <f>[1]PortlandSnowy!BK4</f>
        <v>52.614937781583293</v>
      </c>
      <c r="O6" s="80">
        <f>[1]PortlandSnowy!BL4</f>
        <v>53.636463000136253</v>
      </c>
      <c r="P6" s="80">
        <f>[1]PortlandSnowy!BM4</f>
        <v>62.870802791520951</v>
      </c>
      <c r="Q6" s="80">
        <f>[1]PortlandSnowy!BN4</f>
        <v>58.535055645469598</v>
      </c>
      <c r="R6" s="80">
        <f>[1]PortlandSnowy!BO4</f>
        <v>70.397090098015411</v>
      </c>
      <c r="S6" s="80">
        <f>[1]PortlandSnowy!BP4</f>
        <v>72.657221465727702</v>
      </c>
      <c r="T6" s="80">
        <f>[1]PortlandSnowy!BQ4</f>
        <v>74.213184552214358</v>
      </c>
    </row>
    <row r="7" spans="1:21" x14ac:dyDescent="0.3">
      <c r="A7" s="3">
        <v>0.05</v>
      </c>
      <c r="B7" s="3">
        <v>0.95</v>
      </c>
      <c r="C7" s="14"/>
      <c r="D7" s="14"/>
      <c r="E7" s="80">
        <f>[1]PortlandSnowy!BB5</f>
        <v>10.95225398906152</v>
      </c>
      <c r="F7" s="80">
        <f>[1]PortlandSnowy!BC5</f>
        <v>14.449091165365139</v>
      </c>
      <c r="G7" s="80">
        <f>[1]PortlandSnowy!BD5</f>
        <v>18.742494669179415</v>
      </c>
      <c r="H7" s="80">
        <f>[1]PortlandSnowy!BE5</f>
        <v>16.239690765149206</v>
      </c>
      <c r="I7" s="80">
        <f>[1]PortlandSnowy!BF5</f>
        <v>19.834959378480939</v>
      </c>
      <c r="J7" s="80">
        <f>[1]PortlandSnowy!BG5</f>
        <v>18.595934287902082</v>
      </c>
      <c r="K7" s="80">
        <f>[1]PortlandSnowy!BH5</f>
        <v>17.890872266014888</v>
      </c>
      <c r="L7" s="80">
        <f>[1]PortlandSnowy!BI5</f>
        <v>20.420098318682122</v>
      </c>
      <c r="M7" s="80">
        <f>[1]PortlandSnowy!BJ5</f>
        <v>21.343547939024546</v>
      </c>
      <c r="N7" s="80">
        <f>[1]PortlandSnowy!BK5</f>
        <v>24.675486412281302</v>
      </c>
      <c r="O7" s="80">
        <f>[1]PortlandSnowy!BL5</f>
        <v>24.527801104021719</v>
      </c>
      <c r="P7" s="80">
        <f>[1]PortlandSnowy!BM5</f>
        <v>29.50825598186594</v>
      </c>
      <c r="Q7" s="80">
        <f>[1]PortlandSnowy!BN5</f>
        <v>33.324249346459183</v>
      </c>
      <c r="R7" s="80">
        <f>[1]PortlandSnowy!BO5</f>
        <v>40.817599551716327</v>
      </c>
      <c r="S7" s="80">
        <f>[1]PortlandSnowy!BP5</f>
        <v>44.746894039433656</v>
      </c>
      <c r="T7" s="80">
        <f>[1]PortlandSnowy!BQ5</f>
        <v>48.773793507048822</v>
      </c>
    </row>
    <row r="8" spans="1:21" x14ac:dyDescent="0.3">
      <c r="A8" s="3">
        <v>0.25</v>
      </c>
      <c r="B8" s="5">
        <v>0.75</v>
      </c>
      <c r="C8" s="46"/>
      <c r="D8" s="46"/>
      <c r="E8" s="78">
        <f>[1]PortlandSnowy!BB6</f>
        <v>4.7663083472940571</v>
      </c>
      <c r="F8" s="78">
        <f>[1]PortlandSnowy!BC6</f>
        <v>6.3077214142306275</v>
      </c>
      <c r="G8" s="78">
        <f>[1]PortlandSnowy!BD6</f>
        <v>8.0538895600632578</v>
      </c>
      <c r="H8" s="78">
        <f>[1]PortlandSnowy!BE6</f>
        <v>6.7601790755441495</v>
      </c>
      <c r="I8" s="78">
        <f>[1]PortlandSnowy!BF6</f>
        <v>8.5882090244938585</v>
      </c>
      <c r="J8" s="78">
        <f>[1]PortlandSnowy!BG6</f>
        <v>7.9319651466610424</v>
      </c>
      <c r="K8" s="78">
        <f>[1]PortlandSnowy!BH6</f>
        <v>7.540017965379187</v>
      </c>
      <c r="L8" s="78">
        <f>[1]PortlandSnowy!BI6</f>
        <v>8.7645535196513116</v>
      </c>
      <c r="M8" s="78">
        <f>[1]PortlandSnowy!BJ6</f>
        <v>9.518454856664988</v>
      </c>
      <c r="N8" s="78">
        <f>[1]PortlandSnowy!BK6</f>
        <v>10.804826846037344</v>
      </c>
      <c r="O8" s="78">
        <f>[1]PortlandSnowy!BL6</f>
        <v>10.819178635293309</v>
      </c>
      <c r="P8" s="78">
        <f>[1]PortlandSnowy!BM6</f>
        <v>12.476880000546878</v>
      </c>
      <c r="Q8" s="78">
        <f>[1]PortlandSnowy!BN6</f>
        <v>14.586204531833019</v>
      </c>
      <c r="R8" s="78">
        <f>[1]PortlandSnowy!BO6</f>
        <v>17.238086569741803</v>
      </c>
      <c r="S8" s="78">
        <f>[1]PortlandSnowy!BP6</f>
        <v>18.964548761042856</v>
      </c>
      <c r="T8" s="78">
        <f>[1]PortlandSnowy!BQ6</f>
        <v>20.636839080466267</v>
      </c>
    </row>
    <row r="9" spans="1:21" x14ac:dyDescent="0.3">
      <c r="A9" s="3">
        <v>0.5</v>
      </c>
      <c r="B9" s="7">
        <v>0.5</v>
      </c>
      <c r="C9" s="41"/>
      <c r="D9" s="41"/>
      <c r="E9" s="79">
        <f>[1]PortlandSnowy!BB7</f>
        <v>7.1054273576010019E-15</v>
      </c>
      <c r="F9" s="79">
        <f>[1]PortlandSnowy!BC7</f>
        <v>0.16002156834071357</v>
      </c>
      <c r="G9" s="79">
        <f>[1]PortlandSnowy!BD7</f>
        <v>8.3320692224550186E-2</v>
      </c>
      <c r="H9" s="79">
        <f>[1]PortlandSnowy!BE7</f>
        <v>0.16510037005697242</v>
      </c>
      <c r="I9" s="79">
        <f>[1]PortlandSnowy!BF7</f>
        <v>6.5637269250238717E-2</v>
      </c>
      <c r="J9" s="79">
        <f>[1]PortlandSnowy!BG7</f>
        <v>7.6445352529376009E-2</v>
      </c>
      <c r="K9" s="79">
        <f>[1]PortlandSnowy!BH7</f>
        <v>3.4033960586810963E-2</v>
      </c>
      <c r="L9" s="79">
        <f>[1]PortlandSnowy!BI7</f>
        <v>0.15323622263991155</v>
      </c>
      <c r="M9" s="79">
        <f>[1]PortlandSnowy!BJ7</f>
        <v>0.24197116846346489</v>
      </c>
      <c r="N9" s="79">
        <f>[1]PortlandSnowy!BK7</f>
        <v>0.27550157848679646</v>
      </c>
      <c r="O9" s="79">
        <f>[1]PortlandSnowy!BL7</f>
        <v>0.22074808837427184</v>
      </c>
      <c r="P9" s="79">
        <f>[1]PortlandSnowy!BM7</f>
        <v>-0.35267564348607294</v>
      </c>
      <c r="Q9" s="79">
        <f>[1]PortlandSnowy!BN7</f>
        <v>0.87120276247093642</v>
      </c>
      <c r="R9" s="79">
        <f>[1]PortlandSnowy!BO7</f>
        <v>1.3876459267928993</v>
      </c>
      <c r="S9" s="79">
        <f>[1]PortlandSnowy!BP7</f>
        <v>1.2352338294420093</v>
      </c>
      <c r="T9" s="79">
        <f>[1]PortlandSnowy!BQ7</f>
        <v>1.4917412262841481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[1]PortlandSnowy!BB8</f>
        <v>-5.1401184260118971</v>
      </c>
      <c r="F10" s="78">
        <f>[1]PortlandSnowy!BC8</f>
        <v>-6.9003847175648776</v>
      </c>
      <c r="G10" s="78">
        <f>[1]PortlandSnowy!BD8</f>
        <v>-8.232953410491147</v>
      </c>
      <c r="H10" s="78">
        <f>[1]PortlandSnowy!BE8</f>
        <v>-7.2273444034804175</v>
      </c>
      <c r="I10" s="78">
        <f>[1]PortlandSnowy!BF8</f>
        <v>-8.873514557496355</v>
      </c>
      <c r="J10" s="78">
        <f>[1]PortlandSnowy!BG8</f>
        <v>-8.8597740038058816</v>
      </c>
      <c r="K10" s="78">
        <f>[1]PortlandSnowy!BH8</f>
        <v>-8.398914977099496</v>
      </c>
      <c r="L10" s="78">
        <f>[1]PortlandSnowy!BI8</f>
        <v>-8.7589072383094795</v>
      </c>
      <c r="M10" s="78">
        <f>[1]PortlandSnowy!BJ8</f>
        <v>-9.9587508705969618</v>
      </c>
      <c r="N10" s="78">
        <f>[1]PortlandSnowy!BK8</f>
        <v>-12.004835854221177</v>
      </c>
      <c r="O10" s="78">
        <f>[1]PortlandSnowy!BL8</f>
        <v>-11.894211024158707</v>
      </c>
      <c r="P10" s="78">
        <f>[1]PortlandSnowy!BM8</f>
        <v>-12.490801582491791</v>
      </c>
      <c r="Q10" s="78">
        <f>[1]PortlandSnowy!BN8</f>
        <v>-10.369029189487126</v>
      </c>
      <c r="R10" s="78">
        <f>[1]PortlandSnowy!BO8</f>
        <v>-9.0310744202501994</v>
      </c>
      <c r="S10" s="78">
        <f>[1]PortlandSnowy!BP8</f>
        <v>-8.0280528702483878</v>
      </c>
      <c r="T10" s="78">
        <f>[1]PortlandSnowy!BQ8</f>
        <v>-8.3204516529056711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[1]PortlandSnowy!BB9</f>
        <v>-12.694973970769373</v>
      </c>
      <c r="F11" s="80">
        <f>[1]PortlandSnowy!BC9</f>
        <v>-17.638915076159435</v>
      </c>
      <c r="G11" s="80">
        <f>[1]PortlandSnowy!BD9</f>
        <v>-20.690973656785701</v>
      </c>
      <c r="H11" s="80">
        <f>[1]PortlandSnowy!BE9</f>
        <v>-18.519008334054632</v>
      </c>
      <c r="I11" s="80">
        <f>[1]PortlandSnowy!BF9</f>
        <v>-22.604718114955737</v>
      </c>
      <c r="J11" s="80">
        <f>[1]PortlandSnowy!BG9</f>
        <v>-22.664499047452466</v>
      </c>
      <c r="K11" s="80">
        <f>[1]PortlandSnowy!BH9</f>
        <v>-20.524024214593954</v>
      </c>
      <c r="L11" s="80">
        <f>[1]PortlandSnowy!BI9</f>
        <v>-22.050857004055413</v>
      </c>
      <c r="M11" s="80">
        <f>[1]PortlandSnowy!BJ9</f>
        <v>-24.276840281786946</v>
      </c>
      <c r="N11" s="80">
        <f>[1]PortlandSnowy!BK9</f>
        <v>-29.876507242907334</v>
      </c>
      <c r="O11" s="80">
        <f>[1]PortlandSnowy!BL9</f>
        <v>-29.200085307882489</v>
      </c>
      <c r="P11" s="80">
        <f>[1]PortlandSnowy!BM9</f>
        <v>-30.274281980240808</v>
      </c>
      <c r="Q11" s="80">
        <f>[1]PortlandSnowy!BN9</f>
        <v>-24.516511858832956</v>
      </c>
      <c r="R11" s="80">
        <f>[1]PortlandSnowy!BO9</f>
        <v>-20.409259970903207</v>
      </c>
      <c r="S11" s="80">
        <f>[1]PortlandSnowy!BP9</f>
        <v>-17.828623633686384</v>
      </c>
      <c r="T11" s="80">
        <f>[1]PortlandSnowy!BQ9</f>
        <v>-17.788787515500115</v>
      </c>
    </row>
    <row r="12" spans="1:21" x14ac:dyDescent="0.3">
      <c r="A12" s="3">
        <v>1</v>
      </c>
      <c r="B12" s="3">
        <v>0</v>
      </c>
      <c r="C12" s="14"/>
      <c r="D12" s="14"/>
      <c r="E12" s="80">
        <f>[1]PortlandSnowy!BB10</f>
        <v>-32.949645288248497</v>
      </c>
      <c r="F12" s="80">
        <f>[1]PortlandSnowy!BC10</f>
        <v>-47.607246028926134</v>
      </c>
      <c r="G12" s="80">
        <f>[1]PortlandSnowy!BD10</f>
        <v>-51.472213729171642</v>
      </c>
      <c r="H12" s="80">
        <f>[1]PortlandSnowy!BE10</f>
        <v>-40.406457540214838</v>
      </c>
      <c r="I12" s="80">
        <f>[1]PortlandSnowy!BF10</f>
        <v>-51.261720227831802</v>
      </c>
      <c r="J12" s="80">
        <f>[1]PortlandSnowy!BG10</f>
        <v>-53.422986155216876</v>
      </c>
      <c r="K12" s="80">
        <f>[1]PortlandSnowy!BH10</f>
        <v>-47.368568965195081</v>
      </c>
      <c r="L12" s="80">
        <f>[1]PortlandSnowy!BI10</f>
        <v>-48.912544705487349</v>
      </c>
      <c r="M12" s="80">
        <f>[1]PortlandSnowy!BJ10</f>
        <v>-55.219857422136634</v>
      </c>
      <c r="N12" s="80">
        <f>[1]PortlandSnowy!BK10</f>
        <v>-66.684028640815825</v>
      </c>
      <c r="O12" s="80">
        <f>[1]PortlandSnowy!BL10</f>
        <v>-66.975628674975425</v>
      </c>
      <c r="P12" s="80">
        <f>[1]PortlandSnowy!BM10</f>
        <v>-67.214947887559163</v>
      </c>
      <c r="Q12" s="80">
        <f>[1]PortlandSnowy!BN10</f>
        <v>-54.471477261955499</v>
      </c>
      <c r="R12" s="80">
        <f>[1]PortlandSnowy!BO10</f>
        <v>-45.129070798474487</v>
      </c>
      <c r="S12" s="80">
        <f>[1]PortlandSnowy!BP10</f>
        <v>-42.701815269817672</v>
      </c>
      <c r="T12" s="80">
        <f>[1]PortlandSnowy!BQ10</f>
        <v>-40.133341014406099</v>
      </c>
    </row>
    <row r="13" spans="1:21" x14ac:dyDescent="0.3">
      <c r="B13" s="9" t="s">
        <v>19</v>
      </c>
      <c r="C13" s="66"/>
      <c r="D13" s="66"/>
      <c r="E13" s="81">
        <f>[1]PortlandSnowy!BB11</f>
        <v>-0.348945700258467</v>
      </c>
      <c r="F13" s="81">
        <f>[1]PortlandSnowy!BC11</f>
        <v>-0.51937271953412678</v>
      </c>
      <c r="G13" s="81">
        <f>[1]PortlandSnowy!BD11</f>
        <v>-0.3328842829588825</v>
      </c>
      <c r="H13" s="81">
        <f>[1]PortlandSnowy!BE11</f>
        <v>-0.44902739447441653</v>
      </c>
      <c r="I13" s="81">
        <f>[1]PortlandSnowy!BF11</f>
        <v>-0.43131910259110995</v>
      </c>
      <c r="J13" s="81">
        <f>[1]PortlandSnowy!BG11</f>
        <v>-0.7291481870692248</v>
      </c>
      <c r="K13" s="81">
        <f>[1]PortlandSnowy!BH11</f>
        <v>-0.56868285380714867</v>
      </c>
      <c r="L13" s="81">
        <f>[1]PortlandSnowy!BI11</f>
        <v>-0.24674772176599472</v>
      </c>
      <c r="M13" s="81">
        <f>[1]PortlandSnowy!BJ11</f>
        <v>-0.47265316545642294</v>
      </c>
      <c r="N13" s="81">
        <f>[1]PortlandSnowy!BK11</f>
        <v>-0.94116277885647748</v>
      </c>
      <c r="O13" s="81">
        <f>[1]PortlandSnowy!BL11</f>
        <v>-0.81942268341997448</v>
      </c>
      <c r="P13" s="81">
        <f>[1]PortlandSnowy!BM11</f>
        <v>-0.18458503551423688</v>
      </c>
      <c r="Q13" s="81">
        <f>[1]PortlandSnowy!BN11</f>
        <v>2.4415757977162573</v>
      </c>
      <c r="R13" s="81">
        <f>[1]PortlandSnowy!BO11</f>
        <v>5.0509803570655807</v>
      </c>
      <c r="S13" s="81">
        <f>[1]PortlandSnowy!BP11</f>
        <v>6.4995703593135632</v>
      </c>
      <c r="T13" s="81">
        <f>[1]PortlandSnowy!BQ11</f>
        <v>7.3766569040733785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9520609.1345546488</v>
      </c>
      <c r="F28" s="73">
        <f t="shared" ref="F28:T28" si="3">F17*F6</f>
        <v>13761750.66775904</v>
      </c>
      <c r="G28" s="73">
        <f t="shared" si="3"/>
        <v>17836321.00156378</v>
      </c>
      <c r="H28" s="73">
        <f t="shared" si="3"/>
        <v>15399248.495454192</v>
      </c>
      <c r="I28" s="73">
        <f t="shared" si="3"/>
        <v>20430439.257801268</v>
      </c>
      <c r="J28" s="73">
        <f t="shared" si="3"/>
        <v>16073992.761751805</v>
      </c>
      <c r="K28" s="73">
        <f t="shared" si="3"/>
        <v>16479853.257452117</v>
      </c>
      <c r="L28" s="73">
        <f t="shared" si="3"/>
        <v>16938716.611441918</v>
      </c>
      <c r="M28" s="73">
        <f t="shared" si="3"/>
        <v>20704893.842473216</v>
      </c>
      <c r="N28" s="73">
        <f t="shared" si="3"/>
        <v>23045342.748333484</v>
      </c>
      <c r="O28" s="73">
        <f t="shared" si="3"/>
        <v>23557134.549659841</v>
      </c>
      <c r="P28" s="73">
        <f t="shared" si="3"/>
        <v>27537411.622686177</v>
      </c>
      <c r="Q28" s="73">
        <f t="shared" si="3"/>
        <v>25638354.372715686</v>
      </c>
      <c r="R28" s="73">
        <f t="shared" si="3"/>
        <v>30833925.46293075</v>
      </c>
      <c r="S28" s="73">
        <f t="shared" si="3"/>
        <v>31911051.667747606</v>
      </c>
      <c r="T28" s="73">
        <f t="shared" si="3"/>
        <v>32505374.833869889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4797087.2472089455</v>
      </c>
      <c r="F29" s="73">
        <f t="shared" si="4"/>
        <v>6328701.9304299308</v>
      </c>
      <c r="G29" s="73">
        <f t="shared" si="4"/>
        <v>8231703.6587035991</v>
      </c>
      <c r="H29" s="73">
        <f t="shared" si="4"/>
        <v>7112984.5551353525</v>
      </c>
      <c r="I29" s="73">
        <f t="shared" si="4"/>
        <v>8687712.2077746503</v>
      </c>
      <c r="J29" s="73">
        <f t="shared" si="4"/>
        <v>8145019.2181011122</v>
      </c>
      <c r="K29" s="73">
        <f t="shared" si="4"/>
        <v>7857671.0992337391</v>
      </c>
      <c r="L29" s="73">
        <f t="shared" si="4"/>
        <v>8944003.0635827687</v>
      </c>
      <c r="M29" s="73">
        <f t="shared" si="4"/>
        <v>9348473.9972927514</v>
      </c>
      <c r="N29" s="73">
        <f t="shared" si="4"/>
        <v>10807863.04857921</v>
      </c>
      <c r="O29" s="73">
        <f t="shared" si="4"/>
        <v>10772610.244886339</v>
      </c>
      <c r="P29" s="73">
        <f t="shared" si="4"/>
        <v>12924616.120057281</v>
      </c>
      <c r="Q29" s="73">
        <f t="shared" si="4"/>
        <v>14596021.213749122</v>
      </c>
      <c r="R29" s="73">
        <f t="shared" si="4"/>
        <v>17878108.603651751</v>
      </c>
      <c r="S29" s="73">
        <f t="shared" si="4"/>
        <v>19652835.862119261</v>
      </c>
      <c r="T29" s="73">
        <f t="shared" si="4"/>
        <v>21362921.556087386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2087643.056114797</v>
      </c>
      <c r="F30" s="74">
        <f t="shared" si="4"/>
        <v>2762781.979433015</v>
      </c>
      <c r="G30" s="74">
        <f t="shared" si="4"/>
        <v>3537268.2947797826</v>
      </c>
      <c r="H30" s="74">
        <f t="shared" si="4"/>
        <v>2960958.4350883374</v>
      </c>
      <c r="I30" s="74">
        <f t="shared" si="4"/>
        <v>3761635.5527283102</v>
      </c>
      <c r="J30" s="74">
        <f t="shared" si="4"/>
        <v>3474200.7342375363</v>
      </c>
      <c r="K30" s="74">
        <f t="shared" si="4"/>
        <v>3311575.8903945391</v>
      </c>
      <c r="L30" s="74">
        <f t="shared" si="4"/>
        <v>3838874.4416072746</v>
      </c>
      <c r="M30" s="74">
        <f t="shared" si="4"/>
        <v>4169083.227219265</v>
      </c>
      <c r="N30" s="74">
        <f t="shared" si="4"/>
        <v>4732514.1585643562</v>
      </c>
      <c r="O30" s="74">
        <f t="shared" si="4"/>
        <v>4751783.2566208215</v>
      </c>
      <c r="P30" s="74">
        <f t="shared" si="4"/>
        <v>5464873.4402395329</v>
      </c>
      <c r="Q30" s="74">
        <f t="shared" si="4"/>
        <v>6388757.5849428624</v>
      </c>
      <c r="R30" s="74">
        <f t="shared" si="4"/>
        <v>7550281.9175469093</v>
      </c>
      <c r="S30" s="74">
        <f t="shared" si="4"/>
        <v>8329229.8158500222</v>
      </c>
      <c r="T30" s="74">
        <f t="shared" si="4"/>
        <v>9038935.5172442254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3.1121771826292388E-9</v>
      </c>
      <c r="F31" s="75">
        <f t="shared" si="4"/>
        <v>70089.446933232539</v>
      </c>
      <c r="G31" s="75">
        <f t="shared" si="4"/>
        <v>36594.448025022444</v>
      </c>
      <c r="H31" s="75">
        <f t="shared" si="4"/>
        <v>72313.962084953921</v>
      </c>
      <c r="I31" s="75">
        <f t="shared" si="4"/>
        <v>28749.123931604558</v>
      </c>
      <c r="J31" s="75">
        <f t="shared" si="4"/>
        <v>33483.064407866696</v>
      </c>
      <c r="K31" s="75">
        <f t="shared" si="4"/>
        <v>14947.715489727376</v>
      </c>
      <c r="L31" s="75">
        <f t="shared" si="4"/>
        <v>67117.465516281256</v>
      </c>
      <c r="M31" s="75">
        <f t="shared" si="4"/>
        <v>105983.37178699762</v>
      </c>
      <c r="N31" s="75">
        <f t="shared" si="4"/>
        <v>120669.69137721685</v>
      </c>
      <c r="O31" s="75">
        <f t="shared" si="4"/>
        <v>96952.560413980187</v>
      </c>
      <c r="P31" s="75">
        <f t="shared" si="4"/>
        <v>-154471.93184689994</v>
      </c>
      <c r="Q31" s="75">
        <f t="shared" si="4"/>
        <v>381586.80996227014</v>
      </c>
      <c r="R31" s="75">
        <f t="shared" si="4"/>
        <v>607788.91593528993</v>
      </c>
      <c r="S31" s="75">
        <f t="shared" si="4"/>
        <v>542514.69789093046</v>
      </c>
      <c r="T31" s="75">
        <f t="shared" si="4"/>
        <v>653382.65711245686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-2251371.8705932107</v>
      </c>
      <c r="F32" s="74">
        <f t="shared" si="4"/>
        <v>-3022368.5062934165</v>
      </c>
      <c r="G32" s="74">
        <f t="shared" si="4"/>
        <v>-3615913.1378877116</v>
      </c>
      <c r="H32" s="74">
        <f t="shared" si="4"/>
        <v>-3165576.848724423</v>
      </c>
      <c r="I32" s="74">
        <f t="shared" si="4"/>
        <v>-3886599.3761834037</v>
      </c>
      <c r="J32" s="74">
        <f t="shared" si="4"/>
        <v>-3880581.0136669762</v>
      </c>
      <c r="K32" s="74">
        <f t="shared" si="4"/>
        <v>-3688803.4579420988</v>
      </c>
      <c r="L32" s="74">
        <f t="shared" si="4"/>
        <v>-3836401.3703795522</v>
      </c>
      <c r="M32" s="74">
        <f t="shared" si="4"/>
        <v>-4361932.8813214693</v>
      </c>
      <c r="N32" s="74">
        <f t="shared" si="4"/>
        <v>-5258118.1041488759</v>
      </c>
      <c r="O32" s="74">
        <f t="shared" si="4"/>
        <v>-5223937.4818105046</v>
      </c>
      <c r="P32" s="74">
        <f t="shared" si="4"/>
        <v>-5470971.0931314044</v>
      </c>
      <c r="Q32" s="74">
        <f t="shared" si="4"/>
        <v>-4541634.7849953612</v>
      </c>
      <c r="R32" s="74">
        <f t="shared" si="4"/>
        <v>-3955610.5960695874</v>
      </c>
      <c r="S32" s="74">
        <f t="shared" si="4"/>
        <v>-3525920.8206130918</v>
      </c>
      <c r="T32" s="74">
        <f t="shared" si="4"/>
        <v>-3644357.8239726839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-5560398.5991969854</v>
      </c>
      <c r="F33" s="73">
        <f t="shared" si="4"/>
        <v>-7725844.8033578321</v>
      </c>
      <c r="G33" s="73">
        <f t="shared" si="4"/>
        <v>-9087475.6300602797</v>
      </c>
      <c r="H33" s="73">
        <f t="shared" si="4"/>
        <v>-8111325.6503159292</v>
      </c>
      <c r="I33" s="73">
        <f t="shared" si="4"/>
        <v>-9900866.5343506131</v>
      </c>
      <c r="J33" s="73">
        <f t="shared" si="4"/>
        <v>-9927050.5827841796</v>
      </c>
      <c r="K33" s="73">
        <f t="shared" si="4"/>
        <v>-9014151.4350496642</v>
      </c>
      <c r="L33" s="73">
        <f t="shared" si="4"/>
        <v>-9658275.367776271</v>
      </c>
      <c r="M33" s="73">
        <f t="shared" si="4"/>
        <v>-10633256.043422682</v>
      </c>
      <c r="N33" s="73">
        <f t="shared" si="4"/>
        <v>-13085910.172393411</v>
      </c>
      <c r="O33" s="73">
        <f t="shared" si="4"/>
        <v>-12824677.467221988</v>
      </c>
      <c r="P33" s="73">
        <f t="shared" si="4"/>
        <v>-13260135.507345473</v>
      </c>
      <c r="Q33" s="73">
        <f t="shared" si="4"/>
        <v>-10738232.194168834</v>
      </c>
      <c r="R33" s="73">
        <f t="shared" si="4"/>
        <v>-8939255.8672556039</v>
      </c>
      <c r="S33" s="73">
        <f t="shared" si="4"/>
        <v>-7830331.4999150597</v>
      </c>
      <c r="T33" s="73">
        <f t="shared" si="4"/>
        <v>-7791488.9317890499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-14431944.636252841</v>
      </c>
      <c r="F34" s="73">
        <f t="shared" si="4"/>
        <v>-20851973.760669649</v>
      </c>
      <c r="G34" s="73">
        <f t="shared" si="4"/>
        <v>-22606596.269852184</v>
      </c>
      <c r="H34" s="73">
        <f t="shared" si="4"/>
        <v>-17698028.402614098</v>
      </c>
      <c r="I34" s="73">
        <f t="shared" si="4"/>
        <v>-22452633.45979033</v>
      </c>
      <c r="J34" s="73">
        <f t="shared" si="4"/>
        <v>-23399267.935984991</v>
      </c>
      <c r="K34" s="73">
        <f t="shared" si="4"/>
        <v>-20804275.48951368</v>
      </c>
      <c r="L34" s="73">
        <f t="shared" si="4"/>
        <v>-21423694.581003457</v>
      </c>
      <c r="M34" s="73">
        <f t="shared" si="4"/>
        <v>-24186297.550895847</v>
      </c>
      <c r="N34" s="73">
        <f t="shared" si="4"/>
        <v>-29207604.544677332</v>
      </c>
      <c r="O34" s="73">
        <f t="shared" si="4"/>
        <v>-29415696.114049207</v>
      </c>
      <c r="P34" s="73">
        <f t="shared" si="4"/>
        <v>-29440147.174750913</v>
      </c>
      <c r="Q34" s="73">
        <f t="shared" si="4"/>
        <v>-23858507.040736508</v>
      </c>
      <c r="R34" s="73">
        <f t="shared" si="4"/>
        <v>-19766533.009731825</v>
      </c>
      <c r="S34" s="73">
        <f t="shared" si="4"/>
        <v>-18754637.266503923</v>
      </c>
      <c r="T34" s="73">
        <f t="shared" si="4"/>
        <v>-17578403.36430987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-152838.21671320853</v>
      </c>
      <c r="F35" s="74">
        <f t="shared" si="4"/>
        <v>-227485.25115594754</v>
      </c>
      <c r="G35" s="74">
        <f t="shared" si="4"/>
        <v>-146202.77707554121</v>
      </c>
      <c r="H35" s="74">
        <f t="shared" si="4"/>
        <v>-196673.99877979443</v>
      </c>
      <c r="I35" s="74">
        <f t="shared" si="4"/>
        <v>-188917.76693490616</v>
      </c>
      <c r="J35" s="74">
        <f t="shared" si="4"/>
        <v>-319366.90593632049</v>
      </c>
      <c r="K35" s="74">
        <f t="shared" si="4"/>
        <v>-249765.50939209969</v>
      </c>
      <c r="L35" s="74">
        <f t="shared" si="4"/>
        <v>-108075.50213350568</v>
      </c>
      <c r="M35" s="74">
        <f t="shared" si="4"/>
        <v>-207022.08646991325</v>
      </c>
      <c r="N35" s="74">
        <f t="shared" si="4"/>
        <v>-412229.29713913711</v>
      </c>
      <c r="O35" s="74">
        <f t="shared" si="4"/>
        <v>-359890.44255805277</v>
      </c>
      <c r="P35" s="74">
        <f t="shared" si="4"/>
        <v>-80848.245555235757</v>
      </c>
      <c r="Q35" s="74">
        <f t="shared" si="4"/>
        <v>1069410.1993997206</v>
      </c>
      <c r="R35" s="74">
        <f t="shared" si="4"/>
        <v>2212329.3963947245</v>
      </c>
      <c r="S35" s="74">
        <f t="shared" si="4"/>
        <v>2854611.301810517</v>
      </c>
      <c r="T35" s="74">
        <f t="shared" si="4"/>
        <v>3230975.72398414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E1" workbookViewId="0">
      <selection activeCell="K20" sqref="K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13874180.161165692</v>
      </c>
      <c r="Q17" s="19">
        <f>'Spot Prices'!Q17/'Spot Prices'!P17*DualFuelCM!P17</f>
        <v>14132674.680568701</v>
      </c>
      <c r="R17" s="19">
        <f>'Spot Prices'!R17/'Spot Prices'!Q17*DualFuelCM!Q17</f>
        <v>14389624.585089212</v>
      </c>
      <c r="S17" s="19">
        <f>'Spot Prices'!S17/'Spot Prices'!R17*DualFuelCM!R17</f>
        <v>14616464.736462442</v>
      </c>
      <c r="T17" s="19">
        <f>'Spot Prices'!T17/'Spot Prices'!S17*DualFuelCM!S17</f>
        <v>14535817.010175627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10183836.592636168</v>
      </c>
      <c r="Q18" s="19">
        <f>'Spot Prices'!Q18/'Spot Prices'!P18*DualFuelCM!P18</f>
        <v>10790076.403585263</v>
      </c>
      <c r="R18" s="19">
        <f>'Spot Prices'!R18/'Spot Prices'!Q18*DualFuelCM!Q18</f>
        <v>11000761.229315711</v>
      </c>
      <c r="S18" s="19">
        <f>'Spot Prices'!S18/'Spot Prices'!R18*DualFuelCM!R18</f>
        <v>11203305.177820517</v>
      </c>
      <c r="T18" s="19">
        <f>'Spot Prices'!T18/'Spot Prices'!S18*DualFuelCM!S18</f>
        <v>11258651.047459286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8520074.1426120792</v>
      </c>
      <c r="Q19" s="49">
        <f>'Spot Prices'!Q19/'Spot Prices'!P19*DualFuelCM!P19</f>
        <v>9419667.7534062471</v>
      </c>
      <c r="R19" s="49">
        <f>'Spot Prices'!R19/'Spot Prices'!Q19*DualFuelCM!Q19</f>
        <v>9883403.3050532397</v>
      </c>
      <c r="S19" s="49">
        <f>'Spot Prices'!S19/'Spot Prices'!R19*DualFuelCM!R19</f>
        <v>10260999.020121938</v>
      </c>
      <c r="T19" s="49">
        <f>'Spot Prices'!T19/'Spot Prices'!S19*DualFuelCM!S19</f>
        <v>10356172.233663926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7478691.0424352167</v>
      </c>
      <c r="Q20" s="40">
        <f>'Spot Prices'!Q20/'Spot Prices'!P20*DualFuelCM!P20</f>
        <v>8447800.566895714</v>
      </c>
      <c r="R20" s="40">
        <f>'Spot Prices'!R20/'Spot Prices'!Q20*DualFuelCM!Q20</f>
        <v>9013295.0866674241</v>
      </c>
      <c r="S20" s="40">
        <f>'Spot Prices'!S20/'Spot Prices'!R20*DualFuelCM!R20</f>
        <v>9428341.1858180221</v>
      </c>
      <c r="T20" s="40">
        <f>'Spot Prices'!T20/'Spot Prices'!S20*DualFuelCM!S20</f>
        <v>9501858.7148994822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6363794.4297835175</v>
      </c>
      <c r="Q21" s="49">
        <f>'Spot Prices'!Q21/'Spot Prices'!P21*DualFuelCM!P21</f>
        <v>7125042.7898221416</v>
      </c>
      <c r="R21" s="49">
        <f>'Spot Prices'!R21/'Spot Prices'!Q21*DualFuelCM!Q21</f>
        <v>7407024.5119669354</v>
      </c>
      <c r="S21" s="49">
        <f>'Spot Prices'!S21/'Spot Prices'!R21*DualFuelCM!R21</f>
        <v>7644463.3055613497</v>
      </c>
      <c r="T21" s="49">
        <f>'Spot Prices'!T21/'Spot Prices'!S21*DualFuelCM!S21</f>
        <v>7580231.0766764181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4976673.1585523104</v>
      </c>
      <c r="Q22" s="19">
        <f>'Spot Prices'!Q22/'Spot Prices'!P22*DualFuelCM!P22</f>
        <v>5439245.1912400387</v>
      </c>
      <c r="R22" s="19">
        <f>'Spot Prices'!R22/'Spot Prices'!Q22*DualFuelCM!Q22</f>
        <v>5291532.064930304</v>
      </c>
      <c r="S22" s="19">
        <f>'Spot Prices'!S22/'Spot Prices'!R22*DualFuelCM!R22</f>
        <v>5363628.7589831324</v>
      </c>
      <c r="T22" s="19">
        <f>'Spot Prices'!T22/'Spot Prices'!S22*DualFuelCM!S22</f>
        <v>5149363.7103964789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3165033.0815522918</v>
      </c>
      <c r="Q23" s="19">
        <f>'Spot Prices'!Q23/'Spot Prices'!P23*DualFuelCM!P23</f>
        <v>3744214.6185466186</v>
      </c>
      <c r="R23" s="19">
        <f>'Spot Prices'!R23/'Spot Prices'!Q23*DualFuelCM!Q23</f>
        <v>3561078.0630732193</v>
      </c>
      <c r="S23" s="19">
        <f>'Spot Prices'!S23/'Spot Prices'!R23*DualFuelCM!R23</f>
        <v>3582606.2756564515</v>
      </c>
      <c r="T23" s="19">
        <f>'Spot Prices'!T23/'Spot Prices'!S23*DualFuelCM!S23</f>
        <v>3378761.9415051588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7497966.4873766815</v>
      </c>
      <c r="Q24" s="49">
        <f>'Spot Prices'!Q24/'Spot Prices'!P24*DualFuelCM!P24</f>
        <v>8285500.2350967061</v>
      </c>
      <c r="R24" s="49">
        <f>'Spot Prices'!R24/'Spot Prices'!Q24*DualFuelCM!Q24</f>
        <v>8616084.7021953166</v>
      </c>
      <c r="S24" s="49">
        <f>'Spot Prices'!S24/'Spot Prices'!R24*DualFuelCM!R24</f>
        <v>8906983.4386737011</v>
      </c>
      <c r="T24" s="49">
        <f>'Spot Prices'!T24/'Spot Prices'!S24*DualFuelCM!S24</f>
        <v>8902745.1924340911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13718036.891405039</v>
      </c>
      <c r="G28" s="20">
        <f t="shared" si="2"/>
        <v>11678368.07275871</v>
      </c>
      <c r="H28" s="20">
        <f t="shared" si="2"/>
        <v>10721981.111278608</v>
      </c>
      <c r="I28" s="20">
        <f t="shared" si="2"/>
        <v>13381603.112332691</v>
      </c>
      <c r="J28" s="20">
        <f t="shared" si="2"/>
        <v>12961885.285271753</v>
      </c>
      <c r="K28" s="20">
        <f t="shared" si="2"/>
        <v>11856987.91719088</v>
      </c>
      <c r="L28" s="20">
        <f t="shared" si="2"/>
        <v>14522924.558235213</v>
      </c>
      <c r="M28" s="20">
        <f t="shared" si="2"/>
        <v>11869265.758450525</v>
      </c>
      <c r="N28" s="20">
        <f t="shared" si="2"/>
        <v>13782036.523615908</v>
      </c>
      <c r="O28" s="20">
        <f t="shared" si="2"/>
        <v>13351726.323963415</v>
      </c>
      <c r="P28" s="21">
        <f>(O28*'Spot Prices'!P5/'Spot Prices'!O5)*($E$26)</f>
        <v>13957774.532546885</v>
      </c>
      <c r="Q28" s="21">
        <f>(P28*'Spot Prices'!Q5/'Spot Prices'!P5)*($E$26)</f>
        <v>14217826.526813557</v>
      </c>
      <c r="R28" s="21">
        <f>(Q28*'Spot Prices'!R5/'Spot Prices'!Q5)*($E$26)</f>
        <v>14476324.599621875</v>
      </c>
      <c r="S28" s="21">
        <f>(R28*'Spot Prices'!S5/'Spot Prices'!R5)*($E$26)</f>
        <v>14704531.502733788</v>
      </c>
      <c r="T28" s="21">
        <f>(S28*'Spot Prices'!T5/'Spot Prices'!S5)*($E$26)</f>
        <v>14623397.859736653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9266244.8349261656</v>
      </c>
      <c r="G29" s="20">
        <f t="shared" si="3"/>
        <v>7441819.5229787091</v>
      </c>
      <c r="H29" s="20">
        <f t="shared" si="3"/>
        <v>8119609.5339955157</v>
      </c>
      <c r="I29" s="20">
        <f t="shared" si="3"/>
        <v>8939164.284314556</v>
      </c>
      <c r="J29" s="20">
        <f t="shared" si="3"/>
        <v>8865183.0067633651</v>
      </c>
      <c r="K29" s="20">
        <f t="shared" si="3"/>
        <v>8353400.7871728772</v>
      </c>
      <c r="L29" s="20">
        <f t="shared" si="3"/>
        <v>8973062.6901585013</v>
      </c>
      <c r="M29" s="20">
        <f t="shared" si="3"/>
        <v>9191350.2064335607</v>
      </c>
      <c r="N29" s="20">
        <f t="shared" si="3"/>
        <v>8980331.7210063431</v>
      </c>
      <c r="O29" s="20">
        <f t="shared" si="3"/>
        <v>8916082.8451074772</v>
      </c>
      <c r="P29" s="21">
        <f>(O29*'Spot Prices'!P6/'Spot Prices'!O6)*($E$26)</f>
        <v>9661972.8336923663</v>
      </c>
      <c r="Q29" s="21">
        <f>(P29*'Spot Prices'!Q6/'Spot Prices'!P6)*($E$26)</f>
        <v>10237146.299096204</v>
      </c>
      <c r="R29" s="21">
        <f>(Q29*'Spot Prices'!R6/'Spot Prices'!Q6)*($E$26)</f>
        <v>10437034.724657819</v>
      </c>
      <c r="S29" s="21">
        <f>(R29*'Spot Prices'!S6/'Spot Prices'!R6)*($E$26)</f>
        <v>10629199.446693646</v>
      </c>
      <c r="T29" s="21">
        <f>(S29*'Spot Prices'!T6/'Spot Prices'!S6)*($E$26)</f>
        <v>10681709.15499882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7488924.9582065959</v>
      </c>
      <c r="G30" s="51">
        <f t="shared" si="4"/>
        <v>5749825.5997739742</v>
      </c>
      <c r="H30" s="51">
        <f t="shared" si="4"/>
        <v>6209012.5860835128</v>
      </c>
      <c r="I30" s="51">
        <f t="shared" si="4"/>
        <v>7181411.7125063529</v>
      </c>
      <c r="J30" s="51">
        <f t="shared" si="4"/>
        <v>7065817.4927045908</v>
      </c>
      <c r="K30" s="51">
        <f t="shared" si="4"/>
        <v>6804846.679374407</v>
      </c>
      <c r="L30" s="51">
        <f t="shared" si="4"/>
        <v>7209394.4849689994</v>
      </c>
      <c r="M30" s="51">
        <f t="shared" si="4"/>
        <v>7411045.9971705498</v>
      </c>
      <c r="N30" s="51">
        <f t="shared" si="4"/>
        <v>7115941.1721283253</v>
      </c>
      <c r="O30" s="51">
        <f t="shared" si="4"/>
        <v>7256946.8758257916</v>
      </c>
      <c r="P30" s="52">
        <f>(O30*'Spot Prices'!P7/'Spot Prices'!O7)*($E$26)</f>
        <v>7949822.9672487844</v>
      </c>
      <c r="Q30" s="52">
        <f>(P30*'Spot Prices'!Q7/'Spot Prices'!P7)*($E$26)</f>
        <v>8789206.5017785896</v>
      </c>
      <c r="R30" s="52">
        <f>(Q30*'Spot Prices'!R7/'Spot Prices'!Q7)*($E$26)</f>
        <v>9221904.0907320585</v>
      </c>
      <c r="S30" s="52">
        <f>(R30*'Spot Prices'!S7/'Spot Prices'!R7)*($E$26)</f>
        <v>9574227.2087874096</v>
      </c>
      <c r="T30" s="52">
        <f>(S30*'Spot Prices'!T7/'Spot Prices'!S7)*($E$26)</f>
        <v>9663030.4499586187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6459032.5193413571</v>
      </c>
      <c r="G31" s="43">
        <f t="shared" si="5"/>
        <v>4693637.2979198219</v>
      </c>
      <c r="H31" s="43">
        <f t="shared" si="5"/>
        <v>5271737.6170443585</v>
      </c>
      <c r="I31" s="43">
        <f t="shared" si="5"/>
        <v>6079930.8382753227</v>
      </c>
      <c r="J31" s="43">
        <f t="shared" si="5"/>
        <v>6052410.0309037324</v>
      </c>
      <c r="K31" s="43">
        <f t="shared" si="5"/>
        <v>5948313.0633406965</v>
      </c>
      <c r="L31" s="43">
        <f t="shared" si="5"/>
        <v>6257062.9560301546</v>
      </c>
      <c r="M31" s="43">
        <f t="shared" si="5"/>
        <v>6392601.2309671203</v>
      </c>
      <c r="N31" s="43">
        <f t="shared" si="5"/>
        <v>6165348.6023323415</v>
      </c>
      <c r="O31" s="43">
        <f t="shared" si="5"/>
        <v>6201765.3389687138</v>
      </c>
      <c r="P31" s="44">
        <f>(O31*'Spot Prices'!P8/'Spot Prices'!O8)*($E$26)</f>
        <v>6856767.5489372555</v>
      </c>
      <c r="Q31" s="44">
        <f>(P31*'Spot Prices'!Q8/'Spot Prices'!P8)*($E$26)</f>
        <v>7745286.502452285</v>
      </c>
      <c r="R31" s="44">
        <f>(Q31*'Spot Prices'!R8/'Spot Prices'!Q8)*($E$26)</f>
        <v>8263754.8347140672</v>
      </c>
      <c r="S31" s="44">
        <f>(R31*'Spot Prices'!S8/'Spot Prices'!R8)*($E$26)</f>
        <v>8644285.9474209435</v>
      </c>
      <c r="T31" s="44">
        <f>(S31*'Spot Prices'!T8/'Spot Prices'!S8)*($E$26)</f>
        <v>8711689.8025639765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5540096.4428083496</v>
      </c>
      <c r="G32" s="51">
        <f t="shared" si="6"/>
        <v>3777656.1247893106</v>
      </c>
      <c r="H32" s="51">
        <f t="shared" si="6"/>
        <v>4471923.5851989174</v>
      </c>
      <c r="I32" s="51">
        <f t="shared" si="6"/>
        <v>5157601.6431189654</v>
      </c>
      <c r="J32" s="51">
        <f t="shared" si="6"/>
        <v>5195628.9530151347</v>
      </c>
      <c r="K32" s="51">
        <f t="shared" si="6"/>
        <v>5148112.5027825311</v>
      </c>
      <c r="L32" s="51">
        <f t="shared" si="6"/>
        <v>5349974.8247670336</v>
      </c>
      <c r="M32" s="51">
        <f t="shared" si="6"/>
        <v>5473549.6240598178</v>
      </c>
      <c r="N32" s="51">
        <f t="shared" si="6"/>
        <v>5299308.1871653628</v>
      </c>
      <c r="O32" s="51">
        <f t="shared" si="6"/>
        <v>5314854.9198533138</v>
      </c>
      <c r="P32" s="52">
        <f>(O32*'Spot Prices'!P9/'Spot Prices'!O9)*($E$26)</f>
        <v>5795740.4670459358</v>
      </c>
      <c r="Q32" s="52">
        <f>(P32*'Spot Prices'!Q9/'Spot Prices'!P9)*($E$26)</f>
        <v>6489037.2060322547</v>
      </c>
      <c r="R32" s="52">
        <f>(Q32*'Spot Prices'!R9/'Spot Prices'!Q9)*($E$26)</f>
        <v>6745848.2793681789</v>
      </c>
      <c r="S32" s="52">
        <f>(R32*'Spot Prices'!S9/'Spot Prices'!R9)*($E$26)</f>
        <v>6962092.4776473064</v>
      </c>
      <c r="T32" s="52">
        <f>(S32*'Spot Prices'!T9/'Spot Prices'!S9)*($E$26)</f>
        <v>6903593.8362558344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4378586.7097803121</v>
      </c>
      <c r="G33" s="20">
        <f t="shared" si="7"/>
        <v>2665480.1510470123</v>
      </c>
      <c r="H33" s="20">
        <f t="shared" si="7"/>
        <v>3407574.5199101092</v>
      </c>
      <c r="I33" s="20">
        <f t="shared" si="7"/>
        <v>3943877.8648166498</v>
      </c>
      <c r="J33" s="20">
        <f t="shared" si="7"/>
        <v>4032593.48216801</v>
      </c>
      <c r="K33" s="20">
        <f t="shared" si="7"/>
        <v>4066527.5568898115</v>
      </c>
      <c r="L33" s="20">
        <f t="shared" si="7"/>
        <v>4268731.1624737903</v>
      </c>
      <c r="M33" s="20">
        <f t="shared" si="7"/>
        <v>4271342.217132194</v>
      </c>
      <c r="N33" s="20">
        <f t="shared" si="7"/>
        <v>4197079.8934174301</v>
      </c>
      <c r="O33" s="20">
        <f t="shared" si="7"/>
        <v>4173289.0632081782</v>
      </c>
      <c r="P33" s="21">
        <f>(O33*'Spot Prices'!P10/'Spot Prices'!O10)*($E$26)</f>
        <v>4452794.686654943</v>
      </c>
      <c r="Q33" s="21">
        <f>(P33*'Spot Prices'!Q10/'Spot Prices'!P10)*($E$26)</f>
        <v>4866673.2404047465</v>
      </c>
      <c r="R33" s="21">
        <f>(Q33*'Spot Prices'!R10/'Spot Prices'!Q10)*($E$26)</f>
        <v>4734509.4026307371</v>
      </c>
      <c r="S33" s="21">
        <f>(R33*'Spot Prices'!S10/'Spot Prices'!R10)*($E$26)</f>
        <v>4799016.7082093917</v>
      </c>
      <c r="T33" s="21">
        <f>(S33*'Spot Prices'!T10/'Spot Prices'!S10)*($E$26)</f>
        <v>4607306.6562356241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2289288.9242196986</v>
      </c>
      <c r="G34" s="20">
        <f t="shared" si="8"/>
        <v>1217973.9946507066</v>
      </c>
      <c r="H34" s="20">
        <f t="shared" si="8"/>
        <v>1792503.5586776915</v>
      </c>
      <c r="I34" s="20">
        <f t="shared" si="8"/>
        <v>1441652.017767624</v>
      </c>
      <c r="J34" s="20">
        <f t="shared" si="8"/>
        <v>2439049.8700572969</v>
      </c>
      <c r="K34" s="20">
        <f t="shared" si="8"/>
        <v>2539306.4258665056</v>
      </c>
      <c r="L34" s="20">
        <f t="shared" si="8"/>
        <v>2118398.3091671141</v>
      </c>
      <c r="M34" s="20">
        <f t="shared" si="8"/>
        <v>2551836.1629517246</v>
      </c>
      <c r="N34" s="20">
        <f t="shared" si="8"/>
        <v>2195725.5575796659</v>
      </c>
      <c r="O34" s="20">
        <f t="shared" si="8"/>
        <v>2579540.3972814661</v>
      </c>
      <c r="P34" s="21">
        <f>(O34*'Spot Prices'!P11/'Spot Prices'!O11)*($E$26)</f>
        <v>2659951.3146540471</v>
      </c>
      <c r="Q34" s="21">
        <f>(P34*'Spot Prices'!Q11/'Spot Prices'!P11)*($E$26)</f>
        <v>3146706.002853333</v>
      </c>
      <c r="R34" s="21">
        <f>(Q34*'Spot Prices'!R11/'Spot Prices'!Q11)*($E$26)</f>
        <v>2992794.7137954105</v>
      </c>
      <c r="S34" s="21">
        <f>(R34*'Spot Prices'!S11/'Spot Prices'!R11)*($E$26)</f>
        <v>3010887.4148470014</v>
      </c>
      <c r="T34" s="21">
        <f>(S34*'Spot Prices'!T11/'Spot Prices'!S11)*($E$26)</f>
        <v>2839572.932299925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6572457.4609526834</v>
      </c>
      <c r="G35" s="51">
        <f t="shared" si="9"/>
        <v>4791987.9379691379</v>
      </c>
      <c r="H35" s="51">
        <f t="shared" si="9"/>
        <v>5413425.0986614069</v>
      </c>
      <c r="I35" s="51">
        <f t="shared" si="9"/>
        <v>6202018.3049380956</v>
      </c>
      <c r="J35" s="51">
        <f t="shared" si="9"/>
        <v>6185968.6090535782</v>
      </c>
      <c r="K35" s="51">
        <f t="shared" si="9"/>
        <v>6023978.7884836365</v>
      </c>
      <c r="L35" s="51">
        <f t="shared" si="9"/>
        <v>6371158.7823582143</v>
      </c>
      <c r="M35" s="51">
        <f t="shared" si="9"/>
        <v>6502068.691352603</v>
      </c>
      <c r="N35" s="51">
        <f t="shared" si="9"/>
        <v>6292765.2840427784</v>
      </c>
      <c r="O35" s="51">
        <f t="shared" si="9"/>
        <v>6339392.8775139479</v>
      </c>
      <c r="P35" s="52">
        <f>(O35*'Spot Prices'!P12/'Spot Prices'!O12)*($E$26)</f>
        <v>6921893.1977615757</v>
      </c>
      <c r="Q35" s="52">
        <f>(P35*'Spot Prices'!Q12/'Spot Prices'!P12)*($E$26)</f>
        <v>7648920.2524341205</v>
      </c>
      <c r="R35" s="52">
        <f>(Q35*'Spot Prices'!R12/'Spot Prices'!Q12)*($E$26)</f>
        <v>7954105.7154457187</v>
      </c>
      <c r="S35" s="52">
        <f>(R35*'Spot Prices'!S12/'Spot Prices'!R12)*($E$26)</f>
        <v>8222654.5264676325</v>
      </c>
      <c r="T35" s="52">
        <f>(S35*'Spot Prices'!T12/'Spot Prices'!S12)*($E$26)</f>
        <v>8218741.907244036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247903.47289218512</v>
      </c>
      <c r="Q17" s="36">
        <f>'Spot Prices'!Q17/'Spot Prices'!P17*DualFuelMWh!P17</f>
        <v>252522.24591799383</v>
      </c>
      <c r="R17" s="36">
        <f>'Spot Prices'!R17/'Spot Prices'!Q17*DualFuelMWh!Q17</f>
        <v>257113.41980719019</v>
      </c>
      <c r="S17" s="36">
        <f>'Spot Prices'!S17/'Spot Prices'!R17*DualFuelMWh!R17</f>
        <v>261166.5934479805</v>
      </c>
      <c r="T17" s="36">
        <f>'Spot Prices'!T17/'Spot Prices'!S17*DualFuelMWh!S17</f>
        <v>259725.58207324566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209049.59394648706</v>
      </c>
      <c r="Q18" s="36">
        <f>'Spot Prices'!Q18/'Spot Prices'!P18*DualFuelMWh!P18</f>
        <v>221494.23454536937</v>
      </c>
      <c r="R18" s="36">
        <f>'Spot Prices'!R18/'Spot Prices'!Q18*DualFuelMWh!Q18</f>
        <v>225819.08568265924</v>
      </c>
      <c r="S18" s="36">
        <f>'Spot Prices'!S18/'Spot Prices'!R18*DualFuelMWh!R18</f>
        <v>229976.82425260689</v>
      </c>
      <c r="T18" s="36">
        <f>'Spot Prices'!T18/'Spot Prices'!S18*DualFuelMWh!S18</f>
        <v>231112.94141919282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189623.50796694163</v>
      </c>
      <c r="Q19" s="50">
        <f>'Spot Prices'!Q19/'Spot Prices'!P19*DualFuelMWh!P19</f>
        <v>209644.9412746969</v>
      </c>
      <c r="R19" s="50">
        <f>'Spot Prices'!R19/'Spot Prices'!Q19*DualFuelMWh!Q19</f>
        <v>219965.87987222517</v>
      </c>
      <c r="S19" s="50">
        <f>'Spot Prices'!S19/'Spot Prices'!R19*DualFuelMWh!R19</f>
        <v>228369.68280705044</v>
      </c>
      <c r="T19" s="50">
        <f>'Spot Prices'!T19/'Spot Prices'!S19*DualFuelMWh!S19</f>
        <v>230487.86608975905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175096.56688791557</v>
      </c>
      <c r="Q20" s="45">
        <f>'Spot Prices'!Q20/'Spot Prices'!P20*DualFuelMWh!P20</f>
        <v>197786.06558609416</v>
      </c>
      <c r="R20" s="45">
        <f>'Spot Prices'!R20/'Spot Prices'!Q20*DualFuelMWh!Q20</f>
        <v>211025.83554638861</v>
      </c>
      <c r="S20" s="45">
        <f>'Spot Prices'!S20/'Spot Prices'!R20*DualFuelMWh!R20</f>
        <v>220743.19740144222</v>
      </c>
      <c r="T20" s="45">
        <f>'Spot Prices'!T20/'Spot Prices'!S20*DualFuelMWh!S20</f>
        <v>222464.44338890241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156320.51249088126</v>
      </c>
      <c r="Q21" s="50">
        <f>'Spot Prices'!Q21/'Spot Prices'!P21*DualFuelMWh!P21</f>
        <v>175019.84904033807</v>
      </c>
      <c r="R21" s="50">
        <f>'Spot Prices'!R21/'Spot Prices'!Q21*DualFuelMWh!Q21</f>
        <v>181946.45985486041</v>
      </c>
      <c r="S21" s="50">
        <f>'Spot Prices'!S21/'Spot Prices'!R21*DualFuelMWh!R21</f>
        <v>187778.91630979939</v>
      </c>
      <c r="T21" s="50">
        <f>'Spot Prices'!T21/'Spot Prices'!S21*DualFuelMWh!S21</f>
        <v>186201.11315344166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133949.68293058794</v>
      </c>
      <c r="Q22" s="36">
        <f>'Spot Prices'!Q22/'Spot Prices'!P22*DualFuelMWh!P22</f>
        <v>146400.04387193275</v>
      </c>
      <c r="R22" s="36">
        <f>'Spot Prices'!R22/'Spot Prices'!Q22*DualFuelMWh!Q22</f>
        <v>142424.27013644585</v>
      </c>
      <c r="S22" s="36">
        <f>'Spot Prices'!S22/'Spot Prices'!R22*DualFuelMWh!R22</f>
        <v>144364.78923445495</v>
      </c>
      <c r="T22" s="36">
        <f>'Spot Prices'!T22/'Spot Prices'!S22*DualFuelMWh!S22</f>
        <v>138597.73674639518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101505.63791583896</v>
      </c>
      <c r="Q23" s="36">
        <f>'Spot Prices'!Q23/'Spot Prices'!P23*DualFuelMWh!P23</f>
        <v>120080.54372783496</v>
      </c>
      <c r="R23" s="36">
        <f>'Spot Prices'!R23/'Spot Prices'!Q23*DualFuelMWh!Q23</f>
        <v>114207.17924473147</v>
      </c>
      <c r="S23" s="36">
        <f>'Spot Prices'!S23/'Spot Prices'!R23*DualFuelMWh!R23</f>
        <v>114897.60961153731</v>
      </c>
      <c r="T23" s="36">
        <f>'Spot Prices'!T23/'Spot Prices'!S23*DualFuelMWh!S23</f>
        <v>108360.12686162295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173351.46072206038</v>
      </c>
      <c r="Q24" s="50">
        <f>'Spot Prices'!Q24/'Spot Prices'!P24*DualFuelMWh!P24</f>
        <v>191559.08085013449</v>
      </c>
      <c r="R24" s="50">
        <f>'Spot Prices'!R24/'Spot Prices'!Q24*DualFuelMWh!Q24</f>
        <v>199202.12651592249</v>
      </c>
      <c r="S24" s="50">
        <f>'Spot Prices'!S24/'Spot Prices'!R24*DualFuelMWh!R24</f>
        <v>205927.64615856533</v>
      </c>
      <c r="T24" s="50">
        <f>'Spot Prices'!T24/'Spot Prices'!S24*DualFuelMWh!S24</f>
        <v>205829.65876721419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223099.90162723124</v>
      </c>
      <c r="G28" s="15">
        <f t="shared" si="1"/>
        <v>214825.15192140784</v>
      </c>
      <c r="H28" s="15">
        <f t="shared" si="1"/>
        <v>213615.44804768232</v>
      </c>
      <c r="I28" s="15">
        <f t="shared" si="1"/>
        <v>243198.76754106683</v>
      </c>
      <c r="J28" s="15">
        <f t="shared" si="1"/>
        <v>226910.47035391381</v>
      </c>
      <c r="K28" s="15">
        <f t="shared" si="1"/>
        <v>207203.20476838254</v>
      </c>
      <c r="L28" s="15">
        <f t="shared" si="1"/>
        <v>226001.40036983474</v>
      </c>
      <c r="M28" s="15">
        <f t="shared" si="1"/>
        <v>222683.83445229588</v>
      </c>
      <c r="N28" s="15">
        <f t="shared" si="1"/>
        <v>237970.10953594992</v>
      </c>
      <c r="O28" s="15">
        <f t="shared" si="1"/>
        <v>238568.28197180058</v>
      </c>
      <c r="P28" s="36">
        <f>(O28*'Spot Prices'!P5/'Spot Prices'!O5)*($E$26)</f>
        <v>249397.13484113701</v>
      </c>
      <c r="Q28" s="36">
        <f>(P28*'Spot Prices'!Q5/'Spot Prices'!P5)*($E$26)</f>
        <v>254043.73678535092</v>
      </c>
      <c r="R28" s="36">
        <f>(Q28*'Spot Prices'!R5/'Spot Prices'!Q5)*($E$26)</f>
        <v>258662.57330330883</v>
      </c>
      <c r="S28" s="36">
        <f>(R28*'Spot Prices'!S5/'Spot Prices'!R5)*($E$26)</f>
        <v>262740.16802690655</v>
      </c>
      <c r="T28" s="36">
        <f>(S28*'Spot Prices'!T5/'Spot Prices'!S5)*($E$26)</f>
        <v>261290.47430563846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162080.53218274974</v>
      </c>
      <c r="G29" s="15">
        <f t="shared" si="2"/>
        <v>142416.22961200777</v>
      </c>
      <c r="H29" s="15">
        <f t="shared" si="2"/>
        <v>152174.4579873328</v>
      </c>
      <c r="I29" s="15">
        <f t="shared" si="2"/>
        <v>172152.58228340352</v>
      </c>
      <c r="J29" s="15">
        <f t="shared" si="2"/>
        <v>171447.69961666138</v>
      </c>
      <c r="K29" s="15">
        <f t="shared" si="2"/>
        <v>163416.40760235878</v>
      </c>
      <c r="L29" s="15">
        <f t="shared" si="2"/>
        <v>170424.80468752774</v>
      </c>
      <c r="M29" s="15">
        <f t="shared" si="2"/>
        <v>171015.91908941994</v>
      </c>
      <c r="N29" s="15">
        <f t="shared" si="2"/>
        <v>179868.43897469051</v>
      </c>
      <c r="O29" s="15">
        <f t="shared" si="2"/>
        <v>183025.66831352419</v>
      </c>
      <c r="P29" s="36">
        <f>(O29*'Spot Prices'!P6/'Spot Prices'!O6)*($E$26)</f>
        <v>198336.99011489429</v>
      </c>
      <c r="Q29" s="36">
        <f>(P29*'Spot Prices'!Q6/'Spot Prices'!P6)*($E$26)</f>
        <v>210143.91359581603</v>
      </c>
      <c r="R29" s="36">
        <f>(Q29*'Spot Prices'!R6/'Spot Prices'!Q6)*($E$26)</f>
        <v>214247.14068691776</v>
      </c>
      <c r="S29" s="36">
        <f>(R29*'Spot Prices'!S6/'Spot Prices'!R6)*($E$26)</f>
        <v>218191.81878018932</v>
      </c>
      <c r="T29" s="36">
        <f>(S29*'Spot Prices'!T6/'Spot Prices'!S6)*($E$26)</f>
        <v>219269.71639761401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141175.30394704483</v>
      </c>
      <c r="G30" s="47">
        <f t="shared" si="3"/>
        <v>117253.33745493072</v>
      </c>
      <c r="H30" s="47">
        <f t="shared" si="3"/>
        <v>129173.81402466907</v>
      </c>
      <c r="I30" s="47">
        <f t="shared" si="3"/>
        <v>149441.79804226174</v>
      </c>
      <c r="J30" s="47">
        <f t="shared" si="3"/>
        <v>148461.43291490528</v>
      </c>
      <c r="K30" s="47">
        <f t="shared" si="3"/>
        <v>143911.92990014906</v>
      </c>
      <c r="L30" s="47">
        <f t="shared" si="3"/>
        <v>149213.45007981741</v>
      </c>
      <c r="M30" s="47">
        <f t="shared" si="3"/>
        <v>151088.6143545855</v>
      </c>
      <c r="N30" s="47">
        <f t="shared" si="3"/>
        <v>156926.14187928219</v>
      </c>
      <c r="O30" s="47">
        <f t="shared" si="3"/>
        <v>161511.23812896115</v>
      </c>
      <c r="P30" s="50">
        <f>(O30*'Spot Prices'!P7/'Spot Prices'!O7)*($E$26)</f>
        <v>176931.94842359843</v>
      </c>
      <c r="Q30" s="50">
        <f>(P30*'Spot Prices'!Q7/'Spot Prices'!P7)*($E$26)</f>
        <v>195613.34105974692</v>
      </c>
      <c r="R30" s="50">
        <f>(Q30*'Spot Prices'!R7/'Spot Prices'!Q7)*($E$26)</f>
        <v>205243.49607164212</v>
      </c>
      <c r="S30" s="50">
        <f>(R30*'Spot Prices'!S7/'Spot Prices'!R7)*($E$26)</f>
        <v>213084.82989870015</v>
      </c>
      <c r="T30" s="50">
        <f>(S30*'Spot Prices'!T7/'Spot Prices'!S7)*($E$26)</f>
        <v>215061.24252467722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129578.51458825199</v>
      </c>
      <c r="G31" s="42">
        <f t="shared" si="4"/>
        <v>103158.60229307962</v>
      </c>
      <c r="H31" s="42">
        <f t="shared" si="4"/>
        <v>116626.01882621713</v>
      </c>
      <c r="I31" s="42">
        <f t="shared" si="4"/>
        <v>136556.89598265884</v>
      </c>
      <c r="J31" s="42">
        <f t="shared" si="4"/>
        <v>137290.21191453794</v>
      </c>
      <c r="K31" s="42">
        <f t="shared" si="4"/>
        <v>132546.64627272097</v>
      </c>
      <c r="L31" s="42">
        <f t="shared" si="4"/>
        <v>137136.58308186094</v>
      </c>
      <c r="M31" s="42">
        <f t="shared" si="4"/>
        <v>138449.90866362257</v>
      </c>
      <c r="N31" s="42">
        <f t="shared" si="4"/>
        <v>143786.52534141569</v>
      </c>
      <c r="O31" s="42">
        <f t="shared" si="4"/>
        <v>145200.25139911351</v>
      </c>
      <c r="P31" s="45">
        <f>(O31*'Spot Prices'!P8/'Spot Prices'!O8)*($E$26)</f>
        <v>160535.64065623467</v>
      </c>
      <c r="Q31" s="45">
        <f>(P31*'Spot Prices'!Q8/'Spot Prices'!P8)*($E$26)</f>
        <v>181338.2941543615</v>
      </c>
      <c r="R31" s="45">
        <f>(Q31*'Spot Prices'!R8/'Spot Prices'!Q8)*($E$26)</f>
        <v>193477.05272909475</v>
      </c>
      <c r="S31" s="45">
        <f>(R31*'Spot Prices'!S8/'Spot Prices'!R8)*($E$26)</f>
        <v>202386.32455901065</v>
      </c>
      <c r="T31" s="45">
        <f>(S31*'Spot Prices'!T8/'Spot Prices'!S8)*($E$26)</f>
        <v>203964.43275516262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118462.60406603634</v>
      </c>
      <c r="G32" s="47">
        <f t="shared" si="5"/>
        <v>89533.276578608697</v>
      </c>
      <c r="H32" s="47">
        <f t="shared" si="5"/>
        <v>105267.87233182427</v>
      </c>
      <c r="I32" s="47">
        <f t="shared" si="5"/>
        <v>123375.93215326258</v>
      </c>
      <c r="J32" s="47">
        <f t="shared" si="5"/>
        <v>126558.39568348473</v>
      </c>
      <c r="K32" s="47">
        <f t="shared" si="5"/>
        <v>122450.66090350019</v>
      </c>
      <c r="L32" s="47">
        <f t="shared" si="5"/>
        <v>126175.34284994571</v>
      </c>
      <c r="M32" s="47">
        <f t="shared" si="5"/>
        <v>127551.49139677924</v>
      </c>
      <c r="N32" s="47">
        <f t="shared" si="5"/>
        <v>130647.80299664839</v>
      </c>
      <c r="O32" s="47">
        <f t="shared" si="5"/>
        <v>130554.31850497634</v>
      </c>
      <c r="P32" s="50">
        <f>(O32*'Spot Prices'!P9/'Spot Prices'!O9)*($E$26)</f>
        <v>142366.81119562502</v>
      </c>
      <c r="Q32" s="50">
        <f>(P32*'Spot Prices'!Q9/'Spot Prices'!P9)*($E$26)</f>
        <v>159396.98128398924</v>
      </c>
      <c r="R32" s="50">
        <f>(Q32*'Spot Prices'!R9/'Spot Prices'!Q9)*($E$26)</f>
        <v>165705.29922859804</v>
      </c>
      <c r="S32" s="50">
        <f>(R32*'Spot Prices'!S9/'Spot Prices'!R9)*($E$26)</f>
        <v>171017.13075790828</v>
      </c>
      <c r="T32" s="50">
        <f>(S32*'Spot Prices'!T9/'Spot Prices'!S9)*($E$26)</f>
        <v>169580.16768450395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102649.63481667284</v>
      </c>
      <c r="G33" s="15">
        <f t="shared" si="6"/>
        <v>70532.422448917685</v>
      </c>
      <c r="H33" s="15">
        <f t="shared" si="6"/>
        <v>89398.385199607073</v>
      </c>
      <c r="I33" s="15">
        <f t="shared" si="6"/>
        <v>104667.7816141956</v>
      </c>
      <c r="J33" s="15">
        <f t="shared" si="6"/>
        <v>110086.34017203697</v>
      </c>
      <c r="K33" s="15">
        <f t="shared" si="6"/>
        <v>108506.10132816427</v>
      </c>
      <c r="L33" s="15">
        <f t="shared" si="6"/>
        <v>109064.75772534295</v>
      </c>
      <c r="M33" s="15">
        <f t="shared" si="6"/>
        <v>110337.34202990397</v>
      </c>
      <c r="N33" s="15">
        <f t="shared" si="6"/>
        <v>111768.09425256698</v>
      </c>
      <c r="O33" s="15">
        <f t="shared" si="6"/>
        <v>112326.19241506293</v>
      </c>
      <c r="P33" s="36">
        <f>(O33*'Spot Prices'!P10/'Spot Prices'!O10)*($E$26)</f>
        <v>119849.22807467241</v>
      </c>
      <c r="Q33" s="36">
        <f>(P33*'Spot Prices'!Q10/'Spot Prices'!P10)*($E$26)</f>
        <v>130988.97932622604</v>
      </c>
      <c r="R33" s="36">
        <f>(Q33*'Spot Prices'!R10/'Spot Prices'!Q10)*($E$26)</f>
        <v>127431.72258046294</v>
      </c>
      <c r="S33" s="36">
        <f>(R33*'Spot Prices'!S10/'Spot Prices'!R10)*($E$26)</f>
        <v>129167.96943728504</v>
      </c>
      <c r="T33" s="36">
        <f>(S33*'Spot Prices'!T10/'Spot Prices'!S10)*($E$26)</f>
        <v>124007.99612612578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78113.504513140113</v>
      </c>
      <c r="G34" s="15">
        <f t="shared" si="7"/>
        <v>36773.689542036722</v>
      </c>
      <c r="H34" s="15">
        <f t="shared" si="7"/>
        <v>53353.348081944117</v>
      </c>
      <c r="I34" s="15">
        <f t="shared" si="7"/>
        <v>55261.004476570728</v>
      </c>
      <c r="J34" s="15">
        <f t="shared" si="7"/>
        <v>72629.046436223405</v>
      </c>
      <c r="K34" s="15">
        <f t="shared" si="7"/>
        <v>74043.48276561161</v>
      </c>
      <c r="L34" s="15">
        <f t="shared" si="7"/>
        <v>71183.217777454949</v>
      </c>
      <c r="M34" s="15">
        <f t="shared" si="7"/>
        <v>79662.120121246175</v>
      </c>
      <c r="N34" s="15">
        <f t="shared" si="7"/>
        <v>80515.082231033331</v>
      </c>
      <c r="O34" s="15">
        <f t="shared" si="7"/>
        <v>82728.327574798488</v>
      </c>
      <c r="P34" s="36">
        <f>(O34*'Spot Prices'!P11/'Spot Prices'!O11)*($E$26)</f>
        <v>85307.182598739804</v>
      </c>
      <c r="Q34" s="36">
        <f>(P34*'Spot Prices'!Q11/'Spot Prices'!P11)*($E$26)</f>
        <v>100917.87097421849</v>
      </c>
      <c r="R34" s="36">
        <f>(Q34*'Spot Prices'!R11/'Spot Prices'!Q11)*($E$26)</f>
        <v>95981.788735668481</v>
      </c>
      <c r="S34" s="36">
        <f>(R34*'Spot Prices'!S11/'Spot Prices'!R11)*($E$26)</f>
        <v>96562.038961982573</v>
      </c>
      <c r="T34" s="36">
        <f>(S34*'Spot Prices'!T11/'Spot Prices'!S11)*($E$26)</f>
        <v>91067.819664080584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130522.20813375381</v>
      </c>
      <c r="G35" s="47">
        <f t="shared" si="8"/>
        <v>104239.61489763306</v>
      </c>
      <c r="H35" s="47">
        <f t="shared" si="8"/>
        <v>118129.79475659953</v>
      </c>
      <c r="I35" s="47">
        <f t="shared" si="8"/>
        <v>137262.92350787143</v>
      </c>
      <c r="J35" s="47">
        <f t="shared" si="8"/>
        <v>138333.25987373656</v>
      </c>
      <c r="K35" s="47">
        <f t="shared" si="8"/>
        <v>133810.7201680193</v>
      </c>
      <c r="L35" s="47">
        <f t="shared" si="8"/>
        <v>138296.1155812314</v>
      </c>
      <c r="M35" s="47">
        <f t="shared" si="8"/>
        <v>139703.40360930414</v>
      </c>
      <c r="N35" s="47">
        <f t="shared" si="8"/>
        <v>144511.24668933553</v>
      </c>
      <c r="O35" s="47">
        <f t="shared" si="8"/>
        <v>146565.47442005924</v>
      </c>
      <c r="P35" s="50">
        <f>(O35*'Spot Prices'!P12/'Spot Prices'!O12)*($E$26)</f>
        <v>160032.76339180858</v>
      </c>
      <c r="Q35" s="50">
        <f>(P35*'Spot Prices'!Q12/'Spot Prices'!P12)*($E$26)</f>
        <v>176841.48107868072</v>
      </c>
      <c r="R35" s="50">
        <f>(Q35*'Spot Prices'!R12/'Spot Prices'!Q12)*($E$26)</f>
        <v>183897.30693403323</v>
      </c>
      <c r="S35" s="50">
        <f>(R35*'Spot Prices'!S12/'Spot Prices'!R12)*($E$26)</f>
        <v>190106.10084424834</v>
      </c>
      <c r="T35" s="50">
        <f>(S35*'Spot Prices'!T12/'Spot Prices'!S12)*($E$26)</f>
        <v>190015.64188330184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F1" workbookViewId="0">
      <selection activeCell="N21" sqref="N21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20532522.730651487</v>
      </c>
      <c r="Q17" s="19">
        <f>'Spot Prices'!Q17/'Spot Prices'!P17*'2hBatteryCM'!P17</f>
        <v>20915071.071075026</v>
      </c>
      <c r="R17" s="19">
        <f>'Spot Prices'!R17/'Spot Prices'!Q17*'2hBatteryCM'!Q17</f>
        <v>21295333.522183549</v>
      </c>
      <c r="S17" s="19">
        <f>'Spot Prices'!S17/'Spot Prices'!R17*'2hBatteryCM'!R17</f>
        <v>21631036.281567633</v>
      </c>
      <c r="T17" s="19">
        <f>'Spot Prices'!T17/'Spot Prices'!S17*'2hBatteryCM'!S17</f>
        <v>21511684.993496981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16174561.492137952</v>
      </c>
      <c r="Q18" s="19">
        <f>'Spot Prices'!Q18/'Spot Prices'!P18*'2hBatteryCM'!P18</f>
        <v>17137426.814257182</v>
      </c>
      <c r="R18" s="19">
        <f>'Spot Prices'!R18/'Spot Prices'!Q18*'2hBatteryCM'!Q18</f>
        <v>17472048.706334829</v>
      </c>
      <c r="S18" s="19">
        <f>'Spot Prices'!S18/'Spot Prices'!R18*'2hBatteryCM'!R18</f>
        <v>17793740.783790223</v>
      </c>
      <c r="T18" s="19">
        <f>'Spot Prices'!T18/'Spot Prices'!S18*'2hBatteryCM'!S18</f>
        <v>17881644.312452048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14218800.70425988</v>
      </c>
      <c r="Q19" s="49">
        <f>'Spot Prices'!Q19/'Spot Prices'!P19*'2hBatteryCM'!P19</f>
        <v>15720095.417498879</v>
      </c>
      <c r="R19" s="49">
        <f>'Spot Prices'!R19/'Spot Prices'!Q19*'2hBatteryCM'!Q19</f>
        <v>16494004.573449848</v>
      </c>
      <c r="S19" s="49">
        <f>'Spot Prices'!S19/'Spot Prices'!R19*'2hBatteryCM'!R19</f>
        <v>17124158.505150061</v>
      </c>
      <c r="T19" s="49">
        <f>'Spot Prices'!T19/'Spot Prices'!S19*'2hBatteryCM'!S19</f>
        <v>17282989.160034787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12677061.469822839</v>
      </c>
      <c r="Q20" s="40">
        <f>'Spot Prices'!Q20/'Spot Prices'!P20*'2hBatteryCM'!P20</f>
        <v>14319790.24988167</v>
      </c>
      <c r="R20" s="40">
        <f>'Spot Prices'!R20/'Spot Prices'!Q20*'2hBatteryCM'!Q20</f>
        <v>15278354.890046243</v>
      </c>
      <c r="S20" s="40">
        <f>'Spot Prices'!S20/'Spot Prices'!R20*'2hBatteryCM'!R20</f>
        <v>15981895.774659259</v>
      </c>
      <c r="T20" s="40">
        <f>'Spot Prices'!T20/'Spot Prices'!S20*'2hBatteryCM'!S20</f>
        <v>16106514.672536831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10821838.140698167</v>
      </c>
      <c r="Q21" s="49">
        <f>'Spot Prices'!Q21/'Spot Prices'!P21*'2hBatteryCM'!P21</f>
        <v>12116365.584679438</v>
      </c>
      <c r="R21" s="49">
        <f>'Spot Prices'!R21/'Spot Prices'!Q21*'2hBatteryCM'!Q21</f>
        <v>12595884.618387459</v>
      </c>
      <c r="S21" s="49">
        <f>'Spot Prices'!S21/'Spot Prices'!R21*'2hBatteryCM'!R21</f>
        <v>12999656.962223023</v>
      </c>
      <c r="T21" s="49">
        <f>'Spot Prices'!T21/'Spot Prices'!S21*'2hBatteryCM'!S21</f>
        <v>12890427.980665136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8578909.14723574</v>
      </c>
      <c r="Q22" s="19">
        <f>'Spot Prices'!Q22/'Spot Prices'!P22*'2hBatteryCM'!P22</f>
        <v>9376301.966906976</v>
      </c>
      <c r="R22" s="19">
        <f>'Spot Prices'!R22/'Spot Prices'!Q22*'2hBatteryCM'!Q22</f>
        <v>9121670.5193328708</v>
      </c>
      <c r="S22" s="19">
        <f>'Spot Prices'!S22/'Spot Prices'!R22*'2hBatteryCM'!R22</f>
        <v>9245952.5383423716</v>
      </c>
      <c r="T22" s="19">
        <f>'Spot Prices'!T22/'Spot Prices'!S22*'2hBatteryCM'!S22</f>
        <v>8876597.2829959132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5960204.1247556154</v>
      </c>
      <c r="Q23" s="19">
        <f>'Spot Prices'!Q23/'Spot Prices'!P23*'2hBatteryCM'!P23</f>
        <v>7050884.7264518319</v>
      </c>
      <c r="R23" s="19">
        <f>'Spot Prices'!R23/'Spot Prices'!Q23*'2hBatteryCM'!Q23</f>
        <v>6706012.7376918448</v>
      </c>
      <c r="S23" s="19">
        <f>'Spot Prices'!S23/'Spot Prices'!R23*'2hBatteryCM'!R23</f>
        <v>6746553.4012903012</v>
      </c>
      <c r="T23" s="19">
        <f>'Spot Prices'!T23/'Spot Prices'!S23*'2hBatteryCM'!S23</f>
        <v>6362685.7418026095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12519305.69604939</v>
      </c>
      <c r="Q24" s="49">
        <f>'Spot Prices'!Q24/'Spot Prices'!P24*'2hBatteryCM'!P24</f>
        <v>13834245.653471356</v>
      </c>
      <c r="R24" s="49">
        <f>'Spot Prices'!R24/'Spot Prices'!Q24*'2hBatteryCM'!Q24</f>
        <v>14386220.380077675</v>
      </c>
      <c r="S24" s="49">
        <f>'Spot Prices'!S24/'Spot Prices'!R24*'2hBatteryCM'!R24</f>
        <v>14871932.101342194</v>
      </c>
      <c r="T24" s="49">
        <f>'Spot Prices'!T24/'Spot Prices'!S24*'2hBatteryCM'!S24</f>
        <v>14864855.529263865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10229333.244018523</v>
      </c>
      <c r="G28" s="20">
        <f t="shared" ref="G28:T28" si="3">(G17*(1+G6))*(G$26)</f>
        <v>9816335.7337928973</v>
      </c>
      <c r="H28" s="20">
        <f t="shared" si="3"/>
        <v>9100676.2870243285</v>
      </c>
      <c r="I28" s="20">
        <f t="shared" si="3"/>
        <v>11969105.698120765</v>
      </c>
      <c r="J28" s="20">
        <f t="shared" si="3"/>
        <v>12466640.456735181</v>
      </c>
      <c r="K28" s="20">
        <f t="shared" si="3"/>
        <v>11899796.526095688</v>
      </c>
      <c r="L28" s="20">
        <f t="shared" si="3"/>
        <v>10890790.770510606</v>
      </c>
      <c r="M28" s="20">
        <f t="shared" si="3"/>
        <v>10204505.851004109</v>
      </c>
      <c r="N28" s="20">
        <f t="shared" si="3"/>
        <v>11984754.341315569</v>
      </c>
      <c r="O28" s="20">
        <f t="shared" si="3"/>
        <v>11262823.028225292</v>
      </c>
      <c r="P28" s="21">
        <f t="shared" si="3"/>
        <v>11567491.479616128</v>
      </c>
      <c r="Q28" s="21">
        <f t="shared" si="3"/>
        <v>11572598.42550238</v>
      </c>
      <c r="R28" s="21">
        <f t="shared" si="3"/>
        <v>11568766.48857413</v>
      </c>
      <c r="S28" s="21">
        <f t="shared" si="3"/>
        <v>11533524.548667127</v>
      </c>
      <c r="T28" s="21">
        <f t="shared" si="3"/>
        <v>11469887.236383069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6810189.8551998781</v>
      </c>
      <c r="G29" s="20">
        <f t="shared" ref="G29:T29" si="5">(G18*(1+G7))*(G$26)</f>
        <v>6041623.3031016644</v>
      </c>
      <c r="H29" s="20">
        <f t="shared" si="5"/>
        <v>6368317.2644279869</v>
      </c>
      <c r="I29" s="20">
        <f t="shared" si="5"/>
        <v>8006844.1539160926</v>
      </c>
      <c r="J29" s="20">
        <f t="shared" si="5"/>
        <v>8602909.9060643464</v>
      </c>
      <c r="K29" s="20">
        <f t="shared" si="5"/>
        <v>8615730.2038751896</v>
      </c>
      <c r="L29" s="20">
        <f t="shared" si="5"/>
        <v>7116836.9459052365</v>
      </c>
      <c r="M29" s="20">
        <f t="shared" si="5"/>
        <v>7550782.1823536409</v>
      </c>
      <c r="N29" s="20">
        <f t="shared" si="5"/>
        <v>8275008.3304416053</v>
      </c>
      <c r="O29" s="20">
        <f t="shared" si="5"/>
        <v>8071793.5223289076</v>
      </c>
      <c r="P29" s="21">
        <f t="shared" si="5"/>
        <v>8593595.9885961823</v>
      </c>
      <c r="Q29" s="21">
        <f t="shared" si="5"/>
        <v>8942577.0874172151</v>
      </c>
      <c r="R29" s="21">
        <f t="shared" si="5"/>
        <v>8951420.9643424097</v>
      </c>
      <c r="S29" s="21">
        <f t="shared" si="5"/>
        <v>8947413.7182387765</v>
      </c>
      <c r="T29" s="21">
        <f t="shared" si="5"/>
        <v>8991615.1735587791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5493063.437627607</v>
      </c>
      <c r="G30" s="48">
        <f t="shared" ref="G30:T30" si="6">(G19*(1+G8))*(G$26)</f>
        <v>4607145.4770878619</v>
      </c>
      <c r="H30" s="48">
        <f t="shared" si="6"/>
        <v>5028323.4961232767</v>
      </c>
      <c r="I30" s="48">
        <f t="shared" si="6"/>
        <v>6391440.2156319097</v>
      </c>
      <c r="J30" s="48">
        <f t="shared" si="6"/>
        <v>6980426.3842568807</v>
      </c>
      <c r="K30" s="48">
        <f t="shared" si="6"/>
        <v>7182926.4225437259</v>
      </c>
      <c r="L30" s="48">
        <f t="shared" si="6"/>
        <v>5962135.0776374806</v>
      </c>
      <c r="M30" s="48">
        <f t="shared" si="6"/>
        <v>6376537.4604970161</v>
      </c>
      <c r="N30" s="48">
        <f t="shared" si="6"/>
        <v>6943760.2706398042</v>
      </c>
      <c r="O30" s="48">
        <f t="shared" si="6"/>
        <v>6903167.2006983627</v>
      </c>
      <c r="P30" s="49">
        <f t="shared" si="6"/>
        <v>7429593.9269432221</v>
      </c>
      <c r="Q30" s="49">
        <f t="shared" si="6"/>
        <v>8067369.535528902</v>
      </c>
      <c r="R30" s="49">
        <f t="shared" si="6"/>
        <v>8310630.1259777201</v>
      </c>
      <c r="S30" s="49">
        <f t="shared" si="6"/>
        <v>8468357.6620586496</v>
      </c>
      <c r="T30" s="49">
        <f t="shared" si="6"/>
        <v>8546903.6993928831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4709534.7475862838</v>
      </c>
      <c r="G31" s="39">
        <f t="shared" ref="G31:T31" si="7">(G20*(1+G9))*(G$26)</f>
        <v>3763590.331501028</v>
      </c>
      <c r="H31" s="39">
        <f t="shared" si="7"/>
        <v>4203384.5259492463</v>
      </c>
      <c r="I31" s="39">
        <f t="shared" si="7"/>
        <v>5342713.2858337369</v>
      </c>
      <c r="J31" s="39">
        <f t="shared" si="7"/>
        <v>5914279.0169754941</v>
      </c>
      <c r="K31" s="39">
        <f t="shared" si="7"/>
        <v>6206214.160894122</v>
      </c>
      <c r="L31" s="39">
        <f t="shared" si="7"/>
        <v>5177708.8373257341</v>
      </c>
      <c r="M31" s="39">
        <f t="shared" si="7"/>
        <v>5543279.4503060952</v>
      </c>
      <c r="N31" s="39">
        <f t="shared" si="7"/>
        <v>6003170.0224054316</v>
      </c>
      <c r="O31" s="39">
        <f t="shared" si="7"/>
        <v>5992157.0749653457</v>
      </c>
      <c r="P31" s="40">
        <f t="shared" si="7"/>
        <v>6508792.9688510774</v>
      </c>
      <c r="Q31" s="40">
        <f t="shared" si="7"/>
        <v>7220930.7611071831</v>
      </c>
      <c r="R31" s="40">
        <f t="shared" si="7"/>
        <v>7564220.637684755</v>
      </c>
      <c r="S31" s="40">
        <f t="shared" si="7"/>
        <v>7766010.9448409611</v>
      </c>
      <c r="T31" s="40">
        <f t="shared" si="7"/>
        <v>7826566.4470477626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3963413.8879184434</v>
      </c>
      <c r="G32" s="48">
        <f t="shared" ref="G32:T32" si="8">(G21*(1+G10))*(G$26)</f>
        <v>2994321.3209519293</v>
      </c>
      <c r="H32" s="48">
        <f t="shared" si="8"/>
        <v>3496986.8420901541</v>
      </c>
      <c r="I32" s="48">
        <f t="shared" si="8"/>
        <v>4352618.4775686665</v>
      </c>
      <c r="J32" s="48">
        <f t="shared" si="8"/>
        <v>4894745.2167632366</v>
      </c>
      <c r="K32" s="48">
        <f t="shared" si="8"/>
        <v>5217845.7331530126</v>
      </c>
      <c r="L32" s="48">
        <f t="shared" si="8"/>
        <v>4414334.232922202</v>
      </c>
      <c r="M32" s="48">
        <f t="shared" si="8"/>
        <v>4781688.6782860262</v>
      </c>
      <c r="N32" s="48">
        <f t="shared" si="8"/>
        <v>5124834.8297884269</v>
      </c>
      <c r="O32" s="48">
        <f t="shared" si="8"/>
        <v>5151707.0800422467</v>
      </c>
      <c r="P32" s="49">
        <f t="shared" si="8"/>
        <v>5519272.6480826186</v>
      </c>
      <c r="Q32" s="49">
        <f t="shared" si="8"/>
        <v>6069149.6416346356</v>
      </c>
      <c r="R32" s="49">
        <f t="shared" si="8"/>
        <v>6194627.8534797113</v>
      </c>
      <c r="S32" s="49">
        <f t="shared" si="8"/>
        <v>6274809.5550289853</v>
      </c>
      <c r="T32" s="49">
        <f t="shared" si="8"/>
        <v>6222085.7747663781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3086157.2335634087</v>
      </c>
      <c r="G33" s="20">
        <f t="shared" ref="G33:T33" si="9">(G22*(1+G11))*(G$26)</f>
        <v>2101745.6840126454</v>
      </c>
      <c r="H33" s="20">
        <f t="shared" si="9"/>
        <v>2626650.1397670945</v>
      </c>
      <c r="I33" s="20">
        <f t="shared" si="9"/>
        <v>3237604.2544844444</v>
      </c>
      <c r="J33" s="20">
        <f t="shared" si="9"/>
        <v>3666045.7949451427</v>
      </c>
      <c r="K33" s="20">
        <f t="shared" si="9"/>
        <v>3954611.6057632798</v>
      </c>
      <c r="L33" s="20">
        <f t="shared" si="9"/>
        <v>3346156.3097410533</v>
      </c>
      <c r="M33" s="20">
        <f t="shared" si="9"/>
        <v>3715431.8978559244</v>
      </c>
      <c r="N33" s="20">
        <f t="shared" si="9"/>
        <v>4081174.9158153231</v>
      </c>
      <c r="O33" s="20">
        <f t="shared" si="9"/>
        <v>4100589.2790904562</v>
      </c>
      <c r="P33" s="21">
        <f t="shared" si="9"/>
        <v>4298467.4935660521</v>
      </c>
      <c r="Q33" s="21">
        <f t="shared" si="9"/>
        <v>4614108.7503068857</v>
      </c>
      <c r="R33" s="21">
        <f t="shared" si="9"/>
        <v>4407189.1709697004</v>
      </c>
      <c r="S33" s="21">
        <f t="shared" si="9"/>
        <v>4384510.1582517019</v>
      </c>
      <c r="T33" s="21">
        <f t="shared" si="9"/>
        <v>4209358.7217334546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1588314.1721176903</v>
      </c>
      <c r="G34" s="20">
        <f t="shared" ref="G34:T34" si="10">(G23*(1+G12))*(G$26)</f>
        <v>867870.34688859864</v>
      </c>
      <c r="H34" s="20">
        <f t="shared" si="10"/>
        <v>1218288.4838539469</v>
      </c>
      <c r="I34" s="20">
        <f t="shared" si="10"/>
        <v>1144791.9979771497</v>
      </c>
      <c r="J34" s="20">
        <f t="shared" si="10"/>
        <v>2032078.4681172532</v>
      </c>
      <c r="K34" s="20">
        <f t="shared" si="10"/>
        <v>2304486.274060165</v>
      </c>
      <c r="L34" s="20">
        <f t="shared" si="10"/>
        <v>1730258.596187637</v>
      </c>
      <c r="M34" s="20">
        <f t="shared" si="10"/>
        <v>2327034.7908791672</v>
      </c>
      <c r="N34" s="20">
        <f t="shared" si="10"/>
        <v>2520655.7573498264</v>
      </c>
      <c r="O34" s="20">
        <f t="shared" si="10"/>
        <v>2768854.0827942463</v>
      </c>
      <c r="P34" s="21">
        <f t="shared" si="10"/>
        <v>2805075.7567771766</v>
      </c>
      <c r="Q34" s="21">
        <f t="shared" si="10"/>
        <v>3259130.4065045365</v>
      </c>
      <c r="R34" s="21">
        <f t="shared" si="10"/>
        <v>3043361.6795055186</v>
      </c>
      <c r="S34" s="21">
        <f t="shared" si="10"/>
        <v>3005060.81837937</v>
      </c>
      <c r="T34" s="21">
        <f t="shared" si="10"/>
        <v>2834077.8594734436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4776850.2804363398</v>
      </c>
      <c r="G35" s="20">
        <f t="shared" ref="G35:T35" si="11">(G24*(1+G13))*(G$26)</f>
        <v>3831419.0453938055</v>
      </c>
      <c r="H35" s="20">
        <f t="shared" si="11"/>
        <v>4294552.5266935024</v>
      </c>
      <c r="I35" s="20">
        <f t="shared" si="11"/>
        <v>5418174.558443726</v>
      </c>
      <c r="J35" s="20">
        <f t="shared" si="11"/>
        <v>5972574.0355146192</v>
      </c>
      <c r="K35" s="20">
        <f t="shared" si="11"/>
        <v>6213631.4760949174</v>
      </c>
      <c r="L35" s="20">
        <f t="shared" si="11"/>
        <v>5194158.5344938654</v>
      </c>
      <c r="M35" s="20">
        <f t="shared" si="11"/>
        <v>5582484.1524624983</v>
      </c>
      <c r="N35" s="20">
        <f t="shared" si="11"/>
        <v>6063420.1287944606</v>
      </c>
      <c r="O35" s="20">
        <f t="shared" si="11"/>
        <v>6033360.454718695</v>
      </c>
      <c r="P35" s="21">
        <f t="shared" si="11"/>
        <v>6472166.3356434237</v>
      </c>
      <c r="Q35" s="21">
        <f t="shared" si="11"/>
        <v>7024243.7166635208</v>
      </c>
      <c r="R35" s="21">
        <f t="shared" si="11"/>
        <v>7171695.9291995028</v>
      </c>
      <c r="S35" s="21">
        <f t="shared" si="11"/>
        <v>7276535.669541318</v>
      </c>
      <c r="T35" s="21">
        <f t="shared" si="11"/>
        <v>7273073.2459103372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F1" workbookViewId="0">
      <selection activeCell="M19" sqref="M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77130.777408792768</v>
      </c>
      <c r="Q17" s="36">
        <f>'Spot Prices'!Q17/'Spot Prices'!P17*'2hBatteryMWh'!P17</f>
        <v>78567.826878084888</v>
      </c>
      <c r="R17" s="36">
        <f>'Spot Prices'!R17/'Spot Prices'!Q17*'2hBatteryMWh'!Q17</f>
        <v>79996.289364557088</v>
      </c>
      <c r="S17" s="36">
        <f>'Spot Prices'!S17/'Spot Prices'!R17*'2hBatteryMWh'!R17</f>
        <v>81257.362596971812</v>
      </c>
      <c r="T17" s="36">
        <f>'Spot Prices'!T17/'Spot Prices'!S17*'2hBatteryMWh'!S17</f>
        <v>80809.017415310926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69461.689524024754</v>
      </c>
      <c r="Q18" s="36">
        <f>'Spot Prices'!Q18/'Spot Prices'!P18*'2hBatteryMWh'!P18</f>
        <v>73596.71674507219</v>
      </c>
      <c r="R18" s="36">
        <f>'Spot Prices'!R18/'Spot Prices'!Q18*'2hBatteryMWh'!Q18</f>
        <v>75033.751188740862</v>
      </c>
      <c r="S18" s="36">
        <f>'Spot Prices'!S18/'Spot Prices'!R18*'2hBatteryMWh'!R18</f>
        <v>76415.258515378839</v>
      </c>
      <c r="T18" s="36">
        <f>'Spot Prices'!T18/'Spot Prices'!S18*'2hBatteryMWh'!S18</f>
        <v>76792.760410496165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63947.082551914558</v>
      </c>
      <c r="Q19" s="50">
        <f>'Spot Prices'!Q19/'Spot Prices'!P19*'2hBatteryMWh'!P19</f>
        <v>70698.947140148433</v>
      </c>
      <c r="R19" s="50">
        <f>'Spot Prices'!R19/'Spot Prices'!Q19*'2hBatteryMWh'!Q19</f>
        <v>74179.496147945727</v>
      </c>
      <c r="S19" s="50">
        <f>'Spot Prices'!S19/'Spot Prices'!R19*'2hBatteryMWh'!R19</f>
        <v>77013.525988365</v>
      </c>
      <c r="T19" s="50">
        <f>'Spot Prices'!T19/'Spot Prices'!S19*'2hBatteryMWh'!S19</f>
        <v>77727.8448125008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58826.094050235217</v>
      </c>
      <c r="Q20" s="45">
        <f>'Spot Prices'!Q20/'Spot Prices'!P20*'2hBatteryMWh'!P20</f>
        <v>66448.942448091839</v>
      </c>
      <c r="R20" s="45">
        <f>'Spot Prices'!R20/'Spot Prices'!Q20*'2hBatteryMWh'!Q20</f>
        <v>70897.024821896019</v>
      </c>
      <c r="S20" s="45">
        <f>'Spot Prices'!S20/'Spot Prices'!R20*'2hBatteryMWh'!R20</f>
        <v>74161.705863709198</v>
      </c>
      <c r="T20" s="45">
        <f>'Spot Prices'!T20/'Spot Prices'!S20*'2hBatteryMWh'!S20</f>
        <v>74739.982069471356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51954.724690589028</v>
      </c>
      <c r="Q21" s="50">
        <f>'Spot Prices'!Q21/'Spot Prices'!P21*'2hBatteryMWh'!P21</f>
        <v>58169.640870449752</v>
      </c>
      <c r="R21" s="50">
        <f>'Spot Prices'!R21/'Spot Prices'!Q21*'2hBatteryMWh'!Q21</f>
        <v>60471.770975917236</v>
      </c>
      <c r="S21" s="50">
        <f>'Spot Prices'!S21/'Spot Prices'!R21*'2hBatteryMWh'!R21</f>
        <v>62410.247664342111</v>
      </c>
      <c r="T21" s="50">
        <f>'Spot Prices'!T21/'Spot Prices'!S21*'2hBatteryMWh'!S21</f>
        <v>61885.848612046975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42416.20013706787</v>
      </c>
      <c r="Q22" s="36">
        <f>'Spot Prices'!Q22/'Spot Prices'!P22*'2hBatteryMWh'!P22</f>
        <v>46358.702947921643</v>
      </c>
      <c r="R22" s="36">
        <f>'Spot Prices'!R22/'Spot Prices'!Q22*'2hBatteryMWh'!Q22</f>
        <v>45099.743532903864</v>
      </c>
      <c r="S22" s="36">
        <f>'Spot Prices'!S22/'Spot Prices'!R22*'2hBatteryMWh'!R22</f>
        <v>45714.223870820068</v>
      </c>
      <c r="T22" s="36">
        <f>'Spot Prices'!T22/'Spot Prices'!S22*'2hBatteryMWh'!S22</f>
        <v>43888.04222422911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30936.698239699203</v>
      </c>
      <c r="Q23" s="36">
        <f>'Spot Prices'!Q23/'Spot Prices'!P23*'2hBatteryMWh'!P23</f>
        <v>36597.923248826373</v>
      </c>
      <c r="R23" s="36">
        <f>'Spot Prices'!R23/'Spot Prices'!Q23*'2hBatteryMWh'!Q23</f>
        <v>34807.850220408051</v>
      </c>
      <c r="S23" s="36">
        <f>'Spot Prices'!S23/'Spot Prices'!R23*'2hBatteryMWh'!R23</f>
        <v>35018.278294670359</v>
      </c>
      <c r="T23" s="36">
        <f>'Spot Prices'!T23/'Spot Prices'!S23*'2hBatteryMWh'!S23</f>
        <v>33025.796544552904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57619.586379359775</v>
      </c>
      <c r="Q24" s="50">
        <f>'Spot Prices'!Q24/'Spot Prices'!P24*'2hBatteryMWh'!P24</f>
        <v>63671.543117204717</v>
      </c>
      <c r="R24" s="50">
        <f>'Spot Prices'!R24/'Spot Prices'!Q24*'2hBatteryMWh'!Q24</f>
        <v>66211.983954027848</v>
      </c>
      <c r="S24" s="50">
        <f>'Spot Prices'!S24/'Spot Prices'!R24*'2hBatteryMWh'!R24</f>
        <v>68447.452050928769</v>
      </c>
      <c r="T24" s="50">
        <f>'Spot Prices'!T24/'Spot Prices'!S24*'2hBatteryMWh'!S24</f>
        <v>68414.882420788199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36552.85220943969</v>
      </c>
      <c r="G28" s="15">
        <f t="shared" si="4"/>
        <v>37976.209328349949</v>
      </c>
      <c r="H28" s="15">
        <f t="shared" si="4"/>
        <v>36342.34888819448</v>
      </c>
      <c r="I28" s="15">
        <f t="shared" si="4"/>
        <v>47680.392276624378</v>
      </c>
      <c r="J28" s="15">
        <f t="shared" si="4"/>
        <v>47535.936808641651</v>
      </c>
      <c r="K28" s="15">
        <f t="shared" si="4"/>
        <v>46550.489457566393</v>
      </c>
      <c r="L28" s="15">
        <f t="shared" si="4"/>
        <v>37474.76159599208</v>
      </c>
      <c r="M28" s="15">
        <f t="shared" si="4"/>
        <v>39472.546572818275</v>
      </c>
      <c r="N28" s="15">
        <f t="shared" si="4"/>
        <v>42039.904497123061</v>
      </c>
      <c r="O28" s="15">
        <f t="shared" si="4"/>
        <v>42308.989858700457</v>
      </c>
      <c r="P28" s="36">
        <f t="shared" si="4"/>
        <v>43453.48217540091</v>
      </c>
      <c r="Q28" s="36">
        <f t="shared" si="4"/>
        <v>43472.666506111687</v>
      </c>
      <c r="R28" s="36">
        <f t="shared" si="4"/>
        <v>43458.271768643986</v>
      </c>
      <c r="S28" s="36">
        <f t="shared" si="4"/>
        <v>43325.884810739233</v>
      </c>
      <c r="T28" s="36">
        <f t="shared" si="4"/>
        <v>43086.830144487816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25934.081232774264</v>
      </c>
      <c r="G29" s="15">
        <f t="shared" si="5"/>
        <v>24765.186613007834</v>
      </c>
      <c r="H29" s="15">
        <f t="shared" si="5"/>
        <v>25741.711762119317</v>
      </c>
      <c r="I29" s="15">
        <f t="shared" si="5"/>
        <v>35302.515994493406</v>
      </c>
      <c r="J29" s="15">
        <f t="shared" si="5"/>
        <v>38133.341203126962</v>
      </c>
      <c r="K29" s="15">
        <f t="shared" si="5"/>
        <v>37937.644381446698</v>
      </c>
      <c r="L29" s="15">
        <f t="shared" si="5"/>
        <v>30625.998355717747</v>
      </c>
      <c r="M29" s="15">
        <f t="shared" si="5"/>
        <v>32119.342979979858</v>
      </c>
      <c r="N29" s="15">
        <f t="shared" si="5"/>
        <v>35124.150834097345</v>
      </c>
      <c r="O29" s="15">
        <f t="shared" si="5"/>
        <v>34664.334845960264</v>
      </c>
      <c r="P29" s="36">
        <f t="shared" si="5"/>
        <v>36905.21667279346</v>
      </c>
      <c r="Q29" s="36">
        <f t="shared" si="5"/>
        <v>38403.916761067412</v>
      </c>
      <c r="R29" s="36">
        <f t="shared" si="5"/>
        <v>38441.896809767037</v>
      </c>
      <c r="S29" s="36">
        <f t="shared" si="5"/>
        <v>38424.687682655167</v>
      </c>
      <c r="T29" s="36">
        <f t="shared" si="5"/>
        <v>38614.510928709809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19030.4594432876</v>
      </c>
      <c r="G30" s="47">
        <f t="shared" si="6"/>
        <v>17398.749761634528</v>
      </c>
      <c r="H30" s="47">
        <f t="shared" si="6"/>
        <v>18964.342447582898</v>
      </c>
      <c r="I30" s="47">
        <f t="shared" si="6"/>
        <v>27983.678976515239</v>
      </c>
      <c r="J30" s="47">
        <f t="shared" si="6"/>
        <v>31872.395527851146</v>
      </c>
      <c r="K30" s="47">
        <f t="shared" si="6"/>
        <v>32639.561856309803</v>
      </c>
      <c r="L30" s="47">
        <f t="shared" si="6"/>
        <v>26824.154295995559</v>
      </c>
      <c r="M30" s="47">
        <f t="shared" si="6"/>
        <v>28305.480179228587</v>
      </c>
      <c r="N30" s="47">
        <f t="shared" si="6"/>
        <v>31080.649980621296</v>
      </c>
      <c r="O30" s="47">
        <f t="shared" si="6"/>
        <v>31046.036303221739</v>
      </c>
      <c r="P30" s="50">
        <f t="shared" si="6"/>
        <v>33413.567434776938</v>
      </c>
      <c r="Q30" s="50">
        <f t="shared" si="6"/>
        <v>36281.8747090752</v>
      </c>
      <c r="R30" s="50">
        <f t="shared" si="6"/>
        <v>37375.90544926258</v>
      </c>
      <c r="S30" s="50">
        <f t="shared" si="6"/>
        <v>38085.263149694758</v>
      </c>
      <c r="T30" s="50">
        <f t="shared" si="6"/>
        <v>38438.513050161622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14288.274798171555</v>
      </c>
      <c r="G31" s="42">
        <f t="shared" si="7"/>
        <v>12993.733009476688</v>
      </c>
      <c r="H31" s="42">
        <f t="shared" si="7"/>
        <v>14776.035250986077</v>
      </c>
      <c r="I31" s="42">
        <f t="shared" si="7"/>
        <v>20643.370101878063</v>
      </c>
      <c r="J31" s="42">
        <f t="shared" si="7"/>
        <v>25719.380871319911</v>
      </c>
      <c r="K31" s="42">
        <f t="shared" si="7"/>
        <v>27873.078332975667</v>
      </c>
      <c r="L31" s="42">
        <f t="shared" si="7"/>
        <v>23607.758839545764</v>
      </c>
      <c r="M31" s="42">
        <f t="shared" si="7"/>
        <v>25240.942710770974</v>
      </c>
      <c r="N31" s="42">
        <f t="shared" si="7"/>
        <v>27772.361316847629</v>
      </c>
      <c r="O31" s="42">
        <f t="shared" si="7"/>
        <v>27805.749502342667</v>
      </c>
      <c r="P31" s="45">
        <f t="shared" si="7"/>
        <v>30203.124616109795</v>
      </c>
      <c r="Q31" s="45">
        <f t="shared" si="7"/>
        <v>33507.698380598289</v>
      </c>
      <c r="R31" s="45">
        <f t="shared" si="7"/>
        <v>35100.686046873932</v>
      </c>
      <c r="S31" s="45">
        <f t="shared" si="7"/>
        <v>36037.065160870821</v>
      </c>
      <c r="T31" s="45">
        <f t="shared" si="7"/>
        <v>36318.064324324921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11935.119175978878</v>
      </c>
      <c r="G32" s="47">
        <f t="shared" si="8"/>
        <v>10004.588722581873</v>
      </c>
      <c r="H32" s="47">
        <f t="shared" si="8"/>
        <v>11755.213003968804</v>
      </c>
      <c r="I32" s="47">
        <f t="shared" si="8"/>
        <v>15726.385777776779</v>
      </c>
      <c r="J32" s="47">
        <f t="shared" si="8"/>
        <v>19200.889300458537</v>
      </c>
      <c r="K32" s="47">
        <f t="shared" si="8"/>
        <v>21723.642267782303</v>
      </c>
      <c r="L32" s="47">
        <f t="shared" si="8"/>
        <v>19563.601939684449</v>
      </c>
      <c r="M32" s="47">
        <f t="shared" si="8"/>
        <v>21846.738979530892</v>
      </c>
      <c r="N32" s="47">
        <f t="shared" si="8"/>
        <v>24578.062994580476</v>
      </c>
      <c r="O32" s="47">
        <f t="shared" si="8"/>
        <v>24732.90762163308</v>
      </c>
      <c r="P32" s="50">
        <f t="shared" si="8"/>
        <v>26497.558658267917</v>
      </c>
      <c r="Q32" s="50">
        <f t="shared" si="8"/>
        <v>29137.471346136004</v>
      </c>
      <c r="R32" s="50">
        <f t="shared" si="8"/>
        <v>29739.881571304806</v>
      </c>
      <c r="S32" s="50">
        <f t="shared" si="8"/>
        <v>30124.827102281561</v>
      </c>
      <c r="T32" s="50">
        <f t="shared" si="8"/>
        <v>29871.704716548469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9551.1266913949676</v>
      </c>
      <c r="G33" s="15">
        <f t="shared" si="9"/>
        <v>7048.2983177664473</v>
      </c>
      <c r="H33" s="15">
        <f t="shared" si="9"/>
        <v>8766.8640180314815</v>
      </c>
      <c r="I33" s="15">
        <f t="shared" si="9"/>
        <v>11444.738600124918</v>
      </c>
      <c r="J33" s="15">
        <f t="shared" si="9"/>
        <v>13678.680420010875</v>
      </c>
      <c r="K33" s="15">
        <f t="shared" si="9"/>
        <v>14763.433813971311</v>
      </c>
      <c r="L33" s="15">
        <f t="shared" si="9"/>
        <v>13213.438416745381</v>
      </c>
      <c r="M33" s="15">
        <f t="shared" si="9"/>
        <v>16171.176036330648</v>
      </c>
      <c r="N33" s="15">
        <f t="shared" si="9"/>
        <v>20134.907761144281</v>
      </c>
      <c r="O33" s="15">
        <f t="shared" si="9"/>
        <v>20274.304408254411</v>
      </c>
      <c r="P33" s="36">
        <f t="shared" si="9"/>
        <v>21252.662122960708</v>
      </c>
      <c r="Q33" s="36">
        <f t="shared" si="9"/>
        <v>22813.268779081871</v>
      </c>
      <c r="R33" s="36">
        <f t="shared" si="9"/>
        <v>21790.208371422472</v>
      </c>
      <c r="S33" s="36">
        <f t="shared" si="9"/>
        <v>21678.077851580365</v>
      </c>
      <c r="T33" s="36">
        <f t="shared" si="9"/>
        <v>20812.086819603213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5867.4936961837493</v>
      </c>
      <c r="G34" s="15">
        <f t="shared" si="10"/>
        <v>3057.8236421019687</v>
      </c>
      <c r="H34" s="15">
        <f t="shared" si="10"/>
        <v>4154.3092390018619</v>
      </c>
      <c r="I34" s="15">
        <f t="shared" si="10"/>
        <v>4849.2855003458162</v>
      </c>
      <c r="J34" s="15">
        <f t="shared" si="10"/>
        <v>7239.400097850099</v>
      </c>
      <c r="K34" s="15">
        <f t="shared" si="10"/>
        <v>9037.6072239326513</v>
      </c>
      <c r="L34" s="15">
        <f t="shared" si="10"/>
        <v>7851.7498756772193</v>
      </c>
      <c r="M34" s="15">
        <f t="shared" si="10"/>
        <v>11786.785945643489</v>
      </c>
      <c r="N34" s="15">
        <f t="shared" si="10"/>
        <v>13957.69671896772</v>
      </c>
      <c r="O34" s="15">
        <f t="shared" si="10"/>
        <v>14371.857311628059</v>
      </c>
      <c r="P34" s="36">
        <f t="shared" si="10"/>
        <v>14559.867482805314</v>
      </c>
      <c r="Q34" s="36">
        <f t="shared" si="10"/>
        <v>16916.657852551856</v>
      </c>
      <c r="R34" s="36">
        <f t="shared" si="10"/>
        <v>15796.70090862649</v>
      </c>
      <c r="S34" s="36">
        <f t="shared" si="10"/>
        <v>15597.89862632565</v>
      </c>
      <c r="T34" s="36">
        <f t="shared" si="10"/>
        <v>14710.404155820343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15714.576276084212</v>
      </c>
      <c r="G35" s="47">
        <f t="shared" si="11"/>
        <v>13917.503993799448</v>
      </c>
      <c r="H35" s="47">
        <f t="shared" si="11"/>
        <v>15631.269342546067</v>
      </c>
      <c r="I35" s="47">
        <f t="shared" si="11"/>
        <v>21855.67075094044</v>
      </c>
      <c r="J35" s="47">
        <f t="shared" si="11"/>
        <v>25606.259478570588</v>
      </c>
      <c r="K35" s="47">
        <f t="shared" si="11"/>
        <v>27049.983763457829</v>
      </c>
      <c r="L35" s="47">
        <f t="shared" si="11"/>
        <v>22936.784346584947</v>
      </c>
      <c r="M35" s="47">
        <f t="shared" si="11"/>
        <v>24863.87400412414</v>
      </c>
      <c r="N35" s="47">
        <f t="shared" si="11"/>
        <v>27753.813546682682</v>
      </c>
      <c r="O35" s="47">
        <f t="shared" si="11"/>
        <v>27768.291814152199</v>
      </c>
      <c r="P35" s="50">
        <f t="shared" si="11"/>
        <v>29787.877721994675</v>
      </c>
      <c r="Q35" s="50">
        <f t="shared" si="11"/>
        <v>32328.791021509074</v>
      </c>
      <c r="R35" s="50">
        <f t="shared" si="11"/>
        <v>33007.43372768772</v>
      </c>
      <c r="S35" s="50">
        <f t="shared" si="11"/>
        <v>33489.954294025607</v>
      </c>
      <c r="T35" s="50">
        <f t="shared" si="11"/>
        <v>33474.018632549567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4.5613924195903266E-2</v>
      </c>
      <c r="J6" s="14">
        <f>'Spot Prices'!J29</f>
        <v>-2.707682188700089E-2</v>
      </c>
      <c r="K6" s="14">
        <f>'Spot Prices'!K29</f>
        <v>-1.805723226327538E-2</v>
      </c>
      <c r="L6" s="14">
        <f>'Spot Prices'!L29</f>
        <v>-9.7869450645042821E-3</v>
      </c>
      <c r="M6" s="14">
        <f>'Spot Prices'!M29</f>
        <v>7.8686193021344497E-3</v>
      </c>
      <c r="N6" s="14">
        <f>'Spot Prices'!N29</f>
        <v>3.0503752439958731E-2</v>
      </c>
      <c r="O6" s="14">
        <f>'Spot Prices'!O29</f>
        <v>6.0251755714673116E-3</v>
      </c>
      <c r="P6" s="14">
        <f>'Spot Prices'!P29</f>
        <v>6.0251755714670896E-3</v>
      </c>
      <c r="Q6" s="14">
        <f>'Spot Prices'!Q29</f>
        <v>6.0251755714670896E-3</v>
      </c>
      <c r="R6" s="14">
        <f>'Spot Prices'!R29</f>
        <v>6.0251755714670896E-3</v>
      </c>
      <c r="S6" s="14">
        <f>'Spot Prices'!S29</f>
        <v>6.0251755714668676E-3</v>
      </c>
      <c r="T6" s="14">
        <f>'Spot Prices'!T29</f>
        <v>6.0251755714668676E-3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-6.4423351004840868E-2</v>
      </c>
      <c r="J7" s="14">
        <f>'Spot Prices'!J30</f>
        <v>-6.8254090889995456E-2</v>
      </c>
      <c r="K7" s="14">
        <f>'Spot Prices'!K30</f>
        <v>-6.7520606482370571E-2</v>
      </c>
      <c r="L7" s="14">
        <f>'Spot Prices'!L30</f>
        <v>-6.2597159227328558E-2</v>
      </c>
      <c r="M7" s="14">
        <f>'Spot Prices'!M30</f>
        <v>-5.553336707092249E-2</v>
      </c>
      <c r="N7" s="14">
        <f>'Spot Prices'!N30</f>
        <v>-4.8670816527706884E-2</v>
      </c>
      <c r="O7" s="14">
        <f>'Spot Prices'!O30</f>
        <v>-5.1244317816446006E-2</v>
      </c>
      <c r="P7" s="14">
        <f>'Spot Prices'!P30</f>
        <v>-5.1244317816446117E-2</v>
      </c>
      <c r="Q7" s="14">
        <f>'Spot Prices'!Q30</f>
        <v>-5.1244317816446006E-2</v>
      </c>
      <c r="R7" s="14">
        <f>'Spot Prices'!R30</f>
        <v>-5.1244317816446006E-2</v>
      </c>
      <c r="S7" s="14">
        <f>'Spot Prices'!S30</f>
        <v>-5.1244317816445895E-2</v>
      </c>
      <c r="T7" s="14">
        <f>'Spot Prices'!T30</f>
        <v>-5.1244317816445784E-2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-9.736764767403594E-2</v>
      </c>
      <c r="J8" s="46">
        <f>'Spot Prices'!J31</f>
        <v>-9.9563870000832222E-2</v>
      </c>
      <c r="K8" s="46">
        <f>'Spot Prices'!K31</f>
        <v>-9.4092877367566219E-2</v>
      </c>
      <c r="L8" s="46">
        <f>'Spot Prices'!L31</f>
        <v>-8.3581558312508464E-2</v>
      </c>
      <c r="M8" s="46">
        <f>'Spot Prices'!M31</f>
        <v>-7.650481552795696E-2</v>
      </c>
      <c r="N8" s="46">
        <f>'Spot Prices'!N31</f>
        <v>-6.9755296417748358E-2</v>
      </c>
      <c r="O8" s="46">
        <f>'Spot Prices'!O31</f>
        <v>-6.6930306687268848E-2</v>
      </c>
      <c r="P8" s="46">
        <f>'Spot Prices'!P31</f>
        <v>-6.6930306687268848E-2</v>
      </c>
      <c r="Q8" s="46">
        <f>'Spot Prices'!Q31</f>
        <v>-6.6930306687268848E-2</v>
      </c>
      <c r="R8" s="46">
        <f>'Spot Prices'!R31</f>
        <v>-6.6930306687268959E-2</v>
      </c>
      <c r="S8" s="46">
        <f>'Spot Prices'!S31</f>
        <v>-6.6930306687268959E-2</v>
      </c>
      <c r="T8" s="46">
        <f>'Spot Prices'!T31</f>
        <v>-6.6930306687268959E-2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-0.11448363169399167</v>
      </c>
      <c r="J9" s="41">
        <f>'Spot Prices'!J32</f>
        <v>-0.11057490781087875</v>
      </c>
      <c r="K9" s="41">
        <f>'Spot Prices'!K32</f>
        <v>-0.10469917318365352</v>
      </c>
      <c r="L9" s="41">
        <f>'Spot Prices'!L32</f>
        <v>-9.4054273658968901E-2</v>
      </c>
      <c r="M9" s="41">
        <f>'Spot Prices'!M32</f>
        <v>-9.0960575839445834E-2</v>
      </c>
      <c r="N9" s="41">
        <f>'Spot Prices'!N32</f>
        <v>-7.8275920585415659E-2</v>
      </c>
      <c r="O9" s="41">
        <f>'Spot Prices'!O32</f>
        <v>-8.3159404495930289E-2</v>
      </c>
      <c r="P9" s="41">
        <f>'Spot Prices'!P32</f>
        <v>-8.3159404495930289E-2</v>
      </c>
      <c r="Q9" s="41">
        <f>'Spot Prices'!Q32</f>
        <v>-8.3159404495930289E-2</v>
      </c>
      <c r="R9" s="41">
        <f>'Spot Prices'!R32</f>
        <v>-8.31594044959304E-2</v>
      </c>
      <c r="S9" s="41">
        <f>'Spot Prices'!S32</f>
        <v>-8.3159404495930289E-2</v>
      </c>
      <c r="T9" s="41">
        <f>'Spot Prices'!T32</f>
        <v>-8.3159404495930289E-2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-0.13904541948050675</v>
      </c>
      <c r="J10" s="46">
        <f>'Spot Prices'!J33</f>
        <v>-0.1208891199290455</v>
      </c>
      <c r="K10" s="46">
        <f>'Spot Prices'!K33</f>
        <v>-0.11278839680206898</v>
      </c>
      <c r="L10" s="46">
        <f>'Spot Prices'!L33</f>
        <v>-0.10140962505758333</v>
      </c>
      <c r="M10" s="46">
        <f>'Spot Prices'!M33</f>
        <v>-9.6332030178974515E-2</v>
      </c>
      <c r="N10" s="46">
        <f>'Spot Prices'!N33</f>
        <v>-8.8300104715372418E-2</v>
      </c>
      <c r="O10" s="46">
        <f>'Spot Prices'!O33</f>
        <v>-8.9263405505212945E-2</v>
      </c>
      <c r="P10" s="46">
        <f>'Spot Prices'!P33</f>
        <v>-8.9263405505212834E-2</v>
      </c>
      <c r="Q10" s="46">
        <f>'Spot Prices'!Q33</f>
        <v>-8.9263405505212723E-2</v>
      </c>
      <c r="R10" s="46">
        <f>'Spot Prices'!R33</f>
        <v>-8.9263405505212834E-2</v>
      </c>
      <c r="S10" s="46">
        <f>'Spot Prices'!S33</f>
        <v>-8.9263405505212834E-2</v>
      </c>
      <c r="T10" s="46">
        <f>'Spot Prices'!T33</f>
        <v>-8.9263405505212834E-2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-0.17827858893857185</v>
      </c>
      <c r="J11" s="14">
        <f>'Spot Prices'!J34</f>
        <v>-0.14379602728030905</v>
      </c>
      <c r="K11" s="14">
        <f>'Spot Prices'!K34</f>
        <v>-0.13061355138484665</v>
      </c>
      <c r="L11" s="14">
        <f>'Spot Prices'!L34</f>
        <v>-0.12390510557177448</v>
      </c>
      <c r="M11" s="14">
        <f>'Spot Prices'!M34</f>
        <v>-0.11524739907297621</v>
      </c>
      <c r="N11" s="14">
        <f>'Spot Prices'!N34</f>
        <v>-0.10552930085669632</v>
      </c>
      <c r="O11" s="14">
        <f>'Spot Prices'!O34</f>
        <v>-0.10526680278311895</v>
      </c>
      <c r="P11" s="14">
        <f>'Spot Prices'!P34</f>
        <v>-0.10526680278311895</v>
      </c>
      <c r="Q11" s="14">
        <f>'Spot Prices'!Q34</f>
        <v>-0.10526680278311884</v>
      </c>
      <c r="R11" s="14">
        <f>'Spot Prices'!R34</f>
        <v>-0.10526680278311873</v>
      </c>
      <c r="S11" s="14">
        <f>'Spot Prices'!S34</f>
        <v>-0.10526680278311873</v>
      </c>
      <c r="T11" s="14">
        <f>'Spot Prices'!T34</f>
        <v>-0.10526680278311873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-0.42635630529133373</v>
      </c>
      <c r="J12" s="14">
        <f>'Spot Prices'!J35</f>
        <v>-0.21455151972462549</v>
      </c>
      <c r="K12" s="14">
        <f>'Spot Prices'!K35</f>
        <v>-0.18149922892638881</v>
      </c>
      <c r="L12" s="14">
        <f>'Spot Prices'!L35</f>
        <v>-0.21692912387642216</v>
      </c>
      <c r="M12" s="14">
        <f>'Spot Prices'!M35</f>
        <v>-0.14167117947579688</v>
      </c>
      <c r="N12" s="14">
        <f>'Spot Prices'!N35</f>
        <v>-0.18651317482034446</v>
      </c>
      <c r="O12" s="14">
        <f>'Spot Prices'!O35</f>
        <v>-0.15958182865201753</v>
      </c>
      <c r="P12" s="14">
        <f>'Spot Prices'!P35</f>
        <v>-0.15958182865201764</v>
      </c>
      <c r="Q12" s="14">
        <f>'Spot Prices'!Q35</f>
        <v>-0.15958182865201764</v>
      </c>
      <c r="R12" s="14">
        <f>'Spot Prices'!R35</f>
        <v>-0.15958182865201764</v>
      </c>
      <c r="S12" s="14">
        <f>'Spot Prices'!S35</f>
        <v>-0.15958182865201753</v>
      </c>
      <c r="T12" s="14">
        <f>'Spot Prices'!T35</f>
        <v>-0.15958182865201753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-0.11371325540588972</v>
      </c>
      <c r="J13" s="46">
        <f>'Spot Prices'!J36</f>
        <v>-0.10706245261602132</v>
      </c>
      <c r="K13" s="46">
        <f>'Spot Prices'!K36</f>
        <v>-0.10075195247924917</v>
      </c>
      <c r="L13" s="46">
        <f>'Spot Prices'!L36</f>
        <v>-9.085850171088905E-2</v>
      </c>
      <c r="M13" s="46">
        <f>'Spot Prices'!M36</f>
        <v>-8.4921791574021688E-2</v>
      </c>
      <c r="N13" s="46">
        <f>'Spot Prices'!N36</f>
        <v>-7.6288520267957405E-2</v>
      </c>
      <c r="O13" s="46">
        <f>'Spot Prices'!O36</f>
        <v>-7.6830603415601106E-2</v>
      </c>
      <c r="P13" s="46">
        <f>'Spot Prices'!P36</f>
        <v>-7.6830603415601106E-2</v>
      </c>
      <c r="Q13" s="46">
        <f>'Spot Prices'!Q36</f>
        <v>-7.6830603415601106E-2</v>
      </c>
      <c r="R13" s="46">
        <f>'Spot Prices'!R36</f>
        <v>-7.6830603415601106E-2</v>
      </c>
      <c r="S13" s="46">
        <f>'Spot Prices'!S36</f>
        <v>-7.6830603415601106E-2</v>
      </c>
      <c r="T13" s="46">
        <f>'Spot Prices'!T36</f>
        <v>-7.6830603415601106E-2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385.65388704396383</v>
      </c>
      <c r="Q17" s="15">
        <f>'2hBatteryMWh'!Q17/200</f>
        <v>392.83913439042442</v>
      </c>
      <c r="R17" s="15">
        <f>'2hBatteryMWh'!R17/200</f>
        <v>399.98144682278541</v>
      </c>
      <c r="S17" s="15">
        <f>'2hBatteryMWh'!S17/200</f>
        <v>406.28681298485907</v>
      </c>
      <c r="T17" s="15">
        <f>'2hBatteryMWh'!T17/200</f>
        <v>404.04508707655464</v>
      </c>
      <c r="U17" s="37">
        <f>SUM(E17:T17)</f>
        <v>5126.0436183185875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347.30844762012379</v>
      </c>
      <c r="Q18" s="15">
        <f>'2hBatteryMWh'!Q18/200</f>
        <v>367.98358372536097</v>
      </c>
      <c r="R18" s="15">
        <f>'2hBatteryMWh'!R18/200</f>
        <v>375.1687559437043</v>
      </c>
      <c r="S18" s="15">
        <f>'2hBatteryMWh'!S18/200</f>
        <v>382.07629257689422</v>
      </c>
      <c r="T18" s="15">
        <f>'2hBatteryMWh'!T18/200</f>
        <v>383.96380205248084</v>
      </c>
      <c r="U18" s="37">
        <f t="shared" ref="U18:U24" si="0">SUM(E18:T18)</f>
        <v>4471.3889444185643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319.7354127595728</v>
      </c>
      <c r="Q19" s="47">
        <f>'2hBatteryMWh'!Q19/200</f>
        <v>353.49473570074218</v>
      </c>
      <c r="R19" s="47">
        <f>'2hBatteryMWh'!R19/200</f>
        <v>370.89748073972862</v>
      </c>
      <c r="S19" s="47">
        <f>'2hBatteryMWh'!S19/200</f>
        <v>385.06762994182498</v>
      </c>
      <c r="T19" s="47">
        <f>'2hBatteryMWh'!T19/200</f>
        <v>388.63922406250401</v>
      </c>
      <c r="U19" s="37">
        <f t="shared" si="0"/>
        <v>4055.7257332043728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294.13047025117606</v>
      </c>
      <c r="Q20" s="42">
        <f>'2hBatteryMWh'!Q20/200</f>
        <v>332.24471224045919</v>
      </c>
      <c r="R20" s="42">
        <f>'2hBatteryMWh'!R20/200</f>
        <v>354.48512410948007</v>
      </c>
      <c r="S20" s="42">
        <f>'2hBatteryMWh'!S20/200</f>
        <v>370.80852931854599</v>
      </c>
      <c r="T20" s="42">
        <f>'2hBatteryMWh'!T20/200</f>
        <v>373.69991034735676</v>
      </c>
      <c r="U20" s="37">
        <f t="shared" si="0"/>
        <v>3633.1623087670182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259.77362345294512</v>
      </c>
      <c r="Q21" s="47">
        <f>'2hBatteryMWh'!Q21/200</f>
        <v>290.84820435224879</v>
      </c>
      <c r="R21" s="47">
        <f>'2hBatteryMWh'!R21/200</f>
        <v>302.3588548795862</v>
      </c>
      <c r="S21" s="47">
        <f>'2hBatteryMWh'!S21/200</f>
        <v>312.05123832171057</v>
      </c>
      <c r="T21" s="47">
        <f>'2hBatteryMWh'!T21/200</f>
        <v>309.42924306023485</v>
      </c>
      <c r="U21" s="37">
        <f t="shared" si="0"/>
        <v>3075.8393515667258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212.08100068533935</v>
      </c>
      <c r="Q22" s="15">
        <f>'2hBatteryMWh'!Q22/200</f>
        <v>231.79351473960821</v>
      </c>
      <c r="R22" s="15">
        <f>'2hBatteryMWh'!R22/200</f>
        <v>225.49871766451932</v>
      </c>
      <c r="S22" s="15">
        <f>'2hBatteryMWh'!S22/200</f>
        <v>228.57111935410035</v>
      </c>
      <c r="T22" s="15">
        <f>'2hBatteryMWh'!T22/200</f>
        <v>219.44021112114555</v>
      </c>
      <c r="U22" s="37">
        <f t="shared" si="0"/>
        <v>2356.7201260647125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154.683491198496</v>
      </c>
      <c r="Q23" s="15">
        <f>'2hBatteryMWh'!Q23/200</f>
        <v>182.98961624413187</v>
      </c>
      <c r="R23" s="15">
        <f>'2hBatteryMWh'!R23/200</f>
        <v>174.03925110204025</v>
      </c>
      <c r="S23" s="15">
        <f>'2hBatteryMWh'!S23/200</f>
        <v>175.09139147335179</v>
      </c>
      <c r="T23" s="15">
        <f>'2hBatteryMWh'!T23/200</f>
        <v>165.12898272276453</v>
      </c>
      <c r="U23" s="37">
        <f t="shared" si="0"/>
        <v>1694.4877327407842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288.09793189679885</v>
      </c>
      <c r="Q24" s="47">
        <f>'2hBatteryMWh'!Q24/200</f>
        <v>318.35771558602357</v>
      </c>
      <c r="R24" s="47">
        <f>'2hBatteryMWh'!R24/200</f>
        <v>331.05991977013923</v>
      </c>
      <c r="S24" s="47">
        <f>'2hBatteryMWh'!S24/200</f>
        <v>342.23726025464384</v>
      </c>
      <c r="T24" s="47">
        <f>'2hBatteryMWh'!T24/200</f>
        <v>342.07441210394097</v>
      </c>
      <c r="U24" s="37">
        <f t="shared" si="0"/>
        <v>3541.430731069046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182.76426104719846</v>
      </c>
      <c r="G28" s="15">
        <f>'2hBatteryMWh'!G28/200</f>
        <v>189.88104664174975</v>
      </c>
      <c r="H28" s="15">
        <f>'2hBatteryMWh'!H28/200</f>
        <v>181.71174444097241</v>
      </c>
      <c r="I28" s="15">
        <f>'2hBatteryMWh'!I28/200</f>
        <v>238.40196138312189</v>
      </c>
      <c r="J28" s="15">
        <f>'2hBatteryMWh'!J28/200</f>
        <v>237.67968404320825</v>
      </c>
      <c r="K28" s="15">
        <f>'2hBatteryMWh'!K28/200</f>
        <v>232.75244728783196</v>
      </c>
      <c r="L28" s="15">
        <f>'2hBatteryMWh'!L28/200</f>
        <v>187.37380797996039</v>
      </c>
      <c r="M28" s="15">
        <f>'2hBatteryMWh'!M28/200</f>
        <v>197.36273286409138</v>
      </c>
      <c r="N28" s="15">
        <f>'2hBatteryMWh'!N28/200</f>
        <v>210.19952248561532</v>
      </c>
      <c r="O28" s="15">
        <f>'2hBatteryMWh'!O28/200</f>
        <v>211.5449492935023</v>
      </c>
      <c r="P28" s="15">
        <f>'2hBatteryMWh'!P28/200</f>
        <v>217.26741087700455</v>
      </c>
      <c r="Q28" s="15">
        <f>'2hBatteryMWh'!Q28/200</f>
        <v>217.36333253055844</v>
      </c>
      <c r="R28" s="15">
        <f>'2hBatteryMWh'!R28/200</f>
        <v>217.29135884321994</v>
      </c>
      <c r="S28" s="15">
        <f>'2hBatteryMWh'!S28/200</f>
        <v>216.62942405369617</v>
      </c>
      <c r="T28" s="15">
        <f>'2hBatteryMWh'!T28/200</f>
        <v>215.43415072243909</v>
      </c>
      <c r="U28" s="37">
        <f>SUM(E28:T28)</f>
        <v>3268.256405279617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129.67040616387132</v>
      </c>
      <c r="G29" s="15">
        <f>'2hBatteryMWh'!G29/200</f>
        <v>123.82593306503917</v>
      </c>
      <c r="H29" s="15">
        <f>'2hBatteryMWh'!H29/200</f>
        <v>128.7085588105966</v>
      </c>
      <c r="I29" s="15">
        <f>'2hBatteryMWh'!I29/200</f>
        <v>176.51257997246702</v>
      </c>
      <c r="J29" s="15">
        <f>'2hBatteryMWh'!J29/200</f>
        <v>190.66670601563482</v>
      </c>
      <c r="K29" s="15">
        <f>'2hBatteryMWh'!K29/200</f>
        <v>189.6882219072335</v>
      </c>
      <c r="L29" s="15">
        <f>'2hBatteryMWh'!L29/200</f>
        <v>153.12999177858873</v>
      </c>
      <c r="M29" s="15">
        <f>'2hBatteryMWh'!M29/200</f>
        <v>160.5967148998993</v>
      </c>
      <c r="N29" s="15">
        <f>'2hBatteryMWh'!N29/200</f>
        <v>175.62075417048672</v>
      </c>
      <c r="O29" s="15">
        <f>'2hBatteryMWh'!O29/200</f>
        <v>173.32167422980132</v>
      </c>
      <c r="P29" s="15">
        <f>'2hBatteryMWh'!P29/200</f>
        <v>184.5260833639673</v>
      </c>
      <c r="Q29" s="15">
        <f>'2hBatteryMWh'!Q29/200</f>
        <v>192.01958380533705</v>
      </c>
      <c r="R29" s="15">
        <f>'2hBatteryMWh'!R29/200</f>
        <v>192.20948404883518</v>
      </c>
      <c r="S29" s="15">
        <f>'2hBatteryMWh'!S29/200</f>
        <v>192.12343841327584</v>
      </c>
      <c r="T29" s="15">
        <f>'2hBatteryMWh'!T29/200</f>
        <v>193.07255464354904</v>
      </c>
      <c r="U29" s="37">
        <f t="shared" ref="U29:U35" si="2">SUM(E29:T29)</f>
        <v>2631.5748000761082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95.152297216438001</v>
      </c>
      <c r="G30" s="47">
        <f>'2hBatteryMWh'!G30/200</f>
        <v>86.99374880817264</v>
      </c>
      <c r="H30" s="47">
        <f>'2hBatteryMWh'!H30/200</f>
        <v>94.821712237914483</v>
      </c>
      <c r="I30" s="47">
        <f>'2hBatteryMWh'!I30/200</f>
        <v>139.91839488257619</v>
      </c>
      <c r="J30" s="47">
        <f>'2hBatteryMWh'!J30/200</f>
        <v>159.36197763925574</v>
      </c>
      <c r="K30" s="47">
        <f>'2hBatteryMWh'!K30/200</f>
        <v>163.19780928154901</v>
      </c>
      <c r="L30" s="47">
        <f>'2hBatteryMWh'!L30/200</f>
        <v>134.1207714799778</v>
      </c>
      <c r="M30" s="47">
        <f>'2hBatteryMWh'!M30/200</f>
        <v>141.52740089614292</v>
      </c>
      <c r="N30" s="47">
        <f>'2hBatteryMWh'!N30/200</f>
        <v>155.40324990310648</v>
      </c>
      <c r="O30" s="47">
        <f>'2hBatteryMWh'!O30/200</f>
        <v>155.2301815161087</v>
      </c>
      <c r="P30" s="47">
        <f>'2hBatteryMWh'!P30/200</f>
        <v>167.0678371738847</v>
      </c>
      <c r="Q30" s="47">
        <f>'2hBatteryMWh'!Q30/200</f>
        <v>181.40937354537601</v>
      </c>
      <c r="R30" s="47">
        <f>'2hBatteryMWh'!R30/200</f>
        <v>186.8795272463129</v>
      </c>
      <c r="S30" s="47">
        <f>'2hBatteryMWh'!S30/200</f>
        <v>190.4263157484738</v>
      </c>
      <c r="T30" s="47">
        <f>'2hBatteryMWh'!T30/200</f>
        <v>192.19256525080812</v>
      </c>
      <c r="U30" s="37">
        <f t="shared" si="2"/>
        <v>2304.3957456519302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71.44137399085777</v>
      </c>
      <c r="G31" s="42">
        <f>'2hBatteryMWh'!G31/200</f>
        <v>64.968665047383439</v>
      </c>
      <c r="H31" s="42">
        <f>'2hBatteryMWh'!H31/200</f>
        <v>73.88017625493039</v>
      </c>
      <c r="I31" s="42">
        <f>'2hBatteryMWh'!I31/200</f>
        <v>103.21685050939031</v>
      </c>
      <c r="J31" s="42">
        <f>'2hBatteryMWh'!J31/200</f>
        <v>128.59690435659957</v>
      </c>
      <c r="K31" s="42">
        <f>'2hBatteryMWh'!K31/200</f>
        <v>139.36539166487833</v>
      </c>
      <c r="L31" s="42">
        <f>'2hBatteryMWh'!L31/200</f>
        <v>118.03879419772882</v>
      </c>
      <c r="M31" s="42">
        <f>'2hBatteryMWh'!M31/200</f>
        <v>126.20471355385487</v>
      </c>
      <c r="N31" s="42">
        <f>'2hBatteryMWh'!N31/200</f>
        <v>138.86180658423814</v>
      </c>
      <c r="O31" s="42">
        <f>'2hBatteryMWh'!O31/200</f>
        <v>139.02874751171333</v>
      </c>
      <c r="P31" s="42">
        <f>'2hBatteryMWh'!P31/200</f>
        <v>151.01562308054898</v>
      </c>
      <c r="Q31" s="42">
        <f>'2hBatteryMWh'!Q31/200</f>
        <v>167.53849190299144</v>
      </c>
      <c r="R31" s="42">
        <f>'2hBatteryMWh'!R31/200</f>
        <v>175.50343023436966</v>
      </c>
      <c r="S31" s="42">
        <f>'2hBatteryMWh'!S31/200</f>
        <v>180.18532580435411</v>
      </c>
      <c r="T31" s="42">
        <f>'2hBatteryMWh'!T31/200</f>
        <v>181.59032162162461</v>
      </c>
      <c r="U31" s="37">
        <f t="shared" si="2"/>
        <v>2010.6863510744799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59.675595879894388</v>
      </c>
      <c r="G32" s="47">
        <f>'2hBatteryMWh'!G32/200</f>
        <v>50.022943612909366</v>
      </c>
      <c r="H32" s="47">
        <f>'2hBatteryMWh'!H32/200</f>
        <v>58.776065019844019</v>
      </c>
      <c r="I32" s="47">
        <f>'2hBatteryMWh'!I32/200</f>
        <v>78.631928888883891</v>
      </c>
      <c r="J32" s="47">
        <f>'2hBatteryMWh'!J32/200</f>
        <v>96.00444650229268</v>
      </c>
      <c r="K32" s="47">
        <f>'2hBatteryMWh'!K32/200</f>
        <v>108.61821133891152</v>
      </c>
      <c r="L32" s="47">
        <f>'2hBatteryMWh'!L32/200</f>
        <v>97.818009698422244</v>
      </c>
      <c r="M32" s="47">
        <f>'2hBatteryMWh'!M32/200</f>
        <v>109.23369489765446</v>
      </c>
      <c r="N32" s="47">
        <f>'2hBatteryMWh'!N32/200</f>
        <v>122.89031497290237</v>
      </c>
      <c r="O32" s="47">
        <f>'2hBatteryMWh'!O32/200</f>
        <v>123.6645381081654</v>
      </c>
      <c r="P32" s="47">
        <f>'2hBatteryMWh'!P32/200</f>
        <v>132.48779329133959</v>
      </c>
      <c r="Q32" s="47">
        <f>'2hBatteryMWh'!Q32/200</f>
        <v>145.68735673068002</v>
      </c>
      <c r="R32" s="47">
        <f>'2hBatteryMWh'!R32/200</f>
        <v>148.69940785652403</v>
      </c>
      <c r="S32" s="47">
        <f>'2hBatteryMWh'!S32/200</f>
        <v>150.62413551140781</v>
      </c>
      <c r="T32" s="47">
        <f>'2hBatteryMWh'!T32/200</f>
        <v>149.35852358274235</v>
      </c>
      <c r="U32" s="37">
        <f t="shared" si="2"/>
        <v>1676.0971471605994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47.755633456974834</v>
      </c>
      <c r="G33" s="15">
        <f>'2hBatteryMWh'!G33/200</f>
        <v>35.24149158883224</v>
      </c>
      <c r="H33" s="15">
        <f>'2hBatteryMWh'!H33/200</f>
        <v>43.834320090157405</v>
      </c>
      <c r="I33" s="15">
        <f>'2hBatteryMWh'!I33/200</f>
        <v>57.223693000624593</v>
      </c>
      <c r="J33" s="15">
        <f>'2hBatteryMWh'!J33/200</f>
        <v>68.393402100054374</v>
      </c>
      <c r="K33" s="15">
        <f>'2hBatteryMWh'!K33/200</f>
        <v>73.817169069856561</v>
      </c>
      <c r="L33" s="15">
        <f>'2hBatteryMWh'!L33/200</f>
        <v>66.067192083726908</v>
      </c>
      <c r="M33" s="15">
        <f>'2hBatteryMWh'!M33/200</f>
        <v>80.855880181653234</v>
      </c>
      <c r="N33" s="15">
        <f>'2hBatteryMWh'!N33/200</f>
        <v>100.6745388057214</v>
      </c>
      <c r="O33" s="15">
        <f>'2hBatteryMWh'!O33/200</f>
        <v>101.37152204127206</v>
      </c>
      <c r="P33" s="15">
        <f>'2hBatteryMWh'!P33/200</f>
        <v>106.26331061480354</v>
      </c>
      <c r="Q33" s="15">
        <f>'2hBatteryMWh'!Q33/200</f>
        <v>114.06634389540936</v>
      </c>
      <c r="R33" s="15">
        <f>'2hBatteryMWh'!R33/200</f>
        <v>108.95104185711236</v>
      </c>
      <c r="S33" s="15">
        <f>'2hBatteryMWh'!S33/200</f>
        <v>108.39038925790183</v>
      </c>
      <c r="T33" s="15">
        <f>'2hBatteryMWh'!T33/200</f>
        <v>104.06043409801606</v>
      </c>
      <c r="U33" s="37">
        <f t="shared" si="2"/>
        <v>1252.4692704431268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29.337468480918748</v>
      </c>
      <c r="G34" s="15">
        <f>'2hBatteryMWh'!G34/200</f>
        <v>15.289118210509844</v>
      </c>
      <c r="H34" s="15">
        <f>'2hBatteryMWh'!H34/200</f>
        <v>20.771546195009311</v>
      </c>
      <c r="I34" s="15">
        <f>'2hBatteryMWh'!I34/200</f>
        <v>24.24642750172908</v>
      </c>
      <c r="J34" s="15">
        <f>'2hBatteryMWh'!J34/200</f>
        <v>36.197000489250492</v>
      </c>
      <c r="K34" s="15">
        <f>'2hBatteryMWh'!K34/200</f>
        <v>45.188036119663259</v>
      </c>
      <c r="L34" s="15">
        <f>'2hBatteryMWh'!L34/200</f>
        <v>39.258749378386099</v>
      </c>
      <c r="M34" s="15">
        <f>'2hBatteryMWh'!M34/200</f>
        <v>58.933929728217443</v>
      </c>
      <c r="N34" s="15">
        <f>'2hBatteryMWh'!N34/200</f>
        <v>69.788483594838596</v>
      </c>
      <c r="O34" s="15">
        <f>'2hBatteryMWh'!O34/200</f>
        <v>71.859286558140298</v>
      </c>
      <c r="P34" s="15">
        <f>'2hBatteryMWh'!P34/200</f>
        <v>72.799337414026567</v>
      </c>
      <c r="Q34" s="15">
        <f>'2hBatteryMWh'!Q34/200</f>
        <v>84.58328926275928</v>
      </c>
      <c r="R34" s="15">
        <f>'2hBatteryMWh'!R34/200</f>
        <v>78.983504543132455</v>
      </c>
      <c r="S34" s="15">
        <f>'2hBatteryMWh'!S34/200</f>
        <v>77.989493131628251</v>
      </c>
      <c r="T34" s="15">
        <f>'2hBatteryMWh'!T34/200</f>
        <v>73.55202077910171</v>
      </c>
      <c r="U34" s="37">
        <f t="shared" si="2"/>
        <v>818.81319886150322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78.572881380421052</v>
      </c>
      <c r="G35" s="47">
        <f>'2hBatteryMWh'!G35/200</f>
        <v>69.587519968997242</v>
      </c>
      <c r="H35" s="47">
        <f>'2hBatteryMWh'!H35/200</f>
        <v>78.15634671273034</v>
      </c>
      <c r="I35" s="47">
        <f>'2hBatteryMWh'!I35/200</f>
        <v>109.27835375470221</v>
      </c>
      <c r="J35" s="47">
        <f>'2hBatteryMWh'!J35/200</f>
        <v>128.03129739285293</v>
      </c>
      <c r="K35" s="47">
        <f>'2hBatteryMWh'!K35/200</f>
        <v>135.24991881728914</v>
      </c>
      <c r="L35" s="47">
        <f>'2hBatteryMWh'!L35/200</f>
        <v>114.68392173292473</v>
      </c>
      <c r="M35" s="47">
        <f>'2hBatteryMWh'!M35/200</f>
        <v>124.3193700206207</v>
      </c>
      <c r="N35" s="47">
        <f>'2hBatteryMWh'!N35/200</f>
        <v>138.76906773341341</v>
      </c>
      <c r="O35" s="47">
        <f>'2hBatteryMWh'!O35/200</f>
        <v>138.841459070761</v>
      </c>
      <c r="P35" s="47">
        <f>'2hBatteryMWh'!P35/200</f>
        <v>148.93938860997338</v>
      </c>
      <c r="Q35" s="47">
        <f>'2hBatteryMWh'!Q35/200</f>
        <v>161.64395510754537</v>
      </c>
      <c r="R35" s="47">
        <f>'2hBatteryMWh'!R35/200</f>
        <v>165.0371686384386</v>
      </c>
      <c r="S35" s="47">
        <f>'2hBatteryMWh'!S35/200</f>
        <v>167.44977147012804</v>
      </c>
      <c r="T35" s="47">
        <f>'2hBatteryMWh'!T35/200</f>
        <v>167.37009316274782</v>
      </c>
      <c r="U35" s="37">
        <f t="shared" si="2"/>
        <v>1978.9196537417597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5" workbookViewId="0">
      <selection activeCell="F245" sqref="F245"/>
    </sheetView>
  </sheetViews>
  <sheetFormatPr defaultRowHeight="15.05" x14ac:dyDescent="0.3"/>
  <cols>
    <col min="2" max="2" width="14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Portland Snowy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Portland Snowy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9520609.1345546488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Portland Snowy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4797087.2472089455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Portland Snowy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2087643.056114797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Portland Snowy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3.1121771826292388E-9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Portland Snowy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-2251371.8705932107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Portland Snowy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-5560398.5991969854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Portland Snowy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-14431944.636252841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Portland Snowy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-152838.21671320853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Portland Snowy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26744147.762844302</v>
      </c>
      <c r="H13" s="73" cm="1">
        <f t="array" ref="H13">INDEX(SwapSold!$E$28:$T$35,Summary!K13,Summary!L13)</f>
        <v>13761750.66775904</v>
      </c>
      <c r="I13" s="20" cm="1">
        <f t="array" ref="I13">INDEX(DualFuelCM!$E$28:$T$35,Summary!K13,Summary!L13)</f>
        <v>13718036.891405039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Portland Snowy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15472973.955126081</v>
      </c>
      <c r="H14" s="73" cm="1">
        <f t="array" ref="H14">INDEX(SwapSold!$E$28:$T$35,Summary!K14,Summary!L14)</f>
        <v>6328701.9304299308</v>
      </c>
      <c r="I14" s="20" cm="1">
        <f t="array" ref="I14">INDEX(DualFuelCM!$E$28:$T$35,Summary!K14,Summary!L14)</f>
        <v>9266244.8349261656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Portland Snowy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8973749.8142748699</v>
      </c>
      <c r="H15" s="73" cm="1">
        <f t="array" ref="H15">INDEX(SwapSold!$E$28:$T$35,Summary!K15,Summary!L15)</f>
        <v>2762781.979433015</v>
      </c>
      <c r="I15" s="20" cm="1">
        <f t="array" ref="I15">INDEX(DualFuelCM!$E$28:$T$35,Summary!K15,Summary!L15)</f>
        <v>7488924.9582065959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Portland Snowy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3748075.5122986105</v>
      </c>
      <c r="H16" s="73" cm="1">
        <f t="array" ref="H16">INDEX(SwapSold!$E$28:$T$35,Summary!K16,Summary!L16)</f>
        <v>70089.446933232539</v>
      </c>
      <c r="I16" s="20" cm="1">
        <f t="array" ref="I16">INDEX(DualFuelCM!$E$28:$T$35,Summary!K16,Summary!L16)</f>
        <v>6459032.5193413571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Portland Snowy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1602024.2522986692</v>
      </c>
      <c r="H17" s="73" cm="1">
        <f t="array" ref="H17">INDEX(SwapSold!$E$28:$T$35,Summary!K17,Summary!L17)</f>
        <v>-3022368.5062934165</v>
      </c>
      <c r="I17" s="20" cm="1">
        <f t="array" ref="I17">INDEX(DualFuelCM!$E$28:$T$35,Summary!K17,Summary!L17)</f>
        <v>5540096.4428083496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Portland Snowy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-2226182.7781293415</v>
      </c>
      <c r="H18" s="73" cm="1">
        <f t="array" ref="H18">INDEX(SwapSold!$E$28:$T$35,Summary!K18,Summary!L18)</f>
        <v>-7725844.8033578321</v>
      </c>
      <c r="I18" s="20" cm="1">
        <f t="array" ref="I18">INDEX(DualFuelCM!$E$28:$T$35,Summary!K18,Summary!L18)</f>
        <v>4378586.7097803121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Portland Snowy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-6409679.0053364141</v>
      </c>
      <c r="H19" s="73" cm="1">
        <f t="array" ref="H19">INDEX(SwapSold!$E$28:$T$35,Summary!K19,Summary!L19)</f>
        <v>-20851973.760669649</v>
      </c>
      <c r="I19" s="20" cm="1">
        <f t="array" ref="I19">INDEX(DualFuelCM!$E$28:$T$35,Summary!K19,Summary!L19)</f>
        <v>2289288.9242196986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Portland Snowy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5402854.1614119262</v>
      </c>
      <c r="H20" s="73" cm="1">
        <f t="array" ref="H20">INDEX(SwapSold!$E$28:$T$35,Summary!K20,Summary!L20)</f>
        <v>-227485.25115594754</v>
      </c>
      <c r="I20" s="20" cm="1">
        <f t="array" ref="I20">INDEX(DualFuelCM!$E$28:$T$35,Summary!K20,Summary!L20)</f>
        <v>6572457.4609526834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Portland Snowy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16341145.621148063</v>
      </c>
      <c r="H21" s="73" cm="1">
        <f t="array" ref="H21">INDEX(SwapSold!$E$28:$T$35,Summary!K21,Summary!L21)</f>
        <v>17836321.00156378</v>
      </c>
      <c r="I21" s="20" cm="1">
        <f t="array" ref="I21">INDEX(DualFuelCM!$E$28:$T$35,Summary!K21,Summary!L21)</f>
        <v>11678368.07275871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Portland Snowy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6106770.9114028793</v>
      </c>
      <c r="H22" s="73" cm="1">
        <f t="array" ref="H22">INDEX(SwapSold!$E$28:$T$35,Summary!K22,Summary!L22)</f>
        <v>8231703.6587035991</v>
      </c>
      <c r="I22" s="20" cm="1">
        <f t="array" ref="I22">INDEX(DualFuelCM!$E$28:$T$35,Summary!K22,Summary!L22)</f>
        <v>7441819.5229787091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Portland Snowy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-326455.46626934822</v>
      </c>
      <c r="H23" s="73" cm="1">
        <f t="array" ref="H23">INDEX(SwapSold!$E$28:$T$35,Summary!K23,Summary!L23)</f>
        <v>3537268.2947797826</v>
      </c>
      <c r="I23" s="20" cm="1">
        <f t="array" ref="I23">INDEX(DualFuelCM!$E$28:$T$35,Summary!K23,Summary!L23)</f>
        <v>5749825.5997739742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Portland Snowy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-4430930.384617975</v>
      </c>
      <c r="H24" s="73" cm="1">
        <f t="array" ref="H24">INDEX(SwapSold!$E$28:$T$35,Summary!K24,Summary!L24)</f>
        <v>36594.448025022444</v>
      </c>
      <c r="I24" s="20" cm="1">
        <f t="array" ref="I24">INDEX(DualFuelCM!$E$28:$T$35,Summary!K24,Summary!L24)</f>
        <v>4693637.2979198219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Portland Snowy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-7222673.6401614686</v>
      </c>
      <c r="H25" s="73" cm="1">
        <f t="array" ref="H25">INDEX(SwapSold!$E$28:$T$35,Summary!K25,Summary!L25)</f>
        <v>-3615913.1378877116</v>
      </c>
      <c r="I25" s="20" cm="1">
        <f t="array" ref="I25">INDEX(DualFuelCM!$E$28:$T$35,Summary!K25,Summary!L25)</f>
        <v>3777656.1247893106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Portland Snowy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-10796945.24338685</v>
      </c>
      <c r="H26" s="73" cm="1">
        <f t="array" ref="H26">INDEX(SwapSold!$E$28:$T$35,Summary!K26,Summary!L26)</f>
        <v>-9087475.6300602797</v>
      </c>
      <c r="I26" s="20" cm="1">
        <f t="array" ref="I26">INDEX(DualFuelCM!$E$28:$T$35,Summary!K26,Summary!L26)</f>
        <v>2665480.1510470123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Portland Snowy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-16434156.496391505</v>
      </c>
      <c r="H27" s="73" cm="1">
        <f t="array" ref="H27">INDEX(SwapSold!$E$28:$T$35,Summary!K27,Summary!L27)</f>
        <v>-22606596.269852184</v>
      </c>
      <c r="I27" s="20" cm="1">
        <f t="array" ref="I27">INDEX(DualFuelCM!$E$28:$T$35,Summary!K27,Summary!L27)</f>
        <v>1217973.9946507066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Portland Snowy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-3552232.1300931172</v>
      </c>
      <c r="H28" s="73" cm="1">
        <f t="array" ref="H28">INDEX(SwapSold!$E$28:$T$35,Summary!K28,Summary!L28)</f>
        <v>-146202.77707554121</v>
      </c>
      <c r="I28" s="20" cm="1">
        <f t="array" ref="I28">INDEX(DualFuelCM!$E$28:$T$35,Summary!K28,Summary!L28)</f>
        <v>4791987.9379691379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Portland Snowy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14008390.89326204</v>
      </c>
      <c r="H29" s="73" cm="1">
        <f t="array" ref="H29">INDEX(SwapSold!$E$28:$T$35,Summary!K29,Summary!L29)</f>
        <v>15399248.495454192</v>
      </c>
      <c r="I29" s="20" cm="1">
        <f t="array" ref="I29">INDEX(DualFuelCM!$E$28:$T$35,Summary!K29,Summary!L29)</f>
        <v>10721981.111278608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Portland Snowy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5091551.1218864843</v>
      </c>
      <c r="H30" s="73" cm="1">
        <f t="array" ref="H30">INDEX(SwapSold!$E$28:$T$35,Summary!K30,Summary!L30)</f>
        <v>7112984.5551353525</v>
      </c>
      <c r="I30" s="20" cm="1">
        <f t="array" ref="I30">INDEX(DualFuelCM!$E$28:$T$35,Summary!K30,Summary!L30)</f>
        <v>8119609.5339955157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Portland Snowy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-835607.01633421273</v>
      </c>
      <c r="H31" s="73" cm="1">
        <f t="array" ref="H31">INDEX(SwapSold!$E$28:$T$35,Summary!K31,Summary!L31)</f>
        <v>2960958.4350883374</v>
      </c>
      <c r="I31" s="20" cm="1">
        <f t="array" ref="I31">INDEX(DualFuelCM!$E$28:$T$35,Summary!K31,Summary!L31)</f>
        <v>6209012.5860835128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Portland Snowy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-4034908.4475090615</v>
      </c>
      <c r="H32" s="73" cm="1">
        <f t="array" ref="H32">INDEX(SwapSold!$E$28:$T$35,Summary!K32,Summary!L32)</f>
        <v>72313.962084953921</v>
      </c>
      <c r="I32" s="20" cm="1">
        <f t="array" ref="I32">INDEX(DualFuelCM!$E$28:$T$35,Summary!K32,Summary!L32)</f>
        <v>5271737.6170443585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Portland Snowy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-6266918.8883838234</v>
      </c>
      <c r="H33" s="73" cm="1">
        <f t="array" ref="H33">INDEX(SwapSold!$E$28:$T$35,Summary!K33,Summary!L33)</f>
        <v>-3165576.848724423</v>
      </c>
      <c r="I33" s="20" cm="1">
        <f t="array" ref="I33">INDEX(DualFuelCM!$E$28:$T$35,Summary!K33,Summary!L33)</f>
        <v>4471923.5851989174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Portland Snowy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-9713014.5360519662</v>
      </c>
      <c r="H34" s="73" cm="1">
        <f t="array" ref="H34">INDEX(SwapSold!$E$28:$T$35,Summary!K34,Summary!L34)</f>
        <v>-8111325.6503159292</v>
      </c>
      <c r="I34" s="20" cm="1">
        <f t="array" ref="I34">INDEX(DualFuelCM!$E$28:$T$35,Summary!K34,Summary!L34)</f>
        <v>3407574.5199101092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Portland Snowy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-14119223.01328058</v>
      </c>
      <c r="H35" s="73" cm="1">
        <f t="array" ref="H35">INDEX(SwapSold!$E$28:$T$35,Summary!K35,Summary!L35)</f>
        <v>-17698028.402614098</v>
      </c>
      <c r="I35" s="20" cm="1">
        <f t="array" ref="I35">INDEX(DualFuelCM!$E$28:$T$35,Summary!K35,Summary!L35)</f>
        <v>1792503.5586776915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Portland Snowy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-3348012.7250320832</v>
      </c>
      <c r="H36" s="73" cm="1">
        <f t="array" ref="H36">INDEX(SwapSold!$E$28:$T$35,Summary!K36,Summary!L36)</f>
        <v>-196673.99877979443</v>
      </c>
      <c r="I36" s="20" cm="1">
        <f t="array" ref="I36">INDEX(DualFuelCM!$E$28:$T$35,Summary!K36,Summary!L36)</f>
        <v>5413425.0986614069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Portland Snowy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21019361.494003534</v>
      </c>
      <c r="H37" s="73" cm="1">
        <f t="array" ref="H37">INDEX(SwapSold!$E$28:$T$35,Summary!K37,Summary!L37)</f>
        <v>20430439.257801268</v>
      </c>
      <c r="I37" s="20" cm="1">
        <f t="array" ref="I37">INDEX(DualFuelCM!$E$28:$T$35,Summary!K37,Summary!L37)</f>
        <v>13381603.112332691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Portland Snowy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8184820.1631704606</v>
      </c>
      <c r="H38" s="73" cm="1">
        <f t="array" ref="H38">INDEX(SwapSold!$E$28:$T$35,Summary!K38,Summary!L38)</f>
        <v>8687712.2077746503</v>
      </c>
      <c r="I38" s="20" cm="1">
        <f t="array" ref="I38">INDEX(DualFuelCM!$E$28:$T$35,Summary!K38,Summary!L38)</f>
        <v>8939164.284314556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Portland Snowy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2467142.6012584707</v>
      </c>
      <c r="H39" s="73" cm="1">
        <f t="array" ref="H39">INDEX(SwapSold!$E$28:$T$35,Summary!K39,Summary!L39)</f>
        <v>3761635.5527283102</v>
      </c>
      <c r="I39" s="20" cm="1">
        <f t="array" ref="I39">INDEX(DualFuelCM!$E$28:$T$35,Summary!K39,Summary!L39)</f>
        <v>7181411.7125063529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Portland Snowy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-1148308.8636702499</v>
      </c>
      <c r="H40" s="73" cm="1">
        <f t="array" ref="H40">INDEX(SwapSold!$E$28:$T$35,Summary!K40,Summary!L40)</f>
        <v>28749.123931604558</v>
      </c>
      <c r="I40" s="20" cm="1">
        <f t="array" ref="I40">INDEX(DualFuelCM!$E$28:$T$35,Summary!K40,Summary!L40)</f>
        <v>6079930.8382753227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Portland Snowy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-4211037.7155786026</v>
      </c>
      <c r="H41" s="73" cm="1">
        <f t="array" ref="H41">INDEX(SwapSold!$E$28:$T$35,Summary!K41,Summary!L41)</f>
        <v>-3886599.3761834037</v>
      </c>
      <c r="I41" s="20" cm="1">
        <f t="array" ref="I41">INDEX(DualFuelCM!$E$28:$T$35,Summary!K41,Summary!L41)</f>
        <v>5157601.6431189654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Portland Snowy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-6403098.077080478</v>
      </c>
      <c r="H42" s="73" cm="1">
        <f t="array" ref="H42">INDEX(SwapSold!$E$28:$T$35,Summary!K42,Summary!L42)</f>
        <v>-9900866.5343506131</v>
      </c>
      <c r="I42" s="20" cm="1">
        <f t="array" ref="I42">INDEX(DualFuelCM!$E$28:$T$35,Summary!K42,Summary!L42)</f>
        <v>3943877.8648166498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Portland Snowy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-13904703.723479185</v>
      </c>
      <c r="H43" s="73" cm="1">
        <f t="array" ref="H43">INDEX(SwapSold!$E$28:$T$35,Summary!K43,Summary!L43)</f>
        <v>-22452633.45979033</v>
      </c>
      <c r="I43" s="20" cm="1">
        <f t="array" ref="I43">INDEX(DualFuelCM!$E$28:$T$35,Summary!K43,Summary!L43)</f>
        <v>1441652.017767624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Portland Snowy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-526330.94521420531</v>
      </c>
      <c r="H44" s="73" cm="1">
        <f t="array" ref="H44">INDEX(SwapSold!$E$28:$T$35,Summary!K44,Summary!L44)</f>
        <v>-188917.76693490616</v>
      </c>
      <c r="I44" s="20" cm="1">
        <f t="array" ref="I44">INDEX(DualFuelCM!$E$28:$T$35,Summary!K44,Summary!L44)</f>
        <v>6202018.3049380956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Portland Snowy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18773330.945654888</v>
      </c>
      <c r="H45" s="73" cm="1">
        <f t="array" ref="H45">INDEX(SwapSold!$E$28:$T$35,Summary!K45,Summary!L45)</f>
        <v>16073992.761751805</v>
      </c>
      <c r="I45" s="20" cm="1">
        <f t="array" ref="I45">INDEX(DualFuelCM!$E$28:$T$35,Summary!K45,Summary!L45)</f>
        <v>12961885.285271753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Portland Snowy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8346943.4587955428</v>
      </c>
      <c r="H46" s="73" cm="1">
        <f t="array" ref="H46">INDEX(SwapSold!$E$28:$T$35,Summary!K46,Summary!L46)</f>
        <v>8145019.2181011122</v>
      </c>
      <c r="I46" s="20" cm="1">
        <f t="array" ref="I46">INDEX(DualFuelCM!$E$28:$T$35,Summary!K46,Summary!L46)</f>
        <v>8865183.0067633651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Portland Snowy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2733462.9441192173</v>
      </c>
      <c r="H47" s="73" cm="1">
        <f t="array" ref="H47">INDEX(SwapSold!$E$28:$T$35,Summary!K47,Summary!L47)</f>
        <v>3474200.7342375363</v>
      </c>
      <c r="I47" s="20" cm="1">
        <f t="array" ref="I47">INDEX(DualFuelCM!$E$28:$T$35,Summary!K47,Summary!L47)</f>
        <v>7065817.4927045908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Portland Snowy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-665372.71057744452</v>
      </c>
      <c r="H48" s="73" cm="1">
        <f t="array" ref="H48">INDEX(SwapSold!$E$28:$T$35,Summary!K48,Summary!L48)</f>
        <v>33483.064407866696</v>
      </c>
      <c r="I48" s="20" cm="1">
        <f t="array" ref="I48">INDEX(DualFuelCM!$E$28:$T$35,Summary!K48,Summary!L48)</f>
        <v>6052410.0309037324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Portland Snowy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-3126043.7672759341</v>
      </c>
      <c r="H49" s="73" cm="1">
        <f t="array" ref="H49">INDEX(SwapSold!$E$28:$T$35,Summary!K49,Summary!L49)</f>
        <v>-3880581.0136669762</v>
      </c>
      <c r="I49" s="20" cm="1">
        <f t="array" ref="I49">INDEX(DualFuelCM!$E$28:$T$35,Summary!K49,Summary!L49)</f>
        <v>5195628.9530151347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Portland Snowy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-5892643.4799591517</v>
      </c>
      <c r="H50" s="73" cm="1">
        <f t="array" ref="H50">INDEX(SwapSold!$E$28:$T$35,Summary!K50,Summary!L50)</f>
        <v>-9927050.5827841796</v>
      </c>
      <c r="I50" s="20" cm="1">
        <f t="array" ref="I50">INDEX(DualFuelCM!$E$28:$T$35,Summary!K50,Summary!L50)</f>
        <v>4032593.48216801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Portland Snowy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-10688050.332502784</v>
      </c>
      <c r="H51" s="73" cm="1">
        <f t="array" ref="H51">INDEX(SwapSold!$E$28:$T$35,Summary!K51,Summary!L51)</f>
        <v>-23399267.935984991</v>
      </c>
      <c r="I51" s="20" cm="1">
        <f t="array" ref="I51">INDEX(DualFuelCM!$E$28:$T$35,Summary!K51,Summary!L51)</f>
        <v>2439049.8700572969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Portland Snowy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52237.14087490258</v>
      </c>
      <c r="H52" s="73" cm="1">
        <f t="array" ref="H52">INDEX(SwapSold!$E$28:$T$35,Summary!K52,Summary!L52)</f>
        <v>-319366.90593632049</v>
      </c>
      <c r="I52" s="20" cm="1">
        <f t="array" ref="I52">INDEX(DualFuelCM!$E$28:$T$35,Summary!K52,Summary!L52)</f>
        <v>6185968.6090535782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Portland Snowy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15219383.501575194</v>
      </c>
      <c r="H53" s="73" cm="1">
        <f t="array" ref="H53">INDEX(SwapSold!$E$28:$T$35,Summary!K53,Summary!L53)</f>
        <v>16479853.257452117</v>
      </c>
      <c r="I53" s="20" cm="1">
        <f t="array" ref="I53">INDEX(DualFuelCM!$E$28:$T$35,Summary!K53,Summary!L53)</f>
        <v>11856987.91719088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Portland Snowy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6885065.8450074568</v>
      </c>
      <c r="H54" s="73" cm="1">
        <f t="array" ref="H54">INDEX(SwapSold!$E$28:$T$35,Summary!K54,Summary!L54)</f>
        <v>7857671.0992337391</v>
      </c>
      <c r="I54" s="20" cm="1">
        <f t="array" ref="I54">INDEX(DualFuelCM!$E$28:$T$35,Summary!K54,Summary!L54)</f>
        <v>8353400.7871728772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Portland Snowy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1905457.5912601231</v>
      </c>
      <c r="H55" s="73" cm="1">
        <f t="array" ref="H55">INDEX(SwapSold!$E$28:$T$35,Summary!K55,Summary!L55)</f>
        <v>3311575.8903945391</v>
      </c>
      <c r="I55" s="20" cm="1">
        <f t="array" ref="I55">INDEX(DualFuelCM!$E$28:$T$35,Summary!K55,Summary!L55)</f>
        <v>6804846.679374407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Portland Snowy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-1200111.2369432077</v>
      </c>
      <c r="H56" s="73" cm="1">
        <f t="array" ref="H56">INDEX(SwapSold!$E$28:$T$35,Summary!K56,Summary!L56)</f>
        <v>14947.715489727376</v>
      </c>
      <c r="I56" s="20" cm="1">
        <f t="array" ref="I56">INDEX(DualFuelCM!$E$28:$T$35,Summary!K56,Summary!L56)</f>
        <v>5948313.0633406965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Portland Snowy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-3747877.6613557991</v>
      </c>
      <c r="H57" s="73" cm="1">
        <f t="array" ref="H57">INDEX(SwapSold!$E$28:$T$35,Summary!K57,Summary!L57)</f>
        <v>-3688803.4579420988</v>
      </c>
      <c r="I57" s="20" cm="1">
        <f t="array" ref="I57">INDEX(DualFuelCM!$E$28:$T$35,Summary!K57,Summary!L57)</f>
        <v>5148112.5027825311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Portland Snowy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-6772825.7938967925</v>
      </c>
      <c r="H58" s="73" cm="1">
        <f t="array" ref="H58">INDEX(SwapSold!$E$28:$T$35,Summary!K58,Summary!L58)</f>
        <v>-9014151.4350496642</v>
      </c>
      <c r="I58" s="20" cm="1">
        <f t="array" ref="I58">INDEX(DualFuelCM!$E$28:$T$35,Summary!K58,Summary!L58)</f>
        <v>4066527.5568898115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Portland Snowy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-10006399.384266643</v>
      </c>
      <c r="H59" s="73" cm="1">
        <f t="array" ref="H59">INDEX(SwapSold!$E$28:$T$35,Summary!K59,Summary!L59)</f>
        <v>-20804275.48951368</v>
      </c>
      <c r="I59" s="20" cm="1">
        <f t="array" ref="I59">INDEX(DualFuelCM!$E$28:$T$35,Summary!K59,Summary!L59)</f>
        <v>2539306.4258665056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Portland Snowy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-746683.67733185005</v>
      </c>
      <c r="H60" s="73" cm="1">
        <f t="array" ref="H60">INDEX(SwapSold!$E$28:$T$35,Summary!K60,Summary!L60)</f>
        <v>-249765.50939209969</v>
      </c>
      <c r="I60" s="20" cm="1">
        <f t="array" ref="I60">INDEX(DualFuelCM!$E$28:$T$35,Summary!K60,Summary!L60)</f>
        <v>6023978.7884836365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Portland Snowy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18837500.764229041</v>
      </c>
      <c r="H61" s="73" cm="1">
        <f t="array" ref="H61">INDEX(SwapSold!$E$28:$T$35,Summary!K61,Summary!L61)</f>
        <v>16938716.611441918</v>
      </c>
      <c r="I61" s="20" cm="1">
        <f t="array" ref="I61">INDEX(DualFuelCM!$E$28:$T$35,Summary!K61,Summary!L61)</f>
        <v>14522924.558235213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Portland Snowy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8336254.9475257751</v>
      </c>
      <c r="H62" s="73" cm="1">
        <f t="array" ref="H62">INDEX(SwapSold!$E$28:$T$35,Summary!K62,Summary!L62)</f>
        <v>8944003.0635827687</v>
      </c>
      <c r="I62" s="20" cm="1">
        <f t="array" ref="I62">INDEX(DualFuelCM!$E$28:$T$35,Summary!K62,Summary!L62)</f>
        <v>8973062.6901585013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Portland Snowy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2849848.9357450404</v>
      </c>
      <c r="H63" s="73" cm="1">
        <f t="array" ref="H63">INDEX(SwapSold!$E$28:$T$35,Summary!K63,Summary!L63)</f>
        <v>3838874.4416072746</v>
      </c>
      <c r="I63" s="20" cm="1">
        <f t="array" ref="I63">INDEX(DualFuelCM!$E$28:$T$35,Summary!K63,Summary!L63)</f>
        <v>7209394.4849689994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Portland Snowy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-199924.93808921563</v>
      </c>
      <c r="H64" s="73" cm="1">
        <f t="array" ref="H64">INDEX(SwapSold!$E$28:$T$35,Summary!K64,Summary!L64)</f>
        <v>67117.465516281256</v>
      </c>
      <c r="I64" s="20" cm="1">
        <f t="array" ref="I64">INDEX(DualFuelCM!$E$28:$T$35,Summary!K64,Summary!L64)</f>
        <v>6257062.9560301546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Portland Snowy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-2920416.7906209836</v>
      </c>
      <c r="H65" s="73" cm="1">
        <f t="array" ref="H65">INDEX(SwapSold!$E$28:$T$35,Summary!K65,Summary!L65)</f>
        <v>-3836401.3703795522</v>
      </c>
      <c r="I65" s="20" cm="1">
        <f t="array" ref="I65">INDEX(DualFuelCM!$E$28:$T$35,Summary!K65,Summary!L65)</f>
        <v>5349974.8247670336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Portland Snowy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-5989011.0386455525</v>
      </c>
      <c r="H66" s="73" cm="1">
        <f t="array" ref="H66">INDEX(SwapSold!$E$28:$T$35,Summary!K66,Summary!L66)</f>
        <v>-9658275.367776271</v>
      </c>
      <c r="I66" s="20" cm="1">
        <f t="array" ref="I66">INDEX(DualFuelCM!$E$28:$T$35,Summary!K66,Summary!L66)</f>
        <v>4268731.1624737903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Portland Snowy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-10689620.250376092</v>
      </c>
      <c r="H67" s="73" cm="1">
        <f t="array" ref="H67">INDEX(SwapSold!$E$28:$T$35,Summary!K67,Summary!L67)</f>
        <v>-21423694.581003457</v>
      </c>
      <c r="I67" s="20" cm="1">
        <f t="array" ref="I67">INDEX(DualFuelCM!$E$28:$T$35,Summary!K67,Summary!L67)</f>
        <v>2118398.3091671141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Portland Snowy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207346.39458457413</v>
      </c>
      <c r="H68" s="73" cm="1">
        <f t="array" ref="H68">INDEX(SwapSold!$E$28:$T$35,Summary!K68,Summary!L68)</f>
        <v>-108075.50213350568</v>
      </c>
      <c r="I68" s="20" cm="1">
        <f t="array" ref="I68">INDEX(DualFuelCM!$E$28:$T$35,Summary!K68,Summary!L68)</f>
        <v>6371158.7823582143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Portland Snowy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19211934.996263608</v>
      </c>
      <c r="H69" s="73" cm="1">
        <f t="array" ref="H69">INDEX(SwapSold!$E$28:$T$35,Summary!K69,Summary!L69)</f>
        <v>20704893.842473216</v>
      </c>
      <c r="I69" s="20" cm="1">
        <f t="array" ref="I69">INDEX(DualFuelCM!$E$28:$T$35,Summary!K69,Summary!L69)</f>
        <v>11869265.758450525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Portland Snowy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10038694.580635415</v>
      </c>
      <c r="H70" s="73" cm="1">
        <f t="array" ref="H70">INDEX(SwapSold!$E$28:$T$35,Summary!K70,Summary!L70)</f>
        <v>9348473.9972927514</v>
      </c>
      <c r="I70" s="20" cm="1">
        <f t="array" ref="I70">INDEX(DualFuelCM!$E$28:$T$35,Summary!K70,Summary!L70)</f>
        <v>9191350.2064335607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Portland Snowy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4206021.6526640151</v>
      </c>
      <c r="H71" s="73" cm="1">
        <f t="array" ref="H71">INDEX(SwapSold!$E$28:$T$35,Summary!K71,Summary!L71)</f>
        <v>4169083.227219265</v>
      </c>
      <c r="I71" s="20" cm="1">
        <f t="array" ref="I71">INDEX(DualFuelCM!$E$28:$T$35,Summary!K71,Summary!L71)</f>
        <v>7411045.9971705498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Portland Snowy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683318.82858569408</v>
      </c>
      <c r="H72" s="73" cm="1">
        <f t="array" ref="H72">INDEX(SwapSold!$E$28:$T$35,Summary!K72,Summary!L72)</f>
        <v>105983.37178699762</v>
      </c>
      <c r="I72" s="20" cm="1">
        <f t="array" ref="I72">INDEX(DualFuelCM!$E$28:$T$35,Summary!K72,Summary!L72)</f>
        <v>6392601.2309671203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Portland Snowy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-2083085.2364269143</v>
      </c>
      <c r="H73" s="73" cm="1">
        <f t="array" ref="H73">INDEX(SwapSold!$E$28:$T$35,Summary!K73,Summary!L73)</f>
        <v>-4361932.8813214693</v>
      </c>
      <c r="I73" s="20" cm="1">
        <f t="array" ref="I73">INDEX(DualFuelCM!$E$28:$T$35,Summary!K73,Summary!L73)</f>
        <v>5473549.6240598178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Portland Snowy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-5715480.0693829004</v>
      </c>
      <c r="H74" s="73" cm="1">
        <f t="array" ref="H74">INDEX(SwapSold!$E$28:$T$35,Summary!K74,Summary!L74)</f>
        <v>-10633256.043422682</v>
      </c>
      <c r="I74" s="20" cm="1">
        <f t="array" ref="I74">INDEX(DualFuelCM!$E$28:$T$35,Summary!K74,Summary!L74)</f>
        <v>4271342.217132194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Portland Snowy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-9384772.7834508754</v>
      </c>
      <c r="H75" s="73" cm="1">
        <f t="array" ref="H75">INDEX(SwapSold!$E$28:$T$35,Summary!K75,Summary!L75)</f>
        <v>-24186297.550895847</v>
      </c>
      <c r="I75" s="20" cm="1">
        <f t="array" ref="I75">INDEX(DualFuelCM!$E$28:$T$35,Summary!K75,Summary!L75)</f>
        <v>2551836.1629517246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Portland Snowy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1249175.3471420633</v>
      </c>
      <c r="H76" s="73" cm="1">
        <f t="array" ref="H76">INDEX(SwapSold!$E$28:$T$35,Summary!K76,Summary!L76)</f>
        <v>-207022.08646991325</v>
      </c>
      <c r="I76" s="20" cm="1">
        <f t="array" ref="I76">INDEX(DualFuelCM!$E$28:$T$35,Summary!K76,Summary!L76)</f>
        <v>6502068.691352603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Portland Snowy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22087776.246069185</v>
      </c>
      <c r="H77" s="73" cm="1">
        <f t="array" ref="H77">INDEX(SwapSold!$E$28:$T$35,Summary!K77,Summary!L77)</f>
        <v>23045342.748333484</v>
      </c>
      <c r="I77" s="20" cm="1">
        <f t="array" ref="I77">INDEX(DualFuelCM!$E$28:$T$35,Summary!K77,Summary!L77)</f>
        <v>13782036.523615908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Portland Snowy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7950808.881582018</v>
      </c>
      <c r="H78" s="73" cm="1">
        <f t="array" ref="H78">INDEX(SwapSold!$E$28:$T$35,Summary!K78,Summary!L78)</f>
        <v>10807863.04857921</v>
      </c>
      <c r="I78" s="20" cm="1">
        <f t="array" ref="I78">INDEX(DualFuelCM!$E$28:$T$35,Summary!K78,Summary!L78)</f>
        <v>8980331.7210063431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Portland Snowy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2586848.8495277716</v>
      </c>
      <c r="H79" s="73" cm="1">
        <f t="array" ref="H79">INDEX(SwapSold!$E$28:$T$35,Summary!K79,Summary!L79)</f>
        <v>4732514.1585643562</v>
      </c>
      <c r="I79" s="20" cm="1">
        <f t="array" ref="I79">INDEX(DualFuelCM!$E$28:$T$35,Summary!K79,Summary!L79)</f>
        <v>7115941.1721283253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Portland Snowy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-913387.92390421068</v>
      </c>
      <c r="H80" s="73" cm="1">
        <f t="array" ref="H80">INDEX(SwapSold!$E$28:$T$35,Summary!K80,Summary!L80)</f>
        <v>120669.69137721685</v>
      </c>
      <c r="I80" s="20" cm="1">
        <f t="array" ref="I80">INDEX(DualFuelCM!$E$28:$T$35,Summary!K80,Summary!L80)</f>
        <v>6165348.6023323415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Portland Snowy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-3893769.8694680561</v>
      </c>
      <c r="H81" s="73" cm="1">
        <f t="array" ref="H81">INDEX(SwapSold!$E$28:$T$35,Summary!K81,Summary!L81)</f>
        <v>-5258118.1041488759</v>
      </c>
      <c r="I81" s="20" cm="1">
        <f t="array" ref="I81">INDEX(DualFuelCM!$E$28:$T$35,Summary!K81,Summary!L81)</f>
        <v>5299308.1871653628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Portland Snowy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-7063876.2471126122</v>
      </c>
      <c r="H82" s="73" cm="1">
        <f t="array" ref="H82">INDEX(SwapSold!$E$28:$T$35,Summary!K82,Summary!L82)</f>
        <v>-13085910.172393411</v>
      </c>
      <c r="I82" s="20" cm="1">
        <f t="array" ref="I82">INDEX(DualFuelCM!$E$28:$T$35,Summary!K82,Summary!L82)</f>
        <v>4197079.8934174301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Portland Snowy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-12144139.323672693</v>
      </c>
      <c r="H83" s="73" cm="1">
        <f t="array" ref="H83">INDEX(SwapSold!$E$28:$T$35,Summary!K83,Summary!L83)</f>
        <v>-29207604.544677332</v>
      </c>
      <c r="I83" s="20" cm="1">
        <f t="array" ref="I83">INDEX(DualFuelCM!$E$28:$T$35,Summary!K83,Summary!L83)</f>
        <v>2195725.5575796659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Portland Snowy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-419298.13879330253</v>
      </c>
      <c r="H84" s="73" cm="1">
        <f t="array" ref="H84">INDEX(SwapSold!$E$28:$T$35,Summary!K84,Summary!L84)</f>
        <v>-412229.29713913711</v>
      </c>
      <c r="I84" s="20" cm="1">
        <f t="array" ref="I84">INDEX(DualFuelCM!$E$28:$T$35,Summary!K84,Summary!L84)</f>
        <v>6292765.2840427784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Portland Snowy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18696631.250553377</v>
      </c>
      <c r="H85" s="73" cm="1">
        <f t="array" ref="H85">INDEX(SwapSold!$E$28:$T$35,Summary!K85,Summary!L85)</f>
        <v>23557134.549659841</v>
      </c>
      <c r="I85" s="20" cm="1">
        <f t="array" ref="I85">INDEX(DualFuelCM!$E$28:$T$35,Summary!K85,Summary!L85)</f>
        <v>13351726.323963415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Portland Snowy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6967190.4466194846</v>
      </c>
      <c r="H86" s="73" cm="1">
        <f t="array" ref="H86">INDEX(SwapSold!$E$28:$T$35,Summary!K86,Summary!L86)</f>
        <v>10772610.244886339</v>
      </c>
      <c r="I86" s="20" cm="1">
        <f t="array" ref="I86">INDEX(DualFuelCM!$E$28:$T$35,Summary!K86,Summary!L86)</f>
        <v>8916082.8451074772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Portland Snowy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2185877.8761197901</v>
      </c>
      <c r="H87" s="73" cm="1">
        <f t="array" ref="H87">INDEX(SwapSold!$E$28:$T$35,Summary!K87,Summary!L87)</f>
        <v>4751783.2566208215</v>
      </c>
      <c r="I87" s="20" cm="1">
        <f t="array" ref="I87">INDEX(DualFuelCM!$E$28:$T$35,Summary!K87,Summary!L87)</f>
        <v>7256946.8758257916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Portland Snowy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-1373410.8587861729</v>
      </c>
      <c r="H88" s="73" cm="1">
        <f t="array" ref="H88">INDEX(SwapSold!$E$28:$T$35,Summary!K88,Summary!L88)</f>
        <v>96952.560413980187</v>
      </c>
      <c r="I88" s="20" cm="1">
        <f t="array" ref="I88">INDEX(DualFuelCM!$E$28:$T$35,Summary!K88,Summary!L88)</f>
        <v>6201765.3389687138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Portland Snowy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-4299371.1556994934</v>
      </c>
      <c r="H89" s="73" cm="1">
        <f t="array" ref="H89">INDEX(SwapSold!$E$28:$T$35,Summary!K89,Summary!L89)</f>
        <v>-5223937.4818105046</v>
      </c>
      <c r="I89" s="20" cm="1">
        <f t="array" ref="I89">INDEX(DualFuelCM!$E$28:$T$35,Summary!K89,Summary!L89)</f>
        <v>5314854.9198533138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Portland Snowy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-7591640.9513417287</v>
      </c>
      <c r="H90" s="73" cm="1">
        <f t="array" ref="H90">INDEX(SwapSold!$E$28:$T$35,Summary!K90,Summary!L90)</f>
        <v>-12824677.467221988</v>
      </c>
      <c r="I90" s="20" cm="1">
        <f t="array" ref="I90">INDEX(DualFuelCM!$E$28:$T$35,Summary!K90,Summary!L90)</f>
        <v>4173289.0632081782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Portland Snowy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-11881264.746628447</v>
      </c>
      <c r="H91" s="73" cm="1">
        <f t="array" ref="H91">INDEX(SwapSold!$E$28:$T$35,Summary!K91,Summary!L91)</f>
        <v>-29415696.114049207</v>
      </c>
      <c r="I91" s="20" cm="1">
        <f t="array" ref="I91">INDEX(DualFuelCM!$E$28:$T$35,Summary!K91,Summary!L91)</f>
        <v>2579540.3972814661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Portland Snowy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-908748.42309713678</v>
      </c>
      <c r="H92" s="73" cm="1">
        <f t="array" ref="H92">INDEX(SwapSold!$E$28:$T$35,Summary!K92,Summary!L92)</f>
        <v>-359890.44255805277</v>
      </c>
      <c r="I92" s="20" cm="1">
        <f t="array" ref="I92">INDEX(DualFuelCM!$E$28:$T$35,Summary!K92,Summary!L92)</f>
        <v>6339392.8775139479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Portland Snowy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20285553.727669023</v>
      </c>
      <c r="H93" s="73" cm="1">
        <f t="array" ref="H93">INDEX(SwapSold!$E$28:$T$35,Summary!K93,Summary!L93)</f>
        <v>27537411.622686177</v>
      </c>
      <c r="I93" s="20" cm="1">
        <f t="array" ref="I93">INDEX(DualFuelCM!$E$28:$T$35,Summary!K93,Summary!L93)</f>
        <v>13957774.532546885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Portland Snowy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9528989.821066333</v>
      </c>
      <c r="H94" s="73" cm="1">
        <f t="array" ref="H94">INDEX(SwapSold!$E$28:$T$35,Summary!K94,Summary!L94)</f>
        <v>12924616.120057281</v>
      </c>
      <c r="I94" s="20" cm="1">
        <f t="array" ref="I94">INDEX(DualFuelCM!$E$28:$T$35,Summary!K94,Summary!L94)</f>
        <v>9661972.8336923663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Portland Snowy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4770479.0930355703</v>
      </c>
      <c r="H95" s="73" cm="1">
        <f t="array" ref="H95">INDEX(SwapSold!$E$28:$T$35,Summary!K95,Summary!L95)</f>
        <v>5464873.4402395329</v>
      </c>
      <c r="I95" s="20" cm="1">
        <f t="array" ref="I95">INDEX(DualFuelCM!$E$28:$T$35,Summary!K95,Summary!L95)</f>
        <v>7949822.9672487844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Portland Snowy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1139113.103656502</v>
      </c>
      <c r="H96" s="73" cm="1">
        <f t="array" ref="H96">INDEX(SwapSold!$E$28:$T$35,Summary!K96,Summary!L96)</f>
        <v>-154471.93184689994</v>
      </c>
      <c r="I96" s="20" cm="1">
        <f t="array" ref="I96">INDEX(DualFuelCM!$E$28:$T$35,Summary!K96,Summary!L96)</f>
        <v>6856767.5489372555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Portland Snowy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-2558759.9434770253</v>
      </c>
      <c r="H97" s="73" cm="1">
        <f t="array" ref="H97">INDEX(SwapSold!$E$28:$T$35,Summary!K97,Summary!L97)</f>
        <v>-5470971.0931314044</v>
      </c>
      <c r="I97" s="20" cm="1">
        <f t="array" ref="I97">INDEX(DualFuelCM!$E$28:$T$35,Summary!K97,Summary!L97)</f>
        <v>5795740.4670459358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Portland Snowy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-6752308.6704997951</v>
      </c>
      <c r="H98" s="73" cm="1">
        <f t="array" ref="H98">INDEX(SwapSold!$E$28:$T$35,Summary!K98,Summary!L98)</f>
        <v>-13260135.507345473</v>
      </c>
      <c r="I98" s="20" cm="1">
        <f t="array" ref="I98">INDEX(DualFuelCM!$E$28:$T$35,Summary!K98,Summary!L98)</f>
        <v>4452794.686654943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Portland Snowy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-12134495.833575083</v>
      </c>
      <c r="H99" s="73" cm="1">
        <f t="array" ref="H99">INDEX(SwapSold!$E$28:$T$35,Summary!K99,Summary!L99)</f>
        <v>-29440147.174750913</v>
      </c>
      <c r="I99" s="20" cm="1">
        <f t="array" ref="I99">INDEX(DualFuelCM!$E$28:$T$35,Summary!K99,Summary!L99)</f>
        <v>2659951.3146540471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Portland Snowy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1196394.372985305</v>
      </c>
      <c r="H100" s="73" cm="1">
        <f t="array" ref="H100">INDEX(SwapSold!$E$28:$T$35,Summary!K100,Summary!L100)</f>
        <v>-80848.245555235757</v>
      </c>
      <c r="I100" s="20" cm="1">
        <f t="array" ref="I100">INDEX(DualFuelCM!$E$28:$T$35,Summary!K100,Summary!L100)</f>
        <v>6921893.1977615757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Portland Snowy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20892944.286371384</v>
      </c>
      <c r="H101" s="73" cm="1">
        <f t="array" ref="H101">INDEX(SwapSold!$E$28:$T$35,Summary!K101,Summary!L101)</f>
        <v>25638354.372715686</v>
      </c>
      <c r="I101" s="20" cm="1">
        <f t="array" ref="I101">INDEX(DualFuelCM!$E$28:$T$35,Summary!K101,Summary!L101)</f>
        <v>14217826.526813557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Portland Snowy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11358543.937722774</v>
      </c>
      <c r="H102" s="73" cm="1">
        <f t="array" ref="H102">INDEX(SwapSold!$E$28:$T$35,Summary!K102,Summary!L102)</f>
        <v>14596021.213749122</v>
      </c>
      <c r="I102" s="20" cm="1">
        <f t="array" ref="I102">INDEX(DualFuelCM!$E$28:$T$35,Summary!K102,Summary!L102)</f>
        <v>10237146.299096204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Portland Snowy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8025783.6129587814</v>
      </c>
      <c r="H103" s="73" cm="1">
        <f t="array" ref="H103">INDEX(SwapSold!$E$28:$T$35,Summary!K103,Summary!L103)</f>
        <v>6388757.5849428624</v>
      </c>
      <c r="I103" s="20" cm="1">
        <f t="array" ref="I103">INDEX(DualFuelCM!$E$28:$T$35,Summary!K103,Summary!L103)</f>
        <v>8789206.5017785896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Portland Snowy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4804942.7065602057</v>
      </c>
      <c r="H104" s="73" cm="1">
        <f t="array" ref="H104">INDEX(SwapSold!$E$28:$T$35,Summary!K104,Summary!L104)</f>
        <v>381586.80996227014</v>
      </c>
      <c r="I104" s="20" cm="1">
        <f t="array" ref="I104">INDEX(DualFuelCM!$E$28:$T$35,Summary!K104,Summary!L104)</f>
        <v>7745286.502452285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Portland Snowy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251483.26074101817</v>
      </c>
      <c r="H105" s="73" cm="1">
        <f t="array" ref="H105">INDEX(SwapSold!$E$28:$T$35,Summary!K105,Summary!L105)</f>
        <v>-4541634.7849953612</v>
      </c>
      <c r="I105" s="20" cm="1">
        <f t="array" ref="I105">INDEX(DualFuelCM!$E$28:$T$35,Summary!K105,Summary!L105)</f>
        <v>6489037.2060322547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Portland Snowy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-5207144.4151549069</v>
      </c>
      <c r="H106" s="73" cm="1">
        <f t="array" ref="H106">INDEX(SwapSold!$E$28:$T$35,Summary!K106,Summary!L106)</f>
        <v>-10738232.194168834</v>
      </c>
      <c r="I106" s="20" cm="1">
        <f t="array" ref="I106">INDEX(DualFuelCM!$E$28:$T$35,Summary!K106,Summary!L106)</f>
        <v>4866673.2404047465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Portland Snowy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-9432885.5968844555</v>
      </c>
      <c r="H107" s="73" cm="1">
        <f t="array" ref="H107">INDEX(SwapSold!$E$28:$T$35,Summary!K107,Summary!L107)</f>
        <v>-23858507.040736508</v>
      </c>
      <c r="I107" s="20" cm="1">
        <f t="array" ref="I107">INDEX(DualFuelCM!$E$28:$T$35,Summary!K107,Summary!L107)</f>
        <v>3146706.002853333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Portland Snowy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4041838.1247623339</v>
      </c>
      <c r="H108" s="73" cm="1">
        <f t="array" ref="H108">INDEX(SwapSold!$E$28:$T$35,Summary!K108,Summary!L108)</f>
        <v>1069410.1993997206</v>
      </c>
      <c r="I108" s="20" cm="1">
        <f t="array" ref="I108">INDEX(DualFuelCM!$E$28:$T$35,Summary!K108,Summary!L108)</f>
        <v>7648920.2524341205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Portland Snowy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21210819.499024488</v>
      </c>
      <c r="H109" s="73" cm="1">
        <f t="array" ref="H109">INDEX(SwapSold!$E$28:$T$35,Summary!K109,Summary!L109)</f>
        <v>30833925.46293075</v>
      </c>
      <c r="I109" s="20" cm="1">
        <f t="array" ref="I109">INDEX(DualFuelCM!$E$28:$T$35,Summary!K109,Summary!L109)</f>
        <v>14476324.599621875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Portland Snowy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11370022.484736325</v>
      </c>
      <c r="H110" s="73" cm="1">
        <f t="array" ref="H110">INDEX(SwapSold!$E$28:$T$35,Summary!K110,Summary!L110)</f>
        <v>17878108.603651751</v>
      </c>
      <c r="I110" s="20" cm="1">
        <f t="array" ref="I110">INDEX(DualFuelCM!$E$28:$T$35,Summary!K110,Summary!L110)</f>
        <v>10437034.724657819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Portland Snowy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9313818.5678425338</v>
      </c>
      <c r="H111" s="73" cm="1">
        <f t="array" ref="H111">INDEX(SwapSold!$E$28:$T$35,Summary!K111,Summary!L111)</f>
        <v>7550281.9175469093</v>
      </c>
      <c r="I111" s="20" cm="1">
        <f t="array" ref="I111">INDEX(DualFuelCM!$E$28:$T$35,Summary!K111,Summary!L111)</f>
        <v>9221904.0907320585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Portland Snowy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6574287.2240373353</v>
      </c>
      <c r="H112" s="73" cm="1">
        <f t="array" ref="H112">INDEX(SwapSold!$E$28:$T$35,Summary!K112,Summary!L112)</f>
        <v>607788.91593528993</v>
      </c>
      <c r="I112" s="20" cm="1">
        <f t="array" ref="I112">INDEX(DualFuelCM!$E$28:$T$35,Summary!K112,Summary!L112)</f>
        <v>8263754.8347140672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Portland Snowy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754482.43799846293</v>
      </c>
      <c r="H113" s="73" cm="1">
        <f t="array" ref="H113">INDEX(SwapSold!$E$28:$T$35,Summary!K113,Summary!L113)</f>
        <v>-3955610.5960695874</v>
      </c>
      <c r="I113" s="20" cm="1">
        <f t="array" ref="I113">INDEX(DualFuelCM!$E$28:$T$35,Summary!K113,Summary!L113)</f>
        <v>6745848.2793681789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Portland Snowy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-6764346.6896616975</v>
      </c>
      <c r="H114" s="73" cm="1">
        <f t="array" ref="H114">INDEX(SwapSold!$E$28:$T$35,Summary!K114,Summary!L114)</f>
        <v>-8939255.8672556039</v>
      </c>
      <c r="I114" s="20" cm="1">
        <f t="array" ref="I114">INDEX(DualFuelCM!$E$28:$T$35,Summary!K114,Summary!L114)</f>
        <v>4734509.4026307371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Portland Snowy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-11102765.01118</v>
      </c>
      <c r="H115" s="73" cm="1">
        <f t="array" ref="H115">INDEX(SwapSold!$E$28:$T$35,Summary!K115,Summary!L115)</f>
        <v>-19766533.009731825</v>
      </c>
      <c r="I115" s="20" cm="1">
        <f t="array" ref="I115">INDEX(DualFuelCM!$E$28:$T$35,Summary!K115,Summary!L115)</f>
        <v>2992794.7137954105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Portland Snowy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4724718.5144764557</v>
      </c>
      <c r="H116" s="73" cm="1">
        <f t="array" ref="H116">INDEX(SwapSold!$E$28:$T$35,Summary!K116,Summary!L116)</f>
        <v>2212329.3963947245</v>
      </c>
      <c r="I116" s="20" cm="1">
        <f t="array" ref="I116">INDEX(DualFuelCM!$E$28:$T$35,Summary!K116,Summary!L116)</f>
        <v>7954105.7154457187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Portland Snowy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20716998.784454782</v>
      </c>
      <c r="H117" s="73" cm="1">
        <f t="array" ref="H117">INDEX(SwapSold!$E$28:$T$35,Summary!K117,Summary!L117)</f>
        <v>31911051.667747606</v>
      </c>
      <c r="I117" s="20" cm="1">
        <f t="array" ref="I117">INDEX(DualFuelCM!$E$28:$T$35,Summary!K117,Summary!L117)</f>
        <v>14704531.502733788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Portland Snowy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11319053.92444971</v>
      </c>
      <c r="H118" s="73" cm="1">
        <f t="array" ref="H118">INDEX(SwapSold!$E$28:$T$35,Summary!K118,Summary!L118)</f>
        <v>19652835.862119261</v>
      </c>
      <c r="I118" s="20" cm="1">
        <f t="array" ref="I118">INDEX(DualFuelCM!$E$28:$T$35,Summary!K118,Summary!L118)</f>
        <v>10629199.446693646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Portland Snowy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10096975.515007159</v>
      </c>
      <c r="H119" s="73" cm="1">
        <f t="array" ref="H119">INDEX(SwapSold!$E$28:$T$35,Summary!K119,Summary!L119)</f>
        <v>8329229.8158500222</v>
      </c>
      <c r="I119" s="20" cm="1">
        <f t="array" ref="I119">INDEX(DualFuelCM!$E$28:$T$35,Summary!K119,Summary!L119)</f>
        <v>9574227.2087874096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Portland Snowy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7659066.4325916441</v>
      </c>
      <c r="H120" s="73" cm="1">
        <f t="array" ref="H120">INDEX(SwapSold!$E$28:$T$35,Summary!K120,Summary!L120)</f>
        <v>542514.69789093046</v>
      </c>
      <c r="I120" s="20" cm="1">
        <f t="array" ref="I120">INDEX(DualFuelCM!$E$28:$T$35,Summary!K120,Summary!L120)</f>
        <v>8644285.9474209435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Portland Snowy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1020489.6604499322</v>
      </c>
      <c r="H121" s="73" cm="1">
        <f t="array" ref="H121">INDEX(SwapSold!$E$28:$T$35,Summary!K121,Summary!L121)</f>
        <v>-3525920.8206130918</v>
      </c>
      <c r="I121" s="20" cm="1">
        <f t="array" ref="I121">INDEX(DualFuelCM!$E$28:$T$35,Summary!K121,Summary!L121)</f>
        <v>6962092.4776473064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Portland Snowy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-7255951.7279773047</v>
      </c>
      <c r="H122" s="73" cm="1">
        <f t="array" ref="H122">INDEX(SwapSold!$E$28:$T$35,Summary!K122,Summary!L122)</f>
        <v>-7830331.4999150597</v>
      </c>
      <c r="I122" s="20" cm="1">
        <f t="array" ref="I122">INDEX(DualFuelCM!$E$28:$T$35,Summary!K122,Summary!L122)</f>
        <v>4799016.7082093917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Portland Snowy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-11768667.41386459</v>
      </c>
      <c r="H123" s="73" cm="1">
        <f t="array" ref="H123">INDEX(SwapSold!$E$28:$T$35,Summary!K123,Summary!L123)</f>
        <v>-18754637.266503923</v>
      </c>
      <c r="I123" s="20" cm="1">
        <f t="array" ref="I123">INDEX(DualFuelCM!$E$28:$T$35,Summary!K123,Summary!L123)</f>
        <v>3010887.4148470014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Portland Snowy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5159518.1398249865</v>
      </c>
      <c r="H124" s="73" cm="1">
        <f t="array" ref="H124">INDEX(SwapSold!$E$28:$T$35,Summary!K124,Summary!L124)</f>
        <v>2854611.301810517</v>
      </c>
      <c r="I124" s="20" cm="1">
        <f t="array" ref="I124">INDEX(DualFuelCM!$E$28:$T$35,Summary!K124,Summary!L124)</f>
        <v>8222654.5264676325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Portland Snowy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19198428.664401643</v>
      </c>
      <c r="H125" s="73" cm="1">
        <f t="array" ref="H125">INDEX(SwapSold!$E$28:$T$35,Summary!K125,Summary!L125)</f>
        <v>32505374.833869889</v>
      </c>
      <c r="I125" s="20" cm="1">
        <f t="array" ref="I125">INDEX(DualFuelCM!$E$28:$T$35,Summary!K125,Summary!L125)</f>
        <v>14623397.859736653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Portland Snowy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10628736.652707534</v>
      </c>
      <c r="H126" s="73" cm="1">
        <f t="array" ref="H126">INDEX(SwapSold!$E$28:$T$35,Summary!K126,Summary!L126)</f>
        <v>21362921.556087386</v>
      </c>
      <c r="I126" s="20" cm="1">
        <f t="array" ref="I126">INDEX(DualFuelCM!$E$28:$T$35,Summary!K126,Summary!L126)</f>
        <v>10681709.15499882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Portland Snowy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9619078.8629432674</v>
      </c>
      <c r="H127" s="73" cm="1">
        <f t="array" ref="H127">INDEX(SwapSold!$E$28:$T$35,Summary!K127,Summary!L127)</f>
        <v>9038935.5172442254</v>
      </c>
      <c r="I127" s="20" cm="1">
        <f t="array" ref="I127">INDEX(DualFuelCM!$E$28:$T$35,Summary!K127,Summary!L127)</f>
        <v>9663030.4499586187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Portland Snowy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7072165.7191593107</v>
      </c>
      <c r="H128" s="73" cm="1">
        <f t="array" ref="H128">INDEX(SwapSold!$E$28:$T$35,Summary!K128,Summary!L128)</f>
        <v>653382.65711245686</v>
      </c>
      <c r="I128" s="20" cm="1">
        <f t="array" ref="I128">INDEX(DualFuelCM!$E$28:$T$35,Summary!K128,Summary!L128)</f>
        <v>8711689.8025639765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Portland Snowy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-171918.82307774495</v>
      </c>
      <c r="H129" s="73" cm="1">
        <f t="array" ref="H129">INDEX(SwapSold!$E$28:$T$35,Summary!K129,Summary!L129)</f>
        <v>-3644357.8239726839</v>
      </c>
      <c r="I129" s="20" cm="1">
        <f t="array" ref="I129">INDEX(DualFuelCM!$E$28:$T$35,Summary!K129,Summary!L129)</f>
        <v>6903593.8362558344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Portland Snowy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-9170165.8093519676</v>
      </c>
      <c r="H130" s="73" cm="1">
        <f t="array" ref="H130">INDEX(SwapSold!$E$28:$T$35,Summary!K130,Summary!L130)</f>
        <v>-7791488.9317890499</v>
      </c>
      <c r="I130" s="20" cm="1">
        <f t="array" ref="I130">INDEX(DualFuelCM!$E$28:$T$35,Summary!K130,Summary!L130)</f>
        <v>4607306.6562356241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Portland Snowy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-13939099.393763676</v>
      </c>
      <c r="H131" s="73" cm="1">
        <f t="array" ref="H131">INDEX(SwapSold!$E$28:$T$35,Summary!K131,Summary!L131)</f>
        <v>-17578403.36430987</v>
      </c>
      <c r="I131" s="20" cm="1">
        <f t="array" ref="I131">INDEX(DualFuelCM!$E$28:$T$35,Summary!K131,Summary!L131)</f>
        <v>2839572.932299925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Portland Snowy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4256976.0602817126</v>
      </c>
      <c r="H132" s="73" cm="1">
        <f t="array" ref="H132">INDEX(SwapSold!$E$28:$T$35,Summary!K132,Summary!L132)</f>
        <v>3230975.72398414</v>
      </c>
      <c r="I132" s="20" cm="1">
        <f t="array" ref="I132">INDEX(DualFuelCM!$E$28:$T$35,Summary!K132,Summary!L132)</f>
        <v>8218741.907244036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Portland Snowy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9520609.1345546488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Portland Snowy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4797087.2472089455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Portland Snowy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2087643.056114797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Portland Snowy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3.1121771826292388E-9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Portland Snowy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-2251371.8705932107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Portland Snowy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-5560398.5991969854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Portland Snowy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-14431944.636252841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Portland Snowy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-152838.21671320853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Portland Snowy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26744147.762844302</v>
      </c>
      <c r="H141" s="73" cm="1">
        <f t="array" ref="H141">INDEX(SwapSold!$E$28:$T$35,Summary!K141,Summary!L141)</f>
        <v>13761750.66775904</v>
      </c>
      <c r="I141" s="20" cm="1">
        <f t="array" ref="I141">INDEX('2hBatteryCM'!$E$28:$T$35,Summary!K141,Summary!L141)</f>
        <v>10229333.244018523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Portland Snowy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15472973.955126081</v>
      </c>
      <c r="H142" s="73" cm="1">
        <f t="array" ref="H142">INDEX(SwapSold!$E$28:$T$35,Summary!K142,Summary!L142)</f>
        <v>6328701.9304299308</v>
      </c>
      <c r="I142" s="20" cm="1">
        <f t="array" ref="I142">INDEX('2hBatteryCM'!$E$28:$T$35,Summary!K142,Summary!L142)</f>
        <v>6810189.8551998781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Portland Snowy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8973749.8142748699</v>
      </c>
      <c r="H143" s="73" cm="1">
        <f t="array" ref="H143">INDEX(SwapSold!$E$28:$T$35,Summary!K143,Summary!L143)</f>
        <v>2762781.979433015</v>
      </c>
      <c r="I143" s="20" cm="1">
        <f t="array" ref="I143">INDEX('2hBatteryCM'!$E$28:$T$35,Summary!K143,Summary!L143)</f>
        <v>5493063.437627607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Portland Snowy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3748075.5122986105</v>
      </c>
      <c r="H144" s="73" cm="1">
        <f t="array" ref="H144">INDEX(SwapSold!$E$28:$T$35,Summary!K144,Summary!L144)</f>
        <v>70089.446933232539</v>
      </c>
      <c r="I144" s="20" cm="1">
        <f t="array" ref="I144">INDEX('2hBatteryCM'!$E$28:$T$35,Summary!K144,Summary!L144)</f>
        <v>4709534.7475862838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Portland Snowy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1602024.2522986692</v>
      </c>
      <c r="H145" s="73" cm="1">
        <f t="array" ref="H145">INDEX(SwapSold!$E$28:$T$35,Summary!K145,Summary!L145)</f>
        <v>-3022368.5062934165</v>
      </c>
      <c r="I145" s="20" cm="1">
        <f t="array" ref="I145">INDEX('2hBatteryCM'!$E$28:$T$35,Summary!K145,Summary!L145)</f>
        <v>3963413.8879184434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Portland Snowy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-2226182.7781293415</v>
      </c>
      <c r="H146" s="73" cm="1">
        <f t="array" ref="H146">INDEX(SwapSold!$E$28:$T$35,Summary!K146,Summary!L146)</f>
        <v>-7725844.8033578321</v>
      </c>
      <c r="I146" s="20" cm="1">
        <f t="array" ref="I146">INDEX('2hBatteryCM'!$E$28:$T$35,Summary!K146,Summary!L146)</f>
        <v>3086157.2335634087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Portland Snowy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-6409679.0053364141</v>
      </c>
      <c r="H147" s="73" cm="1">
        <f t="array" ref="H147">INDEX(SwapSold!$E$28:$T$35,Summary!K147,Summary!L147)</f>
        <v>-20851973.760669649</v>
      </c>
      <c r="I147" s="20" cm="1">
        <f t="array" ref="I147">INDEX('2hBatteryCM'!$E$28:$T$35,Summary!K147,Summary!L147)</f>
        <v>1588314.1721176903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Portland Snowy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5402854.1614119262</v>
      </c>
      <c r="H148" s="73" cm="1">
        <f t="array" ref="H148">INDEX(SwapSold!$E$28:$T$35,Summary!K148,Summary!L148)</f>
        <v>-227485.25115594754</v>
      </c>
      <c r="I148" s="20" cm="1">
        <f t="array" ref="I148">INDEX('2hBatteryCM'!$E$28:$T$35,Summary!K148,Summary!L148)</f>
        <v>4776850.2804363398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Portland Snowy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16341145.621148063</v>
      </c>
      <c r="H149" s="73" cm="1">
        <f t="array" ref="H149">INDEX(SwapSold!$E$28:$T$35,Summary!K149,Summary!L149)</f>
        <v>17836321.00156378</v>
      </c>
      <c r="I149" s="20" cm="1">
        <f t="array" ref="I149">INDEX('2hBatteryCM'!$E$28:$T$35,Summary!K149,Summary!L149)</f>
        <v>9816335.7337928973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Portland Snowy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6106770.9114028793</v>
      </c>
      <c r="H150" s="73" cm="1">
        <f t="array" ref="H150">INDEX(SwapSold!$E$28:$T$35,Summary!K150,Summary!L150)</f>
        <v>8231703.6587035991</v>
      </c>
      <c r="I150" s="20" cm="1">
        <f t="array" ref="I150">INDEX('2hBatteryCM'!$E$28:$T$35,Summary!K150,Summary!L150)</f>
        <v>6041623.3031016644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Portland Snowy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-326455.46626934822</v>
      </c>
      <c r="H151" s="73" cm="1">
        <f t="array" ref="H151">INDEX(SwapSold!$E$28:$T$35,Summary!K151,Summary!L151)</f>
        <v>3537268.2947797826</v>
      </c>
      <c r="I151" s="20" cm="1">
        <f t="array" ref="I151">INDEX('2hBatteryCM'!$E$28:$T$35,Summary!K151,Summary!L151)</f>
        <v>4607145.4770878619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Portland Snowy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-4430930.384617975</v>
      </c>
      <c r="H152" s="73" cm="1">
        <f t="array" ref="H152">INDEX(SwapSold!$E$28:$T$35,Summary!K152,Summary!L152)</f>
        <v>36594.448025022444</v>
      </c>
      <c r="I152" s="20" cm="1">
        <f t="array" ref="I152">INDEX('2hBatteryCM'!$E$28:$T$35,Summary!K152,Summary!L152)</f>
        <v>3763590.331501028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Portland Snowy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-7222673.6401614686</v>
      </c>
      <c r="H153" s="73" cm="1">
        <f t="array" ref="H153">INDEX(SwapSold!$E$28:$T$35,Summary!K153,Summary!L153)</f>
        <v>-3615913.1378877116</v>
      </c>
      <c r="I153" s="20" cm="1">
        <f t="array" ref="I153">INDEX('2hBatteryCM'!$E$28:$T$35,Summary!K153,Summary!L153)</f>
        <v>2994321.3209519293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Portland Snowy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-10796945.24338685</v>
      </c>
      <c r="H154" s="73" cm="1">
        <f t="array" ref="H154">INDEX(SwapSold!$E$28:$T$35,Summary!K154,Summary!L154)</f>
        <v>-9087475.6300602797</v>
      </c>
      <c r="I154" s="20" cm="1">
        <f t="array" ref="I154">INDEX('2hBatteryCM'!$E$28:$T$35,Summary!K154,Summary!L154)</f>
        <v>2101745.6840126454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Portland Snowy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-16434156.496391505</v>
      </c>
      <c r="H155" s="73" cm="1">
        <f t="array" ref="H155">INDEX(SwapSold!$E$28:$T$35,Summary!K155,Summary!L155)</f>
        <v>-22606596.269852184</v>
      </c>
      <c r="I155" s="20" cm="1">
        <f t="array" ref="I155">INDEX('2hBatteryCM'!$E$28:$T$35,Summary!K155,Summary!L155)</f>
        <v>867870.34688859864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Portland Snowy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-3552232.1300931172</v>
      </c>
      <c r="H156" s="73" cm="1">
        <f t="array" ref="H156">INDEX(SwapSold!$E$28:$T$35,Summary!K156,Summary!L156)</f>
        <v>-146202.77707554121</v>
      </c>
      <c r="I156" s="20" cm="1">
        <f t="array" ref="I156">INDEX('2hBatteryCM'!$E$28:$T$35,Summary!K156,Summary!L156)</f>
        <v>3831419.0453938055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Portland Snowy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14008390.89326204</v>
      </c>
      <c r="H157" s="73" cm="1">
        <f t="array" ref="H157">INDEX(SwapSold!$E$28:$T$35,Summary!K157,Summary!L157)</f>
        <v>15399248.495454192</v>
      </c>
      <c r="I157" s="20" cm="1">
        <f t="array" ref="I157">INDEX('2hBatteryCM'!$E$28:$T$35,Summary!K157,Summary!L157)</f>
        <v>9100676.2870243285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Portland Snowy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5091551.1218864843</v>
      </c>
      <c r="H158" s="73" cm="1">
        <f t="array" ref="H158">INDEX(SwapSold!$E$28:$T$35,Summary!K158,Summary!L158)</f>
        <v>7112984.5551353525</v>
      </c>
      <c r="I158" s="20" cm="1">
        <f t="array" ref="I158">INDEX('2hBatteryCM'!$E$28:$T$35,Summary!K158,Summary!L158)</f>
        <v>6368317.2644279869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Portland Snowy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-835607.01633421273</v>
      </c>
      <c r="H159" s="73" cm="1">
        <f t="array" ref="H159">INDEX(SwapSold!$E$28:$T$35,Summary!K159,Summary!L159)</f>
        <v>2960958.4350883374</v>
      </c>
      <c r="I159" s="20" cm="1">
        <f t="array" ref="I159">INDEX('2hBatteryCM'!$E$28:$T$35,Summary!K159,Summary!L159)</f>
        <v>5028323.4961232767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Portland Snowy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-4034908.4475090615</v>
      </c>
      <c r="H160" s="73" cm="1">
        <f t="array" ref="H160">INDEX(SwapSold!$E$28:$T$35,Summary!K160,Summary!L160)</f>
        <v>72313.962084953921</v>
      </c>
      <c r="I160" s="20" cm="1">
        <f t="array" ref="I160">INDEX('2hBatteryCM'!$E$28:$T$35,Summary!K160,Summary!L160)</f>
        <v>4203384.5259492463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Portland Snowy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-6266918.8883838234</v>
      </c>
      <c r="H161" s="73" cm="1">
        <f t="array" ref="H161">INDEX(SwapSold!$E$28:$T$35,Summary!K161,Summary!L161)</f>
        <v>-3165576.848724423</v>
      </c>
      <c r="I161" s="20" cm="1">
        <f t="array" ref="I161">INDEX('2hBatteryCM'!$E$28:$T$35,Summary!K161,Summary!L161)</f>
        <v>3496986.8420901541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Portland Snowy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-9713014.5360519662</v>
      </c>
      <c r="H162" s="73" cm="1">
        <f t="array" ref="H162">INDEX(SwapSold!$E$28:$T$35,Summary!K162,Summary!L162)</f>
        <v>-8111325.6503159292</v>
      </c>
      <c r="I162" s="20" cm="1">
        <f t="array" ref="I162">INDEX('2hBatteryCM'!$E$28:$T$35,Summary!K162,Summary!L162)</f>
        <v>2626650.1397670945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Portland Snowy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-14119223.01328058</v>
      </c>
      <c r="H163" s="73" cm="1">
        <f t="array" ref="H163">INDEX(SwapSold!$E$28:$T$35,Summary!K163,Summary!L163)</f>
        <v>-17698028.402614098</v>
      </c>
      <c r="I163" s="20" cm="1">
        <f t="array" ref="I163">INDEX('2hBatteryCM'!$E$28:$T$35,Summary!K163,Summary!L163)</f>
        <v>1218288.4838539469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Portland Snowy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-3348012.7250320832</v>
      </c>
      <c r="H164" s="73" cm="1">
        <f t="array" ref="H164">INDEX(SwapSold!$E$28:$T$35,Summary!K164,Summary!L164)</f>
        <v>-196673.99877979443</v>
      </c>
      <c r="I164" s="20" cm="1">
        <f t="array" ref="I164">INDEX('2hBatteryCM'!$E$28:$T$35,Summary!K164,Summary!L164)</f>
        <v>4294552.5266935024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Portland Snowy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21019361.494003534</v>
      </c>
      <c r="H165" s="73" cm="1">
        <f t="array" ref="H165">INDEX(SwapSold!$E$28:$T$35,Summary!K165,Summary!L165)</f>
        <v>20430439.257801268</v>
      </c>
      <c r="I165" s="20" cm="1">
        <f t="array" ref="I165">INDEX('2hBatteryCM'!$E$28:$T$35,Summary!K165,Summary!L165)</f>
        <v>11969105.698120765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Portland Snowy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8184820.1631704606</v>
      </c>
      <c r="H166" s="73" cm="1">
        <f t="array" ref="H166">INDEX(SwapSold!$E$28:$T$35,Summary!K166,Summary!L166)</f>
        <v>8687712.2077746503</v>
      </c>
      <c r="I166" s="20" cm="1">
        <f t="array" ref="I166">INDEX('2hBatteryCM'!$E$28:$T$35,Summary!K166,Summary!L166)</f>
        <v>8006844.1539160926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Portland Snowy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2467142.6012584707</v>
      </c>
      <c r="H167" s="73" cm="1">
        <f t="array" ref="H167">INDEX(SwapSold!$E$28:$T$35,Summary!K167,Summary!L167)</f>
        <v>3761635.5527283102</v>
      </c>
      <c r="I167" s="20" cm="1">
        <f t="array" ref="I167">INDEX('2hBatteryCM'!$E$28:$T$35,Summary!K167,Summary!L167)</f>
        <v>6391440.2156319097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Portland Snowy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-1148308.8636702499</v>
      </c>
      <c r="H168" s="73" cm="1">
        <f t="array" ref="H168">INDEX(SwapSold!$E$28:$T$35,Summary!K168,Summary!L168)</f>
        <v>28749.123931604558</v>
      </c>
      <c r="I168" s="20" cm="1">
        <f t="array" ref="I168">INDEX('2hBatteryCM'!$E$28:$T$35,Summary!K168,Summary!L168)</f>
        <v>5342713.2858337369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Portland Snowy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-4211037.7155786026</v>
      </c>
      <c r="H169" s="73" cm="1">
        <f t="array" ref="H169">INDEX(SwapSold!$E$28:$T$35,Summary!K169,Summary!L169)</f>
        <v>-3886599.3761834037</v>
      </c>
      <c r="I169" s="20" cm="1">
        <f t="array" ref="I169">INDEX('2hBatteryCM'!$E$28:$T$35,Summary!K169,Summary!L169)</f>
        <v>4352618.4775686665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Portland Snowy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-6403098.077080478</v>
      </c>
      <c r="H170" s="73" cm="1">
        <f t="array" ref="H170">INDEX(SwapSold!$E$28:$T$35,Summary!K170,Summary!L170)</f>
        <v>-9900866.5343506131</v>
      </c>
      <c r="I170" s="20" cm="1">
        <f t="array" ref="I170">INDEX('2hBatteryCM'!$E$28:$T$35,Summary!K170,Summary!L170)</f>
        <v>3237604.2544844444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Portland Snowy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-13904703.723479185</v>
      </c>
      <c r="H171" s="73" cm="1">
        <f t="array" ref="H171">INDEX(SwapSold!$E$28:$T$35,Summary!K171,Summary!L171)</f>
        <v>-22452633.45979033</v>
      </c>
      <c r="I171" s="20" cm="1">
        <f t="array" ref="I171">INDEX('2hBatteryCM'!$E$28:$T$35,Summary!K171,Summary!L171)</f>
        <v>1144791.9979771497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Portland Snowy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-526330.94521420531</v>
      </c>
      <c r="H172" s="73" cm="1">
        <f t="array" ref="H172">INDEX(SwapSold!$E$28:$T$35,Summary!K172,Summary!L172)</f>
        <v>-188917.76693490616</v>
      </c>
      <c r="I172" s="20" cm="1">
        <f t="array" ref="I172">INDEX('2hBatteryCM'!$E$28:$T$35,Summary!K172,Summary!L172)</f>
        <v>5418174.558443726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Portland Snowy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18773330.945654888</v>
      </c>
      <c r="H173" s="73" cm="1">
        <f t="array" ref="H173">INDEX(SwapSold!$E$28:$T$35,Summary!K173,Summary!L173)</f>
        <v>16073992.761751805</v>
      </c>
      <c r="I173" s="20" cm="1">
        <f t="array" ref="I173">INDEX('2hBatteryCM'!$E$28:$T$35,Summary!K173,Summary!L173)</f>
        <v>12466640.456735181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Portland Snowy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8346943.4587955428</v>
      </c>
      <c r="H174" s="73" cm="1">
        <f t="array" ref="H174">INDEX(SwapSold!$E$28:$T$35,Summary!K174,Summary!L174)</f>
        <v>8145019.2181011122</v>
      </c>
      <c r="I174" s="20" cm="1">
        <f t="array" ref="I174">INDEX('2hBatteryCM'!$E$28:$T$35,Summary!K174,Summary!L174)</f>
        <v>8602909.9060643464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Portland Snowy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2733462.9441192173</v>
      </c>
      <c r="H175" s="73" cm="1">
        <f t="array" ref="H175">INDEX(SwapSold!$E$28:$T$35,Summary!K175,Summary!L175)</f>
        <v>3474200.7342375363</v>
      </c>
      <c r="I175" s="20" cm="1">
        <f t="array" ref="I175">INDEX('2hBatteryCM'!$E$28:$T$35,Summary!K175,Summary!L175)</f>
        <v>6980426.3842568807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Portland Snowy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-665372.71057744452</v>
      </c>
      <c r="H176" s="73" cm="1">
        <f t="array" ref="H176">INDEX(SwapSold!$E$28:$T$35,Summary!K176,Summary!L176)</f>
        <v>33483.064407866696</v>
      </c>
      <c r="I176" s="20" cm="1">
        <f t="array" ref="I176">INDEX('2hBatteryCM'!$E$28:$T$35,Summary!K176,Summary!L176)</f>
        <v>5914279.0169754941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Portland Snowy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-3126043.7672759341</v>
      </c>
      <c r="H177" s="73" cm="1">
        <f t="array" ref="H177">INDEX(SwapSold!$E$28:$T$35,Summary!K177,Summary!L177)</f>
        <v>-3880581.0136669762</v>
      </c>
      <c r="I177" s="20" cm="1">
        <f t="array" ref="I177">INDEX('2hBatteryCM'!$E$28:$T$35,Summary!K177,Summary!L177)</f>
        <v>4894745.2167632366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Portland Snowy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-5892643.4799591517</v>
      </c>
      <c r="H178" s="73" cm="1">
        <f t="array" ref="H178">INDEX(SwapSold!$E$28:$T$35,Summary!K178,Summary!L178)</f>
        <v>-9927050.5827841796</v>
      </c>
      <c r="I178" s="20" cm="1">
        <f t="array" ref="I178">INDEX('2hBatteryCM'!$E$28:$T$35,Summary!K178,Summary!L178)</f>
        <v>3666045.7949451427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Portland Snowy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-10688050.332502784</v>
      </c>
      <c r="H179" s="73" cm="1">
        <f t="array" ref="H179">INDEX(SwapSold!$E$28:$T$35,Summary!K179,Summary!L179)</f>
        <v>-23399267.935984991</v>
      </c>
      <c r="I179" s="20" cm="1">
        <f t="array" ref="I179">INDEX('2hBatteryCM'!$E$28:$T$35,Summary!K179,Summary!L179)</f>
        <v>2032078.4681172532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Portland Snowy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52237.14087490258</v>
      </c>
      <c r="H180" s="73" cm="1">
        <f t="array" ref="H180">INDEX(SwapSold!$E$28:$T$35,Summary!K180,Summary!L180)</f>
        <v>-319366.90593632049</v>
      </c>
      <c r="I180" s="20" cm="1">
        <f t="array" ref="I180">INDEX('2hBatteryCM'!$E$28:$T$35,Summary!K180,Summary!L180)</f>
        <v>5972574.0355146192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Portland Snowy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15219383.501575194</v>
      </c>
      <c r="H181" s="73" cm="1">
        <f t="array" ref="H181">INDEX(SwapSold!$E$28:$T$35,Summary!K181,Summary!L181)</f>
        <v>16479853.257452117</v>
      </c>
      <c r="I181" s="20" cm="1">
        <f t="array" ref="I181">INDEX('2hBatteryCM'!$E$28:$T$35,Summary!K181,Summary!L181)</f>
        <v>11899796.526095688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Portland Snowy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6885065.8450074568</v>
      </c>
      <c r="H182" s="73" cm="1">
        <f t="array" ref="H182">INDEX(SwapSold!$E$28:$T$35,Summary!K182,Summary!L182)</f>
        <v>7857671.0992337391</v>
      </c>
      <c r="I182" s="20" cm="1">
        <f t="array" ref="I182">INDEX('2hBatteryCM'!$E$28:$T$35,Summary!K182,Summary!L182)</f>
        <v>8615730.2038751896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Portland Snowy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1905457.5912601231</v>
      </c>
      <c r="H183" s="73" cm="1">
        <f t="array" ref="H183">INDEX(SwapSold!$E$28:$T$35,Summary!K183,Summary!L183)</f>
        <v>3311575.8903945391</v>
      </c>
      <c r="I183" s="20" cm="1">
        <f t="array" ref="I183">INDEX('2hBatteryCM'!$E$28:$T$35,Summary!K183,Summary!L183)</f>
        <v>7182926.4225437259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Portland Snowy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-1200111.2369432077</v>
      </c>
      <c r="H184" s="73" cm="1">
        <f t="array" ref="H184">INDEX(SwapSold!$E$28:$T$35,Summary!K184,Summary!L184)</f>
        <v>14947.715489727376</v>
      </c>
      <c r="I184" s="20" cm="1">
        <f t="array" ref="I184">INDEX('2hBatteryCM'!$E$28:$T$35,Summary!K184,Summary!L184)</f>
        <v>6206214.160894122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Portland Snowy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-3747877.6613557991</v>
      </c>
      <c r="H185" s="73" cm="1">
        <f t="array" ref="H185">INDEX(SwapSold!$E$28:$T$35,Summary!K185,Summary!L185)</f>
        <v>-3688803.4579420988</v>
      </c>
      <c r="I185" s="20" cm="1">
        <f t="array" ref="I185">INDEX('2hBatteryCM'!$E$28:$T$35,Summary!K185,Summary!L185)</f>
        <v>5217845.7331530126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Portland Snowy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-6772825.7938967925</v>
      </c>
      <c r="H186" s="73" cm="1">
        <f t="array" ref="H186">INDEX(SwapSold!$E$28:$T$35,Summary!K186,Summary!L186)</f>
        <v>-9014151.4350496642</v>
      </c>
      <c r="I186" s="20" cm="1">
        <f t="array" ref="I186">INDEX('2hBatteryCM'!$E$28:$T$35,Summary!K186,Summary!L186)</f>
        <v>3954611.6057632798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Portland Snowy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-10006399.384266643</v>
      </c>
      <c r="H187" s="73" cm="1">
        <f t="array" ref="H187">INDEX(SwapSold!$E$28:$T$35,Summary!K187,Summary!L187)</f>
        <v>-20804275.48951368</v>
      </c>
      <c r="I187" s="20" cm="1">
        <f t="array" ref="I187">INDEX('2hBatteryCM'!$E$28:$T$35,Summary!K187,Summary!L187)</f>
        <v>2304486.274060165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Portland Snowy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-746683.67733185005</v>
      </c>
      <c r="H188" s="73" cm="1">
        <f t="array" ref="H188">INDEX(SwapSold!$E$28:$T$35,Summary!K188,Summary!L188)</f>
        <v>-249765.50939209969</v>
      </c>
      <c r="I188" s="20" cm="1">
        <f t="array" ref="I188">INDEX('2hBatteryCM'!$E$28:$T$35,Summary!K188,Summary!L188)</f>
        <v>6213631.4760949174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Portland Snowy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18837500.764229041</v>
      </c>
      <c r="H189" s="73" cm="1">
        <f t="array" ref="H189">INDEX(SwapSold!$E$28:$T$35,Summary!K189,Summary!L189)</f>
        <v>16938716.611441918</v>
      </c>
      <c r="I189" s="20" cm="1">
        <f t="array" ref="I189">INDEX('2hBatteryCM'!$E$28:$T$35,Summary!K189,Summary!L189)</f>
        <v>10890790.770510606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Portland Snowy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8336254.9475257751</v>
      </c>
      <c r="H190" s="73" cm="1">
        <f t="array" ref="H190">INDEX(SwapSold!$E$28:$T$35,Summary!K190,Summary!L190)</f>
        <v>8944003.0635827687</v>
      </c>
      <c r="I190" s="20" cm="1">
        <f t="array" ref="I190">INDEX('2hBatteryCM'!$E$28:$T$35,Summary!K190,Summary!L190)</f>
        <v>7116836.9459052365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Portland Snowy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2849848.9357450404</v>
      </c>
      <c r="H191" s="73" cm="1">
        <f t="array" ref="H191">INDEX(SwapSold!$E$28:$T$35,Summary!K191,Summary!L191)</f>
        <v>3838874.4416072746</v>
      </c>
      <c r="I191" s="20" cm="1">
        <f t="array" ref="I191">INDEX('2hBatteryCM'!$E$28:$T$35,Summary!K191,Summary!L191)</f>
        <v>5962135.0776374806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Portland Snowy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-199924.93808921563</v>
      </c>
      <c r="H192" s="73" cm="1">
        <f t="array" ref="H192">INDEX(SwapSold!$E$28:$T$35,Summary!K192,Summary!L192)</f>
        <v>67117.465516281256</v>
      </c>
      <c r="I192" s="20" cm="1">
        <f t="array" ref="I192">INDEX('2hBatteryCM'!$E$28:$T$35,Summary!K192,Summary!L192)</f>
        <v>5177708.8373257341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Portland Snowy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-2920416.7906209836</v>
      </c>
      <c r="H193" s="73" cm="1">
        <f t="array" ref="H193">INDEX(SwapSold!$E$28:$T$35,Summary!K193,Summary!L193)</f>
        <v>-3836401.3703795522</v>
      </c>
      <c r="I193" s="20" cm="1">
        <f t="array" ref="I193">INDEX('2hBatteryCM'!$E$28:$T$35,Summary!K193,Summary!L193)</f>
        <v>4414334.232922202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Portland Snowy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-5989011.0386455525</v>
      </c>
      <c r="H194" s="73" cm="1">
        <f t="array" ref="H194">INDEX(SwapSold!$E$28:$T$35,Summary!K194,Summary!L194)</f>
        <v>-9658275.367776271</v>
      </c>
      <c r="I194" s="20" cm="1">
        <f t="array" ref="I194">INDEX('2hBatteryCM'!$E$28:$T$35,Summary!K194,Summary!L194)</f>
        <v>3346156.3097410533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Portland Snowy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-10689620.250376092</v>
      </c>
      <c r="H195" s="73" cm="1">
        <f t="array" ref="H195">INDEX(SwapSold!$E$28:$T$35,Summary!K195,Summary!L195)</f>
        <v>-21423694.581003457</v>
      </c>
      <c r="I195" s="20" cm="1">
        <f t="array" ref="I195">INDEX('2hBatteryCM'!$E$28:$T$35,Summary!K195,Summary!L195)</f>
        <v>1730258.596187637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Portland Snowy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207346.39458457413</v>
      </c>
      <c r="H196" s="73" cm="1">
        <f t="array" ref="H196">INDEX(SwapSold!$E$28:$T$35,Summary!K196,Summary!L196)</f>
        <v>-108075.50213350568</v>
      </c>
      <c r="I196" s="20" cm="1">
        <f t="array" ref="I196">INDEX('2hBatteryCM'!$E$28:$T$35,Summary!K196,Summary!L196)</f>
        <v>5194158.5344938654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Portland Snowy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19211934.996263608</v>
      </c>
      <c r="H197" s="73" cm="1">
        <f t="array" ref="H197">INDEX(SwapSold!$E$28:$T$35,Summary!K197,Summary!L197)</f>
        <v>20704893.842473216</v>
      </c>
      <c r="I197" s="20" cm="1">
        <f t="array" ref="I197">INDEX('2hBatteryCM'!$E$28:$T$35,Summary!K197,Summary!L197)</f>
        <v>10204505.851004109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Portland Snowy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10038694.580635415</v>
      </c>
      <c r="H198" s="73" cm="1">
        <f t="array" ref="H198">INDEX(SwapSold!$E$28:$T$35,Summary!K198,Summary!L198)</f>
        <v>9348473.9972927514</v>
      </c>
      <c r="I198" s="20" cm="1">
        <f t="array" ref="I198">INDEX('2hBatteryCM'!$E$28:$T$35,Summary!K198,Summary!L198)</f>
        <v>7550782.1823536409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Portland Snowy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4206021.6526640151</v>
      </c>
      <c r="H199" s="73" cm="1">
        <f t="array" ref="H199">INDEX(SwapSold!$E$28:$T$35,Summary!K199,Summary!L199)</f>
        <v>4169083.227219265</v>
      </c>
      <c r="I199" s="20" cm="1">
        <f t="array" ref="I199">INDEX('2hBatteryCM'!$E$28:$T$35,Summary!K199,Summary!L199)</f>
        <v>6376537.4604970161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Portland Snowy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683318.82858569408</v>
      </c>
      <c r="H200" s="73" cm="1">
        <f t="array" ref="H200">INDEX(SwapSold!$E$28:$T$35,Summary!K200,Summary!L200)</f>
        <v>105983.37178699762</v>
      </c>
      <c r="I200" s="20" cm="1">
        <f t="array" ref="I200">INDEX('2hBatteryCM'!$E$28:$T$35,Summary!K200,Summary!L200)</f>
        <v>5543279.4503060952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Portland Snowy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-2083085.2364269143</v>
      </c>
      <c r="H201" s="73" cm="1">
        <f t="array" ref="H201">INDEX(SwapSold!$E$28:$T$35,Summary!K201,Summary!L201)</f>
        <v>-4361932.8813214693</v>
      </c>
      <c r="I201" s="20" cm="1">
        <f t="array" ref="I201">INDEX('2hBatteryCM'!$E$28:$T$35,Summary!K201,Summary!L201)</f>
        <v>4781688.6782860262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Portland Snowy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-5715480.0693829004</v>
      </c>
      <c r="H202" s="73" cm="1">
        <f t="array" ref="H202">INDEX(SwapSold!$E$28:$T$35,Summary!K202,Summary!L202)</f>
        <v>-10633256.043422682</v>
      </c>
      <c r="I202" s="20" cm="1">
        <f t="array" ref="I202">INDEX('2hBatteryCM'!$E$28:$T$35,Summary!K202,Summary!L202)</f>
        <v>3715431.8978559244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Portland Snowy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-9384772.7834508754</v>
      </c>
      <c r="H203" s="73" cm="1">
        <f t="array" ref="H203">INDEX(SwapSold!$E$28:$T$35,Summary!K203,Summary!L203)</f>
        <v>-24186297.550895847</v>
      </c>
      <c r="I203" s="20" cm="1">
        <f t="array" ref="I203">INDEX('2hBatteryCM'!$E$28:$T$35,Summary!K203,Summary!L203)</f>
        <v>2327034.7908791672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Portland Snowy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1249175.3471420633</v>
      </c>
      <c r="H204" s="73" cm="1">
        <f t="array" ref="H204">INDEX(SwapSold!$E$28:$T$35,Summary!K204,Summary!L204)</f>
        <v>-207022.08646991325</v>
      </c>
      <c r="I204" s="20" cm="1">
        <f t="array" ref="I204">INDEX('2hBatteryCM'!$E$28:$T$35,Summary!K204,Summary!L204)</f>
        <v>5582484.1524624983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Portland Snowy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22087776.246069185</v>
      </c>
      <c r="H205" s="73" cm="1">
        <f t="array" ref="H205">INDEX(SwapSold!$E$28:$T$35,Summary!K205,Summary!L205)</f>
        <v>23045342.748333484</v>
      </c>
      <c r="I205" s="20" cm="1">
        <f t="array" ref="I205">INDEX('2hBatteryCM'!$E$28:$T$35,Summary!K205,Summary!L205)</f>
        <v>11984754.341315569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Portland Snowy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7950808.881582018</v>
      </c>
      <c r="H206" s="73" cm="1">
        <f t="array" ref="H206">INDEX(SwapSold!$E$28:$T$35,Summary!K206,Summary!L206)</f>
        <v>10807863.04857921</v>
      </c>
      <c r="I206" s="20" cm="1">
        <f t="array" ref="I206">INDEX('2hBatteryCM'!$E$28:$T$35,Summary!K206,Summary!L206)</f>
        <v>8275008.3304416053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Portland Snowy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2586848.8495277716</v>
      </c>
      <c r="H207" s="73" cm="1">
        <f t="array" ref="H207">INDEX(SwapSold!$E$28:$T$35,Summary!K207,Summary!L207)</f>
        <v>4732514.1585643562</v>
      </c>
      <c r="I207" s="20" cm="1">
        <f t="array" ref="I207">INDEX('2hBatteryCM'!$E$28:$T$35,Summary!K207,Summary!L207)</f>
        <v>6943760.2706398042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Portland Snowy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-913387.92390421068</v>
      </c>
      <c r="H208" s="73" cm="1">
        <f t="array" ref="H208">INDEX(SwapSold!$E$28:$T$35,Summary!K208,Summary!L208)</f>
        <v>120669.69137721685</v>
      </c>
      <c r="I208" s="20" cm="1">
        <f t="array" ref="I208">INDEX('2hBatteryCM'!$E$28:$T$35,Summary!K208,Summary!L208)</f>
        <v>6003170.0224054316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Portland Snowy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-3893769.8694680561</v>
      </c>
      <c r="H209" s="73" cm="1">
        <f t="array" ref="H209">INDEX(SwapSold!$E$28:$T$35,Summary!K209,Summary!L209)</f>
        <v>-5258118.1041488759</v>
      </c>
      <c r="I209" s="20" cm="1">
        <f t="array" ref="I209">INDEX('2hBatteryCM'!$E$28:$T$35,Summary!K209,Summary!L209)</f>
        <v>5124834.8297884269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Portland Snowy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-7063876.2471126122</v>
      </c>
      <c r="H210" s="73" cm="1">
        <f t="array" ref="H210">INDEX(SwapSold!$E$28:$T$35,Summary!K210,Summary!L210)</f>
        <v>-13085910.172393411</v>
      </c>
      <c r="I210" s="20" cm="1">
        <f t="array" ref="I210">INDEX('2hBatteryCM'!$E$28:$T$35,Summary!K210,Summary!L210)</f>
        <v>4081174.9158153231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Portland Snowy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-12144139.323672693</v>
      </c>
      <c r="H211" s="73" cm="1">
        <f t="array" ref="H211">INDEX(SwapSold!$E$28:$T$35,Summary!K211,Summary!L211)</f>
        <v>-29207604.544677332</v>
      </c>
      <c r="I211" s="20" cm="1">
        <f t="array" ref="I211">INDEX('2hBatteryCM'!$E$28:$T$35,Summary!K211,Summary!L211)</f>
        <v>2520655.7573498264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Portland Snowy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-419298.13879330253</v>
      </c>
      <c r="H212" s="73" cm="1">
        <f t="array" ref="H212">INDEX(SwapSold!$E$28:$T$35,Summary!K212,Summary!L212)</f>
        <v>-412229.29713913711</v>
      </c>
      <c r="I212" s="20" cm="1">
        <f t="array" ref="I212">INDEX('2hBatteryCM'!$E$28:$T$35,Summary!K212,Summary!L212)</f>
        <v>6063420.1287944606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Portland Snowy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18696631.250553377</v>
      </c>
      <c r="H213" s="73" cm="1">
        <f t="array" ref="H213">INDEX(SwapSold!$E$28:$T$35,Summary!K213,Summary!L213)</f>
        <v>23557134.549659841</v>
      </c>
      <c r="I213" s="20" cm="1">
        <f t="array" ref="I213">INDEX('2hBatteryCM'!$E$28:$T$35,Summary!K213,Summary!L213)</f>
        <v>11262823.028225292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Portland Snowy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6967190.4466194846</v>
      </c>
      <c r="H214" s="73" cm="1">
        <f t="array" ref="H214">INDEX(SwapSold!$E$28:$T$35,Summary!K214,Summary!L214)</f>
        <v>10772610.244886339</v>
      </c>
      <c r="I214" s="20" cm="1">
        <f t="array" ref="I214">INDEX('2hBatteryCM'!$E$28:$T$35,Summary!K214,Summary!L214)</f>
        <v>8071793.5223289076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Portland Snowy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2185877.8761197901</v>
      </c>
      <c r="H215" s="73" cm="1">
        <f t="array" ref="H215">INDEX(SwapSold!$E$28:$T$35,Summary!K215,Summary!L215)</f>
        <v>4751783.2566208215</v>
      </c>
      <c r="I215" s="20" cm="1">
        <f t="array" ref="I215">INDEX('2hBatteryCM'!$E$28:$T$35,Summary!K215,Summary!L215)</f>
        <v>6903167.2006983627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Portland Snowy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-1373410.8587861729</v>
      </c>
      <c r="H216" s="73" cm="1">
        <f t="array" ref="H216">INDEX(SwapSold!$E$28:$T$35,Summary!K216,Summary!L216)</f>
        <v>96952.560413980187</v>
      </c>
      <c r="I216" s="20" cm="1">
        <f t="array" ref="I216">INDEX('2hBatteryCM'!$E$28:$T$35,Summary!K216,Summary!L216)</f>
        <v>5992157.0749653457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Portland Snowy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-4299371.1556994934</v>
      </c>
      <c r="H217" s="73" cm="1">
        <f t="array" ref="H217">INDEX(SwapSold!$E$28:$T$35,Summary!K217,Summary!L217)</f>
        <v>-5223937.4818105046</v>
      </c>
      <c r="I217" s="20" cm="1">
        <f t="array" ref="I217">INDEX('2hBatteryCM'!$E$28:$T$35,Summary!K217,Summary!L217)</f>
        <v>5151707.0800422467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Portland Snowy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-7591640.9513417287</v>
      </c>
      <c r="H218" s="73" cm="1">
        <f t="array" ref="H218">INDEX(SwapSold!$E$28:$T$35,Summary!K218,Summary!L218)</f>
        <v>-12824677.467221988</v>
      </c>
      <c r="I218" s="20" cm="1">
        <f t="array" ref="I218">INDEX('2hBatteryCM'!$E$28:$T$35,Summary!K218,Summary!L218)</f>
        <v>4100589.2790904562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Portland Snowy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-11881264.746628447</v>
      </c>
      <c r="H219" s="73" cm="1">
        <f t="array" ref="H219">INDEX(SwapSold!$E$28:$T$35,Summary!K219,Summary!L219)</f>
        <v>-29415696.114049207</v>
      </c>
      <c r="I219" s="20" cm="1">
        <f t="array" ref="I219">INDEX('2hBatteryCM'!$E$28:$T$35,Summary!K219,Summary!L219)</f>
        <v>2768854.0827942463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Portland Snowy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-908748.42309713678</v>
      </c>
      <c r="H220" s="73" cm="1">
        <f t="array" ref="H220">INDEX(SwapSold!$E$28:$T$35,Summary!K220,Summary!L220)</f>
        <v>-359890.44255805277</v>
      </c>
      <c r="I220" s="20" cm="1">
        <f t="array" ref="I220">INDEX('2hBatteryCM'!$E$28:$T$35,Summary!K220,Summary!L220)</f>
        <v>6033360.454718695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Portland Snowy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20285553.727669023</v>
      </c>
      <c r="H221" s="73" cm="1">
        <f t="array" ref="H221">INDEX(SwapSold!$E$28:$T$35,Summary!K221,Summary!L221)</f>
        <v>27537411.622686177</v>
      </c>
      <c r="I221" s="20" cm="1">
        <f t="array" ref="I221">INDEX('2hBatteryCM'!$E$28:$T$35,Summary!K221,Summary!L221)</f>
        <v>11567491.479616128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Portland Snowy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9528989.821066333</v>
      </c>
      <c r="H222" s="73" cm="1">
        <f t="array" ref="H222">INDEX(SwapSold!$E$28:$T$35,Summary!K222,Summary!L222)</f>
        <v>12924616.120057281</v>
      </c>
      <c r="I222" s="20" cm="1">
        <f t="array" ref="I222">INDEX('2hBatteryCM'!$E$28:$T$35,Summary!K222,Summary!L222)</f>
        <v>8593595.9885961823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Portland Snowy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4770479.0930355703</v>
      </c>
      <c r="H223" s="73" cm="1">
        <f t="array" ref="H223">INDEX(SwapSold!$E$28:$T$35,Summary!K223,Summary!L223)</f>
        <v>5464873.4402395329</v>
      </c>
      <c r="I223" s="20" cm="1">
        <f t="array" ref="I223">INDEX('2hBatteryCM'!$E$28:$T$35,Summary!K223,Summary!L223)</f>
        <v>7429593.9269432221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Portland Snowy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1139113.103656502</v>
      </c>
      <c r="H224" s="73" cm="1">
        <f t="array" ref="H224">INDEX(SwapSold!$E$28:$T$35,Summary!K224,Summary!L224)</f>
        <v>-154471.93184689994</v>
      </c>
      <c r="I224" s="20" cm="1">
        <f t="array" ref="I224">INDEX('2hBatteryCM'!$E$28:$T$35,Summary!K224,Summary!L224)</f>
        <v>6508792.9688510774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Portland Snowy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-2558759.9434770253</v>
      </c>
      <c r="H225" s="73" cm="1">
        <f t="array" ref="H225">INDEX(SwapSold!$E$28:$T$35,Summary!K225,Summary!L225)</f>
        <v>-5470971.0931314044</v>
      </c>
      <c r="I225" s="20" cm="1">
        <f t="array" ref="I225">INDEX('2hBatteryCM'!$E$28:$T$35,Summary!K225,Summary!L225)</f>
        <v>5519272.6480826186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Portland Snowy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-6752308.6704997951</v>
      </c>
      <c r="H226" s="73" cm="1">
        <f t="array" ref="H226">INDEX(SwapSold!$E$28:$T$35,Summary!K226,Summary!L226)</f>
        <v>-13260135.507345473</v>
      </c>
      <c r="I226" s="20" cm="1">
        <f t="array" ref="I226">INDEX('2hBatteryCM'!$E$28:$T$35,Summary!K226,Summary!L226)</f>
        <v>4298467.4935660521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Portland Snowy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-12134495.833575083</v>
      </c>
      <c r="H227" s="73" cm="1">
        <f t="array" ref="H227">INDEX(SwapSold!$E$28:$T$35,Summary!K227,Summary!L227)</f>
        <v>-29440147.174750913</v>
      </c>
      <c r="I227" s="20" cm="1">
        <f t="array" ref="I227">INDEX('2hBatteryCM'!$E$28:$T$35,Summary!K227,Summary!L227)</f>
        <v>2805075.7567771766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Portland Snowy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1196394.372985305</v>
      </c>
      <c r="H228" s="73" cm="1">
        <f t="array" ref="H228">INDEX(SwapSold!$E$28:$T$35,Summary!K228,Summary!L228)</f>
        <v>-80848.245555235757</v>
      </c>
      <c r="I228" s="20" cm="1">
        <f t="array" ref="I228">INDEX('2hBatteryCM'!$E$28:$T$35,Summary!K228,Summary!L228)</f>
        <v>6472166.3356434237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Portland Snowy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20892944.286371384</v>
      </c>
      <c r="H229" s="73" cm="1">
        <f t="array" ref="H229">INDEX(SwapSold!$E$28:$T$35,Summary!K229,Summary!L229)</f>
        <v>25638354.372715686</v>
      </c>
      <c r="I229" s="20" cm="1">
        <f t="array" ref="I229">INDEX('2hBatteryCM'!$E$28:$T$35,Summary!K229,Summary!L229)</f>
        <v>11572598.42550238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Portland Snowy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11358543.937722774</v>
      </c>
      <c r="H230" s="73" cm="1">
        <f t="array" ref="H230">INDEX(SwapSold!$E$28:$T$35,Summary!K230,Summary!L230)</f>
        <v>14596021.213749122</v>
      </c>
      <c r="I230" s="20" cm="1">
        <f t="array" ref="I230">INDEX('2hBatteryCM'!$E$28:$T$35,Summary!K230,Summary!L230)</f>
        <v>8942577.0874172151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Portland Snowy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8025783.6129587814</v>
      </c>
      <c r="H231" s="73" cm="1">
        <f t="array" ref="H231">INDEX(SwapSold!$E$28:$T$35,Summary!K231,Summary!L231)</f>
        <v>6388757.5849428624</v>
      </c>
      <c r="I231" s="20" cm="1">
        <f t="array" ref="I231">INDEX('2hBatteryCM'!$E$28:$T$35,Summary!K231,Summary!L231)</f>
        <v>8067369.535528902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Portland Snowy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4804942.7065602057</v>
      </c>
      <c r="H232" s="73" cm="1">
        <f t="array" ref="H232">INDEX(SwapSold!$E$28:$T$35,Summary!K232,Summary!L232)</f>
        <v>381586.80996227014</v>
      </c>
      <c r="I232" s="20" cm="1">
        <f t="array" ref="I232">INDEX('2hBatteryCM'!$E$28:$T$35,Summary!K232,Summary!L232)</f>
        <v>7220930.7611071831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Portland Snowy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251483.26074101817</v>
      </c>
      <c r="H233" s="73" cm="1">
        <f t="array" ref="H233">INDEX(SwapSold!$E$28:$T$35,Summary!K233,Summary!L233)</f>
        <v>-4541634.7849953612</v>
      </c>
      <c r="I233" s="20" cm="1">
        <f t="array" ref="I233">INDEX('2hBatteryCM'!$E$28:$T$35,Summary!K233,Summary!L233)</f>
        <v>6069149.6416346356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Portland Snowy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-5207144.4151549069</v>
      </c>
      <c r="H234" s="73" cm="1">
        <f t="array" ref="H234">INDEX(SwapSold!$E$28:$T$35,Summary!K234,Summary!L234)</f>
        <v>-10738232.194168834</v>
      </c>
      <c r="I234" s="20" cm="1">
        <f t="array" ref="I234">INDEX('2hBatteryCM'!$E$28:$T$35,Summary!K234,Summary!L234)</f>
        <v>4614108.7503068857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Portland Snowy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-9432885.5968844555</v>
      </c>
      <c r="H235" s="73" cm="1">
        <f t="array" ref="H235">INDEX(SwapSold!$E$28:$T$35,Summary!K235,Summary!L235)</f>
        <v>-23858507.040736508</v>
      </c>
      <c r="I235" s="20" cm="1">
        <f t="array" ref="I235">INDEX('2hBatteryCM'!$E$28:$T$35,Summary!K235,Summary!L235)</f>
        <v>3259130.4065045365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Portland Snowy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4041838.1247623339</v>
      </c>
      <c r="H236" s="73" cm="1">
        <f t="array" ref="H236">INDEX(SwapSold!$E$28:$T$35,Summary!K236,Summary!L236)</f>
        <v>1069410.1993997206</v>
      </c>
      <c r="I236" s="20" cm="1">
        <f t="array" ref="I236">INDEX('2hBatteryCM'!$E$28:$T$35,Summary!K236,Summary!L236)</f>
        <v>7024243.7166635208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Portland Snowy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21210819.499024488</v>
      </c>
      <c r="H237" s="73" cm="1">
        <f t="array" ref="H237">INDEX(SwapSold!$E$28:$T$35,Summary!K237,Summary!L237)</f>
        <v>30833925.46293075</v>
      </c>
      <c r="I237" s="20" cm="1">
        <f t="array" ref="I237">INDEX('2hBatteryCM'!$E$28:$T$35,Summary!K237,Summary!L237)</f>
        <v>11568766.48857413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Portland Snowy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11370022.484736325</v>
      </c>
      <c r="H238" s="73" cm="1">
        <f t="array" ref="H238">INDEX(SwapSold!$E$28:$T$35,Summary!K238,Summary!L238)</f>
        <v>17878108.603651751</v>
      </c>
      <c r="I238" s="20" cm="1">
        <f t="array" ref="I238">INDEX('2hBatteryCM'!$E$28:$T$35,Summary!K238,Summary!L238)</f>
        <v>8951420.9643424097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Portland Snowy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9313818.5678425338</v>
      </c>
      <c r="H239" s="73" cm="1">
        <f t="array" ref="H239">INDEX(SwapSold!$E$28:$T$35,Summary!K239,Summary!L239)</f>
        <v>7550281.9175469093</v>
      </c>
      <c r="I239" s="20" cm="1">
        <f t="array" ref="I239">INDEX('2hBatteryCM'!$E$28:$T$35,Summary!K239,Summary!L239)</f>
        <v>8310630.1259777201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Portland Snowy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6574287.2240373353</v>
      </c>
      <c r="H240" s="73" cm="1">
        <f t="array" ref="H240">INDEX(SwapSold!$E$28:$T$35,Summary!K240,Summary!L240)</f>
        <v>607788.91593528993</v>
      </c>
      <c r="I240" s="20" cm="1">
        <f t="array" ref="I240">INDEX('2hBatteryCM'!$E$28:$T$35,Summary!K240,Summary!L240)</f>
        <v>7564220.637684755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Portland Snowy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754482.43799846293</v>
      </c>
      <c r="H241" s="73" cm="1">
        <f t="array" ref="H241">INDEX(SwapSold!$E$28:$T$35,Summary!K241,Summary!L241)</f>
        <v>-3955610.5960695874</v>
      </c>
      <c r="I241" s="20" cm="1">
        <f t="array" ref="I241">INDEX('2hBatteryCM'!$E$28:$T$35,Summary!K241,Summary!L241)</f>
        <v>6194627.8534797113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Portland Snowy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-6764346.6896616975</v>
      </c>
      <c r="H242" s="73" cm="1">
        <f t="array" ref="H242">INDEX(SwapSold!$E$28:$T$35,Summary!K242,Summary!L242)</f>
        <v>-8939255.8672556039</v>
      </c>
      <c r="I242" s="20" cm="1">
        <f t="array" ref="I242">INDEX('2hBatteryCM'!$E$28:$T$35,Summary!K242,Summary!L242)</f>
        <v>4407189.1709697004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Portland Snowy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-11102765.01118</v>
      </c>
      <c r="H243" s="73" cm="1">
        <f t="array" ref="H243">INDEX(SwapSold!$E$28:$T$35,Summary!K243,Summary!L243)</f>
        <v>-19766533.009731825</v>
      </c>
      <c r="I243" s="20" cm="1">
        <f t="array" ref="I243">INDEX('2hBatteryCM'!$E$28:$T$35,Summary!K243,Summary!L243)</f>
        <v>3043361.6795055186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Portland Snowy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4724718.5144764557</v>
      </c>
      <c r="H244" s="73" cm="1">
        <f t="array" ref="H244">INDEX(SwapSold!$E$28:$T$35,Summary!K244,Summary!L244)</f>
        <v>2212329.3963947245</v>
      </c>
      <c r="I244" s="20" cm="1">
        <f t="array" ref="I244">INDEX('2hBatteryCM'!$E$28:$T$35,Summary!K244,Summary!L244)</f>
        <v>7171695.9291995028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Portland Snowy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20716998.784454782</v>
      </c>
      <c r="H245" s="73" cm="1">
        <f t="array" ref="H245">INDEX(SwapSold!$E$28:$T$35,Summary!K245,Summary!L245)</f>
        <v>31911051.667747606</v>
      </c>
      <c r="I245" s="20" cm="1">
        <f t="array" ref="I245">INDEX('2hBatteryCM'!$E$28:$T$35,Summary!K245,Summary!L245)</f>
        <v>11533524.548667127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Portland Snowy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11319053.92444971</v>
      </c>
      <c r="H246" s="73" cm="1">
        <f t="array" ref="H246">INDEX(SwapSold!$E$28:$T$35,Summary!K246,Summary!L246)</f>
        <v>19652835.862119261</v>
      </c>
      <c r="I246" s="20" cm="1">
        <f t="array" ref="I246">INDEX('2hBatteryCM'!$E$28:$T$35,Summary!K246,Summary!L246)</f>
        <v>8947413.7182387765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Portland Snowy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10096975.515007159</v>
      </c>
      <c r="H247" s="73" cm="1">
        <f t="array" ref="H247">INDEX(SwapSold!$E$28:$T$35,Summary!K247,Summary!L247)</f>
        <v>8329229.8158500222</v>
      </c>
      <c r="I247" s="20" cm="1">
        <f t="array" ref="I247">INDEX('2hBatteryCM'!$E$28:$T$35,Summary!K247,Summary!L247)</f>
        <v>8468357.6620586496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Portland Snowy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7659066.4325916441</v>
      </c>
      <c r="H248" s="73" cm="1">
        <f t="array" ref="H248">INDEX(SwapSold!$E$28:$T$35,Summary!K248,Summary!L248)</f>
        <v>542514.69789093046</v>
      </c>
      <c r="I248" s="20" cm="1">
        <f t="array" ref="I248">INDEX('2hBatteryCM'!$E$28:$T$35,Summary!K248,Summary!L248)</f>
        <v>7766010.9448409611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Portland Snowy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1020489.6604499322</v>
      </c>
      <c r="H249" s="73" cm="1">
        <f t="array" ref="H249">INDEX(SwapSold!$E$28:$T$35,Summary!K249,Summary!L249)</f>
        <v>-3525920.8206130918</v>
      </c>
      <c r="I249" s="20" cm="1">
        <f t="array" ref="I249">INDEX('2hBatteryCM'!$E$28:$T$35,Summary!K249,Summary!L249)</f>
        <v>6274809.5550289853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Portland Snowy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-7255951.7279773047</v>
      </c>
      <c r="H250" s="73" cm="1">
        <f t="array" ref="H250">INDEX(SwapSold!$E$28:$T$35,Summary!K250,Summary!L250)</f>
        <v>-7830331.4999150597</v>
      </c>
      <c r="I250" s="20" cm="1">
        <f t="array" ref="I250">INDEX('2hBatteryCM'!$E$28:$T$35,Summary!K250,Summary!L250)</f>
        <v>4384510.1582517019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Portland Snowy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-11768667.41386459</v>
      </c>
      <c r="H251" s="73" cm="1">
        <f t="array" ref="H251">INDEX(SwapSold!$E$28:$T$35,Summary!K251,Summary!L251)</f>
        <v>-18754637.266503923</v>
      </c>
      <c r="I251" s="20" cm="1">
        <f t="array" ref="I251">INDEX('2hBatteryCM'!$E$28:$T$35,Summary!K251,Summary!L251)</f>
        <v>3005060.81837937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Portland Snowy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5159518.1398249865</v>
      </c>
      <c r="H252" s="73" cm="1">
        <f t="array" ref="H252">INDEX(SwapSold!$E$28:$T$35,Summary!K252,Summary!L252)</f>
        <v>2854611.301810517</v>
      </c>
      <c r="I252" s="20" cm="1">
        <f t="array" ref="I252">INDEX('2hBatteryCM'!$E$28:$T$35,Summary!K252,Summary!L252)</f>
        <v>7276535.669541318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Portland Snowy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19198428.664401643</v>
      </c>
      <c r="H253" s="73" cm="1">
        <f t="array" ref="H253">INDEX(SwapSold!$E$28:$T$35,Summary!K253,Summary!L253)</f>
        <v>32505374.833869889</v>
      </c>
      <c r="I253" s="20" cm="1">
        <f t="array" ref="I253">INDEX('2hBatteryCM'!$E$28:$T$35,Summary!K253,Summary!L253)</f>
        <v>11469887.236383069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Portland Snowy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10628736.652707534</v>
      </c>
      <c r="H254" s="73" cm="1">
        <f t="array" ref="H254">INDEX(SwapSold!$E$28:$T$35,Summary!K254,Summary!L254)</f>
        <v>21362921.556087386</v>
      </c>
      <c r="I254" s="20" cm="1">
        <f t="array" ref="I254">INDEX('2hBatteryCM'!$E$28:$T$35,Summary!K254,Summary!L254)</f>
        <v>8991615.1735587791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Portland Snowy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9619078.8629432674</v>
      </c>
      <c r="H255" s="73" cm="1">
        <f t="array" ref="H255">INDEX(SwapSold!$E$28:$T$35,Summary!K255,Summary!L255)</f>
        <v>9038935.5172442254</v>
      </c>
      <c r="I255" s="20" cm="1">
        <f t="array" ref="I255">INDEX('2hBatteryCM'!$E$28:$T$35,Summary!K255,Summary!L255)</f>
        <v>8546903.6993928831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Portland Snowy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7072165.7191593107</v>
      </c>
      <c r="H256" s="73" cm="1">
        <f t="array" ref="H256">INDEX(SwapSold!$E$28:$T$35,Summary!K256,Summary!L256)</f>
        <v>653382.65711245686</v>
      </c>
      <c r="I256" s="20" cm="1">
        <f t="array" ref="I256">INDEX('2hBatteryCM'!$E$28:$T$35,Summary!K256,Summary!L256)</f>
        <v>7826566.4470477626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Portland Snowy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-171918.82307774495</v>
      </c>
      <c r="H257" s="73" cm="1">
        <f t="array" ref="H257">INDEX(SwapSold!$E$28:$T$35,Summary!K257,Summary!L257)</f>
        <v>-3644357.8239726839</v>
      </c>
      <c r="I257" s="20" cm="1">
        <f t="array" ref="I257">INDEX('2hBatteryCM'!$E$28:$T$35,Summary!K257,Summary!L257)</f>
        <v>6222085.7747663781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Portland Snowy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-9170165.8093519676</v>
      </c>
      <c r="H258" s="73" cm="1">
        <f t="array" ref="H258">INDEX(SwapSold!$E$28:$T$35,Summary!K258,Summary!L258)</f>
        <v>-7791488.9317890499</v>
      </c>
      <c r="I258" s="20" cm="1">
        <f t="array" ref="I258">INDEX('2hBatteryCM'!$E$28:$T$35,Summary!K258,Summary!L258)</f>
        <v>4209358.7217334546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Portland Snowy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-13939099.393763676</v>
      </c>
      <c r="H259" s="73" cm="1">
        <f t="array" ref="H259">INDEX(SwapSold!$E$28:$T$35,Summary!K259,Summary!L259)</f>
        <v>-17578403.36430987</v>
      </c>
      <c r="I259" s="20" cm="1">
        <f t="array" ref="I259">INDEX('2hBatteryCM'!$E$28:$T$35,Summary!K259,Summary!L259)</f>
        <v>2834077.8594734436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Portland Snowy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4256976.0602817126</v>
      </c>
      <c r="H260" s="73" cm="1">
        <f t="array" ref="H260">INDEX(SwapSold!$E$28:$T$35,Summary!K260,Summary!L260)</f>
        <v>3230975.72398414</v>
      </c>
      <c r="I260" s="20" cm="1">
        <f t="array" ref="I260">INDEX('2hBatteryCM'!$E$28:$T$35,Summary!K260,Summary!L260)</f>
        <v>7273073.2459103372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91A86-AE28-4F69-B66A-C77804E0483C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DA45D-30A8-4C5B-A03E-AFFA6BC2D3E8}">
  <dimension ref="A2:AZ260"/>
  <sheetViews>
    <sheetView tabSelected="1" topLeftCell="T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142</v>
      </c>
      <c r="AX4" s="114"/>
    </row>
    <row r="5" spans="1:52" x14ac:dyDescent="0.3">
      <c r="A5">
        <v>1</v>
      </c>
      <c r="B5" t="str">
        <f>Summary!B5</f>
        <v>Portland Snowy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-14431944.636252841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40391867.15816322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-14431944.636252841</v>
      </c>
      <c r="AC5" s="73">
        <f>AB5/SUMIFS(FinParameters!$L$8:$L$39,FinParameters!$B$8:$B$39,Financials!$E5,FinParameters!$C$8:$C$39,Financials!$F5)</f>
        <v>-13736532.669842087</v>
      </c>
      <c r="AD5" s="73">
        <f>AC5</f>
        <v>-13736532.669842087</v>
      </c>
      <c r="AE5" s="12"/>
      <c r="AF5" s="73">
        <f>X5+AB5</f>
        <v>37741867.15816322</v>
      </c>
      <c r="AG5" s="73">
        <f>Y5+AC5</f>
        <v>34763313.796322681</v>
      </c>
      <c r="AH5" s="73">
        <f>Z5+AD5</f>
        <v>19398003.972639628</v>
      </c>
      <c r="AI5" s="12">
        <f>-AH5/SUM($N5,$O5)</f>
        <v>1.1430038863839267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-14431944.636252841</v>
      </c>
      <c r="AN5" s="20">
        <f>Summary!I5</f>
        <v>11902262.444492944</v>
      </c>
      <c r="AP5" s="12">
        <v>1</v>
      </c>
      <c r="AU5" s="104"/>
      <c r="AX5" s="20"/>
      <c r="AY5" s="116"/>
      <c r="AZ5" s="117"/>
    </row>
    <row r="6" spans="1:52" x14ac:dyDescent="0.3">
      <c r="A6">
        <v>2</v>
      </c>
      <c r="B6" t="str">
        <f>Summary!B6</f>
        <v>Portland Snowy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-5560398.5991969854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32531062.248578016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-5560398.5991969854</v>
      </c>
      <c r="AC6" s="73">
        <f>AB6/SUMIFS(FinParameters!$L$8:$L$39,FinParameters!$B$8:$B$39,Financials!$E6,FinParameters!$C$8:$C$39,Financials!$F6)</f>
        <v>-5292467.4352856502</v>
      </c>
      <c r="AD6" s="73">
        <f t="shared" ref="AD6:AD69" si="11">AC6</f>
        <v>-5292467.4352856502</v>
      </c>
      <c r="AE6" s="12"/>
      <c r="AF6" s="73">
        <f t="shared" ref="AF6:AF69" si="12">X6+AB6</f>
        <v>29881062.248578019</v>
      </c>
      <c r="AG6" s="73">
        <f t="shared" ref="AG6:AH69" si="13">Y6+AC6</f>
        <v>27786282.165115632</v>
      </c>
      <c r="AH6" s="73">
        <f t="shared" si="13"/>
        <v>11721880.131674826</v>
      </c>
      <c r="AI6" s="12">
        <f t="shared" ref="AI6:AI69" si="14">-AH6/SUM($N6,$O6)</f>
        <v>0.69069758750068322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-5560398.5991969854</v>
      </c>
      <c r="AN6" s="20">
        <f>Summary!I6</f>
        <v>7874159.7120792056</v>
      </c>
      <c r="AP6" s="12">
        <v>1</v>
      </c>
      <c r="AU6" s="104"/>
      <c r="AX6" s="20"/>
      <c r="AY6" s="116"/>
      <c r="AZ6" s="117"/>
    </row>
    <row r="7" spans="1:52" x14ac:dyDescent="0.3">
      <c r="A7">
        <v>3</v>
      </c>
      <c r="B7" t="str">
        <f>Summary!B7</f>
        <v>Portland Snowy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-2251371.8705932107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27557181.697453938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-2251371.8705932107</v>
      </c>
      <c r="AC7" s="73">
        <f>AB7/SUMIFS(FinParameters!$L$8:$L$39,FinParameters!$B$8:$B$39,Financials!$E7,FinParameters!$C$8:$C$39,Financials!$F7)</f>
        <v>-2142888.157614002</v>
      </c>
      <c r="AD7" s="73">
        <f t="shared" si="11"/>
        <v>-2142888.157614002</v>
      </c>
      <c r="AE7" s="12"/>
      <c r="AF7" s="73">
        <f t="shared" si="12"/>
        <v>24907181.697453938</v>
      </c>
      <c r="AG7" s="73">
        <f t="shared" si="13"/>
        <v>23263300.851628505</v>
      </c>
      <c r="AH7" s="73">
        <f t="shared" si="13"/>
        <v>6906482.2232716139</v>
      </c>
      <c r="AI7" s="12">
        <f t="shared" si="14"/>
        <v>0.40695609886333806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-2251371.8705932107</v>
      </c>
      <c r="AN7" s="20">
        <f>Summary!I7</f>
        <v>6189283.1413722942</v>
      </c>
      <c r="AP7" s="12">
        <v>1</v>
      </c>
      <c r="AU7" s="104"/>
      <c r="AX7" s="20"/>
      <c r="AY7" s="116"/>
      <c r="AZ7" s="117"/>
    </row>
    <row r="8" spans="1:52" x14ac:dyDescent="0.3">
      <c r="A8">
        <v>4</v>
      </c>
      <c r="B8" t="str">
        <f>Summary!B8</f>
        <v>Portland Snowy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3.1121771826292388E-9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23106141.272938319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3.1121771826292388E-9</v>
      </c>
      <c r="AC8" s="73">
        <f>AB8/SUMIFS(FinParameters!$L$8:$L$39,FinParameters!$B$8:$B$39,Financials!$E8,FinParameters!$C$8:$C$39,Financials!$F8)</f>
        <v>2.9622150459290792E-9</v>
      </c>
      <c r="AD8" s="73">
        <f t="shared" si="11"/>
        <v>2.9622150459290792E-9</v>
      </c>
      <c r="AE8" s="12"/>
      <c r="AF8" s="73">
        <f t="shared" si="12"/>
        <v>20456141.272938315</v>
      </c>
      <c r="AG8" s="73">
        <f t="shared" si="13"/>
        <v>19154144.467368629</v>
      </c>
      <c r="AH8" s="73">
        <f t="shared" si="13"/>
        <v>2620948.2412483236</v>
      </c>
      <c r="AI8" s="12">
        <f t="shared" si="14"/>
        <v>0.15443620023912683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3.1121771826292388E-9</v>
      </c>
      <c r="AN8" s="20">
        <f>Summary!I8</f>
        <v>5173012.2209259439</v>
      </c>
      <c r="AP8" s="12">
        <v>1</v>
      </c>
      <c r="AU8" s="104"/>
      <c r="AX8" s="20"/>
      <c r="AY8" s="116"/>
      <c r="AZ8" s="117"/>
    </row>
    <row r="9" spans="1:52" x14ac:dyDescent="0.3">
      <c r="A9">
        <v>5</v>
      </c>
      <c r="B9" t="str">
        <f>Summary!B9</f>
        <v>Portland Snowy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2087643.056114797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20464612.226009749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2087643.056114797</v>
      </c>
      <c r="AC9" s="73">
        <f>AB9/SUMIFS(FinParameters!$L$8:$L$39,FinParameters!$B$8:$B$39,Financials!$E9,FinParameters!$C$8:$C$39,Financials!$F9)</f>
        <v>1987048.7149218773</v>
      </c>
      <c r="AD9" s="73">
        <f t="shared" si="11"/>
        <v>1987048.7149218773</v>
      </c>
      <c r="AE9" s="12"/>
      <c r="AF9" s="73">
        <f t="shared" si="12"/>
        <v>17814612.226009749</v>
      </c>
      <c r="AG9" s="73">
        <f t="shared" si="13"/>
        <v>16736804.653548302</v>
      </c>
      <c r="AH9" s="73">
        <f t="shared" si="13"/>
        <v>69456.929030808154</v>
      </c>
      <c r="AI9" s="12">
        <f t="shared" si="14"/>
        <v>4.0926654067337627E-3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2087643.056114797</v>
      </c>
      <c r="AN9" s="20">
        <f>Summary!I9</f>
        <v>4400044.0634945026</v>
      </c>
      <c r="AP9" s="12">
        <v>1</v>
      </c>
      <c r="AU9" s="104"/>
      <c r="AX9" s="20"/>
      <c r="AY9" s="116"/>
      <c r="AZ9" s="117"/>
    </row>
    <row r="10" spans="1:52" x14ac:dyDescent="0.3">
      <c r="A10">
        <v>6</v>
      </c>
      <c r="B10" t="str">
        <f>Summary!B10</f>
        <v>Portland Snowy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4797087.2472089455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18578930.807095591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4797087.2472089455</v>
      </c>
      <c r="AC10" s="73">
        <f>AB10/SUMIFS(FinParameters!$L$8:$L$39,FinParameters!$B$8:$B$39,Financials!$E10,FinParameters!$C$8:$C$39,Financials!$F10)</f>
        <v>4565936.701686088</v>
      </c>
      <c r="AD10" s="73">
        <f t="shared" si="11"/>
        <v>4565936.701686088</v>
      </c>
      <c r="AE10" s="12"/>
      <c r="AF10" s="73">
        <f t="shared" si="12"/>
        <v>15928930.807095591</v>
      </c>
      <c r="AG10" s="73">
        <f t="shared" si="13"/>
        <v>15060820.711873397</v>
      </c>
      <c r="AH10" s="73">
        <f t="shared" si="13"/>
        <v>-1771036.2891323324</v>
      </c>
      <c r="AI10" s="12">
        <f t="shared" si="14"/>
        <v>-0.10435616799854495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4797087.2472089455</v>
      </c>
      <c r="AN10" s="20">
        <f>Summary!I10</f>
        <v>3452157.2799194478</v>
      </c>
      <c r="AP10" s="12">
        <v>1</v>
      </c>
      <c r="AU10" s="104"/>
      <c r="AX10" s="20"/>
      <c r="AY10" s="116"/>
      <c r="AZ10" s="117"/>
    </row>
    <row r="11" spans="1:52" x14ac:dyDescent="0.3">
      <c r="A11">
        <v>7</v>
      </c>
      <c r="B11" t="str">
        <f>Summary!B11</f>
        <v>Portland Snowy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9520609.1345546488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15108925.041654604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9520609.1345546488</v>
      </c>
      <c r="AC11" s="73">
        <f>AB11/SUMIFS(FinParameters!$L$8:$L$39,FinParameters!$B$8:$B$39,Financials!$E11,FinParameters!$C$8:$C$39,Financials!$F11)</f>
        <v>9061852.8347932417</v>
      </c>
      <c r="AD11" s="73">
        <f t="shared" si="11"/>
        <v>9061852.8347932417</v>
      </c>
      <c r="AE11" s="12"/>
      <c r="AF11" s="73">
        <f t="shared" si="12"/>
        <v>12458925.041654604</v>
      </c>
      <c r="AG11" s="73">
        <f t="shared" si="13"/>
        <v>11958240.204287808</v>
      </c>
      <c r="AH11" s="73">
        <f t="shared" si="13"/>
        <v>-5150793.2367390357</v>
      </c>
      <c r="AI11" s="12">
        <f t="shared" si="14"/>
        <v>-0.30350425207958259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9520609.1345546488</v>
      </c>
      <c r="AN11" s="20">
        <f>Summary!I11</f>
        <v>1855093.030273994</v>
      </c>
      <c r="AP11" s="12">
        <v>1</v>
      </c>
      <c r="AU11" s="104"/>
      <c r="AX11" s="20"/>
      <c r="AY11" s="116"/>
      <c r="AZ11" s="117"/>
    </row>
    <row r="12" spans="1:52" x14ac:dyDescent="0.3">
      <c r="A12">
        <v>8</v>
      </c>
      <c r="B12" t="str">
        <f>Summary!B12</f>
        <v>Portland Snowy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-152838.21671320853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24221955.691831984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-152838.21671320853</v>
      </c>
      <c r="AC12" s="73">
        <f>AB12/SUMIFS(FinParameters!$L$8:$L$39,FinParameters!$B$8:$B$39,Financials!$E12,FinParameters!$C$8:$C$39,Financials!$F12)</f>
        <v>-145473.6149560581</v>
      </c>
      <c r="AD12" s="73">
        <f t="shared" si="11"/>
        <v>-145473.6149560581</v>
      </c>
      <c r="AE12" s="12"/>
      <c r="AF12" s="73">
        <f t="shared" si="12"/>
        <v>21571955.691831984</v>
      </c>
      <c r="AG12" s="73">
        <f t="shared" si="13"/>
        <v>20192606.103998572</v>
      </c>
      <c r="AH12" s="73">
        <f t="shared" si="13"/>
        <v>3692062.0441588056</v>
      </c>
      <c r="AI12" s="12">
        <f t="shared" si="14"/>
        <v>0.21755028358569037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-152838.21671320853</v>
      </c>
      <c r="AN12" s="20">
        <f>Summary!I12</f>
        <v>5361150.893304239</v>
      </c>
      <c r="AP12" s="12">
        <v>1</v>
      </c>
      <c r="AU12" s="104"/>
      <c r="AX12" s="20"/>
      <c r="AY12" s="116"/>
    </row>
    <row r="13" spans="1:52" x14ac:dyDescent="0.3">
      <c r="A13">
        <v>9</v>
      </c>
      <c r="B13" t="str">
        <f>Summary!B13</f>
        <v>Portland Snowy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69665697.112767428</v>
      </c>
      <c r="H13" s="73">
        <f>SUMIFS(AM$5:AM13,$F$5:$F13,$F13,$D$5:$D13,$D13)</f>
        <v>-35283918.396922491</v>
      </c>
      <c r="I13" s="20">
        <f>SUMIFS(AN$5:AN13,$F$5:$F13,$F13,$D$5:$D13,$D13)</f>
        <v>25620299.335897982</v>
      </c>
      <c r="J13" s="73">
        <f t="shared" si="0"/>
        <v>25620299.335897982</v>
      </c>
      <c r="K13" s="73">
        <f t="shared" si="1"/>
        <v>95285996.44866541</v>
      </c>
      <c r="L13" s="73">
        <f t="shared" si="2"/>
        <v>60002078.051742919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21345299.335897982</v>
      </c>
      <c r="Q13" s="73">
        <f>P13/SUMIFS(FinParameters!$H$8:$H$39,FinParameters!$B$8:$B$39,Financials!$E13,FinParameters!$C$8:$C$39,Financials!$F13)</f>
        <v>16037039.320734767</v>
      </c>
      <c r="R13" s="73">
        <f t="shared" si="15"/>
        <v>-4309725.0818330646</v>
      </c>
      <c r="S13" s="12">
        <f t="shared" si="4"/>
        <v>-0.16798756499543493</v>
      </c>
      <c r="T13" s="115">
        <f t="shared" si="5"/>
        <v>69665697.112767428</v>
      </c>
      <c r="U13" s="73">
        <f>T13/SUMIFS(FinParameters!$L$8:$L$39,FinParameters!$B$8:$B$39,Financials!$E13,FinParameters!$C$8:$C$39,Financials!$F13)</f>
        <v>64691525.300229482</v>
      </c>
      <c r="V13" s="73">
        <f t="shared" si="6"/>
        <v>64691525.300229482</v>
      </c>
      <c r="W13" s="12"/>
      <c r="X13" s="73">
        <f t="shared" si="7"/>
        <v>91010996.44866541</v>
      </c>
      <c r="Y13" s="73">
        <f t="shared" si="8"/>
        <v>80728564.620964244</v>
      </c>
      <c r="Z13" s="73">
        <f t="shared" si="8"/>
        <v>60381800.218396418</v>
      </c>
      <c r="AA13" s="12">
        <f t="shared" si="9"/>
        <v>2.3536052523366351</v>
      </c>
      <c r="AB13" s="115">
        <f t="shared" si="10"/>
        <v>-35283918.396922491</v>
      </c>
      <c r="AC13" s="73">
        <f>AB13/SUMIFS(FinParameters!$L$8:$L$39,FinParameters!$B$8:$B$39,Financials!$E13,FinParameters!$C$8:$C$39,Financials!$F13)</f>
        <v>-32764625.838322714</v>
      </c>
      <c r="AD13" s="73">
        <f t="shared" si="11"/>
        <v>-32764625.838322714</v>
      </c>
      <c r="AE13" s="12"/>
      <c r="AF13" s="73">
        <f t="shared" si="12"/>
        <v>55727078.051742919</v>
      </c>
      <c r="AG13" s="73">
        <f t="shared" si="13"/>
        <v>47963938.78264153</v>
      </c>
      <c r="AH13" s="73">
        <f t="shared" si="13"/>
        <v>27617174.380073704</v>
      </c>
      <c r="AI13" s="12">
        <f t="shared" si="14"/>
        <v>1.0764820929574539</v>
      </c>
      <c r="AL13" s="73">
        <f>Summary!G13</f>
        <v>26744147.762844302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-20851973.760669649</v>
      </c>
      <c r="AN13" s="20">
        <f>Summary!I13</f>
        <v>13718036.891405039</v>
      </c>
      <c r="AP13" s="12">
        <v>1</v>
      </c>
      <c r="AU13" s="104"/>
      <c r="AX13" s="20"/>
      <c r="AY13" s="116"/>
      <c r="AZ13" s="117"/>
    </row>
    <row r="14" spans="1:52" x14ac:dyDescent="0.3">
      <c r="A14">
        <v>10</v>
      </c>
      <c r="B14" t="str">
        <f>Summary!B14</f>
        <v>Portland Snowy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45690275.090821877</v>
      </c>
      <c r="H14" s="73">
        <f>SUMIFS(AM$5:AM14,$F$5:$F14,$F14,$D$5:$D14,$D14)</f>
        <v>-13286243.402554817</v>
      </c>
      <c r="I14" s="20">
        <f>SUMIFS(AN$5:AN14,$F$5:$F14,$F14,$D$5:$D14,$D14)</f>
        <v>17140404.54700537</v>
      </c>
      <c r="J14" s="73">
        <f t="shared" si="0"/>
        <v>17140404.54700537</v>
      </c>
      <c r="K14" s="73">
        <f t="shared" si="1"/>
        <v>62830679.637827247</v>
      </c>
      <c r="L14" s="73">
        <f t="shared" si="2"/>
        <v>49544436.23527243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12865404.54700537</v>
      </c>
      <c r="Q14" s="73">
        <f>P14/SUMIFS(FinParameters!$H$8:$H$39,FinParameters!$B$8:$B$39,Financials!$E14,FinParameters!$C$8:$C$39,Financials!$F14)</f>
        <v>9665968.8557515908</v>
      </c>
      <c r="R14" s="73">
        <f t="shared" si="15"/>
        <v>-12789619.870725676</v>
      </c>
      <c r="S14" s="12">
        <f t="shared" si="4"/>
        <v>-0.49852300518125181</v>
      </c>
      <c r="T14" s="115">
        <f t="shared" si="5"/>
        <v>45690275.090821877</v>
      </c>
      <c r="U14" s="73">
        <f>T14/SUMIFS(FinParameters!$L$8:$L$39,FinParameters!$B$8:$B$39,Financials!$E14,FinParameters!$C$8:$C$39,Financials!$F14)</f>
        <v>42427962.534098469</v>
      </c>
      <c r="V14" s="73">
        <f t="shared" si="6"/>
        <v>42427962.534098469</v>
      </c>
      <c r="W14" s="12"/>
      <c r="X14" s="73">
        <f t="shared" si="7"/>
        <v>58555679.637827247</v>
      </c>
      <c r="Y14" s="73">
        <f t="shared" si="8"/>
        <v>52093931.389850058</v>
      </c>
      <c r="Z14" s="73">
        <f t="shared" si="8"/>
        <v>29638342.663372792</v>
      </c>
      <c r="AA14" s="12">
        <f t="shared" si="9"/>
        <v>1.1552646444915773</v>
      </c>
      <c r="AB14" s="115">
        <f t="shared" si="10"/>
        <v>-13286243.402554817</v>
      </c>
      <c r="AC14" s="73">
        <f>AB14/SUMIFS(FinParameters!$L$8:$L$39,FinParameters!$B$8:$B$39,Financials!$E14,FinParameters!$C$8:$C$39,Financials!$F14)</f>
        <v>-12337597.796948802</v>
      </c>
      <c r="AD14" s="73">
        <f t="shared" si="11"/>
        <v>-12337597.796948802</v>
      </c>
      <c r="AE14" s="12"/>
      <c r="AF14" s="73">
        <f t="shared" si="12"/>
        <v>45269436.23527243</v>
      </c>
      <c r="AG14" s="73">
        <f t="shared" si="13"/>
        <v>39756333.59290126</v>
      </c>
      <c r="AH14" s="73">
        <f t="shared" si="13"/>
        <v>17300744.866423991</v>
      </c>
      <c r="AI14" s="12">
        <f t="shared" si="14"/>
        <v>0.67436088092229085</v>
      </c>
      <c r="AL14" s="73">
        <f>Summary!G14</f>
        <v>15472973.955126081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-7725844.8033578321</v>
      </c>
      <c r="AN14" s="20">
        <f>Summary!I14</f>
        <v>9266244.8349261656</v>
      </c>
      <c r="AP14" s="12">
        <v>1</v>
      </c>
      <c r="AU14" s="104"/>
      <c r="AX14" s="20"/>
      <c r="AY14" s="116"/>
      <c r="AZ14" s="117"/>
    </row>
    <row r="15" spans="1:52" x14ac:dyDescent="0.3">
      <c r="A15">
        <v>11</v>
      </c>
      <c r="B15" t="str">
        <f>Summary!B15</f>
        <v>Portland Snowy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32593020.240949724</v>
      </c>
      <c r="H15" s="73">
        <f>SUMIFS(AM$5:AM15,$F$5:$F15,$F15,$D$5:$D15,$D15)</f>
        <v>-5273740.3768866267</v>
      </c>
      <c r="I15" s="20">
        <f>SUMIFS(AN$5:AN15,$F$5:$F15,$F15,$D$5:$D15,$D15)</f>
        <v>13678208.099578891</v>
      </c>
      <c r="J15" s="73">
        <f t="shared" si="0"/>
        <v>13678208.099578891</v>
      </c>
      <c r="K15" s="73">
        <f t="shared" si="1"/>
        <v>46271228.340528615</v>
      </c>
      <c r="L15" s="73">
        <f t="shared" si="2"/>
        <v>40997487.963641986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9403208.0995788909</v>
      </c>
      <c r="Q15" s="73">
        <f>P15/SUMIFS(FinParameters!$H$8:$H$39,FinParameters!$B$8:$B$39,Financials!$E15,FinParameters!$C$8:$C$39,Financials!$F15)</f>
        <v>7064769.4211712154</v>
      </c>
      <c r="R15" s="73">
        <f t="shared" si="15"/>
        <v>-16251816.318152159</v>
      </c>
      <c r="S15" s="12">
        <f t="shared" si="4"/>
        <v>-0.63347498928591883</v>
      </c>
      <c r="T15" s="115">
        <f t="shared" si="5"/>
        <v>32593020.240949724</v>
      </c>
      <c r="U15" s="73">
        <f>T15/SUMIFS(FinParameters!$L$8:$L$39,FinParameters!$B$8:$B$39,Financials!$E15,FinParameters!$C$8:$C$39,Financials!$F15)</f>
        <v>30265859.395841364</v>
      </c>
      <c r="V15" s="73">
        <f t="shared" si="6"/>
        <v>30265859.395841364</v>
      </c>
      <c r="W15" s="12"/>
      <c r="X15" s="73">
        <f t="shared" si="7"/>
        <v>41996228.340528615</v>
      </c>
      <c r="Y15" s="73">
        <f t="shared" si="8"/>
        <v>37330628.817012578</v>
      </c>
      <c r="Z15" s="73">
        <f t="shared" si="8"/>
        <v>14014043.077689204</v>
      </c>
      <c r="AA15" s="12">
        <f t="shared" si="9"/>
        <v>0.54624945388879187</v>
      </c>
      <c r="AB15" s="115">
        <f t="shared" si="10"/>
        <v>-5273740.3768866267</v>
      </c>
      <c r="AC15" s="73">
        <f>AB15/SUMIFS(FinParameters!$L$8:$L$39,FinParameters!$B$8:$B$39,Financials!$E15,FinParameters!$C$8:$C$39,Financials!$F15)</f>
        <v>-4897192.2073206156</v>
      </c>
      <c r="AD15" s="73">
        <f t="shared" si="11"/>
        <v>-4897192.2073206156</v>
      </c>
      <c r="AE15" s="12"/>
      <c r="AF15" s="73">
        <f t="shared" si="12"/>
        <v>36722487.963641986</v>
      </c>
      <c r="AG15" s="73">
        <f t="shared" si="13"/>
        <v>32433436.609691963</v>
      </c>
      <c r="AH15" s="73">
        <f t="shared" si="13"/>
        <v>9116850.8703685887</v>
      </c>
      <c r="AI15" s="12">
        <f t="shared" si="14"/>
        <v>0.35536317260597217</v>
      </c>
      <c r="AL15" s="73">
        <f>Summary!G15</f>
        <v>8973749.8142748699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-3022368.5062934165</v>
      </c>
      <c r="AN15" s="20">
        <f>Summary!I15</f>
        <v>7488924.9582065959</v>
      </c>
      <c r="AP15" s="12">
        <v>1</v>
      </c>
      <c r="AU15" s="104"/>
      <c r="AX15" s="20"/>
      <c r="AY15" s="116"/>
      <c r="AZ15" s="117"/>
    </row>
    <row r="16" spans="1:52" x14ac:dyDescent="0.3">
      <c r="A16">
        <v>12</v>
      </c>
      <c r="B16" t="str">
        <f>Summary!B16</f>
        <v>Portland Snowy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21681204.564310979</v>
      </c>
      <c r="H16" s="73">
        <f>SUMIFS(AM$5:AM16,$F$5:$F16,$F16,$D$5:$D16,$D16)</f>
        <v>70089.446933235653</v>
      </c>
      <c r="I16" s="20">
        <f>SUMIFS(AN$5:AN16,$F$5:$F16,$F16,$D$5:$D16,$D16)</f>
        <v>11632044.740267301</v>
      </c>
      <c r="J16" s="73">
        <f t="shared" si="0"/>
        <v>11632044.740267301</v>
      </c>
      <c r="K16" s="73">
        <f t="shared" si="1"/>
        <v>33313249.304578282</v>
      </c>
      <c r="L16" s="73">
        <f t="shared" si="2"/>
        <v>33383338.751511514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7357044.740267301</v>
      </c>
      <c r="Q16" s="73">
        <f>P16/SUMIFS(FinParameters!$H$8:$H$39,FinParameters!$B$8:$B$39,Financials!$E16,FinParameters!$C$8:$C$39,Financials!$F16)</f>
        <v>5527456.6042579254</v>
      </c>
      <c r="R16" s="73">
        <f t="shared" si="15"/>
        <v>-18297979.677463748</v>
      </c>
      <c r="S16" s="12">
        <f t="shared" si="4"/>
        <v>-0.71323181687628412</v>
      </c>
      <c r="T16" s="115">
        <f t="shared" si="5"/>
        <v>21681204.564310979</v>
      </c>
      <c r="U16" s="73">
        <f>T16/SUMIFS(FinParameters!$L$8:$L$39,FinParameters!$B$8:$B$39,Financials!$E16,FinParameters!$C$8:$C$39,Financials!$F16)</f>
        <v>20133153.786449745</v>
      </c>
      <c r="V16" s="73">
        <f t="shared" si="6"/>
        <v>20133153.786449745</v>
      </c>
      <c r="W16" s="12"/>
      <c r="X16" s="73">
        <f t="shared" si="7"/>
        <v>29038249.304578282</v>
      </c>
      <c r="Y16" s="73">
        <f t="shared" si="8"/>
        <v>25660610.390707672</v>
      </c>
      <c r="Z16" s="73">
        <f t="shared" si="8"/>
        <v>1835174.1089859977</v>
      </c>
      <c r="AA16" s="12">
        <f t="shared" si="9"/>
        <v>7.1532736788885984E-2</v>
      </c>
      <c r="AB16" s="115">
        <f t="shared" si="10"/>
        <v>70089.446933235653</v>
      </c>
      <c r="AC16" s="73">
        <f>AB16/SUMIFS(FinParameters!$L$8:$L$39,FinParameters!$B$8:$B$39,Financials!$E16,FinParameters!$C$8:$C$39,Financials!$F16)</f>
        <v>65085.01913389362</v>
      </c>
      <c r="AD16" s="73">
        <f t="shared" si="11"/>
        <v>65085.01913389362</v>
      </c>
      <c r="AE16" s="12"/>
      <c r="AF16" s="73">
        <f t="shared" si="12"/>
        <v>29108338.751511518</v>
      </c>
      <c r="AG16" s="73">
        <f t="shared" si="13"/>
        <v>25725695.409841564</v>
      </c>
      <c r="AH16" s="73">
        <f t="shared" si="13"/>
        <v>1900259.1281198913</v>
      </c>
      <c r="AI16" s="12">
        <f t="shared" si="14"/>
        <v>7.4069667491977076E-2</v>
      </c>
      <c r="AL16" s="73">
        <f>Summary!G16</f>
        <v>3748075.5122986105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70089.446933232539</v>
      </c>
      <c r="AN16" s="20">
        <f>Summary!I16</f>
        <v>6459032.5193413571</v>
      </c>
      <c r="AP16" s="12">
        <v>1</v>
      </c>
      <c r="AU16" s="104"/>
      <c r="AX16" s="20"/>
      <c r="AY16" s="116"/>
      <c r="AZ16" s="117"/>
    </row>
    <row r="17" spans="1:52" x14ac:dyDescent="0.3">
      <c r="A17">
        <v>13</v>
      </c>
      <c r="B17" t="str">
        <f>Summary!B17</f>
        <v>Portland Snowy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15578949.358699121</v>
      </c>
      <c r="H17" s="73">
        <f>SUMIFS(AM$5:AM17,$F$5:$F17,$F17,$D$5:$D17,$D17)</f>
        <v>4850425.0355478115</v>
      </c>
      <c r="I17" s="20">
        <f>SUMIFS(AN$5:AN17,$F$5:$F17,$F17,$D$5:$D17,$D17)</f>
        <v>9940140.5063028522</v>
      </c>
      <c r="J17" s="73">
        <f t="shared" si="0"/>
        <v>9940140.5063028522</v>
      </c>
      <c r="K17" s="73">
        <f t="shared" si="1"/>
        <v>25519089.865001973</v>
      </c>
      <c r="L17" s="73">
        <f t="shared" si="2"/>
        <v>30369514.900549784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5665140.5063028522</v>
      </c>
      <c r="Q17" s="73">
        <f>P17/SUMIFS(FinParameters!$H$8:$H$39,FinParameters!$B$8:$B$39,Financials!$E17,FinParameters!$C$8:$C$39,Financials!$F17)</f>
        <v>4256303.9115723893</v>
      </c>
      <c r="R17" s="73">
        <f t="shared" si="15"/>
        <v>-19989883.911428198</v>
      </c>
      <c r="S17" s="12">
        <f t="shared" si="4"/>
        <v>-0.77918007739694528</v>
      </c>
      <c r="T17" s="115">
        <f t="shared" si="5"/>
        <v>15578949.358699121</v>
      </c>
      <c r="U17" s="73">
        <f>T17/SUMIFS(FinParameters!$L$8:$L$39,FinParameters!$B$8:$B$39,Financials!$E17,FinParameters!$C$8:$C$39,Financials!$F17)</f>
        <v>14466603.197236601</v>
      </c>
      <c r="V17" s="73">
        <f t="shared" si="6"/>
        <v>14466603.197236601</v>
      </c>
      <c r="W17" s="12"/>
      <c r="X17" s="73">
        <f t="shared" si="7"/>
        <v>21244089.865001973</v>
      </c>
      <c r="Y17" s="73">
        <f t="shared" si="8"/>
        <v>18722907.108808991</v>
      </c>
      <c r="Z17" s="73">
        <f t="shared" si="8"/>
        <v>-5523280.714191597</v>
      </c>
      <c r="AA17" s="12">
        <f t="shared" si="9"/>
        <v>-0.21529040956103213</v>
      </c>
      <c r="AB17" s="115">
        <f t="shared" si="10"/>
        <v>4850425.0355478115</v>
      </c>
      <c r="AC17" s="73">
        <f>AB17/SUMIFS(FinParameters!$L$8:$L$39,FinParameters!$B$8:$B$39,Financials!$E17,FinParameters!$C$8:$C$39,Financials!$F17)</f>
        <v>4504101.8307200996</v>
      </c>
      <c r="AD17" s="73">
        <f t="shared" si="11"/>
        <v>4504101.8307200996</v>
      </c>
      <c r="AE17" s="12"/>
      <c r="AF17" s="73">
        <f t="shared" si="12"/>
        <v>26094514.900549784</v>
      </c>
      <c r="AG17" s="73">
        <f t="shared" si="13"/>
        <v>23227008.939529091</v>
      </c>
      <c r="AH17" s="73">
        <f t="shared" si="13"/>
        <v>-1019178.8834714973</v>
      </c>
      <c r="AI17" s="12">
        <f t="shared" si="14"/>
        <v>-3.9726287797532116E-2</v>
      </c>
      <c r="AL17" s="73">
        <f>Summary!G17</f>
        <v>1602024.2522986692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2762781.979433015</v>
      </c>
      <c r="AN17" s="20">
        <f>Summary!I17</f>
        <v>5540096.4428083496</v>
      </c>
      <c r="AP17" s="12">
        <v>1</v>
      </c>
      <c r="AU17" s="104"/>
      <c r="AX17" s="20"/>
      <c r="AY17" s="116"/>
      <c r="AZ17" s="117"/>
    </row>
    <row r="18" spans="1:52" x14ac:dyDescent="0.3">
      <c r="A18">
        <v>14</v>
      </c>
      <c r="B18" t="str">
        <f>Summary!B18</f>
        <v>Portland Snowy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8103503.5018378571</v>
      </c>
      <c r="H18" s="73">
        <f>SUMIFS(AM$5:AM18,$F$5:$F18,$F18,$D$5:$D18,$D18)</f>
        <v>11125789.177638877</v>
      </c>
      <c r="I18" s="20">
        <f>SUMIFS(AN$5:AN18,$F$5:$F18,$F18,$D$5:$D18,$D18)</f>
        <v>7830743.9896997605</v>
      </c>
      <c r="J18" s="73">
        <f t="shared" si="0"/>
        <v>7830743.9896997605</v>
      </c>
      <c r="K18" s="73">
        <f t="shared" si="1"/>
        <v>15934247.491537618</v>
      </c>
      <c r="L18" s="73">
        <f t="shared" si="2"/>
        <v>27060036.669176497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3555743.9896997605</v>
      </c>
      <c r="Q18" s="73">
        <f>P18/SUMIFS(FinParameters!$H$8:$H$39,FinParameters!$B$8:$B$39,Financials!$E18,FinParameters!$C$8:$C$39,Financials!$F18)</f>
        <v>2671483.0876782564</v>
      </c>
      <c r="R18" s="73">
        <f t="shared" si="15"/>
        <v>-22099280.428031281</v>
      </c>
      <c r="S18" s="12">
        <f t="shared" si="4"/>
        <v>-0.86140165248713341</v>
      </c>
      <c r="T18" s="115">
        <f t="shared" si="5"/>
        <v>8103503.5018378571</v>
      </c>
      <c r="U18" s="73">
        <f>T18/SUMIFS(FinParameters!$L$8:$L$39,FinParameters!$B$8:$B$39,Financials!$E18,FinParameters!$C$8:$C$39,Financials!$F18)</f>
        <v>7524908.5781927556</v>
      </c>
      <c r="V18" s="73">
        <f t="shared" si="6"/>
        <v>7524908.5781927556</v>
      </c>
      <c r="W18" s="12"/>
      <c r="X18" s="73">
        <f t="shared" si="7"/>
        <v>11659247.491537618</v>
      </c>
      <c r="Y18" s="73">
        <f t="shared" si="8"/>
        <v>10196391.665871013</v>
      </c>
      <c r="Z18" s="73">
        <f t="shared" si="8"/>
        <v>-14574371.849838525</v>
      </c>
      <c r="AA18" s="12">
        <f t="shared" si="9"/>
        <v>-0.56809035191428969</v>
      </c>
      <c r="AB18" s="115">
        <f t="shared" si="10"/>
        <v>11125789.177638877</v>
      </c>
      <c r="AC18" s="73">
        <f>AB18/SUMIFS(FinParameters!$L$8:$L$39,FinParameters!$B$8:$B$39,Financials!$E18,FinParameters!$C$8:$C$39,Financials!$F18)</f>
        <v>10331401.276372777</v>
      </c>
      <c r="AD18" s="73">
        <f t="shared" si="11"/>
        <v>10331401.276372777</v>
      </c>
      <c r="AE18" s="12"/>
      <c r="AF18" s="73">
        <f t="shared" si="12"/>
        <v>22785036.669176497</v>
      </c>
      <c r="AG18" s="73">
        <f t="shared" si="13"/>
        <v>20527792.942243792</v>
      </c>
      <c r="AH18" s="73">
        <f t="shared" si="13"/>
        <v>-4242970.5734657478</v>
      </c>
      <c r="AI18" s="12">
        <f t="shared" si="14"/>
        <v>-0.1653855597398414</v>
      </c>
      <c r="AL18" s="73">
        <f>Summary!G18</f>
        <v>-2226182.7781293415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6328701.9304299308</v>
      </c>
      <c r="AN18" s="20">
        <f>Summary!I18</f>
        <v>4378586.7097803121</v>
      </c>
      <c r="AP18" s="12">
        <v>1</v>
      </c>
      <c r="AU18" s="104"/>
      <c r="AX18" s="20"/>
      <c r="AY18" s="116"/>
      <c r="AZ18" s="117"/>
    </row>
    <row r="19" spans="1:52" x14ac:dyDescent="0.3">
      <c r="A19">
        <v>15</v>
      </c>
      <c r="B19" t="str">
        <f>Summary!B19</f>
        <v>Portland Snowy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-2676456.1285104537</v>
      </c>
      <c r="H19" s="73">
        <f>SUMIFS(AM$5:AM19,$F$5:$F19,$F19,$D$5:$D19,$D19)</f>
        <v>23282359.802313689</v>
      </c>
      <c r="I19" s="20">
        <f>SUMIFS(AN$5:AN19,$F$5:$F19,$F19,$D$5:$D19,$D19)</f>
        <v>4144381.9544936926</v>
      </c>
      <c r="J19" s="73">
        <f t="shared" si="0"/>
        <v>4144381.9544936926</v>
      </c>
      <c r="K19" s="73">
        <f t="shared" si="1"/>
        <v>1467925.8259832389</v>
      </c>
      <c r="L19" s="73">
        <f t="shared" si="2"/>
        <v>24750285.62829693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-130618.04550630739</v>
      </c>
      <c r="Q19" s="73">
        <f>P19/SUMIFS(FinParameters!$H$8:$H$39,FinParameters!$B$8:$B$39,Financials!$E19,FinParameters!$C$8:$C$39,Financials!$F19)</f>
        <v>-98135.270853724534</v>
      </c>
      <c r="R19" s="73">
        <f t="shared" si="15"/>
        <v>-25785642.46323736</v>
      </c>
      <c r="S19" s="12">
        <f t="shared" si="4"/>
        <v>-1.0050913241546571</v>
      </c>
      <c r="T19" s="115">
        <f t="shared" si="5"/>
        <v>-2676456.1285104537</v>
      </c>
      <c r="U19" s="73">
        <f>T19/SUMIFS(FinParameters!$L$8:$L$39,FinParameters!$B$8:$B$39,Financials!$E19,FinParameters!$C$8:$C$39,Financials!$F19)</f>
        <v>-2485355.5842873589</v>
      </c>
      <c r="V19" s="73">
        <f t="shared" si="6"/>
        <v>-2485355.5842873589</v>
      </c>
      <c r="W19" s="12"/>
      <c r="X19" s="73">
        <f t="shared" si="7"/>
        <v>-2807074.1740167611</v>
      </c>
      <c r="Y19" s="73">
        <f t="shared" si="8"/>
        <v>-2583490.8551410832</v>
      </c>
      <c r="Z19" s="73">
        <f t="shared" si="8"/>
        <v>-28270998.04752472</v>
      </c>
      <c r="AA19" s="12">
        <f t="shared" si="9"/>
        <v>-1.1019673022796146</v>
      </c>
      <c r="AB19" s="115">
        <f t="shared" si="10"/>
        <v>23282359.802313689</v>
      </c>
      <c r="AC19" s="73">
        <f>AB19/SUMIFS(FinParameters!$L$8:$L$39,FinParameters!$B$8:$B$39,Financials!$E19,FinParameters!$C$8:$C$39,Financials!$F19)</f>
        <v>21619985.59725013</v>
      </c>
      <c r="AD19" s="73">
        <f t="shared" si="11"/>
        <v>21619985.59725013</v>
      </c>
      <c r="AE19" s="12"/>
      <c r="AF19" s="73">
        <f t="shared" si="12"/>
        <v>20475285.628296927</v>
      </c>
      <c r="AG19" s="73">
        <f t="shared" si="13"/>
        <v>19036494.742109045</v>
      </c>
      <c r="AH19" s="73">
        <f t="shared" si="13"/>
        <v>-6651012.4502745904</v>
      </c>
      <c r="AI19" s="12">
        <f t="shared" si="14"/>
        <v>-0.25924794854912914</v>
      </c>
      <c r="AL19" s="73">
        <f>Summary!G19</f>
        <v>-6409679.0053364141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13761750.66775904</v>
      </c>
      <c r="AN19" s="20">
        <f>Summary!I19</f>
        <v>2289288.9242196986</v>
      </c>
      <c r="AP19" s="12">
        <v>1</v>
      </c>
      <c r="AU19" s="104"/>
      <c r="AX19" s="20"/>
      <c r="AY19" s="116"/>
      <c r="AZ19" s="117"/>
    </row>
    <row r="20" spans="1:52" x14ac:dyDescent="0.3">
      <c r="A20">
        <v>16</v>
      </c>
      <c r="B20" t="str">
        <f>Summary!B20</f>
        <v>Portland Snowy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24416497.176652879</v>
      </c>
      <c r="H20" s="73">
        <f>SUMIFS(AM$5:AM20,$F$5:$F20,$F20,$D$5:$D20,$D20)</f>
        <v>-380323.46786915604</v>
      </c>
      <c r="I20" s="20">
        <f>SUMIFS(AN$5:AN20,$F$5:$F20,$F20,$D$5:$D20,$D20)</f>
        <v>11933608.354256922</v>
      </c>
      <c r="J20" s="73">
        <f t="shared" si="0"/>
        <v>11933608.354256922</v>
      </c>
      <c r="K20" s="73">
        <f t="shared" si="1"/>
        <v>36350105.530909799</v>
      </c>
      <c r="L20" s="73">
        <f t="shared" si="2"/>
        <v>35969782.063040644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7658608.3542569224</v>
      </c>
      <c r="Q20" s="73">
        <f>P20/SUMIFS(FinParameters!$H$8:$H$39,FinParameters!$B$8:$B$39,Financials!$E20,FinParameters!$C$8:$C$39,Financials!$F20)</f>
        <v>5754025.8108616984</v>
      </c>
      <c r="R20" s="73">
        <f t="shared" si="15"/>
        <v>-17996416.063474126</v>
      </c>
      <c r="S20" s="12">
        <f t="shared" si="4"/>
        <v>-0.7014772533615754</v>
      </c>
      <c r="T20" s="115">
        <f t="shared" si="5"/>
        <v>24416497.176652879</v>
      </c>
      <c r="U20" s="73">
        <f>T20/SUMIFS(FinParameters!$L$8:$L$39,FinParameters!$B$8:$B$39,Financials!$E20,FinParameters!$C$8:$C$39,Financials!$F20)</f>
        <v>22673144.894963574</v>
      </c>
      <c r="V20" s="73">
        <f t="shared" si="6"/>
        <v>22673144.894963574</v>
      </c>
      <c r="W20" s="12"/>
      <c r="X20" s="73">
        <f t="shared" si="7"/>
        <v>32075105.530909799</v>
      </c>
      <c r="Y20" s="73">
        <f t="shared" si="8"/>
        <v>28427170.705825273</v>
      </c>
      <c r="Z20" s="73">
        <f t="shared" si="8"/>
        <v>4676728.8314894475</v>
      </c>
      <c r="AA20" s="12">
        <f t="shared" si="9"/>
        <v>0.18229290120095165</v>
      </c>
      <c r="AB20" s="115">
        <f t="shared" si="10"/>
        <v>-380323.46786915604</v>
      </c>
      <c r="AC20" s="73">
        <f>AB20/SUMIFS(FinParameters!$L$8:$L$39,FinParameters!$B$8:$B$39,Financials!$E20,FinParameters!$C$8:$C$39,Financials!$F20)</f>
        <v>-353168.1482222543</v>
      </c>
      <c r="AD20" s="73">
        <f t="shared" si="11"/>
        <v>-353168.1482222543</v>
      </c>
      <c r="AE20" s="12"/>
      <c r="AF20" s="73">
        <f t="shared" si="12"/>
        <v>31694782.063040644</v>
      </c>
      <c r="AG20" s="73">
        <f t="shared" si="13"/>
        <v>28074002.55760302</v>
      </c>
      <c r="AH20" s="73">
        <f t="shared" si="13"/>
        <v>4323560.6832671929</v>
      </c>
      <c r="AI20" s="12">
        <f t="shared" si="14"/>
        <v>0.16852685902255604</v>
      </c>
      <c r="AL20" s="73">
        <f>Summary!G20</f>
        <v>5402854.1614119262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-227485.25115594754</v>
      </c>
      <c r="AN20" s="20">
        <f>Summary!I20</f>
        <v>6572457.4609526834</v>
      </c>
      <c r="AP20" s="12">
        <v>1</v>
      </c>
      <c r="AU20" s="104"/>
      <c r="AX20" s="20"/>
      <c r="AY20" s="116"/>
    </row>
    <row r="21" spans="1:52" x14ac:dyDescent="0.3">
      <c r="A21">
        <v>17</v>
      </c>
      <c r="B21" t="str">
        <f>Summary!B21</f>
        <v>Portland Snowy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86006842.733915493</v>
      </c>
      <c r="H21" s="73">
        <f>SUMIFS(AM$5:AM21,$F$5:$F21,$F21,$D$5:$D21,$D21)</f>
        <v>-57890514.666774675</v>
      </c>
      <c r="I21" s="20">
        <f>SUMIFS(AN$5:AN21,$F$5:$F21,$F21,$D$5:$D21,$D21)</f>
        <v>37298667.408656694</v>
      </c>
      <c r="J21" s="73">
        <f t="shared" si="0"/>
        <v>37298667.408656694</v>
      </c>
      <c r="K21" s="73">
        <f t="shared" si="1"/>
        <v>123305510.14257219</v>
      </c>
      <c r="L21" s="73">
        <f t="shared" si="2"/>
        <v>65414995.475797512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31373042.408656694</v>
      </c>
      <c r="Q21" s="73">
        <f>P21/SUMIFS(FinParameters!$H$8:$H$39,FinParameters!$B$8:$B$39,Financials!$E21,FinParameters!$C$8:$C$39,Financials!$F21)</f>
        <v>21428210.100851499</v>
      </c>
      <c r="R21" s="73">
        <f t="shared" si="15"/>
        <v>-1643603.2909198552</v>
      </c>
      <c r="S21" s="12">
        <f t="shared" si="4"/>
        <v>-4.9781050015657254E-2</v>
      </c>
      <c r="T21" s="115">
        <f t="shared" si="5"/>
        <v>86006842.733915493</v>
      </c>
      <c r="U21" s="73">
        <f>T21/SUMIFS(FinParameters!$L$8:$L$39,FinParameters!$B$8:$B$39,Financials!$E21,FinParameters!$C$8:$C$39,Financials!$F21)</f>
        <v>77917954.631981865</v>
      </c>
      <c r="V21" s="73">
        <f t="shared" si="6"/>
        <v>77917954.631981865</v>
      </c>
      <c r="W21" s="12"/>
      <c r="X21" s="73">
        <f t="shared" si="7"/>
        <v>117379885.14257219</v>
      </c>
      <c r="Y21" s="73">
        <f t="shared" si="8"/>
        <v>99346164.732833356</v>
      </c>
      <c r="Z21" s="73">
        <f t="shared" si="8"/>
        <v>76274351.341062009</v>
      </c>
      <c r="AA21" s="12">
        <f t="shared" si="9"/>
        <v>2.3101786909274149</v>
      </c>
      <c r="AB21" s="115">
        <f t="shared" si="10"/>
        <v>-57890514.666774675</v>
      </c>
      <c r="AC21" s="73">
        <f>AB21/SUMIFS(FinParameters!$L$8:$L$39,FinParameters!$B$8:$B$39,Financials!$E21,FinParameters!$C$8:$C$39,Financials!$F21)</f>
        <v>-52445949.090154193</v>
      </c>
      <c r="AD21" s="73">
        <f t="shared" si="11"/>
        <v>-52445949.090154193</v>
      </c>
      <c r="AE21" s="12"/>
      <c r="AF21" s="73">
        <f t="shared" si="12"/>
        <v>59489370.475797519</v>
      </c>
      <c r="AG21" s="73">
        <f t="shared" si="13"/>
        <v>46900215.642679162</v>
      </c>
      <c r="AH21" s="73">
        <f t="shared" si="13"/>
        <v>23828402.250907816</v>
      </c>
      <c r="AI21" s="12">
        <f t="shared" si="14"/>
        <v>0.72170875466048401</v>
      </c>
      <c r="AL21" s="73">
        <f>Summary!G21</f>
        <v>16341145.621148063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-22606596.269852184</v>
      </c>
      <c r="AN21" s="20">
        <f>Summary!I21</f>
        <v>11678368.07275871</v>
      </c>
      <c r="AP21" s="12">
        <v>1</v>
      </c>
    </row>
    <row r="22" spans="1:52" x14ac:dyDescent="0.3">
      <c r="A22">
        <v>18</v>
      </c>
      <c r="B22" t="str">
        <f>Summary!B22</f>
        <v>Portland Snowy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51797046.002224758</v>
      </c>
      <c r="H22" s="73">
        <f>SUMIFS(AM$5:AM22,$F$5:$F22,$F22,$D$5:$D22,$D22)</f>
        <v>-22373719.032615095</v>
      </c>
      <c r="I22" s="20">
        <f>SUMIFS(AN$5:AN22,$F$5:$F22,$F22,$D$5:$D22,$D22)</f>
        <v>24582224.069984078</v>
      </c>
      <c r="J22" s="73">
        <f t="shared" si="0"/>
        <v>24582224.069984078</v>
      </c>
      <c r="K22" s="73">
        <f t="shared" si="1"/>
        <v>76379270.072208837</v>
      </c>
      <c r="L22" s="73">
        <f t="shared" si="2"/>
        <v>54005551.039593741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18656599.069984078</v>
      </c>
      <c r="Q22" s="73">
        <f>P22/SUMIFS(FinParameters!$H$8:$H$39,FinParameters!$B$8:$B$39,Financials!$E22,FinParameters!$C$8:$C$39,Financials!$F22)</f>
        <v>12742708.196150584</v>
      </c>
      <c r="R22" s="73">
        <f t="shared" si="15"/>
        <v>-14360046.629592471</v>
      </c>
      <c r="S22" s="12">
        <f t="shared" si="4"/>
        <v>-0.43493354110701332</v>
      </c>
      <c r="T22" s="115">
        <f t="shared" si="5"/>
        <v>51797046.002224758</v>
      </c>
      <c r="U22" s="73">
        <f>T22/SUMIFS(FinParameters!$L$8:$L$39,FinParameters!$B$8:$B$39,Financials!$E22,FinParameters!$C$8:$C$39,Financials!$F22)</f>
        <v>46925567.224438094</v>
      </c>
      <c r="V22" s="73">
        <f t="shared" si="6"/>
        <v>46925567.224438094</v>
      </c>
      <c r="W22" s="12"/>
      <c r="X22" s="73">
        <f t="shared" si="7"/>
        <v>70453645.072208837</v>
      </c>
      <c r="Y22" s="73">
        <f t="shared" si="8"/>
        <v>59668275.42058868</v>
      </c>
      <c r="Z22" s="73">
        <f t="shared" si="8"/>
        <v>32565520.594845623</v>
      </c>
      <c r="AA22" s="12">
        <f t="shared" si="9"/>
        <v>0.986336434390223</v>
      </c>
      <c r="AB22" s="115">
        <f t="shared" si="10"/>
        <v>-22373719.032615095</v>
      </c>
      <c r="AC22" s="73">
        <f>AB22/SUMIFS(FinParameters!$L$8:$L$39,FinParameters!$B$8:$B$39,Financials!$E22,FinParameters!$C$8:$C$39,Financials!$F22)</f>
        <v>-20269485.184166197</v>
      </c>
      <c r="AD22" s="73">
        <f t="shared" si="11"/>
        <v>-20269485.184166197</v>
      </c>
      <c r="AE22" s="12"/>
      <c r="AF22" s="73">
        <f t="shared" si="12"/>
        <v>48079926.039593741</v>
      </c>
      <c r="AG22" s="73">
        <f t="shared" si="13"/>
        <v>39398790.236422479</v>
      </c>
      <c r="AH22" s="73">
        <f t="shared" si="13"/>
        <v>12296035.410679426</v>
      </c>
      <c r="AI22" s="12">
        <f t="shared" si="14"/>
        <v>0.37241927973431677</v>
      </c>
      <c r="AL22" s="73">
        <f>Summary!G22</f>
        <v>6106770.9114028793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-9087475.6300602797</v>
      </c>
      <c r="AN22" s="20">
        <f>Summary!I22</f>
        <v>7441819.5229787091</v>
      </c>
      <c r="AP22" s="12">
        <v>1</v>
      </c>
    </row>
    <row r="23" spans="1:52" x14ac:dyDescent="0.3">
      <c r="A23">
        <v>19</v>
      </c>
      <c r="B23" t="str">
        <f>Summary!B23</f>
        <v>Portland Snowy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32266564.774680376</v>
      </c>
      <c r="H23" s="73">
        <f>SUMIFS(AM$5:AM23,$F$5:$F23,$F23,$D$5:$D23,$D23)</f>
        <v>-8889653.5147743374</v>
      </c>
      <c r="I23" s="20">
        <f>SUMIFS(AN$5:AN23,$F$5:$F23,$F23,$D$5:$D23,$D23)</f>
        <v>19428033.699352864</v>
      </c>
      <c r="J23" s="73">
        <f t="shared" si="0"/>
        <v>19428033.699352864</v>
      </c>
      <c r="K23" s="73">
        <f t="shared" si="1"/>
        <v>51694598.474033237</v>
      </c>
      <c r="L23" s="73">
        <f t="shared" si="2"/>
        <v>42804944.959258899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13502408.699352864</v>
      </c>
      <c r="Q23" s="73">
        <f>P23/SUMIFS(FinParameters!$H$8:$H$39,FinParameters!$B$8:$B$39,Financials!$E23,FinParameters!$C$8:$C$39,Financials!$F23)</f>
        <v>9222326.8214963861</v>
      </c>
      <c r="R23" s="73">
        <f t="shared" si="15"/>
        <v>-19514237.000223689</v>
      </c>
      <c r="S23" s="12">
        <f t="shared" si="4"/>
        <v>-0.59104238443198265</v>
      </c>
      <c r="T23" s="115">
        <f t="shared" si="5"/>
        <v>32266564.774680376</v>
      </c>
      <c r="U23" s="73">
        <f>T23/SUMIFS(FinParameters!$L$8:$L$39,FinParameters!$B$8:$B$39,Financials!$E23,FinParameters!$C$8:$C$39,Financials!$F23)</f>
        <v>29231915.163094748</v>
      </c>
      <c r="V23" s="73">
        <f t="shared" si="6"/>
        <v>29231915.163094748</v>
      </c>
      <c r="W23" s="12"/>
      <c r="X23" s="73">
        <f t="shared" si="7"/>
        <v>45768973.474033237</v>
      </c>
      <c r="Y23" s="73">
        <f t="shared" si="8"/>
        <v>38454241.984591134</v>
      </c>
      <c r="Z23" s="73">
        <f t="shared" si="8"/>
        <v>9717678.162871059</v>
      </c>
      <c r="AA23" s="12">
        <f t="shared" si="9"/>
        <v>0.29432663303515694</v>
      </c>
      <c r="AB23" s="115">
        <f t="shared" si="10"/>
        <v>-8889653.5147743374</v>
      </c>
      <c r="AC23" s="73">
        <f>AB23/SUMIFS(FinParameters!$L$8:$L$39,FinParameters!$B$8:$B$39,Financials!$E23,FinParameters!$C$8:$C$39,Financials!$F23)</f>
        <v>-8053587.3337562196</v>
      </c>
      <c r="AD23" s="73">
        <f t="shared" si="11"/>
        <v>-8053587.3337562196</v>
      </c>
      <c r="AE23" s="12"/>
      <c r="AF23" s="73">
        <f t="shared" si="12"/>
        <v>36879319.959258899</v>
      </c>
      <c r="AG23" s="73">
        <f t="shared" si="13"/>
        <v>30400654.650834914</v>
      </c>
      <c r="AH23" s="73">
        <f t="shared" si="13"/>
        <v>1664090.8291148394</v>
      </c>
      <c r="AI23" s="12">
        <f t="shared" si="14"/>
        <v>5.0401571505980756E-2</v>
      </c>
      <c r="AL23" s="73">
        <f>Summary!G23</f>
        <v>-326455.46626934822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-3615913.1378877116</v>
      </c>
      <c r="AN23" s="20">
        <f>Summary!I23</f>
        <v>5749825.5997739742</v>
      </c>
      <c r="AP23" s="12">
        <v>1</v>
      </c>
    </row>
    <row r="24" spans="1:52" x14ac:dyDescent="0.3">
      <c r="A24">
        <v>20</v>
      </c>
      <c r="B24" t="str">
        <f>Summary!B24</f>
        <v>Portland Snowy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17250274.179693006</v>
      </c>
      <c r="H24" s="73">
        <f>SUMIFS(AM$5:AM24,$F$5:$F24,$F24,$D$5:$D24,$D24)</f>
        <v>106683.8949582581</v>
      </c>
      <c r="I24" s="20">
        <f>SUMIFS(AN$5:AN24,$F$5:$F24,$F24,$D$5:$D24,$D24)</f>
        <v>16325682.038187124</v>
      </c>
      <c r="J24" s="73">
        <f t="shared" si="0"/>
        <v>16325682.038187124</v>
      </c>
      <c r="K24" s="73">
        <f t="shared" si="1"/>
        <v>33575956.21788013</v>
      </c>
      <c r="L24" s="73">
        <f t="shared" si="2"/>
        <v>33682640.112838387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10400057.038187124</v>
      </c>
      <c r="Q24" s="73">
        <f>P24/SUMIFS(FinParameters!$H$8:$H$39,FinParameters!$B$8:$B$39,Financials!$E24,FinParameters!$C$8:$C$39,Financials!$F24)</f>
        <v>7103378.8936460074</v>
      </c>
      <c r="R24" s="73">
        <f t="shared" si="15"/>
        <v>-22616588.661389425</v>
      </c>
      <c r="S24" s="12">
        <f t="shared" si="4"/>
        <v>-0.68500564434016664</v>
      </c>
      <c r="T24" s="115">
        <f t="shared" si="5"/>
        <v>17250274.179693006</v>
      </c>
      <c r="U24" s="73">
        <f>T24/SUMIFS(FinParameters!$L$8:$L$39,FinParameters!$B$8:$B$39,Financials!$E24,FinParameters!$C$8:$C$39,Financials!$F24)</f>
        <v>15627897.016065443</v>
      </c>
      <c r="V24" s="73">
        <f t="shared" si="6"/>
        <v>15627897.016065443</v>
      </c>
      <c r="W24" s="12"/>
      <c r="X24" s="73">
        <f t="shared" si="7"/>
        <v>27650331.21788013</v>
      </c>
      <c r="Y24" s="73">
        <f t="shared" si="8"/>
        <v>22731275.90971145</v>
      </c>
      <c r="Z24" s="73">
        <f t="shared" si="8"/>
        <v>-6988691.6453239825</v>
      </c>
      <c r="AA24" s="12">
        <f t="shared" si="9"/>
        <v>-0.21167176426446055</v>
      </c>
      <c r="AB24" s="115">
        <f t="shared" si="10"/>
        <v>106683.8949582581</v>
      </c>
      <c r="AC24" s="73">
        <f>AB24/SUMIFS(FinParameters!$L$8:$L$39,FinParameters!$B$8:$B$39,Financials!$E24,FinParameters!$C$8:$C$39,Financials!$F24)</f>
        <v>96650.343427183252</v>
      </c>
      <c r="AD24" s="73">
        <f t="shared" si="11"/>
        <v>96650.343427183252</v>
      </c>
      <c r="AE24" s="12"/>
      <c r="AF24" s="73">
        <f t="shared" si="12"/>
        <v>27757015.112838387</v>
      </c>
      <c r="AG24" s="73">
        <f t="shared" si="13"/>
        <v>22827926.253138635</v>
      </c>
      <c r="AH24" s="73">
        <f t="shared" si="13"/>
        <v>-6892041.3018967994</v>
      </c>
      <c r="AI24" s="12">
        <f t="shared" si="14"/>
        <v>-0.20874444256416977</v>
      </c>
      <c r="AL24" s="73">
        <f>Summary!G24</f>
        <v>-4430930.384617975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36594.448025022444</v>
      </c>
      <c r="AN24" s="20">
        <f>Summary!I24</f>
        <v>4693637.2979198219</v>
      </c>
      <c r="AP24" s="12">
        <v>1</v>
      </c>
    </row>
    <row r="25" spans="1:52" x14ac:dyDescent="0.3">
      <c r="A25">
        <v>21</v>
      </c>
      <c r="B25" t="str">
        <f>Summary!B25</f>
        <v>Portland Snowy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8356275.7185376519</v>
      </c>
      <c r="H25" s="73">
        <f>SUMIFS(AM$5:AM25,$F$5:$F25,$F25,$D$5:$D25,$D25)</f>
        <v>8387693.3303275947</v>
      </c>
      <c r="I25" s="20">
        <f>SUMIFS(AN$5:AN25,$F$5:$F25,$F25,$D$5:$D25,$D25)</f>
        <v>13717796.631092163</v>
      </c>
      <c r="J25" s="73">
        <f t="shared" si="0"/>
        <v>13717796.631092163</v>
      </c>
      <c r="K25" s="73">
        <f t="shared" si="1"/>
        <v>22074072.349629816</v>
      </c>
      <c r="L25" s="73">
        <f t="shared" si="2"/>
        <v>30461765.679957412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7792171.6310921628</v>
      </c>
      <c r="Q25" s="73">
        <f>P25/SUMIFS(FinParameters!$H$8:$H$39,FinParameters!$B$8:$B$39,Financials!$E25,FinParameters!$C$8:$C$39,Financials!$F25)</f>
        <v>5322158.0705499351</v>
      </c>
      <c r="R25" s="73">
        <f t="shared" si="15"/>
        <v>-25224474.068484388</v>
      </c>
      <c r="S25" s="12">
        <f t="shared" si="4"/>
        <v>-0.76399263262554562</v>
      </c>
      <c r="T25" s="115">
        <f t="shared" si="5"/>
        <v>8356275.7185376519</v>
      </c>
      <c r="U25" s="73">
        <f>T25/SUMIFS(FinParameters!$L$8:$L$39,FinParameters!$B$8:$B$39,Financials!$E25,FinParameters!$C$8:$C$39,Financials!$F25)</f>
        <v>7570373.3753337217</v>
      </c>
      <c r="V25" s="73">
        <f t="shared" si="6"/>
        <v>7570373.3753337217</v>
      </c>
      <c r="W25" s="12"/>
      <c r="X25" s="73">
        <f t="shared" si="7"/>
        <v>16148447.349629816</v>
      </c>
      <c r="Y25" s="73">
        <f t="shared" si="8"/>
        <v>12892531.445883658</v>
      </c>
      <c r="Z25" s="73">
        <f t="shared" si="8"/>
        <v>-17654100.693150666</v>
      </c>
      <c r="AA25" s="12">
        <f t="shared" si="9"/>
        <v>-0.53470303597124902</v>
      </c>
      <c r="AB25" s="115">
        <f t="shared" si="10"/>
        <v>8387693.3303275947</v>
      </c>
      <c r="AC25" s="73">
        <f>AB25/SUMIFS(FinParameters!$L$8:$L$39,FinParameters!$B$8:$B$39,Financials!$E25,FinParameters!$C$8:$C$39,Financials!$F25)</f>
        <v>7598836.1809928892</v>
      </c>
      <c r="AD25" s="73">
        <f t="shared" si="11"/>
        <v>7598836.1809928892</v>
      </c>
      <c r="AE25" s="12"/>
      <c r="AF25" s="73">
        <f t="shared" si="12"/>
        <v>24536140.679957412</v>
      </c>
      <c r="AG25" s="73">
        <f t="shared" si="13"/>
        <v>20491367.626876548</v>
      </c>
      <c r="AH25" s="73">
        <f t="shared" si="13"/>
        <v>-10055264.512157775</v>
      </c>
      <c r="AI25" s="12">
        <f t="shared" si="14"/>
        <v>-0.3045513648979411</v>
      </c>
      <c r="AL25" s="73">
        <f>Summary!G25</f>
        <v>-7222673.6401614686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3537268.2947797826</v>
      </c>
      <c r="AN25" s="20">
        <f>Summary!I25</f>
        <v>3777656.1247893106</v>
      </c>
      <c r="AP25" s="12">
        <v>1</v>
      </c>
    </row>
    <row r="26" spans="1:52" x14ac:dyDescent="0.3">
      <c r="A26">
        <v>22</v>
      </c>
      <c r="B26" t="str">
        <f>Summary!B26</f>
        <v>Portland Snowy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-2693441.7415489927</v>
      </c>
      <c r="H26" s="73">
        <f>SUMIFS(AM$5:AM26,$F$5:$F26,$F26,$D$5:$D26,$D26)</f>
        <v>19357492.836342476</v>
      </c>
      <c r="I26" s="20">
        <f>SUMIFS(AN$5:AN26,$F$5:$F26,$F26,$D$5:$D26,$D26)</f>
        <v>10496224.140746772</v>
      </c>
      <c r="J26" s="73">
        <f t="shared" si="0"/>
        <v>10496224.140746772</v>
      </c>
      <c r="K26" s="73">
        <f t="shared" si="1"/>
        <v>7802782.3991977796</v>
      </c>
      <c r="L26" s="73">
        <f t="shared" si="2"/>
        <v>27160275.235540256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4570599.1407467723</v>
      </c>
      <c r="Q26" s="73">
        <f>P26/SUMIFS(FinParameters!$H$8:$H$39,FinParameters!$B$8:$B$39,Financials!$E26,FinParameters!$C$8:$C$39,Financials!$F26)</f>
        <v>3121780.7122100745</v>
      </c>
      <c r="R26" s="73">
        <f t="shared" si="15"/>
        <v>-28446046.558829777</v>
      </c>
      <c r="S26" s="12">
        <f t="shared" si="4"/>
        <v>-0.86156682352485636</v>
      </c>
      <c r="T26" s="115">
        <f t="shared" si="5"/>
        <v>-2693441.7415489927</v>
      </c>
      <c r="U26" s="73">
        <f>T26/SUMIFS(FinParameters!$L$8:$L$39,FinParameters!$B$8:$B$39,Financials!$E26,FinParameters!$C$8:$C$39,Financials!$F26)</f>
        <v>-2440125.2824868849</v>
      </c>
      <c r="V26" s="73">
        <f t="shared" si="6"/>
        <v>-2440125.2824868849</v>
      </c>
      <c r="W26" s="12"/>
      <c r="X26" s="73">
        <f t="shared" si="7"/>
        <v>1877157.3991977796</v>
      </c>
      <c r="Y26" s="73">
        <f t="shared" si="8"/>
        <v>681655.42972318968</v>
      </c>
      <c r="Z26" s="73">
        <f t="shared" si="8"/>
        <v>-30886171.841316663</v>
      </c>
      <c r="AA26" s="12">
        <f t="shared" si="9"/>
        <v>-0.93547273464284075</v>
      </c>
      <c r="AB26" s="115">
        <f t="shared" si="10"/>
        <v>19357492.836342476</v>
      </c>
      <c r="AC26" s="73">
        <f>AB26/SUMIFS(FinParameters!$L$8:$L$39,FinParameters!$B$8:$B$39,Financials!$E26,FinParameters!$C$8:$C$39,Financials!$F26)</f>
        <v>17536933.116791107</v>
      </c>
      <c r="AD26" s="73">
        <f t="shared" si="11"/>
        <v>17536933.116791107</v>
      </c>
      <c r="AE26" s="12"/>
      <c r="AF26" s="73">
        <f t="shared" si="12"/>
        <v>21234650.235540256</v>
      </c>
      <c r="AG26" s="73">
        <f t="shared" si="13"/>
        <v>18218588.546514295</v>
      </c>
      <c r="AH26" s="73">
        <f t="shared" si="13"/>
        <v>-13349238.724525556</v>
      </c>
      <c r="AI26" s="12">
        <f t="shared" si="14"/>
        <v>-0.40431844124906863</v>
      </c>
      <c r="AL26" s="73">
        <f>Summary!G26</f>
        <v>-10796945.24338685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8231703.6587035991</v>
      </c>
      <c r="AN26" s="20">
        <f>Summary!I26</f>
        <v>2665480.1510470123</v>
      </c>
      <c r="AP26" s="12">
        <v>1</v>
      </c>
    </row>
    <row r="27" spans="1:52" x14ac:dyDescent="0.3">
      <c r="A27">
        <v>23</v>
      </c>
      <c r="B27" t="str">
        <f>Summary!B27</f>
        <v>Portland Snowy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-19110612.624901958</v>
      </c>
      <c r="H27" s="73">
        <f>SUMIFS(AM$5:AM27,$F$5:$F27,$F27,$D$5:$D27,$D27)</f>
        <v>41118680.803877473</v>
      </c>
      <c r="I27" s="20">
        <f>SUMIFS(AN$5:AN27,$F$5:$F27,$F27,$D$5:$D27,$D27)</f>
        <v>5362355.9491443988</v>
      </c>
      <c r="J27" s="73">
        <f t="shared" si="0"/>
        <v>5362355.9491443988</v>
      </c>
      <c r="K27" s="73">
        <f t="shared" si="1"/>
        <v>-13748256.675757559</v>
      </c>
      <c r="L27" s="73">
        <f t="shared" si="2"/>
        <v>27370424.128119916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-563269.05085560121</v>
      </c>
      <c r="Q27" s="73">
        <f>P27/SUMIFS(FinParameters!$H$8:$H$39,FinParameters!$B$8:$B$39,Financials!$E27,FinParameters!$C$8:$C$39,Financials!$F27)</f>
        <v>-384720.34072508774</v>
      </c>
      <c r="R27" s="73">
        <f t="shared" si="15"/>
        <v>-33579914.750432156</v>
      </c>
      <c r="S27" s="12">
        <f t="shared" si="4"/>
        <v>-1.0170601537170334</v>
      </c>
      <c r="T27" s="115">
        <f t="shared" si="5"/>
        <v>-19110612.624901958</v>
      </c>
      <c r="U27" s="73">
        <f>T27/SUMIFS(FinParameters!$L$8:$L$39,FinParameters!$B$8:$B$39,Financials!$E27,FinParameters!$C$8:$C$39,Financials!$F27)</f>
        <v>-17313271.830048267</v>
      </c>
      <c r="V27" s="73">
        <f t="shared" si="6"/>
        <v>-17313271.830048267</v>
      </c>
      <c r="W27" s="12"/>
      <c r="X27" s="73">
        <f t="shared" si="7"/>
        <v>-19673881.675757557</v>
      </c>
      <c r="Y27" s="73">
        <f t="shared" si="8"/>
        <v>-17697992.170773353</v>
      </c>
      <c r="Z27" s="73">
        <f t="shared" si="8"/>
        <v>-50893186.580480427</v>
      </c>
      <c r="AA27" s="12">
        <f t="shared" si="9"/>
        <v>-1.5414402493689161</v>
      </c>
      <c r="AB27" s="115">
        <f t="shared" si="10"/>
        <v>41118680.803877473</v>
      </c>
      <c r="AC27" s="73">
        <f>AB27/SUMIFS(FinParameters!$L$8:$L$39,FinParameters!$B$8:$B$39,Financials!$E27,FinParameters!$C$8:$C$39,Financials!$F27)</f>
        <v>37251495.387588106</v>
      </c>
      <c r="AD27" s="73">
        <f t="shared" si="11"/>
        <v>37251495.387588106</v>
      </c>
      <c r="AE27" s="12"/>
      <c r="AF27" s="73">
        <f t="shared" si="12"/>
        <v>21444799.128119916</v>
      </c>
      <c r="AG27" s="73">
        <f t="shared" si="13"/>
        <v>19553503.216814753</v>
      </c>
      <c r="AH27" s="73">
        <f t="shared" si="13"/>
        <v>-13641691.19289232</v>
      </c>
      <c r="AI27" s="12">
        <f t="shared" si="14"/>
        <v>-0.4131761692880655</v>
      </c>
      <c r="AL27" s="73">
        <f>Summary!G27</f>
        <v>-16434156.496391505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17836321.00156378</v>
      </c>
      <c r="AN27" s="20">
        <f>Summary!I27</f>
        <v>1217973.9946507066</v>
      </c>
      <c r="AP27" s="12">
        <v>1</v>
      </c>
    </row>
    <row r="28" spans="1:52" x14ac:dyDescent="0.3">
      <c r="A28">
        <v>24</v>
      </c>
      <c r="B28" t="str">
        <f>Summary!B28</f>
        <v>Portland Snowy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20864265.046559762</v>
      </c>
      <c r="H28" s="73">
        <f>SUMIFS(AM$5:AM28,$F$5:$F28,$F28,$D$5:$D28,$D28)</f>
        <v>-526526.24494469725</v>
      </c>
      <c r="I28" s="20">
        <f>SUMIFS(AN$5:AN28,$F$5:$F28,$F28,$D$5:$D28,$D28)</f>
        <v>16725596.292226061</v>
      </c>
      <c r="J28" s="73">
        <f t="shared" si="0"/>
        <v>16725596.292226061</v>
      </c>
      <c r="K28" s="73">
        <f t="shared" si="1"/>
        <v>37589861.338785827</v>
      </c>
      <c r="L28" s="73">
        <f t="shared" si="2"/>
        <v>37063335.093841128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10799971.292226061</v>
      </c>
      <c r="Q28" s="73">
        <f>P28/SUMIFS(FinParameters!$H$8:$H$39,FinParameters!$B$8:$B$39,Financials!$E28,FinParameters!$C$8:$C$39,Financials!$F28)</f>
        <v>7376525.7101468863</v>
      </c>
      <c r="R28" s="73">
        <f t="shared" si="15"/>
        <v>-22216674.407350488</v>
      </c>
      <c r="S28" s="12">
        <f t="shared" si="4"/>
        <v>-0.67289314031181025</v>
      </c>
      <c r="T28" s="115">
        <f t="shared" si="5"/>
        <v>20864265.046559762</v>
      </c>
      <c r="U28" s="73">
        <f>T28/SUMIFS(FinParameters!$L$8:$L$39,FinParameters!$B$8:$B$39,Financials!$E28,FinParameters!$C$8:$C$39,Financials!$F28)</f>
        <v>18901994.372203808</v>
      </c>
      <c r="V28" s="73">
        <f t="shared" si="6"/>
        <v>18901994.372203808</v>
      </c>
      <c r="W28" s="12"/>
      <c r="X28" s="73">
        <f t="shared" si="7"/>
        <v>31664236.338785827</v>
      </c>
      <c r="Y28" s="73">
        <f t="shared" si="8"/>
        <v>26278520.082350694</v>
      </c>
      <c r="Z28" s="73">
        <f t="shared" si="8"/>
        <v>-3314680.0351466797</v>
      </c>
      <c r="AA28" s="12">
        <f t="shared" si="9"/>
        <v>-0.10039420919094734</v>
      </c>
      <c r="AB28" s="115">
        <f t="shared" si="10"/>
        <v>-526526.24494469725</v>
      </c>
      <c r="AC28" s="73">
        <f>AB28/SUMIFS(FinParameters!$L$8:$L$39,FinParameters!$B$8:$B$39,Financials!$E28,FinParameters!$C$8:$C$39,Financials!$F28)</f>
        <v>-477006.7911116422</v>
      </c>
      <c r="AD28" s="73">
        <f t="shared" si="11"/>
        <v>-477006.7911116422</v>
      </c>
      <c r="AE28" s="12"/>
      <c r="AF28" s="73">
        <f t="shared" si="12"/>
        <v>31137710.093841128</v>
      </c>
      <c r="AG28" s="73">
        <f t="shared" si="13"/>
        <v>25801513.291239053</v>
      </c>
      <c r="AH28" s="73">
        <f t="shared" si="13"/>
        <v>-3791686.8262583218</v>
      </c>
      <c r="AI28" s="12">
        <f t="shared" si="14"/>
        <v>-0.1148416729173355</v>
      </c>
      <c r="AL28" s="73">
        <f>Summary!G28</f>
        <v>-3552232.1300931172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-146202.77707554121</v>
      </c>
      <c r="AN28" s="20">
        <f>Summary!I28</f>
        <v>4791987.9379691379</v>
      </c>
      <c r="AP28" s="12">
        <v>1</v>
      </c>
    </row>
    <row r="29" spans="1:52" x14ac:dyDescent="0.3">
      <c r="A29">
        <v>25</v>
      </c>
      <c r="B29" t="str">
        <f>Summary!B29</f>
        <v>Portland Snowy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100015233.62717754</v>
      </c>
      <c r="H29" s="73">
        <f>SUMIFS(AM$5:AM29,$F$5:$F29,$F29,$D$5:$D29,$D29)</f>
        <v>-75588543.069388777</v>
      </c>
      <c r="I29" s="20">
        <f>SUMIFS(AN$5:AN29,$F$5:$F29,$F29,$D$5:$D29,$D29)</f>
        <v>48020648.519935302</v>
      </c>
      <c r="J29" s="73">
        <f t="shared" si="0"/>
        <v>48020648.519935302</v>
      </c>
      <c r="K29" s="73">
        <f t="shared" si="1"/>
        <v>148035882.14711285</v>
      </c>
      <c r="L29" s="73">
        <f t="shared" si="2"/>
        <v>72447339.077724069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40418132.894935302</v>
      </c>
      <c r="Q29" s="73">
        <f>P29/SUMIFS(FinParameters!$H$8:$H$39,FinParameters!$B$8:$B$39,Financials!$E29,FinParameters!$C$8:$C$39,Financials!$F29)</f>
        <v>25096480.552703977</v>
      </c>
      <c r="R29" s="73">
        <f t="shared" si="15"/>
        <v>1160840.0632488206</v>
      </c>
      <c r="S29" s="12">
        <f t="shared" si="4"/>
        <v>2.9570048760770632E-2</v>
      </c>
      <c r="T29" s="115">
        <f t="shared" si="5"/>
        <v>100015233.62717754</v>
      </c>
      <c r="U29" s="73">
        <f>T29/SUMIFS(FinParameters!$L$8:$L$39,FinParameters!$B$8:$B$39,Financials!$E29,FinParameters!$C$8:$C$39,Financials!$F29)</f>
        <v>88398893.067648426</v>
      </c>
      <c r="V29" s="73">
        <f t="shared" si="6"/>
        <v>88398893.067648426</v>
      </c>
      <c r="W29" s="12"/>
      <c r="X29" s="73">
        <f t="shared" si="7"/>
        <v>140433366.52211285</v>
      </c>
      <c r="Y29" s="73">
        <f t="shared" si="8"/>
        <v>113495373.6203524</v>
      </c>
      <c r="Z29" s="73">
        <f t="shared" si="8"/>
        <v>89559733.130897254</v>
      </c>
      <c r="AA29" s="12">
        <f t="shared" si="9"/>
        <v>2.2813527543755949</v>
      </c>
      <c r="AB29" s="115">
        <f t="shared" si="10"/>
        <v>-75588543.069388777</v>
      </c>
      <c r="AC29" s="73">
        <f>AB29/SUMIFS(FinParameters!$L$8:$L$39,FinParameters!$B$8:$B$39,Financials!$E29,FinParameters!$C$8:$C$39,Financials!$F29)</f>
        <v>-66809257.886035927</v>
      </c>
      <c r="AD29" s="73">
        <f t="shared" si="11"/>
        <v>-66809257.886035927</v>
      </c>
      <c r="AE29" s="12"/>
      <c r="AF29" s="73">
        <f t="shared" si="12"/>
        <v>64844823.452724069</v>
      </c>
      <c r="AG29" s="73">
        <f t="shared" si="13"/>
        <v>46686115.734316476</v>
      </c>
      <c r="AH29" s="73">
        <f t="shared" si="13"/>
        <v>22750475.244861327</v>
      </c>
      <c r="AI29" s="12">
        <f t="shared" si="14"/>
        <v>0.57952226462488787</v>
      </c>
      <c r="AL29" s="73">
        <f>Summary!G29</f>
        <v>14008390.89326204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-17698028.402614098</v>
      </c>
      <c r="AN29" s="20">
        <f>Summary!I29</f>
        <v>10721981.111278608</v>
      </c>
      <c r="AP29" s="12">
        <v>1</v>
      </c>
    </row>
    <row r="30" spans="1:52" x14ac:dyDescent="0.3">
      <c r="A30">
        <v>26</v>
      </c>
      <c r="B30" t="str">
        <f>Summary!B30</f>
        <v>Portland Snowy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56888597.124111243</v>
      </c>
      <c r="H30" s="73">
        <f>SUMIFS(AM$5:AM30,$F$5:$F30,$F30,$D$5:$D30,$D30)</f>
        <v>-30485044.682931025</v>
      </c>
      <c r="I30" s="20">
        <f>SUMIFS(AN$5:AN30,$F$5:$F30,$F30,$D$5:$D30,$D30)</f>
        <v>32701833.603979595</v>
      </c>
      <c r="J30" s="73">
        <f t="shared" si="0"/>
        <v>32701833.603979595</v>
      </c>
      <c r="K30" s="73">
        <f t="shared" si="1"/>
        <v>89590430.728090838</v>
      </c>
      <c r="L30" s="73">
        <f t="shared" si="2"/>
        <v>59105386.045159817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25099317.978979595</v>
      </c>
      <c r="Q30" s="73">
        <f>P30/SUMIFS(FinParameters!$H$8:$H$39,FinParameters!$B$8:$B$39,Financials!$E30,FinParameters!$C$8:$C$39,Financials!$F30)</f>
        <v>15584701.727390444</v>
      </c>
      <c r="R30" s="73">
        <f t="shared" si="15"/>
        <v>-14157974.852706887</v>
      </c>
      <c r="S30" s="12">
        <f t="shared" si="4"/>
        <v>-0.36064572545560991</v>
      </c>
      <c r="T30" s="115">
        <f t="shared" si="5"/>
        <v>56888597.124111243</v>
      </c>
      <c r="U30" s="73">
        <f>T30/SUMIFS(FinParameters!$L$8:$L$39,FinParameters!$B$8:$B$39,Financials!$E30,FinParameters!$C$8:$C$39,Financials!$F30)</f>
        <v>50281230.484236173</v>
      </c>
      <c r="V30" s="73">
        <f t="shared" si="6"/>
        <v>50281230.484236173</v>
      </c>
      <c r="W30" s="12"/>
      <c r="X30" s="73">
        <f t="shared" si="7"/>
        <v>81987915.103090838</v>
      </c>
      <c r="Y30" s="73">
        <f t="shared" si="8"/>
        <v>65865932.211626619</v>
      </c>
      <c r="Z30" s="73">
        <f t="shared" si="8"/>
        <v>36123255.631529287</v>
      </c>
      <c r="AA30" s="12">
        <f t="shared" si="9"/>
        <v>0.92016675185438257</v>
      </c>
      <c r="AB30" s="115">
        <f t="shared" si="10"/>
        <v>-30485044.682931025</v>
      </c>
      <c r="AC30" s="73">
        <f>AB30/SUMIFS(FinParameters!$L$8:$L$39,FinParameters!$B$8:$B$39,Financials!$E30,FinParameters!$C$8:$C$39,Financials!$F30)</f>
        <v>-26944337.450976301</v>
      </c>
      <c r="AD30" s="73">
        <f t="shared" si="11"/>
        <v>-26944337.450976301</v>
      </c>
      <c r="AE30" s="12"/>
      <c r="AF30" s="73">
        <f t="shared" si="12"/>
        <v>51502870.420159817</v>
      </c>
      <c r="AG30" s="73">
        <f t="shared" si="13"/>
        <v>38921594.760650322</v>
      </c>
      <c r="AH30" s="73">
        <f t="shared" si="13"/>
        <v>9178918.1805529855</v>
      </c>
      <c r="AI30" s="12">
        <f t="shared" si="14"/>
        <v>0.23381434425208841</v>
      </c>
      <c r="AL30" s="73">
        <f>Summary!G30</f>
        <v>5091551.1218864843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-8111325.6503159292</v>
      </c>
      <c r="AN30" s="20">
        <f>Summary!I30</f>
        <v>8119609.5339955157</v>
      </c>
      <c r="AP30" s="12">
        <v>1</v>
      </c>
    </row>
    <row r="31" spans="1:52" x14ac:dyDescent="0.3">
      <c r="A31">
        <v>27</v>
      </c>
      <c r="B31" t="str">
        <f>Summary!B31</f>
        <v>Portland Snowy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31430957.758346163</v>
      </c>
      <c r="H31" s="73">
        <f>SUMIFS(AM$5:AM31,$F$5:$F31,$F31,$D$5:$D31,$D31)</f>
        <v>-12055230.36349876</v>
      </c>
      <c r="I31" s="20">
        <f>SUMIFS(AN$5:AN31,$F$5:$F31,$F31,$D$5:$D31,$D31)</f>
        <v>25637046.285436377</v>
      </c>
      <c r="J31" s="73">
        <f t="shared" si="0"/>
        <v>25637046.285436377</v>
      </c>
      <c r="K31" s="73">
        <f t="shared" si="1"/>
        <v>57068004.04378254</v>
      </c>
      <c r="L31" s="73">
        <f t="shared" si="2"/>
        <v>45012773.680283777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18034530.660436377</v>
      </c>
      <c r="Q31" s="73">
        <f>P31/SUMIFS(FinParameters!$H$8:$H$39,FinParameters!$B$8:$B$39,Financials!$E31,FinParameters!$C$8:$C$39,Financials!$F31)</f>
        <v>11198024.638429049</v>
      </c>
      <c r="R31" s="73">
        <f t="shared" si="15"/>
        <v>-21222762.171250105</v>
      </c>
      <c r="S31" s="12">
        <f t="shared" si="4"/>
        <v>-0.54060686920622747</v>
      </c>
      <c r="T31" s="115">
        <f t="shared" si="5"/>
        <v>31430957.758346163</v>
      </c>
      <c r="U31" s="73">
        <f>T31/SUMIFS(FinParameters!$L$8:$L$39,FinParameters!$B$8:$B$39,Financials!$E31,FinParameters!$C$8:$C$39,Financials!$F31)</f>
        <v>27780386.778387874</v>
      </c>
      <c r="V31" s="73">
        <f t="shared" si="6"/>
        <v>27780386.778387874</v>
      </c>
      <c r="W31" s="12"/>
      <c r="X31" s="73">
        <f t="shared" si="7"/>
        <v>49465488.41878254</v>
      </c>
      <c r="Y31" s="73">
        <f t="shared" si="8"/>
        <v>38978411.41681692</v>
      </c>
      <c r="Z31" s="73">
        <f t="shared" si="8"/>
        <v>6557624.6071377695</v>
      </c>
      <c r="AA31" s="12">
        <f t="shared" si="9"/>
        <v>0.16704220118420365</v>
      </c>
      <c r="AB31" s="115">
        <f t="shared" si="10"/>
        <v>-12055230.36349876</v>
      </c>
      <c r="AC31" s="73">
        <f>AB31/SUMIFS(FinParameters!$L$8:$L$39,FinParameters!$B$8:$B$39,Financials!$E31,FinParameters!$C$8:$C$39,Financials!$F31)</f>
        <v>-10655067.044898817</v>
      </c>
      <c r="AD31" s="73">
        <f t="shared" si="11"/>
        <v>-10655067.044898817</v>
      </c>
      <c r="AE31" s="12"/>
      <c r="AF31" s="73">
        <f t="shared" si="12"/>
        <v>37410258.055283777</v>
      </c>
      <c r="AG31" s="73">
        <f t="shared" si="13"/>
        <v>28323344.371918105</v>
      </c>
      <c r="AH31" s="73">
        <f t="shared" si="13"/>
        <v>-4097442.4377610479</v>
      </c>
      <c r="AI31" s="12">
        <f t="shared" si="14"/>
        <v>-0.10437404472408758</v>
      </c>
      <c r="AL31" s="73">
        <f>Summary!G31</f>
        <v>-835607.01633421273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-3165576.848724423</v>
      </c>
      <c r="AN31" s="20">
        <f>Summary!I31</f>
        <v>6209012.5860835128</v>
      </c>
      <c r="AP31" s="12">
        <v>1</v>
      </c>
    </row>
    <row r="32" spans="1:52" x14ac:dyDescent="0.3">
      <c r="A32">
        <v>28</v>
      </c>
      <c r="B32" t="str">
        <f>Summary!B32</f>
        <v>Portland Snowy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13215365.732183944</v>
      </c>
      <c r="H32" s="73">
        <f>SUMIFS(AM$5:AM32,$F$5:$F32,$F32,$D$5:$D32,$D32)</f>
        <v>178997.85704321202</v>
      </c>
      <c r="I32" s="20">
        <f>SUMIFS(AN$5:AN32,$F$5:$F32,$F32,$D$5:$D32,$D32)</f>
        <v>21597419.655231483</v>
      </c>
      <c r="J32" s="73">
        <f t="shared" si="0"/>
        <v>21597419.655231483</v>
      </c>
      <c r="K32" s="73">
        <f t="shared" si="1"/>
        <v>34812785.387415424</v>
      </c>
      <c r="L32" s="73">
        <f t="shared" si="2"/>
        <v>34991783.244458638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13994904.030231483</v>
      </c>
      <c r="Q32" s="73">
        <f>P32/SUMIFS(FinParameters!$H$8:$H$39,FinParameters!$B$8:$B$39,Financials!$E32,FinParameters!$C$8:$C$39,Financials!$F32)</f>
        <v>8689734.326537231</v>
      </c>
      <c r="R32" s="73">
        <f t="shared" si="15"/>
        <v>-25262388.801454999</v>
      </c>
      <c r="S32" s="12">
        <f t="shared" si="4"/>
        <v>-0.64350817336707666</v>
      </c>
      <c r="T32" s="115">
        <f t="shared" si="5"/>
        <v>13215365.732183944</v>
      </c>
      <c r="U32" s="73">
        <f>T32/SUMIFS(FinParameters!$L$8:$L$39,FinParameters!$B$8:$B$39,Financials!$E32,FinParameters!$C$8:$C$39,Financials!$F32)</f>
        <v>11680457.664718665</v>
      </c>
      <c r="V32" s="73">
        <f t="shared" si="6"/>
        <v>11680457.664718665</v>
      </c>
      <c r="W32" s="12"/>
      <c r="X32" s="73">
        <f t="shared" si="7"/>
        <v>27210269.762415424</v>
      </c>
      <c r="Y32" s="73">
        <f t="shared" si="8"/>
        <v>20370191.991255894</v>
      </c>
      <c r="Z32" s="73">
        <f t="shared" si="8"/>
        <v>-13581931.136736333</v>
      </c>
      <c r="AA32" s="12">
        <f t="shared" si="9"/>
        <v>-0.34597217885013437</v>
      </c>
      <c r="AB32" s="115">
        <f t="shared" si="10"/>
        <v>178997.85704321202</v>
      </c>
      <c r="AC32" s="73">
        <f>AB32/SUMIFS(FinParameters!$L$8:$L$39,FinParameters!$B$8:$B$39,Financials!$E32,FinParameters!$C$8:$C$39,Financials!$F32)</f>
        <v>158208.02342055834</v>
      </c>
      <c r="AD32" s="73">
        <f t="shared" si="11"/>
        <v>158208.02342055834</v>
      </c>
      <c r="AE32" s="12"/>
      <c r="AF32" s="73">
        <f t="shared" si="12"/>
        <v>27389267.619458634</v>
      </c>
      <c r="AG32" s="73">
        <f t="shared" si="13"/>
        <v>20528400.014676452</v>
      </c>
      <c r="AH32" s="73">
        <f t="shared" si="13"/>
        <v>-13423723.113315774</v>
      </c>
      <c r="AI32" s="12">
        <f t="shared" si="14"/>
        <v>-0.34194214998138717</v>
      </c>
      <c r="AL32" s="73">
        <f>Summary!G32</f>
        <v>-4034908.4475090615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72313.962084953921</v>
      </c>
      <c r="AN32" s="20">
        <f>Summary!I32</f>
        <v>5271737.6170443585</v>
      </c>
      <c r="AP32" s="12">
        <v>1</v>
      </c>
    </row>
    <row r="33" spans="1:42" x14ac:dyDescent="0.3">
      <c r="A33">
        <v>29</v>
      </c>
      <c r="B33" t="str">
        <f>Summary!B33</f>
        <v>Portland Snowy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2089356.8301538285</v>
      </c>
      <c r="H33" s="73">
        <f>SUMIFS(AM$5:AM33,$F$5:$F33,$F33,$D$5:$D33,$D33)</f>
        <v>11348651.765415933</v>
      </c>
      <c r="I33" s="20">
        <f>SUMIFS(AN$5:AN33,$F$5:$F33,$F33,$D$5:$D33,$D33)</f>
        <v>18189720.216291081</v>
      </c>
      <c r="J33" s="73">
        <f t="shared" si="0"/>
        <v>18189720.216291081</v>
      </c>
      <c r="K33" s="73">
        <f t="shared" si="1"/>
        <v>20279077.046444908</v>
      </c>
      <c r="L33" s="73">
        <f t="shared" si="2"/>
        <v>31627728.811860844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10587204.591291081</v>
      </c>
      <c r="Q33" s="73">
        <f>P33/SUMIFS(FinParameters!$H$8:$H$39,FinParameters!$B$8:$B$39,Financials!$E33,FinParameters!$C$8:$C$39,Financials!$F33)</f>
        <v>6573821.0823224168</v>
      </c>
      <c r="R33" s="73">
        <f t="shared" si="15"/>
        <v>-28670088.240395397</v>
      </c>
      <c r="S33" s="12">
        <f t="shared" si="4"/>
        <v>-0.73031241260870561</v>
      </c>
      <c r="T33" s="115">
        <f t="shared" si="5"/>
        <v>2089356.8301538285</v>
      </c>
      <c r="U33" s="73">
        <f>T33/SUMIFS(FinParameters!$L$8:$L$39,FinParameters!$B$8:$B$39,Financials!$E33,FinParameters!$C$8:$C$39,Financials!$F33)</f>
        <v>1846686.9926776912</v>
      </c>
      <c r="V33" s="73">
        <f t="shared" si="6"/>
        <v>1846686.9926776912</v>
      </c>
      <c r="W33" s="12"/>
      <c r="X33" s="73">
        <f t="shared" si="7"/>
        <v>12676561.421444908</v>
      </c>
      <c r="Y33" s="73">
        <f t="shared" si="8"/>
        <v>8420508.0750001073</v>
      </c>
      <c r="Z33" s="73">
        <f t="shared" si="8"/>
        <v>-26823401.247717705</v>
      </c>
      <c r="AA33" s="12">
        <f t="shared" si="9"/>
        <v>-0.6832718028398338</v>
      </c>
      <c r="AB33" s="115">
        <f t="shared" si="10"/>
        <v>11348651.765415933</v>
      </c>
      <c r="AC33" s="73">
        <f>AB33/SUMIFS(FinParameters!$L$8:$L$39,FinParameters!$B$8:$B$39,Financials!$E33,FinParameters!$C$8:$C$39,Financials!$F33)</f>
        <v>10030554.521450188</v>
      </c>
      <c r="AD33" s="73">
        <f t="shared" si="11"/>
        <v>10030554.521450188</v>
      </c>
      <c r="AE33" s="12"/>
      <c r="AF33" s="73">
        <f t="shared" si="12"/>
        <v>24025213.186860841</v>
      </c>
      <c r="AG33" s="73">
        <f t="shared" si="13"/>
        <v>18451062.596450295</v>
      </c>
      <c r="AH33" s="73">
        <f t="shared" si="13"/>
        <v>-16792846.726267517</v>
      </c>
      <c r="AI33" s="12">
        <f t="shared" si="14"/>
        <v>-0.42776374821019725</v>
      </c>
      <c r="AL33" s="73">
        <f>Summary!G33</f>
        <v>-6266918.8883838234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2960958.4350883374</v>
      </c>
      <c r="AN33" s="20">
        <f>Summary!I33</f>
        <v>4471923.5851989174</v>
      </c>
      <c r="AP33" s="12">
        <v>1</v>
      </c>
    </row>
    <row r="34" spans="1:42" x14ac:dyDescent="0.3">
      <c r="A34">
        <v>30</v>
      </c>
      <c r="B34" t="str">
        <f>Summary!B34</f>
        <v>Portland Snowy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-12406456.277600959</v>
      </c>
      <c r="H34" s="73">
        <f>SUMIFS(AM$5:AM34,$F$5:$F34,$F34,$D$5:$D34,$D34)</f>
        <v>26470477.391477831</v>
      </c>
      <c r="I34" s="20">
        <f>SUMIFS(AN$5:AN34,$F$5:$F34,$F34,$D$5:$D34,$D34)</f>
        <v>13903798.660656881</v>
      </c>
      <c r="J34" s="73">
        <f t="shared" si="0"/>
        <v>13903798.660656881</v>
      </c>
      <c r="K34" s="73">
        <f t="shared" si="1"/>
        <v>1497342.3830559216</v>
      </c>
      <c r="L34" s="73">
        <f t="shared" si="2"/>
        <v>27967819.774533752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6301283.0356568806</v>
      </c>
      <c r="Q34" s="73">
        <f>P34/SUMIFS(FinParameters!$H$8:$H$39,FinParameters!$B$8:$B$39,Financials!$E34,FinParameters!$C$8:$C$39,Financials!$F34)</f>
        <v>3912600.9994702782</v>
      </c>
      <c r="R34" s="73">
        <f t="shared" si="15"/>
        <v>-32956009.796029598</v>
      </c>
      <c r="S34" s="12">
        <f t="shared" si="4"/>
        <v>-0.83948758100378207</v>
      </c>
      <c r="T34" s="115">
        <f t="shared" si="5"/>
        <v>-12406456.277600959</v>
      </c>
      <c r="U34" s="73">
        <f>T34/SUMIFS(FinParameters!$L$8:$L$39,FinParameters!$B$8:$B$39,Financials!$E34,FinParameters!$C$8:$C$39,Financials!$F34)</f>
        <v>-10965499.574997617</v>
      </c>
      <c r="V34" s="73">
        <f t="shared" si="6"/>
        <v>-10965499.574997617</v>
      </c>
      <c r="W34" s="12"/>
      <c r="X34" s="73">
        <f t="shared" si="7"/>
        <v>-6105173.2419440784</v>
      </c>
      <c r="Y34" s="73">
        <f t="shared" si="8"/>
        <v>-7052898.5755273383</v>
      </c>
      <c r="Z34" s="73">
        <f t="shared" si="8"/>
        <v>-43921509.371027216</v>
      </c>
      <c r="AA34" s="12">
        <f t="shared" si="9"/>
        <v>-1.1188114666831031</v>
      </c>
      <c r="AB34" s="115">
        <f t="shared" si="10"/>
        <v>26470477.391477831</v>
      </c>
      <c r="AC34" s="73">
        <f>AB34/SUMIFS(FinParameters!$L$8:$L$39,FinParameters!$B$8:$B$39,Financials!$E34,FinParameters!$C$8:$C$39,Financials!$F34)</f>
        <v>23396044.937528469</v>
      </c>
      <c r="AD34" s="73">
        <f t="shared" si="11"/>
        <v>23396044.937528469</v>
      </c>
      <c r="AE34" s="12"/>
      <c r="AF34" s="73">
        <f t="shared" si="12"/>
        <v>20365304.149533752</v>
      </c>
      <c r="AG34" s="73">
        <f t="shared" si="13"/>
        <v>16343146.36200113</v>
      </c>
      <c r="AH34" s="73">
        <f t="shared" si="13"/>
        <v>-20525464.433498748</v>
      </c>
      <c r="AI34" s="12">
        <f t="shared" si="14"/>
        <v>-0.52284462205533544</v>
      </c>
      <c r="AL34" s="73">
        <f>Summary!G34</f>
        <v>-9713014.5360519662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7112984.5551353525</v>
      </c>
      <c r="AN34" s="20">
        <f>Summary!I34</f>
        <v>3407574.5199101092</v>
      </c>
      <c r="AP34" s="12">
        <v>1</v>
      </c>
    </row>
    <row r="35" spans="1:42" x14ac:dyDescent="0.3">
      <c r="A35">
        <v>31</v>
      </c>
      <c r="B35" t="str">
        <f>Summary!B35</f>
        <v>Portland Snowy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-33229835.638182536</v>
      </c>
      <c r="H35" s="73">
        <f>SUMIFS(AM$5:AM35,$F$5:$F35,$F35,$D$5:$D35,$D35)</f>
        <v>56517929.299331665</v>
      </c>
      <c r="I35" s="20">
        <f>SUMIFS(AN$5:AN35,$F$5:$F35,$F35,$D$5:$D35,$D35)</f>
        <v>7154859.5078220908</v>
      </c>
      <c r="J35" s="73">
        <f t="shared" si="0"/>
        <v>7154859.5078220908</v>
      </c>
      <c r="K35" s="73">
        <f t="shared" si="1"/>
        <v>-26074976.130360447</v>
      </c>
      <c r="L35" s="73">
        <f t="shared" si="2"/>
        <v>30442953.168971218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-447656.11717790924</v>
      </c>
      <c r="Q35" s="73">
        <f>P35/SUMIFS(FinParameters!$H$8:$H$39,FinParameters!$B$8:$B$39,Financials!$E35,FinParameters!$C$8:$C$39,Financials!$F35)</f>
        <v>-277959.22855363146</v>
      </c>
      <c r="R35" s="73">
        <f t="shared" si="15"/>
        <v>-39704948.948864385</v>
      </c>
      <c r="S35" s="12">
        <f t="shared" si="4"/>
        <v>-1.0114031326382389</v>
      </c>
      <c r="T35" s="115">
        <f t="shared" si="5"/>
        <v>-33229835.638182536</v>
      </c>
      <c r="U35" s="73">
        <f>T35/SUMIFS(FinParameters!$L$8:$L$39,FinParameters!$B$8:$B$39,Financials!$E35,FinParameters!$C$8:$C$39,Financials!$F35)</f>
        <v>-29370332.70536717</v>
      </c>
      <c r="V35" s="73">
        <f t="shared" si="6"/>
        <v>-29370332.70536717</v>
      </c>
      <c r="W35" s="12"/>
      <c r="X35" s="73">
        <f t="shared" si="7"/>
        <v>-33677491.755360447</v>
      </c>
      <c r="Y35" s="73">
        <f t="shared" si="8"/>
        <v>-29648291.933920801</v>
      </c>
      <c r="Z35" s="73">
        <f t="shared" si="8"/>
        <v>-69075281.654231548</v>
      </c>
      <c r="AA35" s="12">
        <f t="shared" si="9"/>
        <v>-1.7595528543037362</v>
      </c>
      <c r="AB35" s="115">
        <f t="shared" si="10"/>
        <v>56517929.299331665</v>
      </c>
      <c r="AC35" s="73">
        <f>AB35/SUMIFS(FinParameters!$L$8:$L$39,FinParameters!$B$8:$B$39,Financials!$E35,FinParameters!$C$8:$C$39,Financials!$F35)</f>
        <v>49953614.13802585</v>
      </c>
      <c r="AD35" s="73">
        <f t="shared" si="11"/>
        <v>49953614.13802585</v>
      </c>
      <c r="AE35" s="12"/>
      <c r="AF35" s="73">
        <f t="shared" si="12"/>
        <v>22840437.543971218</v>
      </c>
      <c r="AG35" s="73">
        <f t="shared" si="13"/>
        <v>20305322.204105049</v>
      </c>
      <c r="AH35" s="73">
        <f t="shared" si="13"/>
        <v>-19121667.516205698</v>
      </c>
      <c r="AI35" s="12">
        <f t="shared" si="14"/>
        <v>-0.48708573966597268</v>
      </c>
      <c r="AL35" s="73">
        <f>Summary!G35</f>
        <v>-14119223.01328058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15399248.495454192</v>
      </c>
      <c r="AN35" s="20">
        <f>Summary!I35</f>
        <v>1792503.5586776915</v>
      </c>
      <c r="AP35" s="12">
        <v>1</v>
      </c>
    </row>
    <row r="36" spans="1:42" x14ac:dyDescent="0.3">
      <c r="A36">
        <v>32</v>
      </c>
      <c r="B36" t="str">
        <f>Summary!B36</f>
        <v>Portland Snowy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17516252.321527679</v>
      </c>
      <c r="H36" s="73">
        <f>SUMIFS(AM$5:AM36,$F$5:$F36,$F36,$D$5:$D36,$D36)</f>
        <v>-723200.24372449168</v>
      </c>
      <c r="I36" s="20">
        <f>SUMIFS(AN$5:AN36,$F$5:$F36,$F36,$D$5:$D36,$D36)</f>
        <v>22139021.390887469</v>
      </c>
      <c r="J36" s="73">
        <f t="shared" si="0"/>
        <v>22139021.390887469</v>
      </c>
      <c r="K36" s="73">
        <f t="shared" si="1"/>
        <v>39655273.712415144</v>
      </c>
      <c r="L36" s="73">
        <f t="shared" si="2"/>
        <v>38932073.468690656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14536505.765887469</v>
      </c>
      <c r="Q36" s="73">
        <f>P36/SUMIFS(FinParameters!$H$8:$H$39,FinParameters!$B$8:$B$39,Financials!$E36,FinParameters!$C$8:$C$39,Financials!$F36)</f>
        <v>9026026.3928118814</v>
      </c>
      <c r="R36" s="73">
        <f t="shared" si="15"/>
        <v>-24720787.065799013</v>
      </c>
      <c r="S36" s="12">
        <f t="shared" si="4"/>
        <v>-0.62971196643100302</v>
      </c>
      <c r="T36" s="115">
        <f t="shared" si="5"/>
        <v>17516252.321527679</v>
      </c>
      <c r="U36" s="73">
        <f>T36/SUMIFS(FinParameters!$L$8:$L$39,FinParameters!$B$8:$B$39,Financials!$E36,FinParameters!$C$8:$C$39,Financials!$F36)</f>
        <v>15481814.717232397</v>
      </c>
      <c r="V36" s="73">
        <f t="shared" si="6"/>
        <v>15481814.717232397</v>
      </c>
      <c r="W36" s="12"/>
      <c r="X36" s="73">
        <f t="shared" si="7"/>
        <v>32052758.087415144</v>
      </c>
      <c r="Y36" s="73">
        <f t="shared" si="8"/>
        <v>24507841.110044278</v>
      </c>
      <c r="Z36" s="73">
        <f t="shared" si="8"/>
        <v>-9238972.348566616</v>
      </c>
      <c r="AA36" s="12">
        <f t="shared" si="9"/>
        <v>-0.23534410251308488</v>
      </c>
      <c r="AB36" s="115">
        <f t="shared" si="10"/>
        <v>-723200.24372449168</v>
      </c>
      <c r="AC36" s="73">
        <f>AB36/SUMIFS(FinParameters!$L$8:$L$39,FinParameters!$B$8:$B$39,Financials!$E36,FinParameters!$C$8:$C$39,Financials!$F36)</f>
        <v>-639203.63621613977</v>
      </c>
      <c r="AD36" s="73">
        <f t="shared" si="11"/>
        <v>-639203.63621613977</v>
      </c>
      <c r="AE36" s="12"/>
      <c r="AF36" s="73">
        <f t="shared" si="12"/>
        <v>31329557.843690652</v>
      </c>
      <c r="AG36" s="73">
        <f t="shared" si="13"/>
        <v>23868637.473828137</v>
      </c>
      <c r="AH36" s="73">
        <f t="shared" si="13"/>
        <v>-9878175.9847827554</v>
      </c>
      <c r="AI36" s="12">
        <f t="shared" si="14"/>
        <v>-0.25162652012544268</v>
      </c>
      <c r="AL36" s="73">
        <f>Summary!G36</f>
        <v>-3348012.7250320832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-196673.99877979443</v>
      </c>
      <c r="AN36" s="20">
        <f>Summary!I36</f>
        <v>5413425.0986614069</v>
      </c>
      <c r="AP36" s="12">
        <v>1</v>
      </c>
    </row>
    <row r="37" spans="1:42" x14ac:dyDescent="0.3">
      <c r="A37">
        <v>33</v>
      </c>
      <c r="B37" t="str">
        <f>Summary!B37</f>
        <v>Portland Snowy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121034595.12118107</v>
      </c>
      <c r="H37" s="73">
        <f>SUMIFS(AM$5:AM37,$F$5:$F37,$F37,$D$5:$D37,$D37)</f>
        <v>-98041176.529179111</v>
      </c>
      <c r="I37" s="20">
        <f>SUMIFS(AN$5:AN37,$F$5:$F37,$F37,$D$5:$D37,$D37)</f>
        <v>61402251.632267997</v>
      </c>
      <c r="J37" s="73">
        <f t="shared" si="0"/>
        <v>61402251.632267997</v>
      </c>
      <c r="K37" s="73">
        <f t="shared" si="1"/>
        <v>182436846.75344908</v>
      </c>
      <c r="L37" s="73">
        <f t="shared" si="2"/>
        <v>84395670.224269956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52095923.116642997</v>
      </c>
      <c r="Q37" s="73">
        <f>P37/SUMIFS(FinParameters!$H$8:$H$39,FinParameters!$B$8:$B$39,Financials!$E37,FinParameters!$C$8:$C$39,Financials!$F37)</f>
        <v>29406790.461430889</v>
      </c>
      <c r="R37" s="73">
        <f t="shared" si="15"/>
        <v>7548263.5115996748</v>
      </c>
      <c r="S37" s="12">
        <f t="shared" si="4"/>
        <v>0.16944242589896064</v>
      </c>
      <c r="T37" s="115">
        <f t="shared" si="5"/>
        <v>121034595.12118107</v>
      </c>
      <c r="U37" s="73">
        <f>T37/SUMIFS(FinParameters!$L$8:$L$39,FinParameters!$B$8:$B$39,Financials!$E37,FinParameters!$C$8:$C$39,Financials!$F37)</f>
        <v>104367752.04579303</v>
      </c>
      <c r="V37" s="73">
        <f t="shared" si="6"/>
        <v>104367752.04579303</v>
      </c>
      <c r="W37" s="12"/>
      <c r="X37" s="73">
        <f t="shared" si="7"/>
        <v>173130518.23782408</v>
      </c>
      <c r="Y37" s="73">
        <f t="shared" si="8"/>
        <v>133774542.50722392</v>
      </c>
      <c r="Z37" s="73">
        <f t="shared" si="8"/>
        <v>111916015.5573927</v>
      </c>
      <c r="AA37" s="12">
        <f t="shared" si="9"/>
        <v>2.5122759882254844</v>
      </c>
      <c r="AB37" s="115">
        <f t="shared" si="10"/>
        <v>-98041176.529179111</v>
      </c>
      <c r="AC37" s="73">
        <f>AB37/SUMIFS(FinParameters!$L$8:$L$39,FinParameters!$B$8:$B$39,Financials!$E37,FinParameters!$C$8:$C$39,Financials!$F37)</f>
        <v>-84540599.25619173</v>
      </c>
      <c r="AD37" s="73">
        <f t="shared" si="11"/>
        <v>-84540599.25619173</v>
      </c>
      <c r="AE37" s="12"/>
      <c r="AF37" s="73">
        <f t="shared" si="12"/>
        <v>75089341.708644971</v>
      </c>
      <c r="AG37" s="73">
        <f t="shared" si="13"/>
        <v>49233943.251032189</v>
      </c>
      <c r="AH37" s="73">
        <f t="shared" si="13"/>
        <v>27375416.301200971</v>
      </c>
      <c r="AI37" s="12">
        <f t="shared" si="14"/>
        <v>0.61451974231440321</v>
      </c>
      <c r="AL37" s="73">
        <f>Summary!G37</f>
        <v>21019361.494003534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-22452633.45979033</v>
      </c>
      <c r="AN37" s="20">
        <f>Summary!I37</f>
        <v>13381603.112332691</v>
      </c>
      <c r="AP37" s="12">
        <v>1</v>
      </c>
    </row>
    <row r="38" spans="1:42" x14ac:dyDescent="0.3">
      <c r="A38">
        <v>34</v>
      </c>
      <c r="B38" t="str">
        <f>Summary!B38</f>
        <v>Portland Snowy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65073417.287281707</v>
      </c>
      <c r="H38" s="73">
        <f>SUMIFS(AM$5:AM38,$F$5:$F38,$F38,$D$5:$D38,$D38)</f>
        <v>-40385911.21728164</v>
      </c>
      <c r="I38" s="20">
        <f>SUMIFS(AN$5:AN38,$F$5:$F38,$F38,$D$5:$D38,$D38)</f>
        <v>41640997.888294153</v>
      </c>
      <c r="J38" s="73">
        <f t="shared" si="0"/>
        <v>41640997.888294153</v>
      </c>
      <c r="K38" s="73">
        <f t="shared" si="1"/>
        <v>106714415.17557585</v>
      </c>
      <c r="L38" s="73">
        <f t="shared" si="2"/>
        <v>66328503.95829422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32334669.372669153</v>
      </c>
      <c r="Q38" s="73">
        <f>P38/SUMIFS(FinParameters!$H$8:$H$39,FinParameters!$B$8:$B$39,Financials!$E38,FinParameters!$C$8:$C$39,Financials!$F38)</f>
        <v>18252077.897780057</v>
      </c>
      <c r="R38" s="73">
        <f t="shared" si="15"/>
        <v>-12212990.232374169</v>
      </c>
      <c r="S38" s="12">
        <f t="shared" si="4"/>
        <v>-0.27415559741305723</v>
      </c>
      <c r="T38" s="115">
        <f t="shared" si="5"/>
        <v>65073417.287281707</v>
      </c>
      <c r="U38" s="73">
        <f>T38/SUMIFS(FinParameters!$L$8:$L$39,FinParameters!$B$8:$B$39,Financials!$E38,FinParameters!$C$8:$C$39,Financials!$F38)</f>
        <v>56112603.78416314</v>
      </c>
      <c r="V38" s="73">
        <f t="shared" si="6"/>
        <v>56112603.78416314</v>
      </c>
      <c r="W38" s="12"/>
      <c r="X38" s="73">
        <f t="shared" si="7"/>
        <v>97408086.659950852</v>
      </c>
      <c r="Y38" s="73">
        <f t="shared" si="8"/>
        <v>74364681.681943193</v>
      </c>
      <c r="Z38" s="73">
        <f t="shared" si="8"/>
        <v>43899613.551788971</v>
      </c>
      <c r="AA38" s="12">
        <f t="shared" si="9"/>
        <v>0.98545274748438227</v>
      </c>
      <c r="AB38" s="115">
        <f t="shared" si="10"/>
        <v>-40385911.21728164</v>
      </c>
      <c r="AC38" s="73">
        <f>AB38/SUMIFS(FinParameters!$L$8:$L$39,FinParameters!$B$8:$B$39,Financials!$E38,FinParameters!$C$8:$C$39,Financials!$F38)</f>
        <v>-34824644.671621144</v>
      </c>
      <c r="AD38" s="73">
        <f t="shared" si="11"/>
        <v>-34824644.671621144</v>
      </c>
      <c r="AE38" s="12"/>
      <c r="AF38" s="73">
        <f t="shared" si="12"/>
        <v>57022175.442669213</v>
      </c>
      <c r="AG38" s="73">
        <f t="shared" si="13"/>
        <v>39540037.010322049</v>
      </c>
      <c r="AH38" s="73">
        <f t="shared" si="13"/>
        <v>9074968.880167827</v>
      </c>
      <c r="AI38" s="12">
        <f t="shared" si="14"/>
        <v>0.20371370708643094</v>
      </c>
      <c r="AL38" s="73">
        <f>Summary!G38</f>
        <v>8184820.1631704606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-9900866.5343506131</v>
      </c>
      <c r="AN38" s="20">
        <f>Summary!I38</f>
        <v>8939164.284314556</v>
      </c>
      <c r="AP38" s="12">
        <v>1</v>
      </c>
    </row>
    <row r="39" spans="1:42" x14ac:dyDescent="0.3">
      <c r="A39">
        <v>35</v>
      </c>
      <c r="B39" t="str">
        <f>Summary!B39</f>
        <v>Portland Snowy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33898100.359604634</v>
      </c>
      <c r="H39" s="73">
        <f>SUMIFS(AM$5:AM39,$F$5:$F39,$F39,$D$5:$D39,$D39)</f>
        <v>-15941829.739682164</v>
      </c>
      <c r="I39" s="20">
        <f>SUMIFS(AN$5:AN39,$F$5:$F39,$F39,$D$5:$D39,$D39)</f>
        <v>32818457.997942731</v>
      </c>
      <c r="J39" s="73">
        <f t="shared" si="0"/>
        <v>32818457.997942731</v>
      </c>
      <c r="K39" s="73">
        <f t="shared" si="1"/>
        <v>66716558.357547365</v>
      </c>
      <c r="L39" s="73">
        <f t="shared" si="2"/>
        <v>50774728.617865205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23512129.482317731</v>
      </c>
      <c r="Q39" s="73">
        <f>P39/SUMIFS(FinParameters!$H$8:$H$39,FinParameters!$B$8:$B$39,Financials!$E39,FinParameters!$C$8:$C$39,Financials!$F39)</f>
        <v>13271984.13281717</v>
      </c>
      <c r="R39" s="73">
        <f t="shared" si="15"/>
        <v>-21035530.122725591</v>
      </c>
      <c r="S39" s="12">
        <f t="shared" si="4"/>
        <v>-0.47220281175768258</v>
      </c>
      <c r="T39" s="115">
        <f t="shared" si="5"/>
        <v>33898100.359604634</v>
      </c>
      <c r="U39" s="73">
        <f>T39/SUMIFS(FinParameters!$L$8:$L$39,FinParameters!$B$8:$B$39,Financials!$E39,FinParameters!$C$8:$C$39,Financials!$F39)</f>
        <v>29230225.70210173</v>
      </c>
      <c r="V39" s="73">
        <f t="shared" si="6"/>
        <v>29230225.70210173</v>
      </c>
      <c r="W39" s="12"/>
      <c r="X39" s="73">
        <f t="shared" si="7"/>
        <v>57410229.841922365</v>
      </c>
      <c r="Y39" s="73">
        <f t="shared" si="8"/>
        <v>42502209.834918901</v>
      </c>
      <c r="Z39" s="73">
        <f t="shared" si="8"/>
        <v>8194695.5793761387</v>
      </c>
      <c r="AA39" s="12">
        <f t="shared" si="9"/>
        <v>0.18395344788098367</v>
      </c>
      <c r="AB39" s="115">
        <f t="shared" si="10"/>
        <v>-15941829.739682164</v>
      </c>
      <c r="AC39" s="73">
        <f>AB39/SUMIFS(FinParameters!$L$8:$L$39,FinParameters!$B$8:$B$39,Financials!$E39,FinParameters!$C$8:$C$39,Financials!$F39)</f>
        <v>-13746589.822203897</v>
      </c>
      <c r="AD39" s="73">
        <f t="shared" si="11"/>
        <v>-13746589.822203897</v>
      </c>
      <c r="AE39" s="12"/>
      <c r="AF39" s="73">
        <f t="shared" si="12"/>
        <v>41468400.102240205</v>
      </c>
      <c r="AG39" s="73">
        <f t="shared" si="13"/>
        <v>28755620.012715004</v>
      </c>
      <c r="AH39" s="73">
        <f t="shared" si="13"/>
        <v>-5551894.2428277582</v>
      </c>
      <c r="AI39" s="12">
        <f t="shared" si="14"/>
        <v>-0.12462819129109126</v>
      </c>
      <c r="AL39" s="73">
        <f>Summary!G39</f>
        <v>2467142.6012584707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-3886599.3761834037</v>
      </c>
      <c r="AN39" s="20">
        <f>Summary!I39</f>
        <v>7181411.7125063529</v>
      </c>
      <c r="AP39" s="12">
        <v>1</v>
      </c>
    </row>
    <row r="40" spans="1:42" x14ac:dyDescent="0.3">
      <c r="A40">
        <v>36</v>
      </c>
      <c r="B40" t="str">
        <f>Summary!B40</f>
        <v>Portland Snowy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12067056.868513694</v>
      </c>
      <c r="H40" s="73">
        <f>SUMIFS(AM$5:AM40,$F$5:$F40,$F40,$D$5:$D40,$D40)</f>
        <v>207746.98097481657</v>
      </c>
      <c r="I40" s="20">
        <f>SUMIFS(AN$5:AN40,$F$5:$F40,$F40,$D$5:$D40,$D40)</f>
        <v>27677350.493506804</v>
      </c>
      <c r="J40" s="73">
        <f t="shared" si="0"/>
        <v>27677350.493506804</v>
      </c>
      <c r="K40" s="73">
        <f t="shared" si="1"/>
        <v>39744407.3620205</v>
      </c>
      <c r="L40" s="73">
        <f t="shared" si="2"/>
        <v>39952154.342995316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18371021.977881804</v>
      </c>
      <c r="Q40" s="73">
        <f>P40/SUMIFS(FinParameters!$H$8:$H$39,FinParameters!$B$8:$B$39,Financials!$E40,FinParameters!$C$8:$C$39,Financials!$F40)</f>
        <v>10369962.974959256</v>
      </c>
      <c r="R40" s="73">
        <f t="shared" si="15"/>
        <v>-26176637.627161518</v>
      </c>
      <c r="S40" s="12">
        <f t="shared" si="4"/>
        <v>-0.58760971640804249</v>
      </c>
      <c r="T40" s="115">
        <f t="shared" si="5"/>
        <v>12067056.868513694</v>
      </c>
      <c r="U40" s="73">
        <f>T40/SUMIFS(FinParameters!$L$8:$L$39,FinParameters!$B$8:$B$39,Financials!$E40,FinParameters!$C$8:$C$39,Financials!$F40)</f>
        <v>10405385.319086539</v>
      </c>
      <c r="V40" s="73">
        <f t="shared" si="6"/>
        <v>10405385.319086539</v>
      </c>
      <c r="W40" s="12"/>
      <c r="X40" s="73">
        <f t="shared" si="7"/>
        <v>30438078.8463955</v>
      </c>
      <c r="Y40" s="73">
        <f t="shared" si="8"/>
        <v>20775348.294045795</v>
      </c>
      <c r="Z40" s="73">
        <f t="shared" si="8"/>
        <v>-15771252.308074979</v>
      </c>
      <c r="AA40" s="12">
        <f t="shared" si="9"/>
        <v>-0.35403099619378181</v>
      </c>
      <c r="AB40" s="115">
        <f t="shared" si="10"/>
        <v>207746.98097481657</v>
      </c>
      <c r="AC40" s="73">
        <f>AB40/SUMIFS(FinParameters!$L$8:$L$39,FinParameters!$B$8:$B$39,Financials!$E40,FinParameters!$C$8:$C$39,Financials!$F40)</f>
        <v>179139.57060734092</v>
      </c>
      <c r="AD40" s="73">
        <f t="shared" si="11"/>
        <v>179139.57060734092</v>
      </c>
      <c r="AE40" s="12"/>
      <c r="AF40" s="73">
        <f t="shared" si="12"/>
        <v>30645825.827370316</v>
      </c>
      <c r="AG40" s="73">
        <f t="shared" si="13"/>
        <v>20954487.864653137</v>
      </c>
      <c r="AH40" s="73">
        <f t="shared" si="13"/>
        <v>-15592112.737467637</v>
      </c>
      <c r="AI40" s="12">
        <f t="shared" si="14"/>
        <v>-0.35000969468893101</v>
      </c>
      <c r="AL40" s="73">
        <f>Summary!G40</f>
        <v>-1148308.8636702499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28749.123931604558</v>
      </c>
      <c r="AN40" s="20">
        <f>Summary!I40</f>
        <v>6079930.8382753227</v>
      </c>
      <c r="AP40" s="12">
        <v>1</v>
      </c>
    </row>
    <row r="41" spans="1:42" x14ac:dyDescent="0.3">
      <c r="A41">
        <v>37</v>
      </c>
      <c r="B41" t="str">
        <f>Summary!B41</f>
        <v>Portland Snowy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-2121680.8854247741</v>
      </c>
      <c r="H41" s="73">
        <f>SUMIFS(AM$5:AM41,$F$5:$F41,$F41,$D$5:$D41,$D41)</f>
        <v>15110287.318144243</v>
      </c>
      <c r="I41" s="20">
        <f>SUMIFS(AN$5:AN41,$F$5:$F41,$F41,$D$5:$D41,$D41)</f>
        <v>23347321.859410048</v>
      </c>
      <c r="J41" s="73">
        <f t="shared" si="0"/>
        <v>23347321.859410048</v>
      </c>
      <c r="K41" s="73">
        <f t="shared" si="1"/>
        <v>21225640.973985273</v>
      </c>
      <c r="L41" s="73">
        <f t="shared" si="2"/>
        <v>36335928.292129517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14040993.343785048</v>
      </c>
      <c r="Q41" s="73">
        <f>P41/SUMIFS(FinParameters!$H$8:$H$39,FinParameters!$B$8:$B$39,Financials!$E41,FinParameters!$C$8:$C$39,Financials!$F41)</f>
        <v>7925774.6946252706</v>
      </c>
      <c r="R41" s="73">
        <f t="shared" si="15"/>
        <v>-30506666.261258274</v>
      </c>
      <c r="S41" s="12">
        <f t="shared" si="4"/>
        <v>-0.68480962932123512</v>
      </c>
      <c r="T41" s="115">
        <f t="shared" si="5"/>
        <v>-2121680.8854247741</v>
      </c>
      <c r="U41" s="73">
        <f>T41/SUMIFS(FinParameters!$L$8:$L$39,FinParameters!$B$8:$B$39,Financials!$E41,FinParameters!$C$8:$C$39,Financials!$F41)</f>
        <v>-1829518.7780700913</v>
      </c>
      <c r="V41" s="73">
        <f t="shared" si="6"/>
        <v>-1829518.7780700913</v>
      </c>
      <c r="W41" s="12"/>
      <c r="X41" s="73">
        <f t="shared" si="7"/>
        <v>11919312.458360273</v>
      </c>
      <c r="Y41" s="73">
        <f t="shared" si="8"/>
        <v>6096255.9165551793</v>
      </c>
      <c r="Z41" s="73">
        <f t="shared" si="8"/>
        <v>-32336185.039328367</v>
      </c>
      <c r="AA41" s="12">
        <f t="shared" si="9"/>
        <v>-0.72587842607263542</v>
      </c>
      <c r="AB41" s="115">
        <f t="shared" si="10"/>
        <v>15110287.318144243</v>
      </c>
      <c r="AC41" s="73">
        <f>AB41/SUMIFS(FinParameters!$L$8:$L$39,FinParameters!$B$8:$B$39,Financials!$E41,FinParameters!$C$8:$C$39,Financials!$F41)</f>
        <v>13029553.398198539</v>
      </c>
      <c r="AD41" s="73">
        <f t="shared" si="11"/>
        <v>13029553.398198539</v>
      </c>
      <c r="AE41" s="12"/>
      <c r="AF41" s="73">
        <f t="shared" si="12"/>
        <v>27029599.776504517</v>
      </c>
      <c r="AG41" s="73">
        <f t="shared" si="13"/>
        <v>19125809.314753719</v>
      </c>
      <c r="AH41" s="73">
        <f t="shared" si="13"/>
        <v>-19306631.641129829</v>
      </c>
      <c r="AI41" s="12">
        <f t="shared" si="14"/>
        <v>-0.43339272617913444</v>
      </c>
      <c r="AL41" s="73">
        <f>Summary!G41</f>
        <v>-4211037.7155786026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3761635.5527283102</v>
      </c>
      <c r="AN41" s="20">
        <f>Summary!I41</f>
        <v>5157601.6431189654</v>
      </c>
      <c r="AP41" s="12">
        <v>1</v>
      </c>
    </row>
    <row r="42" spans="1:42" x14ac:dyDescent="0.3">
      <c r="A42">
        <v>38</v>
      </c>
      <c r="B42" t="str">
        <f>Summary!B42</f>
        <v>Portland Snowy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-18809554.354681436</v>
      </c>
      <c r="H42" s="73">
        <f>SUMIFS(AM$5:AM42,$F$5:$F42,$F42,$D$5:$D42,$D42)</f>
        <v>35158189.599252477</v>
      </c>
      <c r="I42" s="20">
        <f>SUMIFS(AN$5:AN42,$F$5:$F42,$F42,$D$5:$D42,$D42)</f>
        <v>17847676.525473531</v>
      </c>
      <c r="J42" s="73">
        <f t="shared" si="0"/>
        <v>17847676.525473531</v>
      </c>
      <c r="K42" s="73">
        <f t="shared" si="1"/>
        <v>-961877.82920790464</v>
      </c>
      <c r="L42" s="73">
        <f t="shared" si="2"/>
        <v>34196311.770044573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8541348.0098485313</v>
      </c>
      <c r="Q42" s="73">
        <f>P42/SUMIFS(FinParameters!$H$8:$H$39,FinParameters!$B$8:$B$39,Financials!$E42,FinParameters!$C$8:$C$39,Financials!$F42)</f>
        <v>4821368.2790762084</v>
      </c>
      <c r="R42" s="73">
        <f t="shared" si="15"/>
        <v>-36006311.595194787</v>
      </c>
      <c r="S42" s="12">
        <f t="shared" si="4"/>
        <v>-0.80826494398189319</v>
      </c>
      <c r="T42" s="115">
        <f t="shared" si="5"/>
        <v>-18809554.354681436</v>
      </c>
      <c r="U42" s="73">
        <f>T42/SUMIFS(FinParameters!$L$8:$L$39,FinParameters!$B$8:$B$39,Financials!$E42,FinParameters!$C$8:$C$39,Financials!$F42)</f>
        <v>-16219419.770155564</v>
      </c>
      <c r="V42" s="73">
        <f t="shared" si="6"/>
        <v>-16219419.770155564</v>
      </c>
      <c r="W42" s="12"/>
      <c r="X42" s="73">
        <f t="shared" si="7"/>
        <v>-10268206.344832905</v>
      </c>
      <c r="Y42" s="73">
        <f t="shared" si="8"/>
        <v>-11398051.491079357</v>
      </c>
      <c r="Z42" s="73">
        <f t="shared" si="8"/>
        <v>-52225731.365350351</v>
      </c>
      <c r="AA42" s="12">
        <f t="shared" si="9"/>
        <v>-1.1723563443821812</v>
      </c>
      <c r="AB42" s="115">
        <f t="shared" si="10"/>
        <v>35158189.599252477</v>
      </c>
      <c r="AC42" s="73">
        <f>AB42/SUMIFS(FinParameters!$L$8:$L$39,FinParameters!$B$8:$B$39,Financials!$E42,FinParameters!$C$8:$C$39,Financials!$F42)</f>
        <v>30316796.704280622</v>
      </c>
      <c r="AD42" s="73">
        <f t="shared" si="11"/>
        <v>30316796.704280622</v>
      </c>
      <c r="AE42" s="12"/>
      <c r="AF42" s="73">
        <f t="shared" si="12"/>
        <v>24889983.254419573</v>
      </c>
      <c r="AG42" s="73">
        <f t="shared" si="13"/>
        <v>18918745.213201266</v>
      </c>
      <c r="AH42" s="73">
        <f t="shared" si="13"/>
        <v>-21908934.661069728</v>
      </c>
      <c r="AI42" s="12">
        <f t="shared" si="14"/>
        <v>-0.49180888188768906</v>
      </c>
      <c r="AL42" s="73">
        <f>Summary!G42</f>
        <v>-6403098.077080478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8687712.2077746503</v>
      </c>
      <c r="AN42" s="20">
        <f>Summary!I42</f>
        <v>3943877.8648166498</v>
      </c>
      <c r="AP42" s="12">
        <v>1</v>
      </c>
    </row>
    <row r="43" spans="1:42" x14ac:dyDescent="0.3">
      <c r="A43">
        <v>39</v>
      </c>
      <c r="B43" t="str">
        <f>Summary!B43</f>
        <v>Portland Snowy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-47134539.361661717</v>
      </c>
      <c r="H43" s="73">
        <f>SUMIFS(AM$5:AM43,$F$5:$F43,$F43,$D$5:$D43,$D43)</f>
        <v>76948368.55713293</v>
      </c>
      <c r="I43" s="20">
        <f>SUMIFS(AN$5:AN43,$F$5:$F43,$F43,$D$5:$D43,$D43)</f>
        <v>8596511.5255897157</v>
      </c>
      <c r="J43" s="73">
        <f t="shared" si="0"/>
        <v>8596511.5255897157</v>
      </c>
      <c r="K43" s="73">
        <f t="shared" si="1"/>
        <v>-38538027.836071998</v>
      </c>
      <c r="L43" s="73">
        <f t="shared" si="2"/>
        <v>38410340.721060932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-709816.99003528431</v>
      </c>
      <c r="Q43" s="73">
        <f>P43/SUMIFS(FinParameters!$H$8:$H$39,FinParameters!$B$8:$B$39,Financials!$E43,FinParameters!$C$8:$C$39,Financials!$F43)</f>
        <v>-400673.18598415965</v>
      </c>
      <c r="R43" s="73">
        <f t="shared" si="15"/>
        <v>-45257476.595078602</v>
      </c>
      <c r="S43" s="12">
        <f t="shared" si="4"/>
        <v>-1.0159338783749465</v>
      </c>
      <c r="T43" s="115">
        <f t="shared" si="5"/>
        <v>-47134539.361661717</v>
      </c>
      <c r="U43" s="73">
        <f>T43/SUMIFS(FinParameters!$L$8:$L$39,FinParameters!$B$8:$B$39,Financials!$E43,FinParameters!$C$8:$C$39,Financials!$F43)</f>
        <v>-40643965.570052944</v>
      </c>
      <c r="V43" s="73">
        <f t="shared" si="6"/>
        <v>-40643965.570052944</v>
      </c>
      <c r="W43" s="12"/>
      <c r="X43" s="73">
        <f t="shared" si="7"/>
        <v>-47844356.351696998</v>
      </c>
      <c r="Y43" s="73">
        <f t="shared" si="8"/>
        <v>-41044638.756037101</v>
      </c>
      <c r="Z43" s="73">
        <f t="shared" si="8"/>
        <v>-85901442.165131539</v>
      </c>
      <c r="AA43" s="12">
        <f t="shared" si="9"/>
        <v>-1.9283042684335874</v>
      </c>
      <c r="AB43" s="115">
        <f t="shared" si="10"/>
        <v>76948368.55713293</v>
      </c>
      <c r="AC43" s="73">
        <f>AB43/SUMIFS(FinParameters!$L$8:$L$39,FinParameters!$B$8:$B$39,Financials!$E43,FinParameters!$C$8:$C$39,Financials!$F43)</f>
        <v>66352337.047589563</v>
      </c>
      <c r="AD43" s="73">
        <f t="shared" si="11"/>
        <v>66352337.047589563</v>
      </c>
      <c r="AE43" s="12"/>
      <c r="AF43" s="73">
        <f t="shared" si="12"/>
        <v>29104012.205435932</v>
      </c>
      <c r="AG43" s="73">
        <f t="shared" si="13"/>
        <v>25307698.291552462</v>
      </c>
      <c r="AH43" s="73">
        <f t="shared" si="13"/>
        <v>-19549105.117541976</v>
      </c>
      <c r="AI43" s="12">
        <f t="shared" si="14"/>
        <v>-0.43883573886626326</v>
      </c>
      <c r="AL43" s="73">
        <f>Summary!G43</f>
        <v>-13904703.723479185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20430439.257801268</v>
      </c>
      <c r="AN43" s="20">
        <f>Summary!I43</f>
        <v>1441652.017767624</v>
      </c>
      <c r="AP43" s="12">
        <v>1</v>
      </c>
    </row>
    <row r="44" spans="1:42" x14ac:dyDescent="0.3">
      <c r="A44">
        <v>40</v>
      </c>
      <c r="B44" t="str">
        <f>Summary!B44</f>
        <v>Portland Snowy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16989921.376313474</v>
      </c>
      <c r="H44" s="73">
        <f>SUMIFS(AM$5:AM44,$F$5:$F44,$F44,$D$5:$D44,$D44)</f>
        <v>-912118.01065939781</v>
      </c>
      <c r="I44" s="20">
        <f>SUMIFS(AN$5:AN44,$F$5:$F44,$F44,$D$5:$D44,$D44)</f>
        <v>28341039.695825566</v>
      </c>
      <c r="J44" s="73">
        <f t="shared" si="0"/>
        <v>28341039.695825566</v>
      </c>
      <c r="K44" s="73">
        <f t="shared" si="1"/>
        <v>45330961.07213904</v>
      </c>
      <c r="L44" s="73">
        <f t="shared" si="2"/>
        <v>44418843.061479643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19034711.180200566</v>
      </c>
      <c r="Q44" s="73">
        <f>P44/SUMIFS(FinParameters!$H$8:$H$39,FinParameters!$B$8:$B$39,Financials!$E44,FinParameters!$C$8:$C$39,Financials!$F44)</f>
        <v>10744598.227326384</v>
      </c>
      <c r="R44" s="73">
        <f t="shared" si="15"/>
        <v>-25512948.42484276</v>
      </c>
      <c r="S44" s="12">
        <f t="shared" si="4"/>
        <v>-0.5727113085409854</v>
      </c>
      <c r="T44" s="115">
        <f t="shared" si="5"/>
        <v>16989921.376313474</v>
      </c>
      <c r="U44" s="73">
        <f>T44/SUMIFS(FinParameters!$L$8:$L$39,FinParameters!$B$8:$B$39,Financials!$E44,FinParameters!$C$8:$C$39,Financials!$F44)</f>
        <v>14650355.955710491</v>
      </c>
      <c r="V44" s="73">
        <f t="shared" si="6"/>
        <v>14650355.955710491</v>
      </c>
      <c r="W44" s="12"/>
      <c r="X44" s="73">
        <f t="shared" si="7"/>
        <v>36024632.55651404</v>
      </c>
      <c r="Y44" s="73">
        <f t="shared" si="8"/>
        <v>25394954.183036875</v>
      </c>
      <c r="Z44" s="73">
        <f t="shared" si="8"/>
        <v>-10862592.469132269</v>
      </c>
      <c r="AA44" s="12">
        <f t="shared" si="9"/>
        <v>-0.24384204614651619</v>
      </c>
      <c r="AB44" s="115">
        <f t="shared" si="10"/>
        <v>-912118.01065939781</v>
      </c>
      <c r="AC44" s="73">
        <f>AB44/SUMIFS(FinParameters!$L$8:$L$39,FinParameters!$B$8:$B$39,Financials!$E44,FinParameters!$C$8:$C$39,Financials!$F44)</f>
        <v>-786516.50197772891</v>
      </c>
      <c r="AD44" s="73">
        <f t="shared" si="11"/>
        <v>-786516.50197772891</v>
      </c>
      <c r="AE44" s="12"/>
      <c r="AF44" s="73">
        <f t="shared" si="12"/>
        <v>35112514.545854643</v>
      </c>
      <c r="AG44" s="73">
        <f t="shared" si="13"/>
        <v>24608437.681059144</v>
      </c>
      <c r="AH44" s="73">
        <f t="shared" si="13"/>
        <v>-11649108.971109997</v>
      </c>
      <c r="AI44" s="12">
        <f t="shared" si="14"/>
        <v>-0.26149766507130223</v>
      </c>
      <c r="AL44" s="73">
        <f>Summary!G44</f>
        <v>-526330.94521420531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-188917.76693490616</v>
      </c>
      <c r="AN44" s="20">
        <f>Summary!I44</f>
        <v>6202018.3049380956</v>
      </c>
      <c r="AP44" s="12">
        <v>1</v>
      </c>
    </row>
    <row r="45" spans="1:42" x14ac:dyDescent="0.3">
      <c r="A45">
        <v>41</v>
      </c>
      <c r="B45" t="str">
        <f>Summary!B45</f>
        <v>Portland Snowy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139807926.06683597</v>
      </c>
      <c r="H45" s="73">
        <f>SUMIFS(AM$5:AM45,$F$5:$F45,$F45,$D$5:$D45,$D45)</f>
        <v>-121440444.4651641</v>
      </c>
      <c r="I45" s="20">
        <f>SUMIFS(AN$5:AN45,$F$5:$F45,$F45,$D$5:$D45,$D45)</f>
        <v>74364136.917539746</v>
      </c>
      <c r="J45" s="73">
        <f t="shared" si="0"/>
        <v>74364136.917539746</v>
      </c>
      <c r="K45" s="73">
        <f t="shared" si="1"/>
        <v>214172062.98437572</v>
      </c>
      <c r="L45" s="73">
        <f t="shared" si="2"/>
        <v>92731618.51921162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63326400.189024121</v>
      </c>
      <c r="Q45" s="73">
        <f>P45/SUMIFS(FinParameters!$H$8:$H$39,FinParameters!$B$8:$B$39,Financials!$E45,FinParameters!$C$8:$C$39,Financials!$F45)</f>
        <v>32496456.355324268</v>
      </c>
      <c r="R45" s="73">
        <f t="shared" si="15"/>
        <v>14293952.387476031</v>
      </c>
      <c r="S45" s="12">
        <f t="shared" si="4"/>
        <v>0.29152026929858332</v>
      </c>
      <c r="T45" s="115">
        <f t="shared" si="5"/>
        <v>139807926.06683597</v>
      </c>
      <c r="U45" s="73">
        <f>T45/SUMIFS(FinParameters!$L$8:$L$39,FinParameters!$B$8:$B$39,Financials!$E45,FinParameters!$C$8:$C$39,Financials!$F45)</f>
        <v>117615547.78914206</v>
      </c>
      <c r="V45" s="73">
        <f t="shared" si="6"/>
        <v>117615547.78914206</v>
      </c>
      <c r="W45" s="12"/>
      <c r="X45" s="73">
        <f t="shared" si="7"/>
        <v>203134326.25586009</v>
      </c>
      <c r="Y45" s="73">
        <f t="shared" si="8"/>
        <v>150112004.14446634</v>
      </c>
      <c r="Z45" s="73">
        <f t="shared" si="8"/>
        <v>131909500.17661808</v>
      </c>
      <c r="AA45" s="12">
        <f t="shared" si="9"/>
        <v>2.6902491327886211</v>
      </c>
      <c r="AB45" s="115">
        <f t="shared" si="10"/>
        <v>-121440444.4651641</v>
      </c>
      <c r="AC45" s="73">
        <f>AB45/SUMIFS(FinParameters!$L$8:$L$39,FinParameters!$B$8:$B$39,Financials!$E45,FinParameters!$C$8:$C$39,Financials!$F45)</f>
        <v>-102163624.06162119</v>
      </c>
      <c r="AD45" s="73">
        <f t="shared" si="11"/>
        <v>-102163624.06162119</v>
      </c>
      <c r="AE45" s="12"/>
      <c r="AF45" s="73">
        <f t="shared" si="12"/>
        <v>81693881.790695995</v>
      </c>
      <c r="AG45" s="73">
        <f t="shared" si="13"/>
        <v>47948380.082845151</v>
      </c>
      <c r="AH45" s="73">
        <f t="shared" si="13"/>
        <v>29745876.114996895</v>
      </c>
      <c r="AI45" s="12">
        <f t="shared" si="14"/>
        <v>0.60665696796107604</v>
      </c>
      <c r="AL45" s="73">
        <f>Summary!G45</f>
        <v>18773330.945654888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-23399267.935984991</v>
      </c>
      <c r="AN45" s="20">
        <f>Summary!I45</f>
        <v>12961885.285271753</v>
      </c>
      <c r="AP45" s="12">
        <v>1</v>
      </c>
    </row>
    <row r="46" spans="1:42" x14ac:dyDescent="0.3">
      <c r="A46">
        <v>42</v>
      </c>
      <c r="B46" t="str">
        <f>Summary!B46</f>
        <v>Portland Snowy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73420360.746077254</v>
      </c>
      <c r="H46" s="73">
        <f>SUMIFS(AM$5:AM46,$F$5:$F46,$F46,$D$5:$D46,$D46)</f>
        <v>-50312961.800065815</v>
      </c>
      <c r="I46" s="20">
        <f>SUMIFS(AN$5:AN46,$F$5:$F46,$F46,$D$5:$D46,$D46)</f>
        <v>50506180.895057514</v>
      </c>
      <c r="J46" s="73">
        <f t="shared" si="0"/>
        <v>50506180.895057514</v>
      </c>
      <c r="K46" s="73">
        <f t="shared" si="1"/>
        <v>123926541.64113477</v>
      </c>
      <c r="L46" s="73">
        <f t="shared" si="2"/>
        <v>73613579.841068953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39468444.166541889</v>
      </c>
      <c r="Q46" s="73">
        <f>P46/SUMIFS(FinParameters!$H$8:$H$39,FinParameters!$B$8:$B$39,Financials!$E46,FinParameters!$C$8:$C$39,Financials!$F46)</f>
        <v>20253552.537996337</v>
      </c>
      <c r="R46" s="73">
        <f t="shared" si="15"/>
        <v>-9564003.6350062005</v>
      </c>
      <c r="S46" s="12">
        <f t="shared" si="4"/>
        <v>-0.19505458250249211</v>
      </c>
      <c r="T46" s="115">
        <f t="shared" si="5"/>
        <v>73420360.746077254</v>
      </c>
      <c r="U46" s="73">
        <f>T46/SUMIFS(FinParameters!$L$8:$L$39,FinParameters!$B$8:$B$39,Financials!$E46,FinParameters!$C$8:$C$39,Financials!$F46)</f>
        <v>61765997.042958125</v>
      </c>
      <c r="V46" s="73">
        <f t="shared" si="6"/>
        <v>61765997.042958125</v>
      </c>
      <c r="W46" s="12"/>
      <c r="X46" s="73">
        <f t="shared" si="7"/>
        <v>112888804.91261914</v>
      </c>
      <c r="Y46" s="73">
        <f t="shared" si="8"/>
        <v>82019549.580954462</v>
      </c>
      <c r="Z46" s="73">
        <f t="shared" si="8"/>
        <v>52201993.407951921</v>
      </c>
      <c r="AA46" s="12">
        <f t="shared" si="9"/>
        <v>1.0646417984113727</v>
      </c>
      <c r="AB46" s="115">
        <f t="shared" si="10"/>
        <v>-50312961.800065815</v>
      </c>
      <c r="AC46" s="73">
        <f>AB46/SUMIFS(FinParameters!$L$8:$L$39,FinParameters!$B$8:$B$39,Financials!$E46,FinParameters!$C$8:$C$39,Financials!$F46)</f>
        <v>-42326545.636475459</v>
      </c>
      <c r="AD46" s="73">
        <f t="shared" si="11"/>
        <v>-42326545.636475459</v>
      </c>
      <c r="AE46" s="12"/>
      <c r="AF46" s="73">
        <f t="shared" si="12"/>
        <v>62575843.112553328</v>
      </c>
      <c r="AG46" s="73">
        <f t="shared" si="13"/>
        <v>39693003.944479004</v>
      </c>
      <c r="AH46" s="73">
        <f t="shared" si="13"/>
        <v>9875447.7714764625</v>
      </c>
      <c r="AI46" s="12">
        <f t="shared" si="14"/>
        <v>0.20140637912767362</v>
      </c>
      <c r="AL46" s="73">
        <f>Summary!G46</f>
        <v>8346943.4587955428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-9927050.5827841796</v>
      </c>
      <c r="AN46" s="20">
        <f>Summary!I46</f>
        <v>8865183.0067633651</v>
      </c>
      <c r="AP46" s="12">
        <v>1</v>
      </c>
    </row>
    <row r="47" spans="1:42" x14ac:dyDescent="0.3">
      <c r="A47">
        <v>43</v>
      </c>
      <c r="B47" t="str">
        <f>Summary!B47</f>
        <v>Portland Snowy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36631563.303723849</v>
      </c>
      <c r="H47" s="73">
        <f>SUMIFS(AM$5:AM47,$F$5:$F47,$F47,$D$5:$D47,$D47)</f>
        <v>-19822410.75334914</v>
      </c>
      <c r="I47" s="20">
        <f>SUMIFS(AN$5:AN47,$F$5:$F47,$F47,$D$5:$D47,$D47)</f>
        <v>39884275.490647323</v>
      </c>
      <c r="J47" s="73">
        <f t="shared" si="0"/>
        <v>39884275.490647323</v>
      </c>
      <c r="K47" s="73">
        <f t="shared" si="1"/>
        <v>76515838.794371173</v>
      </c>
      <c r="L47" s="73">
        <f t="shared" si="2"/>
        <v>56693428.041022032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28846538.762131698</v>
      </c>
      <c r="Q47" s="73">
        <f>P47/SUMIFS(FinParameters!$H$8:$H$39,FinParameters!$B$8:$B$39,Financials!$E47,FinParameters!$C$8:$C$39,Financials!$F47)</f>
        <v>14802835.548644632</v>
      </c>
      <c r="R47" s="73">
        <f t="shared" si="15"/>
        <v>-20185909.039416391</v>
      </c>
      <c r="S47" s="12">
        <f t="shared" si="4"/>
        <v>-0.41168470970725357</v>
      </c>
      <c r="T47" s="115">
        <f t="shared" si="5"/>
        <v>36631563.303723849</v>
      </c>
      <c r="U47" s="73">
        <f>T47/SUMIFS(FinParameters!$L$8:$L$39,FinParameters!$B$8:$B$39,Financials!$E47,FinParameters!$C$8:$C$39,Financials!$F47)</f>
        <v>30816860.714180399</v>
      </c>
      <c r="V47" s="73">
        <f t="shared" si="6"/>
        <v>30816860.714180399</v>
      </c>
      <c r="W47" s="12"/>
      <c r="X47" s="73">
        <f t="shared" si="7"/>
        <v>65478102.065855548</v>
      </c>
      <c r="Y47" s="73">
        <f t="shared" si="8"/>
        <v>45619696.262825027</v>
      </c>
      <c r="Z47" s="73">
        <f t="shared" si="8"/>
        <v>10630951.674764007</v>
      </c>
      <c r="AA47" s="12">
        <f t="shared" si="9"/>
        <v>0.21681462279409919</v>
      </c>
      <c r="AB47" s="115">
        <f t="shared" si="10"/>
        <v>-19822410.75334914</v>
      </c>
      <c r="AC47" s="73">
        <f>AB47/SUMIFS(FinParameters!$L$8:$L$39,FinParameters!$B$8:$B$39,Financials!$E47,FinParameters!$C$8:$C$39,Financials!$F47)</f>
        <v>-16675905.042336363</v>
      </c>
      <c r="AD47" s="73">
        <f t="shared" si="11"/>
        <v>-16675905.042336363</v>
      </c>
      <c r="AE47" s="12"/>
      <c r="AF47" s="73">
        <f t="shared" si="12"/>
        <v>45655691.312506407</v>
      </c>
      <c r="AG47" s="73">
        <f t="shared" si="13"/>
        <v>28943791.220488664</v>
      </c>
      <c r="AH47" s="73">
        <f t="shared" si="13"/>
        <v>-6044953.367572356</v>
      </c>
      <c r="AI47" s="12">
        <f t="shared" si="14"/>
        <v>-0.12328475608720273</v>
      </c>
      <c r="AL47" s="73">
        <f>Summary!G47</f>
        <v>2733462.9441192173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-3880581.0136669762</v>
      </c>
      <c r="AN47" s="20">
        <f>Summary!I47</f>
        <v>7065817.4927045908</v>
      </c>
      <c r="AP47" s="12">
        <v>1</v>
      </c>
    </row>
    <row r="48" spans="1:42" x14ac:dyDescent="0.3">
      <c r="A48">
        <v>44</v>
      </c>
      <c r="B48" t="str">
        <f>Summary!B48</f>
        <v>Portland Snowy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11401684.157936249</v>
      </c>
      <c r="H48" s="73">
        <f>SUMIFS(AM$5:AM48,$F$5:$F48,$F48,$D$5:$D48,$D48)</f>
        <v>241230.04538268328</v>
      </c>
      <c r="I48" s="20">
        <f>SUMIFS(AN$5:AN48,$F$5:$F48,$F48,$D$5:$D48,$D48)</f>
        <v>33729760.524410538</v>
      </c>
      <c r="J48" s="73">
        <f t="shared" si="0"/>
        <v>33729760.524410538</v>
      </c>
      <c r="K48" s="73">
        <f t="shared" si="1"/>
        <v>45131444.682346791</v>
      </c>
      <c r="L48" s="73">
        <f t="shared" si="2"/>
        <v>45372674.72772947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22692023.795894913</v>
      </c>
      <c r="Q48" s="73">
        <f>P48/SUMIFS(FinParameters!$H$8:$H$39,FinParameters!$B$8:$B$39,Financials!$E48,FinParameters!$C$8:$C$39,Financials!$F48)</f>
        <v>11644596.229947845</v>
      </c>
      <c r="R48" s="73">
        <f t="shared" si="15"/>
        <v>-26340424.005653176</v>
      </c>
      <c r="S48" s="12">
        <f t="shared" si="4"/>
        <v>-0.53720393712062509</v>
      </c>
      <c r="T48" s="115">
        <f t="shared" si="5"/>
        <v>11401684.157936249</v>
      </c>
      <c r="U48" s="73">
        <f>T48/SUMIFS(FinParameters!$L$8:$L$39,FinParameters!$B$8:$B$39,Financials!$E48,FinParameters!$C$8:$C$39,Financials!$F48)</f>
        <v>9591840.5034731366</v>
      </c>
      <c r="V48" s="73">
        <f t="shared" si="6"/>
        <v>9591840.5034731366</v>
      </c>
      <c r="W48" s="12"/>
      <c r="X48" s="73">
        <f t="shared" si="7"/>
        <v>34093707.953831166</v>
      </c>
      <c r="Y48" s="73">
        <f t="shared" si="8"/>
        <v>21236436.733420983</v>
      </c>
      <c r="Z48" s="73">
        <f t="shared" si="8"/>
        <v>-16748583.50218004</v>
      </c>
      <c r="AA48" s="12">
        <f t="shared" si="9"/>
        <v>-0.34158163120812501</v>
      </c>
      <c r="AB48" s="115">
        <f t="shared" si="10"/>
        <v>241230.04538268328</v>
      </c>
      <c r="AC48" s="73">
        <f>AB48/SUMIFS(FinParameters!$L$8:$L$39,FinParameters!$B$8:$B$39,Financials!$E48,FinParameters!$C$8:$C$39,Financials!$F48)</f>
        <v>202938.45083804693</v>
      </c>
      <c r="AD48" s="73">
        <f t="shared" si="11"/>
        <v>202938.45083804693</v>
      </c>
      <c r="AE48" s="12"/>
      <c r="AF48" s="73">
        <f t="shared" si="12"/>
        <v>34334937.999213852</v>
      </c>
      <c r="AG48" s="73">
        <f t="shared" si="13"/>
        <v>21439375.184259031</v>
      </c>
      <c r="AH48" s="73">
        <f t="shared" si="13"/>
        <v>-16545645.051341994</v>
      </c>
      <c r="AI48" s="12">
        <f t="shared" si="14"/>
        <v>-0.33744277092402475</v>
      </c>
      <c r="AL48" s="73">
        <f>Summary!G48</f>
        <v>-665372.71057744452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33483.064407866696</v>
      </c>
      <c r="AN48" s="20">
        <f>Summary!I48</f>
        <v>6052410.0309037324</v>
      </c>
      <c r="AP48" s="12">
        <v>1</v>
      </c>
    </row>
    <row r="49" spans="1:42" x14ac:dyDescent="0.3">
      <c r="A49">
        <v>45</v>
      </c>
      <c r="B49" t="str">
        <f>Summary!B49</f>
        <v>Portland Snowy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-5247724.6527007082</v>
      </c>
      <c r="H49" s="73">
        <f>SUMIFS(AM$5:AM49,$F$5:$F49,$F49,$D$5:$D49,$D49)</f>
        <v>18584488.05238178</v>
      </c>
      <c r="I49" s="20">
        <f>SUMIFS(AN$5:AN49,$F$5:$F49,$F49,$D$5:$D49,$D49)</f>
        <v>28542950.812425181</v>
      </c>
      <c r="J49" s="73">
        <f t="shared" si="0"/>
        <v>28542950.812425181</v>
      </c>
      <c r="K49" s="73">
        <f t="shared" si="1"/>
        <v>23295226.159724474</v>
      </c>
      <c r="L49" s="73">
        <f t="shared" si="2"/>
        <v>41879714.212106258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17505214.083909556</v>
      </c>
      <c r="Q49" s="73">
        <f>P49/SUMIFS(FinParameters!$H$8:$H$39,FinParameters!$B$8:$B$39,Financials!$E49,FinParameters!$C$8:$C$39,Financials!$F49)</f>
        <v>8982942.718524687</v>
      </c>
      <c r="R49" s="73">
        <f t="shared" si="15"/>
        <v>-31527233.717638534</v>
      </c>
      <c r="S49" s="12">
        <f t="shared" si="4"/>
        <v>-0.64298714690403702</v>
      </c>
      <c r="T49" s="115">
        <f t="shared" si="5"/>
        <v>-5247724.6527007082</v>
      </c>
      <c r="U49" s="73">
        <f>T49/SUMIFS(FinParameters!$L$8:$L$39,FinParameters!$B$8:$B$39,Financials!$E49,FinParameters!$C$8:$C$39,Financials!$F49)</f>
        <v>-4414728.3136073165</v>
      </c>
      <c r="V49" s="73">
        <f t="shared" si="6"/>
        <v>-4414728.3136073165</v>
      </c>
      <c r="W49" s="12"/>
      <c r="X49" s="73">
        <f t="shared" si="7"/>
        <v>12257489.431208849</v>
      </c>
      <c r="Y49" s="73">
        <f t="shared" si="8"/>
        <v>4568214.4049173705</v>
      </c>
      <c r="Z49" s="73">
        <f t="shared" si="8"/>
        <v>-35941962.03124585</v>
      </c>
      <c r="AA49" s="12">
        <f t="shared" si="9"/>
        <v>-0.73302402067944605</v>
      </c>
      <c r="AB49" s="115">
        <f t="shared" si="10"/>
        <v>18584488.05238178</v>
      </c>
      <c r="AC49" s="73">
        <f>AB49/SUMIFS(FinParameters!$L$8:$L$39,FinParameters!$B$8:$B$39,Financials!$E49,FinParameters!$C$8:$C$39,Financials!$F49)</f>
        <v>15634483.710291956</v>
      </c>
      <c r="AD49" s="73">
        <f t="shared" si="11"/>
        <v>15634483.710291956</v>
      </c>
      <c r="AE49" s="12"/>
      <c r="AF49" s="73">
        <f t="shared" si="12"/>
        <v>30841977.483590629</v>
      </c>
      <c r="AG49" s="73">
        <f t="shared" si="13"/>
        <v>20202698.115209326</v>
      </c>
      <c r="AH49" s="73">
        <f t="shared" si="13"/>
        <v>-20307478.320953894</v>
      </c>
      <c r="AI49" s="12">
        <f t="shared" si="14"/>
        <v>-0.41416407361805685</v>
      </c>
      <c r="AL49" s="73">
        <f>Summary!G49</f>
        <v>-3126043.7672759341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3474200.7342375363</v>
      </c>
      <c r="AN49" s="20">
        <f>Summary!I49</f>
        <v>5195628.9530151347</v>
      </c>
      <c r="AP49" s="12">
        <v>1</v>
      </c>
    </row>
    <row r="50" spans="1:42" x14ac:dyDescent="0.3">
      <c r="A50">
        <v>46</v>
      </c>
      <c r="B50" t="str">
        <f>Summary!B50</f>
        <v>Portland Snowy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-24702197.834640589</v>
      </c>
      <c r="H50" s="73">
        <f>SUMIFS(AM$5:AM50,$F$5:$F50,$F50,$D$5:$D50,$D50)</f>
        <v>43303208.817353591</v>
      </c>
      <c r="I50" s="20">
        <f>SUMIFS(AN$5:AN50,$F$5:$F50,$F50,$D$5:$D50,$D50)</f>
        <v>21880270.007641543</v>
      </c>
      <c r="J50" s="73">
        <f t="shared" si="0"/>
        <v>21880270.007641543</v>
      </c>
      <c r="K50" s="73">
        <f t="shared" si="1"/>
        <v>-2821927.8269990459</v>
      </c>
      <c r="L50" s="73">
        <f t="shared" si="2"/>
        <v>40481280.990354545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10842533.279125918</v>
      </c>
      <c r="Q50" s="73">
        <f>P50/SUMIFS(FinParameters!$H$8:$H$39,FinParameters!$B$8:$B$39,Financials!$E50,FinParameters!$C$8:$C$39,Financials!$F50)</f>
        <v>5563933.9743700661</v>
      </c>
      <c r="R50" s="73">
        <f t="shared" si="15"/>
        <v>-38189914.52242218</v>
      </c>
      <c r="S50" s="12">
        <f t="shared" si="4"/>
        <v>-0.77887024276231254</v>
      </c>
      <c r="T50" s="115">
        <f t="shared" si="5"/>
        <v>-24702197.834640589</v>
      </c>
      <c r="U50" s="73">
        <f>T50/SUMIFS(FinParameters!$L$8:$L$39,FinParameters!$B$8:$B$39,Financials!$E50,FinParameters!$C$8:$C$39,Financials!$F50)</f>
        <v>-20781100.268436044</v>
      </c>
      <c r="V50" s="73">
        <f t="shared" si="6"/>
        <v>-20781100.268436044</v>
      </c>
      <c r="W50" s="12"/>
      <c r="X50" s="73">
        <f t="shared" si="7"/>
        <v>-13859664.555514671</v>
      </c>
      <c r="Y50" s="73">
        <f t="shared" si="8"/>
        <v>-15217166.294065978</v>
      </c>
      <c r="Z50" s="73">
        <f t="shared" si="8"/>
        <v>-58971014.790858224</v>
      </c>
      <c r="AA50" s="12">
        <f t="shared" si="9"/>
        <v>-1.2026936739837073</v>
      </c>
      <c r="AB50" s="115">
        <f t="shared" si="10"/>
        <v>43303208.817353591</v>
      </c>
      <c r="AC50" s="73">
        <f>AB50/SUMIFS(FinParameters!$L$8:$L$39,FinParameters!$B$8:$B$39,Financials!$E50,FinParameters!$C$8:$C$39,Financials!$F50)</f>
        <v>36429484.145597361</v>
      </c>
      <c r="AD50" s="73">
        <f t="shared" si="11"/>
        <v>36429484.145597361</v>
      </c>
      <c r="AE50" s="12"/>
      <c r="AF50" s="73">
        <f t="shared" si="12"/>
        <v>29443544.26183892</v>
      </c>
      <c r="AG50" s="73">
        <f t="shared" si="13"/>
        <v>21212317.851531383</v>
      </c>
      <c r="AH50" s="73">
        <f t="shared" si="13"/>
        <v>-22541530.645260863</v>
      </c>
      <c r="AI50" s="12">
        <f t="shared" si="14"/>
        <v>-0.45972680655256137</v>
      </c>
      <c r="AL50" s="73">
        <f>Summary!G50</f>
        <v>-5892643.4799591517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8145019.2181011122</v>
      </c>
      <c r="AN50" s="20">
        <f>Summary!I50</f>
        <v>4032593.48216801</v>
      </c>
      <c r="AP50" s="12">
        <v>1</v>
      </c>
    </row>
    <row r="51" spans="1:42" x14ac:dyDescent="0.3">
      <c r="A51">
        <v>47</v>
      </c>
      <c r="B51" t="str">
        <f>Summary!B51</f>
        <v>Portland Snowy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-57822589.6941645</v>
      </c>
      <c r="H51" s="73">
        <f>SUMIFS(AM$5:AM51,$F$5:$F51,$F51,$D$5:$D51,$D51)</f>
        <v>93022361.31888473</v>
      </c>
      <c r="I51" s="20">
        <f>SUMIFS(AN$5:AN51,$F$5:$F51,$F51,$D$5:$D51,$D51)</f>
        <v>11035561.395647012</v>
      </c>
      <c r="J51" s="73">
        <f t="shared" si="0"/>
        <v>11035561.395647012</v>
      </c>
      <c r="K51" s="73">
        <f t="shared" si="1"/>
        <v>-46787028.298517488</v>
      </c>
      <c r="L51" s="73">
        <f t="shared" si="2"/>
        <v>46235333.020367242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-2175.3328686133027</v>
      </c>
      <c r="Q51" s="73">
        <f>P51/SUMIFS(FinParameters!$H$8:$H$39,FinParameters!$B$8:$B$39,Financials!$E51,FinParameters!$C$8:$C$39,Financials!$F51)</f>
        <v>-1116.289721383007</v>
      </c>
      <c r="R51" s="73">
        <f t="shared" si="15"/>
        <v>-49034623.134416699</v>
      </c>
      <c r="S51" s="12">
        <f t="shared" si="4"/>
        <v>-1.0000443651697222</v>
      </c>
      <c r="T51" s="115">
        <f t="shared" si="5"/>
        <v>-57822589.6941645</v>
      </c>
      <c r="U51" s="73">
        <f>T51/SUMIFS(FinParameters!$L$8:$L$39,FinParameters!$B$8:$B$39,Financials!$E51,FinParameters!$C$8:$C$39,Financials!$F51)</f>
        <v>-48644134.512193397</v>
      </c>
      <c r="V51" s="73">
        <f t="shared" si="6"/>
        <v>-48644134.512193397</v>
      </c>
      <c r="W51" s="12"/>
      <c r="X51" s="73">
        <f t="shared" si="7"/>
        <v>-57824765.027033113</v>
      </c>
      <c r="Y51" s="73">
        <f t="shared" si="8"/>
        <v>-48645250.801914781</v>
      </c>
      <c r="Z51" s="73">
        <f t="shared" si="8"/>
        <v>-97678757.646610096</v>
      </c>
      <c r="AA51" s="12">
        <f t="shared" si="9"/>
        <v>-1.9921248484666942</v>
      </c>
      <c r="AB51" s="115">
        <f t="shared" si="10"/>
        <v>93022361.31888473</v>
      </c>
      <c r="AC51" s="73">
        <f>AB51/SUMIFS(FinParameters!$L$8:$L$39,FinParameters!$B$8:$B$39,Financials!$E51,FinParameters!$C$8:$C$39,Financials!$F51)</f>
        <v>78256478.662946329</v>
      </c>
      <c r="AD51" s="73">
        <f t="shared" si="11"/>
        <v>78256478.662946329</v>
      </c>
      <c r="AE51" s="12"/>
      <c r="AF51" s="73">
        <f t="shared" si="12"/>
        <v>35197596.291851617</v>
      </c>
      <c r="AG51" s="73">
        <f t="shared" si="13"/>
        <v>29611227.861031547</v>
      </c>
      <c r="AH51" s="73">
        <f t="shared" si="13"/>
        <v>-19422278.983663768</v>
      </c>
      <c r="AI51" s="12">
        <f t="shared" si="14"/>
        <v>-0.39611073594107921</v>
      </c>
      <c r="AL51" s="73">
        <f>Summary!G51</f>
        <v>-10688050.332502784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16073992.761751805</v>
      </c>
      <c r="AN51" s="20">
        <f>Summary!I51</f>
        <v>2439049.8700572969</v>
      </c>
      <c r="AP51" s="12">
        <v>1</v>
      </c>
    </row>
    <row r="52" spans="1:42" x14ac:dyDescent="0.3">
      <c r="A52">
        <v>48</v>
      </c>
      <c r="B52" t="str">
        <f>Summary!B52</f>
        <v>Portland Snowy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17042158.517188378</v>
      </c>
      <c r="H52" s="73">
        <f>SUMIFS(AM$5:AM52,$F$5:$F52,$F52,$D$5:$D52,$D52)</f>
        <v>-1231484.9165957184</v>
      </c>
      <c r="I52" s="20">
        <f>SUMIFS(AN$5:AN52,$F$5:$F52,$F52,$D$5:$D52,$D52)</f>
        <v>34527008.304879144</v>
      </c>
      <c r="J52" s="73">
        <f t="shared" si="0"/>
        <v>34527008.304879144</v>
      </c>
      <c r="K52" s="73">
        <f t="shared" si="1"/>
        <v>51569166.822067522</v>
      </c>
      <c r="L52" s="73">
        <f t="shared" si="2"/>
        <v>50337681.905471802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23489271.576363519</v>
      </c>
      <c r="Q52" s="73">
        <f>P52/SUMIFS(FinParameters!$H$8:$H$39,FinParameters!$B$8:$B$39,Financials!$E52,FinParameters!$C$8:$C$39,Financials!$F52)</f>
        <v>12053710.400736721</v>
      </c>
      <c r="R52" s="73">
        <f t="shared" si="15"/>
        <v>-25543176.225184571</v>
      </c>
      <c r="S52" s="12">
        <f t="shared" si="4"/>
        <v>-0.52094434135874612</v>
      </c>
      <c r="T52" s="115">
        <f t="shared" si="5"/>
        <v>17042158.517188378</v>
      </c>
      <c r="U52" s="73">
        <f>T52/SUMIFS(FinParameters!$L$8:$L$39,FinParameters!$B$8:$B$39,Financials!$E52,FinParameters!$C$8:$C$39,Financials!$F52)</f>
        <v>14336975.491291376</v>
      </c>
      <c r="V52" s="73">
        <f t="shared" si="6"/>
        <v>14336975.491291376</v>
      </c>
      <c r="W52" s="12"/>
      <c r="X52" s="73">
        <f t="shared" si="7"/>
        <v>40531430.093551897</v>
      </c>
      <c r="Y52" s="73">
        <f t="shared" si="8"/>
        <v>26390685.892028097</v>
      </c>
      <c r="Z52" s="73">
        <f t="shared" si="8"/>
        <v>-11206200.733893195</v>
      </c>
      <c r="AA52" s="12">
        <f t="shared" si="9"/>
        <v>-0.22854663057509814</v>
      </c>
      <c r="AB52" s="115">
        <f t="shared" si="10"/>
        <v>-1231484.9165957184</v>
      </c>
      <c r="AC52" s="73">
        <f>AB52/SUMIFS(FinParameters!$L$8:$L$39,FinParameters!$B$8:$B$39,Financials!$E52,FinParameters!$C$8:$C$39,Financials!$F52)</f>
        <v>-1036005.4478615819</v>
      </c>
      <c r="AD52" s="73">
        <f t="shared" si="11"/>
        <v>-1036005.4478615819</v>
      </c>
      <c r="AE52" s="12"/>
      <c r="AF52" s="73">
        <f t="shared" si="12"/>
        <v>39299945.176956177</v>
      </c>
      <c r="AG52" s="73">
        <f t="shared" si="13"/>
        <v>25354680.444166515</v>
      </c>
      <c r="AH52" s="73">
        <f t="shared" si="13"/>
        <v>-12242206.181754777</v>
      </c>
      <c r="AI52" s="12">
        <f t="shared" si="14"/>
        <v>-0.24967560728975591</v>
      </c>
      <c r="AL52" s="73">
        <f>Summary!G52</f>
        <v>52237.14087490258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-319366.90593632049</v>
      </c>
      <c r="AN52" s="20">
        <f>Summary!I52</f>
        <v>6185968.6090535782</v>
      </c>
      <c r="AP52" s="12">
        <v>1</v>
      </c>
    </row>
    <row r="53" spans="1:42" x14ac:dyDescent="0.3">
      <c r="A53">
        <v>49</v>
      </c>
      <c r="B53" t="str">
        <f>Summary!B53</f>
        <v>Portland Snowy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155027309.56841117</v>
      </c>
      <c r="H53" s="73">
        <f>SUMIFS(AM$5:AM53,$F$5:$F53,$F53,$D$5:$D53,$D53)</f>
        <v>-142244719.95467776</v>
      </c>
      <c r="I53" s="20">
        <f>SUMIFS(AN$5:AN53,$F$5:$F53,$F53,$D$5:$D53,$D53)</f>
        <v>86221124.834730625</v>
      </c>
      <c r="J53" s="73">
        <f t="shared" si="0"/>
        <v>86221124.834730625</v>
      </c>
      <c r="K53" s="73">
        <f t="shared" si="1"/>
        <v>241248434.4031418</v>
      </c>
      <c r="L53" s="73">
        <f t="shared" si="2"/>
        <v>99003714.448464036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73423694.68800211</v>
      </c>
      <c r="Q53" s="73">
        <f>P53/SUMIFS(FinParameters!$H$8:$H$39,FinParameters!$B$8:$B$39,Financials!$E53,FinParameters!$C$8:$C$39,Financials!$F53)</f>
        <v>34252695.454219155</v>
      </c>
      <c r="R53" s="73">
        <f t="shared" si="15"/>
        <v>20589369.619871568</v>
      </c>
      <c r="S53" s="12">
        <f t="shared" si="4"/>
        <v>0.38969684184138459</v>
      </c>
      <c r="T53" s="115">
        <f t="shared" si="5"/>
        <v>155027309.56841117</v>
      </c>
      <c r="U53" s="73">
        <f>T53/SUMIFS(FinParameters!$L$8:$L$39,FinParameters!$B$8:$B$39,Financials!$E53,FinParameters!$C$8:$C$39,Financials!$F53)</f>
        <v>127238132.71065313</v>
      </c>
      <c r="V53" s="73">
        <f t="shared" si="6"/>
        <v>127238132.71065313</v>
      </c>
      <c r="W53" s="12"/>
      <c r="X53" s="73">
        <f t="shared" si="7"/>
        <v>228451004.25641328</v>
      </c>
      <c r="Y53" s="73">
        <f t="shared" si="8"/>
        <v>161490828.16487229</v>
      </c>
      <c r="Z53" s="73">
        <f t="shared" si="8"/>
        <v>147827502.33052468</v>
      </c>
      <c r="AA53" s="12">
        <f t="shared" si="9"/>
        <v>2.797944369307249</v>
      </c>
      <c r="AB53" s="115">
        <f t="shared" si="10"/>
        <v>-142244719.95467776</v>
      </c>
      <c r="AC53" s="73">
        <f>AB53/SUMIFS(FinParameters!$L$8:$L$39,FinParameters!$B$8:$B$39,Financials!$E53,FinParameters!$C$8:$C$39,Financials!$F53)</f>
        <v>-116746866.11907038</v>
      </c>
      <c r="AD53" s="73">
        <f t="shared" si="11"/>
        <v>-116746866.11907038</v>
      </c>
      <c r="AE53" s="12"/>
      <c r="AF53" s="73">
        <f t="shared" si="12"/>
        <v>86206284.30173552</v>
      </c>
      <c r="AG53" s="73">
        <f t="shared" si="13"/>
        <v>44743962.045801908</v>
      </c>
      <c r="AH53" s="73">
        <f t="shared" si="13"/>
        <v>31080636.211454302</v>
      </c>
      <c r="AI53" s="12">
        <f t="shared" si="14"/>
        <v>0.58826598374021855</v>
      </c>
      <c r="AL53" s="73">
        <f>Summary!G53</f>
        <v>15219383.501575194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-20804275.48951368</v>
      </c>
      <c r="AN53" s="20">
        <f>Summary!I53</f>
        <v>11856987.91719088</v>
      </c>
      <c r="AP53" s="12">
        <v>1</v>
      </c>
    </row>
    <row r="54" spans="1:42" x14ac:dyDescent="0.3">
      <c r="A54">
        <v>50</v>
      </c>
      <c r="B54" t="str">
        <f>Summary!B54</f>
        <v>Portland Snowy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80305426.591084719</v>
      </c>
      <c r="H54" s="73">
        <f>SUMIFS(AM$5:AM54,$F$5:$F54,$F54,$D$5:$D54,$D54)</f>
        <v>-59327113.235115483</v>
      </c>
      <c r="I54" s="20">
        <f>SUMIFS(AN$5:AN54,$F$5:$F54,$F54,$D$5:$D54,$D54)</f>
        <v>58859581.682230391</v>
      </c>
      <c r="J54" s="73">
        <f t="shared" si="0"/>
        <v>58859581.682230391</v>
      </c>
      <c r="K54" s="73">
        <f t="shared" si="1"/>
        <v>139165008.2733151</v>
      </c>
      <c r="L54" s="73">
        <f t="shared" si="2"/>
        <v>79837895.038199633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46062151.535501875</v>
      </c>
      <c r="Q54" s="73">
        <f>P54/SUMIFS(FinParameters!$H$8:$H$39,FinParameters!$B$8:$B$39,Financials!$E54,FinParameters!$C$8:$C$39,Financials!$F54)</f>
        <v>21488333.639650714</v>
      </c>
      <c r="R54" s="73">
        <f t="shared" si="15"/>
        <v>-6772173.5326286666</v>
      </c>
      <c r="S54" s="12">
        <f t="shared" si="4"/>
        <v>-0.12817753465944465</v>
      </c>
      <c r="T54" s="115">
        <f t="shared" si="5"/>
        <v>80305426.591084719</v>
      </c>
      <c r="U54" s="73">
        <f>T54/SUMIFS(FinParameters!$L$8:$L$39,FinParameters!$B$8:$B$39,Financials!$E54,FinParameters!$C$8:$C$39,Financials!$F54)</f>
        <v>65910403.492315277</v>
      </c>
      <c r="V54" s="73">
        <f t="shared" si="6"/>
        <v>65910403.492315277</v>
      </c>
      <c r="W54" s="12"/>
      <c r="X54" s="73">
        <f t="shared" si="7"/>
        <v>126367578.12658659</v>
      </c>
      <c r="Y54" s="73">
        <f t="shared" si="8"/>
        <v>87398737.131965995</v>
      </c>
      <c r="Z54" s="73">
        <f t="shared" si="8"/>
        <v>59138229.959686607</v>
      </c>
      <c r="AA54" s="12">
        <f t="shared" si="9"/>
        <v>1.1193145721730542</v>
      </c>
      <c r="AB54" s="115">
        <f t="shared" si="10"/>
        <v>-59327113.235115483</v>
      </c>
      <c r="AC54" s="73">
        <f>AB54/SUMIFS(FinParameters!$L$8:$L$39,FinParameters!$B$8:$B$39,Financials!$E54,FinParameters!$C$8:$C$39,Financials!$F54)</f>
        <v>-48692524.743961036</v>
      </c>
      <c r="AD54" s="73">
        <f t="shared" si="11"/>
        <v>-48692524.743961036</v>
      </c>
      <c r="AE54" s="12"/>
      <c r="AF54" s="73">
        <f t="shared" si="12"/>
        <v>67040464.891471103</v>
      </c>
      <c r="AG54" s="73">
        <f t="shared" si="13"/>
        <v>38706212.388004959</v>
      </c>
      <c r="AH54" s="73">
        <f t="shared" si="13"/>
        <v>10445705.215725571</v>
      </c>
      <c r="AI54" s="12">
        <f t="shared" si="14"/>
        <v>0.19770679765958399</v>
      </c>
      <c r="AL54" s="73">
        <f>Summary!G54</f>
        <v>6885065.8450074568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-9014151.4350496642</v>
      </c>
      <c r="AN54" s="20">
        <f>Summary!I54</f>
        <v>8353400.7871728772</v>
      </c>
      <c r="AP54" s="12">
        <v>1</v>
      </c>
    </row>
    <row r="55" spans="1:42" x14ac:dyDescent="0.3">
      <c r="A55">
        <v>51</v>
      </c>
      <c r="B55" t="str">
        <f>Summary!B55</f>
        <v>Portland Snowy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38537020.89498397</v>
      </c>
      <c r="H55" s="73">
        <f>SUMIFS(AM$5:AM55,$F$5:$F55,$F55,$D$5:$D55,$D55)</f>
        <v>-23511214.211291239</v>
      </c>
      <c r="I55" s="20">
        <f>SUMIFS(AN$5:AN55,$F$5:$F55,$F55,$D$5:$D55,$D55)</f>
        <v>46689122.170021728</v>
      </c>
      <c r="J55" s="73">
        <f t="shared" si="0"/>
        <v>46689122.170021728</v>
      </c>
      <c r="K55" s="73">
        <f t="shared" si="1"/>
        <v>85226143.06500569</v>
      </c>
      <c r="L55" s="73">
        <f t="shared" si="2"/>
        <v>61714928.853714459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33891692.023293212</v>
      </c>
      <c r="Q55" s="73">
        <f>P55/SUMIFS(FinParameters!$H$8:$H$39,FinParameters!$B$8:$B$39,Financials!$E55,FinParameters!$C$8:$C$39,Financials!$F55)</f>
        <v>15810724.456661625</v>
      </c>
      <c r="R55" s="73">
        <f t="shared" si="15"/>
        <v>-18942633.04483733</v>
      </c>
      <c r="S55" s="12">
        <f t="shared" si="4"/>
        <v>-0.3585289112789945</v>
      </c>
      <c r="T55" s="115">
        <f t="shared" si="5"/>
        <v>38537020.89498397</v>
      </c>
      <c r="U55" s="73">
        <f>T55/SUMIFS(FinParameters!$L$8:$L$39,FinParameters!$B$8:$B$39,Financials!$E55,FinParameters!$C$8:$C$39,Financials!$F55)</f>
        <v>31629127.748910569</v>
      </c>
      <c r="V55" s="73">
        <f t="shared" si="6"/>
        <v>31629127.748910569</v>
      </c>
      <c r="W55" s="12"/>
      <c r="X55" s="73">
        <f t="shared" si="7"/>
        <v>72428712.918277174</v>
      </c>
      <c r="Y55" s="73">
        <f t="shared" si="8"/>
        <v>47439852.205572195</v>
      </c>
      <c r="Z55" s="73">
        <f t="shared" si="8"/>
        <v>12686494.704073239</v>
      </c>
      <c r="AA55" s="12">
        <f t="shared" si="9"/>
        <v>0.24011842088857654</v>
      </c>
      <c r="AB55" s="115">
        <f t="shared" si="10"/>
        <v>-23511214.211291239</v>
      </c>
      <c r="AC55" s="73">
        <f>AB55/SUMIFS(FinParameters!$L$8:$L$39,FinParameters!$B$8:$B$39,Financials!$E55,FinParameters!$C$8:$C$39,Financials!$F55)</f>
        <v>-19296748.439569321</v>
      </c>
      <c r="AD55" s="73">
        <f t="shared" si="11"/>
        <v>-19296748.439569321</v>
      </c>
      <c r="AE55" s="12"/>
      <c r="AF55" s="73">
        <f t="shared" si="12"/>
        <v>48917498.706985936</v>
      </c>
      <c r="AG55" s="73">
        <f t="shared" si="13"/>
        <v>28143103.766002875</v>
      </c>
      <c r="AH55" s="73">
        <f t="shared" si="13"/>
        <v>-6610253.7354960814</v>
      </c>
      <c r="AI55" s="12">
        <f t="shared" si="14"/>
        <v>-0.12511286416495479</v>
      </c>
      <c r="AL55" s="73">
        <f>Summary!G55</f>
        <v>1905457.5912601231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-3688803.4579420988</v>
      </c>
      <c r="AN55" s="20">
        <f>Summary!I55</f>
        <v>6804846.679374407</v>
      </c>
      <c r="AP55" s="12">
        <v>1</v>
      </c>
    </row>
    <row r="56" spans="1:42" x14ac:dyDescent="0.3">
      <c r="A56">
        <v>52</v>
      </c>
      <c r="B56" t="str">
        <f>Summary!B56</f>
        <v>Portland Snowy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10201572.920993041</v>
      </c>
      <c r="H56" s="73">
        <f>SUMIFS(AM$5:AM56,$F$5:$F56,$F56,$D$5:$D56,$D56)</f>
        <v>256177.76087241067</v>
      </c>
      <c r="I56" s="20">
        <f>SUMIFS(AN$5:AN56,$F$5:$F56,$F56,$D$5:$D56,$D56)</f>
        <v>39678073.587751232</v>
      </c>
      <c r="J56" s="73">
        <f t="shared" si="0"/>
        <v>39678073.587751232</v>
      </c>
      <c r="K56" s="73">
        <f t="shared" si="1"/>
        <v>49879646.50874427</v>
      </c>
      <c r="L56" s="73">
        <f t="shared" si="2"/>
        <v>50135824.269616686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26880643.441022716</v>
      </c>
      <c r="Q56" s="73">
        <f>P56/SUMIFS(FinParameters!$H$8:$H$39,FinParameters!$B$8:$B$39,Financials!$E56,FinParameters!$C$8:$C$39,Financials!$F56)</f>
        <v>12540018.550023451</v>
      </c>
      <c r="R56" s="73">
        <f t="shared" si="15"/>
        <v>-25953681.627107825</v>
      </c>
      <c r="S56" s="12">
        <f t="shared" si="4"/>
        <v>-0.49122765538577851</v>
      </c>
      <c r="T56" s="115">
        <f t="shared" si="5"/>
        <v>10201572.920993041</v>
      </c>
      <c r="U56" s="73">
        <f>T56/SUMIFS(FinParameters!$L$8:$L$39,FinParameters!$B$8:$B$39,Financials!$E56,FinParameters!$C$8:$C$39,Financials!$F56)</f>
        <v>8372905.9918047376</v>
      </c>
      <c r="V56" s="73">
        <f t="shared" si="6"/>
        <v>8372905.9918047376</v>
      </c>
      <c r="W56" s="12"/>
      <c r="X56" s="73">
        <f t="shared" si="7"/>
        <v>37082216.362015754</v>
      </c>
      <c r="Y56" s="73">
        <f t="shared" si="8"/>
        <v>20912924.541828189</v>
      </c>
      <c r="Z56" s="73">
        <f t="shared" si="8"/>
        <v>-17580775.635303088</v>
      </c>
      <c r="AA56" s="12">
        <f t="shared" si="9"/>
        <v>-0.33275291418282438</v>
      </c>
      <c r="AB56" s="115">
        <f t="shared" si="10"/>
        <v>256177.76087241067</v>
      </c>
      <c r="AC56" s="73">
        <f>AB56/SUMIFS(FinParameters!$L$8:$L$39,FinParameters!$B$8:$B$39,Financials!$E56,FinParameters!$C$8:$C$39,Financials!$F56)</f>
        <v>210257.01875460736</v>
      </c>
      <c r="AD56" s="73">
        <f t="shared" si="11"/>
        <v>210257.01875460736</v>
      </c>
      <c r="AE56" s="12"/>
      <c r="AF56" s="73">
        <f t="shared" si="12"/>
        <v>37338394.122888163</v>
      </c>
      <c r="AG56" s="73">
        <f t="shared" si="13"/>
        <v>21123181.560582798</v>
      </c>
      <c r="AH56" s="73">
        <f t="shared" si="13"/>
        <v>-17370518.616548479</v>
      </c>
      <c r="AI56" s="12">
        <f t="shared" si="14"/>
        <v>-0.32877336076781472</v>
      </c>
      <c r="AL56" s="73">
        <f>Summary!G56</f>
        <v>-1200111.2369432077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14947.715489727376</v>
      </c>
      <c r="AN56" s="20">
        <f>Summary!I56</f>
        <v>5948313.0633406965</v>
      </c>
      <c r="AP56" s="12">
        <v>1</v>
      </c>
    </row>
    <row r="57" spans="1:42" x14ac:dyDescent="0.3">
      <c r="A57">
        <v>53</v>
      </c>
      <c r="B57" t="str">
        <f>Summary!B57</f>
        <v>Portland Snowy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-8995602.3140565082</v>
      </c>
      <c r="H57" s="73">
        <f>SUMIFS(AM$5:AM57,$F$5:$F57,$F57,$D$5:$D57,$D57)</f>
        <v>21896063.942776319</v>
      </c>
      <c r="I57" s="20">
        <f>SUMIFS(AN$5:AN57,$F$5:$F57,$F57,$D$5:$D57,$D57)</f>
        <v>33691063.315207712</v>
      </c>
      <c r="J57" s="73">
        <f t="shared" si="0"/>
        <v>33691063.315207712</v>
      </c>
      <c r="K57" s="73">
        <f t="shared" si="1"/>
        <v>24695461.001151204</v>
      </c>
      <c r="L57" s="73">
        <f t="shared" si="2"/>
        <v>46591524.943927526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20893633.168479197</v>
      </c>
      <c r="Q57" s="73">
        <f>P57/SUMIFS(FinParameters!$H$8:$H$39,FinParameters!$B$8:$B$39,Financials!$E57,FinParameters!$C$8:$C$39,Financials!$F57)</f>
        <v>9747034.0724904146</v>
      </c>
      <c r="R57" s="73">
        <f t="shared" si="15"/>
        <v>-31940691.899651345</v>
      </c>
      <c r="S57" s="12">
        <f t="shared" si="4"/>
        <v>-0.60454433473813496</v>
      </c>
      <c r="T57" s="115">
        <f t="shared" si="5"/>
        <v>-8995602.3140565082</v>
      </c>
      <c r="U57" s="73">
        <f>T57/SUMIFS(FinParameters!$L$8:$L$39,FinParameters!$B$8:$B$39,Financials!$E57,FinParameters!$C$8:$C$39,Financials!$F57)</f>
        <v>-7383109.7516601942</v>
      </c>
      <c r="V57" s="73">
        <f t="shared" si="6"/>
        <v>-7383109.7516601942</v>
      </c>
      <c r="W57" s="12"/>
      <c r="X57" s="73">
        <f t="shared" si="7"/>
        <v>11898030.854422688</v>
      </c>
      <c r="Y57" s="73">
        <f t="shared" si="8"/>
        <v>2363924.3208302204</v>
      </c>
      <c r="Z57" s="73">
        <f t="shared" si="8"/>
        <v>-39323801.651311539</v>
      </c>
      <c r="AA57" s="12">
        <f t="shared" si="9"/>
        <v>-0.74428511390280838</v>
      </c>
      <c r="AB57" s="115">
        <f t="shared" si="10"/>
        <v>21896063.942776319</v>
      </c>
      <c r="AC57" s="73">
        <f>AB57/SUMIFS(FinParameters!$L$8:$L$39,FinParameters!$B$8:$B$39,Financials!$E57,FinParameters!$C$8:$C$39,Financials!$F57)</f>
        <v>17971119.395337854</v>
      </c>
      <c r="AD57" s="73">
        <f t="shared" si="11"/>
        <v>17971119.395337854</v>
      </c>
      <c r="AE57" s="12"/>
      <c r="AF57" s="73">
        <f t="shared" si="12"/>
        <v>33794094.797199011</v>
      </c>
      <c r="AG57" s="73">
        <f t="shared" si="13"/>
        <v>20335043.716168076</v>
      </c>
      <c r="AH57" s="73">
        <f t="shared" si="13"/>
        <v>-21352682.255973686</v>
      </c>
      <c r="AI57" s="12">
        <f t="shared" si="14"/>
        <v>-0.40414412843239939</v>
      </c>
      <c r="AL57" s="73">
        <f>Summary!G57</f>
        <v>-3747877.6613557991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3311575.8903945391</v>
      </c>
      <c r="AN57" s="20">
        <f>Summary!I57</f>
        <v>5148112.5027825311</v>
      </c>
      <c r="AP57" s="12">
        <v>1</v>
      </c>
    </row>
    <row r="58" spans="1:42" x14ac:dyDescent="0.3">
      <c r="A58">
        <v>54</v>
      </c>
      <c r="B58" t="str">
        <f>Summary!B58</f>
        <v>Portland Snowy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-31475023.628537379</v>
      </c>
      <c r="H58" s="73">
        <f>SUMIFS(AM$5:AM58,$F$5:$F58,$F58,$D$5:$D58,$D58)</f>
        <v>51160879.91658733</v>
      </c>
      <c r="I58" s="20">
        <f>SUMIFS(AN$5:AN58,$F$5:$F58,$F58,$D$5:$D58,$D58)</f>
        <v>25946797.564531356</v>
      </c>
      <c r="J58" s="73">
        <f t="shared" si="0"/>
        <v>25946797.564531356</v>
      </c>
      <c r="K58" s="73">
        <f t="shared" si="1"/>
        <v>-5528226.0640060231</v>
      </c>
      <c r="L58" s="73">
        <f t="shared" si="2"/>
        <v>45632653.852581307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13149367.41780284</v>
      </c>
      <c r="Q58" s="73">
        <f>P58/SUMIFS(FinParameters!$H$8:$H$39,FinParameters!$B$8:$B$39,Financials!$E58,FinParameters!$C$8:$C$39,Financials!$F58)</f>
        <v>6134276.9454944255</v>
      </c>
      <c r="R58" s="73">
        <f t="shared" si="15"/>
        <v>-39684957.650327697</v>
      </c>
      <c r="S58" s="12">
        <f t="shared" si="4"/>
        <v>-0.75112074582486743</v>
      </c>
      <c r="T58" s="115">
        <f t="shared" si="5"/>
        <v>-31475023.628537379</v>
      </c>
      <c r="U58" s="73">
        <f>T58/SUMIFS(FinParameters!$L$8:$L$39,FinParameters!$B$8:$B$39,Financials!$E58,FinParameters!$C$8:$C$39,Financials!$F58)</f>
        <v>-25833017.7093831</v>
      </c>
      <c r="V58" s="73">
        <f t="shared" si="6"/>
        <v>-25833017.7093831</v>
      </c>
      <c r="W58" s="12"/>
      <c r="X58" s="73">
        <f t="shared" si="7"/>
        <v>-18325656.210734539</v>
      </c>
      <c r="Y58" s="73">
        <f t="shared" si="8"/>
        <v>-19698740.763888676</v>
      </c>
      <c r="Z58" s="73">
        <f t="shared" si="8"/>
        <v>-65517975.359710798</v>
      </c>
      <c r="AA58" s="12">
        <f t="shared" si="9"/>
        <v>-1.2400645844387059</v>
      </c>
      <c r="AB58" s="115">
        <f t="shared" si="10"/>
        <v>51160879.91658733</v>
      </c>
      <c r="AC58" s="73">
        <f>AB58/SUMIFS(FinParameters!$L$8:$L$39,FinParameters!$B$8:$B$39,Financials!$E58,FinParameters!$C$8:$C$39,Financials!$F58)</f>
        <v>41990116.751319438</v>
      </c>
      <c r="AD58" s="73">
        <f t="shared" si="11"/>
        <v>41990116.751319438</v>
      </c>
      <c r="AE58" s="12"/>
      <c r="AF58" s="73">
        <f t="shared" si="12"/>
        <v>32835223.705852792</v>
      </c>
      <c r="AG58" s="73">
        <f t="shared" si="13"/>
        <v>22291375.987430762</v>
      </c>
      <c r="AH58" s="73">
        <f t="shared" si="13"/>
        <v>-23527858.608391359</v>
      </c>
      <c r="AI58" s="12">
        <f t="shared" si="14"/>
        <v>-0.4453138859643212</v>
      </c>
      <c r="AL58" s="73">
        <f>Summary!G58</f>
        <v>-6772825.7938967925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7857671.0992337391</v>
      </c>
      <c r="AN58" s="20">
        <f>Summary!I58</f>
        <v>4066527.5568898115</v>
      </c>
      <c r="AP58" s="12">
        <v>1</v>
      </c>
    </row>
    <row r="59" spans="1:42" x14ac:dyDescent="0.3">
      <c r="A59">
        <v>55</v>
      </c>
      <c r="B59" t="str">
        <f>Summary!B59</f>
        <v>Portland Snowy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-67828989.078431144</v>
      </c>
      <c r="H59" s="73">
        <f>SUMIFS(AM$5:AM59,$F$5:$F59,$F59,$D$5:$D59,$D59)</f>
        <v>109502214.57633685</v>
      </c>
      <c r="I59" s="20">
        <f>SUMIFS(AN$5:AN59,$F$5:$F59,$F59,$D$5:$D59,$D59)</f>
        <v>13574867.821513517</v>
      </c>
      <c r="J59" s="73">
        <f t="shared" si="0"/>
        <v>13574867.821513517</v>
      </c>
      <c r="K59" s="73">
        <f t="shared" si="1"/>
        <v>-54254121.256917626</v>
      </c>
      <c r="L59" s="73">
        <f t="shared" si="2"/>
        <v>55248093.31941922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777437.6747850012</v>
      </c>
      <c r="Q59" s="73">
        <f>P59/SUMIFS(FinParameters!$H$8:$H$39,FinParameters!$B$8:$B$39,Financials!$E59,FinParameters!$C$8:$C$39,Financials!$F59)</f>
        <v>362680.41294029739</v>
      </c>
      <c r="R59" s="73">
        <f t="shared" si="15"/>
        <v>-52056887.393345535</v>
      </c>
      <c r="S59" s="12">
        <f t="shared" si="4"/>
        <v>-0.98528536753743923</v>
      </c>
      <c r="T59" s="115">
        <f t="shared" si="5"/>
        <v>-67828989.078431144</v>
      </c>
      <c r="U59" s="73">
        <f>T59/SUMIFS(FinParameters!$L$8:$L$39,FinParameters!$B$8:$B$39,Financials!$E59,FinParameters!$C$8:$C$39,Financials!$F59)</f>
        <v>-55670410.187841035</v>
      </c>
      <c r="V59" s="73">
        <f t="shared" si="6"/>
        <v>-55670410.187841035</v>
      </c>
      <c r="W59" s="12"/>
      <c r="X59" s="73">
        <f t="shared" si="7"/>
        <v>-67051551.403646141</v>
      </c>
      <c r="Y59" s="73">
        <f t="shared" si="8"/>
        <v>-55307729.774900734</v>
      </c>
      <c r="Z59" s="73">
        <f t="shared" si="8"/>
        <v>-107727297.58118656</v>
      </c>
      <c r="AA59" s="12">
        <f t="shared" si="9"/>
        <v>-2.0389642044687961</v>
      </c>
      <c r="AB59" s="115">
        <f t="shared" si="10"/>
        <v>109502214.57633685</v>
      </c>
      <c r="AC59" s="73">
        <f>AB59/SUMIFS(FinParameters!$L$8:$L$39,FinParameters!$B$8:$B$39,Financials!$E59,FinParameters!$C$8:$C$39,Financials!$F59)</f>
        <v>89873567.109967843</v>
      </c>
      <c r="AD59" s="73">
        <f t="shared" si="11"/>
        <v>89873567.109967843</v>
      </c>
      <c r="AE59" s="12"/>
      <c r="AF59" s="73">
        <f t="shared" si="12"/>
        <v>42450663.172690704</v>
      </c>
      <c r="AG59" s="73">
        <f t="shared" si="13"/>
        <v>34565837.335067108</v>
      </c>
      <c r="AH59" s="73">
        <f t="shared" si="13"/>
        <v>-17853730.47121872</v>
      </c>
      <c r="AI59" s="12">
        <f t="shared" si="14"/>
        <v>-0.33791915479560125</v>
      </c>
      <c r="AL59" s="73">
        <f>Summary!G59</f>
        <v>-10006399.384266643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16479853.257452117</v>
      </c>
      <c r="AN59" s="20">
        <f>Summary!I59</f>
        <v>2539306.4258665056</v>
      </c>
      <c r="AP59" s="12">
        <v>1</v>
      </c>
    </row>
    <row r="60" spans="1:42" x14ac:dyDescent="0.3">
      <c r="A60">
        <v>56</v>
      </c>
      <c r="B60" t="str">
        <f>Summary!B60</f>
        <v>Portland Snowy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16295474.839856528</v>
      </c>
      <c r="H60" s="73">
        <f>SUMIFS(AM$5:AM60,$F$5:$F60,$F60,$D$5:$D60,$D60)</f>
        <v>-1481250.425987818</v>
      </c>
      <c r="I60" s="20">
        <f>SUMIFS(AN$5:AN60,$F$5:$F60,$F60,$D$5:$D60,$D60)</f>
        <v>40550987.093362778</v>
      </c>
      <c r="J60" s="73">
        <f t="shared" si="0"/>
        <v>40550987.093362778</v>
      </c>
      <c r="K60" s="73">
        <f t="shared" si="1"/>
        <v>56846461.933219306</v>
      </c>
      <c r="L60" s="73">
        <f t="shared" si="2"/>
        <v>55365211.507231489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27753556.946634263</v>
      </c>
      <c r="Q60" s="73">
        <f>P60/SUMIFS(FinParameters!$H$8:$H$39,FinParameters!$B$8:$B$39,Financials!$E60,FinParameters!$C$8:$C$39,Financials!$F60)</f>
        <v>12947239.142675988</v>
      </c>
      <c r="R60" s="73">
        <f t="shared" si="15"/>
        <v>-25080768.121496279</v>
      </c>
      <c r="S60" s="12">
        <f t="shared" si="4"/>
        <v>-0.4747059433266973</v>
      </c>
      <c r="T60" s="115">
        <f t="shared" si="5"/>
        <v>16295474.839856528</v>
      </c>
      <c r="U60" s="73">
        <f>T60/SUMIFS(FinParameters!$L$8:$L$39,FinParameters!$B$8:$B$39,Financials!$E60,FinParameters!$C$8:$C$39,Financials!$F60)</f>
        <v>13374455.094583265</v>
      </c>
      <c r="V60" s="73">
        <f t="shared" si="6"/>
        <v>13374455.094583265</v>
      </c>
      <c r="W60" s="12"/>
      <c r="X60" s="73">
        <f t="shared" si="7"/>
        <v>44049031.786490791</v>
      </c>
      <c r="Y60" s="73">
        <f t="shared" si="8"/>
        <v>26321694.237259254</v>
      </c>
      <c r="Z60" s="73">
        <f t="shared" si="8"/>
        <v>-11706313.026913013</v>
      </c>
      <c r="AA60" s="12">
        <f t="shared" si="9"/>
        <v>-0.22156643454454225</v>
      </c>
      <c r="AB60" s="115">
        <f t="shared" si="10"/>
        <v>-1481250.425987818</v>
      </c>
      <c r="AC60" s="73">
        <f>AB60/SUMIFS(FinParameters!$L$8:$L$39,FinParameters!$B$8:$B$39,Financials!$E60,FinParameters!$C$8:$C$39,Financials!$F60)</f>
        <v>-1215731.2076449334</v>
      </c>
      <c r="AD60" s="73">
        <f t="shared" si="11"/>
        <v>-1215731.2076449334</v>
      </c>
      <c r="AE60" s="12"/>
      <c r="AF60" s="73">
        <f t="shared" si="12"/>
        <v>42567781.360502973</v>
      </c>
      <c r="AG60" s="73">
        <f t="shared" si="13"/>
        <v>25105963.029614322</v>
      </c>
      <c r="AH60" s="73">
        <f t="shared" si="13"/>
        <v>-12922044.234557947</v>
      </c>
      <c r="AI60" s="12">
        <f t="shared" si="14"/>
        <v>-0.24457668793714704</v>
      </c>
      <c r="AL60" s="73">
        <f>Summary!G60</f>
        <v>-746683.67733185005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-249765.50939209969</v>
      </c>
      <c r="AN60" s="20">
        <f>Summary!I60</f>
        <v>6023978.7884836365</v>
      </c>
      <c r="AP60" s="12">
        <v>1</v>
      </c>
    </row>
    <row r="61" spans="1:42" x14ac:dyDescent="0.3">
      <c r="A61">
        <v>57</v>
      </c>
      <c r="B61" t="str">
        <f>Summary!B61</f>
        <v>Portland Snowy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173864810.3326402</v>
      </c>
      <c r="H61" s="73">
        <f>SUMIFS(AM$5:AM61,$F$5:$F61,$F61,$D$5:$D61,$D61)</f>
        <v>-163668414.53568122</v>
      </c>
      <c r="I61" s="20">
        <f>SUMIFS(AN$5:AN61,$F$5:$F61,$F61,$D$5:$D61,$D61)</f>
        <v>100744049.39296584</v>
      </c>
      <c r="J61" s="73">
        <f t="shared" si="0"/>
        <v>100744049.39296584</v>
      </c>
      <c r="K61" s="73">
        <f t="shared" si="1"/>
        <v>274608859.72560602</v>
      </c>
      <c r="L61" s="73">
        <f t="shared" si="2"/>
        <v>110940445.18992482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86157933.492569104</v>
      </c>
      <c r="Q61" s="73">
        <f>P61/SUMIFS(FinParameters!$H$8:$H$39,FinParameters!$B$8:$B$39,Financials!$E61,FinParameters!$C$8:$C$39,Financials!$F61)</f>
        <v>36539374.398093477</v>
      </c>
      <c r="R61" s="73">
        <f t="shared" si="15"/>
        <v>30100653.377994806</v>
      </c>
      <c r="S61" s="12">
        <f t="shared" si="4"/>
        <v>0.536962430508093</v>
      </c>
      <c r="T61" s="115">
        <f t="shared" si="5"/>
        <v>173864810.3326402</v>
      </c>
      <c r="U61" s="73">
        <f>T61/SUMIFS(FinParameters!$L$8:$L$39,FinParameters!$B$8:$B$39,Financials!$E61,FinParameters!$C$8:$C$39,Financials!$F61)</f>
        <v>139218484.74691036</v>
      </c>
      <c r="V61" s="73">
        <f t="shared" si="6"/>
        <v>139218484.74691036</v>
      </c>
      <c r="W61" s="12"/>
      <c r="X61" s="73">
        <f t="shared" si="7"/>
        <v>260022743.82520929</v>
      </c>
      <c r="Y61" s="73">
        <f t="shared" si="8"/>
        <v>175757859.14500386</v>
      </c>
      <c r="Z61" s="73">
        <f t="shared" si="8"/>
        <v>169319138.12490517</v>
      </c>
      <c r="AA61" s="12">
        <f t="shared" si="9"/>
        <v>3.0204665260040682</v>
      </c>
      <c r="AB61" s="115">
        <f t="shared" si="10"/>
        <v>-163668414.53568122</v>
      </c>
      <c r="AC61" s="73">
        <f>AB61/SUMIFS(FinParameters!$L$8:$L$39,FinParameters!$B$8:$B$39,Financials!$E61,FinParameters!$C$8:$C$39,Financials!$F61)</f>
        <v>-131053941.4444644</v>
      </c>
      <c r="AD61" s="73">
        <f t="shared" si="11"/>
        <v>-131053941.4444644</v>
      </c>
      <c r="AE61" s="12"/>
      <c r="AF61" s="73">
        <f t="shared" si="12"/>
        <v>96354329.289528072</v>
      </c>
      <c r="AG61" s="73">
        <f t="shared" si="13"/>
        <v>44703917.700539455</v>
      </c>
      <c r="AH61" s="73">
        <f t="shared" si="13"/>
        <v>38265196.680440769</v>
      </c>
      <c r="AI61" s="12">
        <f t="shared" si="14"/>
        <v>0.68260887082340305</v>
      </c>
      <c r="AL61" s="73">
        <f>Summary!G61</f>
        <v>18837500.764229041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-21423694.581003457</v>
      </c>
      <c r="AN61" s="20">
        <f>Summary!I61</f>
        <v>14522924.558235213</v>
      </c>
      <c r="AP61" s="12">
        <v>1</v>
      </c>
    </row>
    <row r="62" spans="1:42" x14ac:dyDescent="0.3">
      <c r="A62">
        <v>58</v>
      </c>
      <c r="B62" t="str">
        <f>Summary!B62</f>
        <v>Portland Snowy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88641681.538610488</v>
      </c>
      <c r="H62" s="73">
        <f>SUMIFS(AM$5:AM62,$F$5:$F62,$F62,$D$5:$D62,$D62)</f>
        <v>-68985388.602891758</v>
      </c>
      <c r="I62" s="20">
        <f>SUMIFS(AN$5:AN62,$F$5:$F62,$F62,$D$5:$D62,$D62)</f>
        <v>67832644.372388899</v>
      </c>
      <c r="J62" s="73">
        <f t="shared" si="0"/>
        <v>67832644.372388899</v>
      </c>
      <c r="K62" s="73">
        <f t="shared" si="1"/>
        <v>156474325.91099939</v>
      </c>
      <c r="L62" s="73">
        <f t="shared" si="2"/>
        <v>87488937.308107629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53246528.471992172</v>
      </c>
      <c r="Q62" s="73">
        <f>P62/SUMIFS(FinParameters!$H$8:$H$39,FinParameters!$B$8:$B$39,Financials!$E62,FinParameters!$C$8:$C$39,Financials!$F62)</f>
        <v>22581725.911574572</v>
      </c>
      <c r="R62" s="73">
        <f t="shared" si="15"/>
        <v>-2810751.642582126</v>
      </c>
      <c r="S62" s="12">
        <f t="shared" si="4"/>
        <v>-5.0140706734919882E-2</v>
      </c>
      <c r="T62" s="115">
        <f t="shared" si="5"/>
        <v>88641681.538610488</v>
      </c>
      <c r="U62" s="73">
        <f>T62/SUMIFS(FinParameters!$L$8:$L$39,FinParameters!$B$8:$B$39,Financials!$E62,FinParameters!$C$8:$C$39,Financials!$F62)</f>
        <v>70977908.442849502</v>
      </c>
      <c r="V62" s="73">
        <f t="shared" si="6"/>
        <v>70977908.442849502</v>
      </c>
      <c r="W62" s="12"/>
      <c r="X62" s="73">
        <f t="shared" si="7"/>
        <v>141888210.01060265</v>
      </c>
      <c r="Y62" s="73">
        <f t="shared" si="8"/>
        <v>93559634.354424074</v>
      </c>
      <c r="Z62" s="73">
        <f t="shared" si="8"/>
        <v>68167156.800267369</v>
      </c>
      <c r="AA62" s="12">
        <f t="shared" si="9"/>
        <v>1.2160268329277115</v>
      </c>
      <c r="AB62" s="115">
        <f t="shared" si="10"/>
        <v>-68985388.602891758</v>
      </c>
      <c r="AC62" s="73">
        <f>AB62/SUMIFS(FinParameters!$L$8:$L$39,FinParameters!$B$8:$B$39,Financials!$E62,FinParameters!$C$8:$C$39,Financials!$F62)</f>
        <v>-55238557.201982424</v>
      </c>
      <c r="AD62" s="73">
        <f t="shared" si="11"/>
        <v>-55238557.201982424</v>
      </c>
      <c r="AE62" s="12"/>
      <c r="AF62" s="73">
        <f t="shared" si="12"/>
        <v>72902821.407710895</v>
      </c>
      <c r="AG62" s="73">
        <f t="shared" si="13"/>
        <v>38321077.152441651</v>
      </c>
      <c r="AH62" s="73">
        <f t="shared" si="13"/>
        <v>12928599.598284945</v>
      </c>
      <c r="AI62" s="12">
        <f t="shared" si="14"/>
        <v>0.23063194596420752</v>
      </c>
      <c r="AL62" s="73">
        <f>Summary!G62</f>
        <v>8336254.9475257751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-9658275.367776271</v>
      </c>
      <c r="AN62" s="20">
        <f>Summary!I62</f>
        <v>8973062.6901585013</v>
      </c>
      <c r="AP62" s="12">
        <v>1</v>
      </c>
    </row>
    <row r="63" spans="1:42" x14ac:dyDescent="0.3">
      <c r="A63">
        <v>59</v>
      </c>
      <c r="B63" t="str">
        <f>Summary!B63</f>
        <v>Portland Snowy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41386869.830729008</v>
      </c>
      <c r="H63" s="73">
        <f>SUMIFS(AM$5:AM63,$F$5:$F63,$F63,$D$5:$D63,$D63)</f>
        <v>-27347615.581670791</v>
      </c>
      <c r="I63" s="20">
        <f>SUMIFS(AN$5:AN63,$F$5:$F63,$F63,$D$5:$D63,$D63)</f>
        <v>53898516.654990725</v>
      </c>
      <c r="J63" s="73">
        <f t="shared" si="0"/>
        <v>53898516.654990725</v>
      </c>
      <c r="K63" s="73">
        <f t="shared" si="1"/>
        <v>95285386.48571974</v>
      </c>
      <c r="L63" s="73">
        <f t="shared" si="2"/>
        <v>67937770.904048949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39312400.754593998</v>
      </c>
      <c r="Q63" s="73">
        <f>P63/SUMIFS(FinParameters!$H$8:$H$39,FinParameters!$B$8:$B$39,Financials!$E63,FinParameters!$C$8:$C$39,Financials!$F63)</f>
        <v>16672295.532527979</v>
      </c>
      <c r="R63" s="73">
        <f t="shared" si="15"/>
        <v>-16744879.3599803</v>
      </c>
      <c r="S63" s="12">
        <f t="shared" si="4"/>
        <v>-0.29871016442031778</v>
      </c>
      <c r="T63" s="115">
        <f t="shared" si="5"/>
        <v>41386869.830729008</v>
      </c>
      <c r="U63" s="73">
        <f>T63/SUMIFS(FinParameters!$L$8:$L$39,FinParameters!$B$8:$B$39,Financials!$E63,FinParameters!$C$8:$C$39,Financials!$F63)</f>
        <v>33139640.478301127</v>
      </c>
      <c r="V63" s="73">
        <f t="shared" si="6"/>
        <v>33139640.478301127</v>
      </c>
      <c r="W63" s="12"/>
      <c r="X63" s="73">
        <f t="shared" si="7"/>
        <v>80699270.585323006</v>
      </c>
      <c r="Y63" s="73">
        <f t="shared" si="8"/>
        <v>49811936.010829106</v>
      </c>
      <c r="Z63" s="73">
        <f t="shared" si="8"/>
        <v>16394761.118320826</v>
      </c>
      <c r="AA63" s="12">
        <f t="shared" si="9"/>
        <v>0.29246444145723655</v>
      </c>
      <c r="AB63" s="115">
        <f t="shared" si="10"/>
        <v>-27347615.581670791</v>
      </c>
      <c r="AC63" s="73">
        <f>AB63/SUMIFS(FinParameters!$L$8:$L$39,FinParameters!$B$8:$B$39,Financials!$E63,FinParameters!$C$8:$C$39,Financials!$F63)</f>
        <v>-21898011.422996085</v>
      </c>
      <c r="AD63" s="73">
        <f t="shared" si="11"/>
        <v>-21898011.422996085</v>
      </c>
      <c r="AE63" s="12"/>
      <c r="AF63" s="73">
        <f t="shared" si="12"/>
        <v>53351655.003652215</v>
      </c>
      <c r="AG63" s="73">
        <f t="shared" si="13"/>
        <v>27913924.587833021</v>
      </c>
      <c r="AH63" s="73">
        <f t="shared" si="13"/>
        <v>-5503250.3046752587</v>
      </c>
      <c r="AI63" s="12">
        <f t="shared" si="14"/>
        <v>-9.8171910828125819E-2</v>
      </c>
      <c r="AL63" s="73">
        <f>Summary!G63</f>
        <v>2849848.9357450404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-3836401.3703795522</v>
      </c>
      <c r="AN63" s="20">
        <f>Summary!I63</f>
        <v>7209394.4849689994</v>
      </c>
      <c r="AP63" s="12">
        <v>1</v>
      </c>
    </row>
    <row r="64" spans="1:42" x14ac:dyDescent="0.3">
      <c r="A64">
        <v>60</v>
      </c>
      <c r="B64" t="str">
        <f>Summary!B64</f>
        <v>Portland Snowy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10001647.982903825</v>
      </c>
      <c r="H64" s="73">
        <f>SUMIFS(AM$5:AM64,$F$5:$F64,$F64,$D$5:$D64,$D64)</f>
        <v>323295.22638869192</v>
      </c>
      <c r="I64" s="20">
        <f>SUMIFS(AN$5:AN64,$F$5:$F64,$F64,$D$5:$D64,$D64)</f>
        <v>45935136.543781385</v>
      </c>
      <c r="J64" s="73">
        <f t="shared" si="0"/>
        <v>45935136.543781385</v>
      </c>
      <c r="K64" s="73">
        <f t="shared" si="1"/>
        <v>55936784.526685208</v>
      </c>
      <c r="L64" s="73">
        <f t="shared" si="2"/>
        <v>56260079.753073901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31349020.643384658</v>
      </c>
      <c r="Q64" s="73">
        <f>P64/SUMIFS(FinParameters!$H$8:$H$39,FinParameters!$B$8:$B$39,Financials!$E64,FinParameters!$C$8:$C$39,Financials!$F64)</f>
        <v>13295044.993169287</v>
      </c>
      <c r="R64" s="73">
        <f t="shared" si="15"/>
        <v>-24708259.47118964</v>
      </c>
      <c r="S64" s="12">
        <f t="shared" si="4"/>
        <v>-0.44076807545226859</v>
      </c>
      <c r="T64" s="115">
        <f t="shared" si="5"/>
        <v>10001647.982903825</v>
      </c>
      <c r="U64" s="73">
        <f>T64/SUMIFS(FinParameters!$L$8:$L$39,FinParameters!$B$8:$B$39,Financials!$E64,FinParameters!$C$8:$C$39,Financials!$F64)</f>
        <v>8008603.204339507</v>
      </c>
      <c r="V64" s="73">
        <f t="shared" si="6"/>
        <v>8008603.204339507</v>
      </c>
      <c r="W64" s="12"/>
      <c r="X64" s="73">
        <f t="shared" si="7"/>
        <v>41350668.626288481</v>
      </c>
      <c r="Y64" s="73">
        <f t="shared" si="8"/>
        <v>21303648.197508793</v>
      </c>
      <c r="Z64" s="73">
        <f t="shared" si="8"/>
        <v>-16699656.266850132</v>
      </c>
      <c r="AA64" s="12">
        <f t="shared" si="9"/>
        <v>-0.29790343435710859</v>
      </c>
      <c r="AB64" s="115">
        <f t="shared" si="10"/>
        <v>323295.22638869192</v>
      </c>
      <c r="AC64" s="73">
        <f>AB64/SUMIFS(FinParameters!$L$8:$L$39,FinParameters!$B$8:$B$39,Financials!$E64,FinParameters!$C$8:$C$39,Financials!$F64)</f>
        <v>258871.65699391338</v>
      </c>
      <c r="AD64" s="73">
        <f t="shared" si="11"/>
        <v>258871.65699391338</v>
      </c>
      <c r="AE64" s="12"/>
      <c r="AF64" s="73">
        <f t="shared" si="12"/>
        <v>41673963.852677174</v>
      </c>
      <c r="AG64" s="73">
        <f t="shared" si="13"/>
        <v>21562519.854502708</v>
      </c>
      <c r="AH64" s="73">
        <f t="shared" si="13"/>
        <v>-16440784.60985622</v>
      </c>
      <c r="AI64" s="12">
        <f t="shared" si="14"/>
        <v>-0.29328544974449788</v>
      </c>
      <c r="AL64" s="73">
        <f>Summary!G64</f>
        <v>-199924.93808921563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67117.465516281256</v>
      </c>
      <c r="AN64" s="20">
        <f>Summary!I64</f>
        <v>6257062.9560301546</v>
      </c>
      <c r="AP64" s="12">
        <v>1</v>
      </c>
    </row>
    <row r="65" spans="1:42" x14ac:dyDescent="0.3">
      <c r="A65">
        <v>61</v>
      </c>
      <c r="B65" t="str">
        <f>Summary!B65</f>
        <v>Portland Snowy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-11916019.104677491</v>
      </c>
      <c r="H65" s="73">
        <f>SUMIFS(AM$5:AM65,$F$5:$F65,$F65,$D$5:$D65,$D65)</f>
        <v>25734938.384383593</v>
      </c>
      <c r="I65" s="20">
        <f>SUMIFS(AN$5:AN65,$F$5:$F65,$F65,$D$5:$D65,$D65)</f>
        <v>39041038.139974743</v>
      </c>
      <c r="J65" s="73">
        <f t="shared" si="0"/>
        <v>39041038.139974743</v>
      </c>
      <c r="K65" s="73">
        <f t="shared" si="1"/>
        <v>27125019.035297252</v>
      </c>
      <c r="L65" s="73">
        <f t="shared" si="2"/>
        <v>52859957.419680849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24454922.239578016</v>
      </c>
      <c r="Q65" s="73">
        <f>P65/SUMIFS(FinParameters!$H$8:$H$39,FinParameters!$B$8:$B$39,Financials!$E65,FinParameters!$C$8:$C$39,Financials!$F65)</f>
        <v>10371274.279289344</v>
      </c>
      <c r="R65" s="73">
        <f t="shared" si="15"/>
        <v>-31602357.874996282</v>
      </c>
      <c r="S65" s="12">
        <f t="shared" si="4"/>
        <v>-0.56375118112054112</v>
      </c>
      <c r="T65" s="115">
        <f t="shared" si="5"/>
        <v>-11916019.104677491</v>
      </c>
      <c r="U65" s="73">
        <f>T65/SUMIFS(FinParameters!$L$8:$L$39,FinParameters!$B$8:$B$39,Financials!$E65,FinParameters!$C$8:$C$39,Financials!$F65)</f>
        <v>-9541494.4564949684</v>
      </c>
      <c r="V65" s="73">
        <f t="shared" si="6"/>
        <v>-9541494.4564949684</v>
      </c>
      <c r="W65" s="12"/>
      <c r="X65" s="73">
        <f t="shared" si="7"/>
        <v>12538903.134900523</v>
      </c>
      <c r="Y65" s="73">
        <f t="shared" si="8"/>
        <v>829779.82279437594</v>
      </c>
      <c r="Z65" s="73">
        <f t="shared" si="8"/>
        <v>-41143852.331491247</v>
      </c>
      <c r="AA65" s="12">
        <f t="shared" si="9"/>
        <v>-0.73396091011547815</v>
      </c>
      <c r="AB65" s="115">
        <f t="shared" si="10"/>
        <v>25734938.384383593</v>
      </c>
      <c r="AC65" s="73">
        <f>AB65/SUMIFS(FinParameters!$L$8:$L$39,FinParameters!$B$8:$B$39,Financials!$E65,FinParameters!$C$8:$C$39,Financials!$F65)</f>
        <v>20606695.052750293</v>
      </c>
      <c r="AD65" s="73">
        <f t="shared" si="11"/>
        <v>20606695.052750293</v>
      </c>
      <c r="AE65" s="12"/>
      <c r="AF65" s="73">
        <f t="shared" si="12"/>
        <v>38273841.519284114</v>
      </c>
      <c r="AG65" s="73">
        <f t="shared" si="13"/>
        <v>21436474.875544667</v>
      </c>
      <c r="AH65" s="73">
        <f t="shared" si="13"/>
        <v>-20537157.278740954</v>
      </c>
      <c r="AI65" s="12">
        <f t="shared" si="14"/>
        <v>-0.36636021649222883</v>
      </c>
      <c r="AL65" s="73">
        <f>Summary!G65</f>
        <v>-2920416.7906209836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3838874.4416072746</v>
      </c>
      <c r="AN65" s="20">
        <f>Summary!I65</f>
        <v>5349974.8247670336</v>
      </c>
      <c r="AP65" s="12">
        <v>1</v>
      </c>
    </row>
    <row r="66" spans="1:42" x14ac:dyDescent="0.3">
      <c r="A66">
        <v>62</v>
      </c>
      <c r="B66" t="str">
        <f>Summary!B66</f>
        <v>Portland Snowy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-37464034.66718293</v>
      </c>
      <c r="H66" s="73">
        <f>SUMIFS(AM$5:AM66,$F$5:$F66,$F66,$D$5:$D66,$D66)</f>
        <v>60104882.980170101</v>
      </c>
      <c r="I66" s="20">
        <f>SUMIFS(AN$5:AN66,$F$5:$F66,$F66,$D$5:$D66,$D66)</f>
        <v>30215528.727005146</v>
      </c>
      <c r="J66" s="73">
        <f t="shared" si="0"/>
        <v>30215528.727005146</v>
      </c>
      <c r="K66" s="73">
        <f t="shared" si="1"/>
        <v>-7248505.9401777834</v>
      </c>
      <c r="L66" s="73">
        <f t="shared" si="2"/>
        <v>52856377.039992318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15629412.826608418</v>
      </c>
      <c r="Q66" s="73">
        <f>P66/SUMIFS(FinParameters!$H$8:$H$39,FinParameters!$B$8:$B$39,Financials!$E66,FinParameters!$C$8:$C$39,Financials!$F66)</f>
        <v>6628396.7563249925</v>
      </c>
      <c r="R66" s="73">
        <f t="shared" si="15"/>
        <v>-40427867.287965879</v>
      </c>
      <c r="S66" s="12">
        <f t="shared" si="4"/>
        <v>-0.72118852725883609</v>
      </c>
      <c r="T66" s="115">
        <f t="shared" si="5"/>
        <v>-37464034.66718293</v>
      </c>
      <c r="U66" s="73">
        <f>T66/SUMIFS(FinParameters!$L$8:$L$39,FinParameters!$B$8:$B$39,Financials!$E66,FinParameters!$C$8:$C$39,Financials!$F66)</f>
        <v>-29998515.104305554</v>
      </c>
      <c r="V66" s="73">
        <f t="shared" si="6"/>
        <v>-29998515.104305554</v>
      </c>
      <c r="W66" s="12"/>
      <c r="X66" s="73">
        <f t="shared" si="7"/>
        <v>-21834621.84057451</v>
      </c>
      <c r="Y66" s="73">
        <f t="shared" si="8"/>
        <v>-23370118.347980563</v>
      </c>
      <c r="Z66" s="73">
        <f t="shared" si="8"/>
        <v>-70426382.392271429</v>
      </c>
      <c r="AA66" s="12">
        <f t="shared" si="9"/>
        <v>-1.256328923706759</v>
      </c>
      <c r="AB66" s="115">
        <f t="shared" si="10"/>
        <v>60104882.980170101</v>
      </c>
      <c r="AC66" s="73">
        <f>AB66/SUMIFS(FinParameters!$L$8:$L$39,FinParameters!$B$8:$B$39,Financials!$E66,FinParameters!$C$8:$C$39,Financials!$F66)</f>
        <v>48127684.483021267</v>
      </c>
      <c r="AD66" s="73">
        <f t="shared" si="11"/>
        <v>48127684.483021267</v>
      </c>
      <c r="AE66" s="12"/>
      <c r="AF66" s="73">
        <f t="shared" si="12"/>
        <v>38270261.139595591</v>
      </c>
      <c r="AG66" s="73">
        <f t="shared" si="13"/>
        <v>24757566.135040704</v>
      </c>
      <c r="AH66" s="73">
        <f t="shared" si="13"/>
        <v>-22298697.909250163</v>
      </c>
      <c r="AI66" s="12">
        <f t="shared" si="14"/>
        <v>-0.39778415691368402</v>
      </c>
      <c r="AL66" s="73">
        <f>Summary!G66</f>
        <v>-5989011.0386455525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8944003.0635827687</v>
      </c>
      <c r="AN66" s="20">
        <f>Summary!I66</f>
        <v>4268731.1624737903</v>
      </c>
      <c r="AP66" s="12">
        <v>1</v>
      </c>
    </row>
    <row r="67" spans="1:42" x14ac:dyDescent="0.3">
      <c r="A67">
        <v>63</v>
      </c>
      <c r="B67" t="str">
        <f>Summary!B67</f>
        <v>Portland Snowy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-78518609.328807235</v>
      </c>
      <c r="H67" s="73">
        <f>SUMIFS(AM$5:AM67,$F$5:$F67,$F67,$D$5:$D67,$D67)</f>
        <v>126440931.18777877</v>
      </c>
      <c r="I67" s="20">
        <f>SUMIFS(AN$5:AN67,$F$5:$F67,$F67,$D$5:$D67,$D67)</f>
        <v>15693266.130680632</v>
      </c>
      <c r="J67" s="73">
        <f t="shared" si="0"/>
        <v>15693266.130680632</v>
      </c>
      <c r="K67" s="73">
        <f t="shared" si="1"/>
        <v>-62825343.198126599</v>
      </c>
      <c r="L67" s="73">
        <f t="shared" si="2"/>
        <v>63615587.989652172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1107150.230283903</v>
      </c>
      <c r="Q67" s="73">
        <f>P67/SUMIFS(FinParameters!$H$8:$H$39,FinParameters!$B$8:$B$39,Financials!$E67,FinParameters!$C$8:$C$39,Financials!$F67)</f>
        <v>469539.77584395109</v>
      </c>
      <c r="R67" s="73">
        <f t="shared" si="15"/>
        <v>-54950129.884290397</v>
      </c>
      <c r="S67" s="12">
        <f t="shared" si="4"/>
        <v>-0.9802496619882195</v>
      </c>
      <c r="T67" s="115">
        <f t="shared" si="5"/>
        <v>-78518609.328807235</v>
      </c>
      <c r="U67" s="73">
        <f>T67/SUMIFS(FinParameters!$L$8:$L$39,FinParameters!$B$8:$B$39,Financials!$E67,FinParameters!$C$8:$C$39,Financials!$F67)</f>
        <v>-62872077.416225761</v>
      </c>
      <c r="V67" s="73">
        <f t="shared" si="6"/>
        <v>-62872077.416225761</v>
      </c>
      <c r="W67" s="12"/>
      <c r="X67" s="73">
        <f t="shared" si="7"/>
        <v>-77411459.098523334</v>
      </c>
      <c r="Y67" s="73">
        <f t="shared" si="8"/>
        <v>-62402537.640381813</v>
      </c>
      <c r="Z67" s="73">
        <f t="shared" si="8"/>
        <v>-117822207.30051616</v>
      </c>
      <c r="AA67" s="12">
        <f t="shared" si="9"/>
        <v>-2.1018181235283238</v>
      </c>
      <c r="AB67" s="115">
        <f t="shared" si="10"/>
        <v>126440931.18777877</v>
      </c>
      <c r="AC67" s="73">
        <f>AB67/SUMIFS(FinParameters!$L$8:$L$39,FinParameters!$B$8:$B$39,Financials!$E67,FinParameters!$C$8:$C$39,Financials!$F67)</f>
        <v>101244839.69052057</v>
      </c>
      <c r="AD67" s="73">
        <f t="shared" si="11"/>
        <v>101244839.69052057</v>
      </c>
      <c r="AE67" s="12"/>
      <c r="AF67" s="73">
        <f t="shared" si="12"/>
        <v>49029472.089255437</v>
      </c>
      <c r="AG67" s="73">
        <f t="shared" si="13"/>
        <v>38842302.050138757</v>
      </c>
      <c r="AH67" s="73">
        <f t="shared" si="13"/>
        <v>-16577367.609995589</v>
      </c>
      <c r="AI67" s="12">
        <f t="shared" si="14"/>
        <v>-0.29572193970370048</v>
      </c>
      <c r="AL67" s="73">
        <f>Summary!G67</f>
        <v>-10689620.250376092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16938716.611441918</v>
      </c>
      <c r="AN67" s="20">
        <f>Summary!I67</f>
        <v>2118398.3091671141</v>
      </c>
      <c r="AP67" s="12">
        <v>1</v>
      </c>
    </row>
    <row r="68" spans="1:42" x14ac:dyDescent="0.3">
      <c r="A68">
        <v>64</v>
      </c>
      <c r="B68" t="str">
        <f>Summary!B68</f>
        <v>Portland Snowy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16502821.234441102</v>
      </c>
      <c r="H68" s="73">
        <f>SUMIFS(AM$5:AM68,$F$5:$F68,$F68,$D$5:$D68,$D68)</f>
        <v>-1589325.9281213237</v>
      </c>
      <c r="I68" s="20">
        <f>SUMIFS(AN$5:AN68,$F$5:$F68,$F68,$D$5:$D68,$D68)</f>
        <v>46922145.875720993</v>
      </c>
      <c r="J68" s="73">
        <f t="shared" si="0"/>
        <v>46922145.875720993</v>
      </c>
      <c r="K68" s="73">
        <f t="shared" si="1"/>
        <v>63424967.110162094</v>
      </c>
      <c r="L68" s="73">
        <f t="shared" si="2"/>
        <v>61835641.182040766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32336029.975324266</v>
      </c>
      <c r="Q68" s="73">
        <f>P68/SUMIFS(FinParameters!$H$8:$H$39,FinParameters!$B$8:$B$39,Financials!$E68,FinParameters!$C$8:$C$39,Financials!$F68)</f>
        <v>13713633.300156292</v>
      </c>
      <c r="R68" s="73">
        <f t="shared" si="15"/>
        <v>-23721250.139250033</v>
      </c>
      <c r="S68" s="12">
        <f t="shared" si="4"/>
        <v>-0.42316091845281589</v>
      </c>
      <c r="T68" s="115">
        <f t="shared" si="5"/>
        <v>16502821.234441102</v>
      </c>
      <c r="U68" s="73">
        <f>T68/SUMIFS(FinParameters!$L$8:$L$39,FinParameters!$B$8:$B$39,Financials!$E68,FinParameters!$C$8:$C$39,Financials!$F68)</f>
        <v>13214277.011618551</v>
      </c>
      <c r="V68" s="73">
        <f t="shared" si="6"/>
        <v>13214277.011618551</v>
      </c>
      <c r="W68" s="12"/>
      <c r="X68" s="73">
        <f t="shared" si="7"/>
        <v>48838851.209765367</v>
      </c>
      <c r="Y68" s="73">
        <f t="shared" si="8"/>
        <v>26927910.311774842</v>
      </c>
      <c r="Z68" s="73">
        <f t="shared" si="8"/>
        <v>-10506973.127631482</v>
      </c>
      <c r="AA68" s="12">
        <f t="shared" si="9"/>
        <v>-0.1874328027716739</v>
      </c>
      <c r="AB68" s="115">
        <f t="shared" si="10"/>
        <v>-1589325.9281213237</v>
      </c>
      <c r="AC68" s="73">
        <f>AB68/SUMIFS(FinParameters!$L$8:$L$39,FinParameters!$B$8:$B$39,Financials!$E68,FinParameters!$C$8:$C$39,Financials!$F68)</f>
        <v>-1272618.3467413769</v>
      </c>
      <c r="AD68" s="73">
        <f t="shared" si="11"/>
        <v>-1272618.3467413769</v>
      </c>
      <c r="AE68" s="12"/>
      <c r="AF68" s="73">
        <f t="shared" si="12"/>
        <v>47249525.281644046</v>
      </c>
      <c r="AG68" s="73">
        <f t="shared" si="13"/>
        <v>25655291.965033464</v>
      </c>
      <c r="AH68" s="73">
        <f t="shared" si="13"/>
        <v>-11779591.474372858</v>
      </c>
      <c r="AI68" s="12">
        <f t="shared" si="14"/>
        <v>-0.21013490933375287</v>
      </c>
      <c r="AL68" s="73">
        <f>Summary!G68</f>
        <v>207346.39458457413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-108075.50213350568</v>
      </c>
      <c r="AN68" s="20">
        <f>Summary!I68</f>
        <v>6371158.7823582143</v>
      </c>
      <c r="AP68" s="12">
        <v>1</v>
      </c>
    </row>
    <row r="69" spans="1:42" x14ac:dyDescent="0.3">
      <c r="A69">
        <v>65</v>
      </c>
      <c r="B69" t="str">
        <f>Summary!B69</f>
        <v>Portland Snowy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193076745.32890379</v>
      </c>
      <c r="H69" s="73">
        <f>SUMIFS(AM$5:AM69,$F$5:$F69,$F69,$D$5:$D69,$D69)</f>
        <v>-187854712.08657706</v>
      </c>
      <c r="I69" s="20">
        <f>SUMIFS(AN$5:AN69,$F$5:$F69,$F69,$D$5:$D69,$D69)</f>
        <v>112613315.15141636</v>
      </c>
      <c r="J69" s="73">
        <f t="shared" si="0"/>
        <v>112613315.15141636</v>
      </c>
      <c r="K69" s="73">
        <f t="shared" si="1"/>
        <v>305690060.48032016</v>
      </c>
      <c r="L69" s="73">
        <f t="shared" si="2"/>
        <v>117835348.3937431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96208796.353509709</v>
      </c>
      <c r="Q69" s="73">
        <f>P69/SUMIFS(FinParameters!$H$8:$H$39,FinParameters!$B$8:$B$39,Financials!$E69,FinParameters!$C$8:$C$39,Financials!$F69)</f>
        <v>37092655.818188041</v>
      </c>
      <c r="R69" s="73">
        <f t="shared" si="15"/>
        <v>37419329.347291037</v>
      </c>
      <c r="S69" s="12">
        <f t="shared" si="4"/>
        <v>0.63649716952414059</v>
      </c>
      <c r="T69" s="115">
        <f t="shared" si="5"/>
        <v>193076745.32890379</v>
      </c>
      <c r="U69" s="73">
        <f>T69/SUMIFS(FinParameters!$L$8:$L$39,FinParameters!$B$8:$B$39,Financials!$E69,FinParameters!$C$8:$C$39,Financials!$F69)</f>
        <v>150831244.86134493</v>
      </c>
      <c r="V69" s="73">
        <f t="shared" si="6"/>
        <v>150831244.86134493</v>
      </c>
      <c r="W69" s="12"/>
      <c r="X69" s="73">
        <f t="shared" si="7"/>
        <v>289285541.68241352</v>
      </c>
      <c r="Y69" s="73">
        <f t="shared" si="8"/>
        <v>187923900.67953297</v>
      </c>
      <c r="Z69" s="73">
        <f t="shared" si="8"/>
        <v>188250574.20863599</v>
      </c>
      <c r="AA69" s="12">
        <f t="shared" si="9"/>
        <v>3.2021139805319732</v>
      </c>
      <c r="AB69" s="115">
        <f t="shared" si="10"/>
        <v>-187854712.08657706</v>
      </c>
      <c r="AC69" s="73">
        <f>AB69/SUMIFS(FinParameters!$L$8:$L$39,FinParameters!$B$8:$B$39,Financials!$E69,FinParameters!$C$8:$C$39,Financials!$F69)</f>
        <v>-146751800.83868068</v>
      </c>
      <c r="AD69" s="73">
        <f t="shared" si="11"/>
        <v>-146751800.83868068</v>
      </c>
      <c r="AE69" s="12"/>
      <c r="AF69" s="73">
        <f t="shared" si="12"/>
        <v>101430829.59583646</v>
      </c>
      <c r="AG69" s="73">
        <f t="shared" si="13"/>
        <v>41172099.84085229</v>
      </c>
      <c r="AH69" s="73">
        <f t="shared" si="13"/>
        <v>41498773.369955301</v>
      </c>
      <c r="AI69" s="12">
        <f t="shared" si="14"/>
        <v>0.70588789936751117</v>
      </c>
      <c r="AL69" s="73">
        <f>Summary!G69</f>
        <v>19211934.996263608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-24186297.550895847</v>
      </c>
      <c r="AN69" s="20">
        <f>Summary!I69</f>
        <v>11869265.758450525</v>
      </c>
      <c r="AP69" s="12">
        <v>1</v>
      </c>
    </row>
    <row r="70" spans="1:42" x14ac:dyDescent="0.3">
      <c r="A70">
        <v>66</v>
      </c>
      <c r="B70" t="str">
        <f>Summary!B70</f>
        <v>Portland Snowy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98680376.119245902</v>
      </c>
      <c r="H70" s="73">
        <f>SUMIFS(AM$5:AM70,$F$5:$F70,$F70,$D$5:$D70,$D70)</f>
        <v>-79618644.646314442</v>
      </c>
      <c r="I70" s="20">
        <f>SUMIFS(AN$5:AN70,$F$5:$F70,$F70,$D$5:$D70,$D70)</f>
        <v>77023994.578822464</v>
      </c>
      <c r="J70" s="73">
        <f t="shared" ref="J70:J133" si="16">I70</f>
        <v>77023994.578822464</v>
      </c>
      <c r="K70" s="73">
        <f t="shared" ref="K70:K133" si="17">SUM(G70,I70)</f>
        <v>175704370.69806838</v>
      </c>
      <c r="L70" s="73">
        <f t="shared" ref="L70:L133" si="18">SUM(G70:I70)</f>
        <v>96085726.051753923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60619475.780915819</v>
      </c>
      <c r="Q70" s="73">
        <f>P70/SUMIFS(FinParameters!$H$8:$H$39,FinParameters!$B$8:$B$39,Financials!$E70,FinParameters!$C$8:$C$39,Financials!$F70)</f>
        <v>23371432.096068095</v>
      </c>
      <c r="R70" s="73">
        <f t="shared" si="15"/>
        <v>1830008.7746971492</v>
      </c>
      <c r="S70" s="12">
        <f t="shared" ref="S70:S133" si="20">-R70/SUM($N70,$O70)</f>
        <v>3.1128174278286503E-2</v>
      </c>
      <c r="T70" s="115">
        <f t="shared" ref="T70:T133" si="21">G70</f>
        <v>98680376.119245902</v>
      </c>
      <c r="U70" s="73">
        <f>T70/SUMIFS(FinParameters!$L$8:$L$39,FinParameters!$B$8:$B$39,Financials!$E70,FinParameters!$C$8:$C$39,Financials!$F70)</f>
        <v>77088952.106048524</v>
      </c>
      <c r="V70" s="73">
        <f t="shared" ref="V70:V133" si="22">U70</f>
        <v>77088952.106048524</v>
      </c>
      <c r="W70" s="12"/>
      <c r="X70" s="73">
        <f t="shared" ref="X70:X133" si="23">SUM(K70,M70)</f>
        <v>159299851.90016174</v>
      </c>
      <c r="Y70" s="73">
        <f t="shared" ref="Y70:Z133" si="24">SUM(Q70,U70)</f>
        <v>100460384.20211662</v>
      </c>
      <c r="Z70" s="73">
        <f t="shared" si="24"/>
        <v>78918960.880745679</v>
      </c>
      <c r="AA70" s="12">
        <f t="shared" ref="AA70:AA133" si="25">-Z70/SUM($N70,$O70)</f>
        <v>1.3423996661238269</v>
      </c>
      <c r="AB70" s="115">
        <f t="shared" ref="AB70:AB133" si="26">H70*AP70</f>
        <v>-79618644.646314442</v>
      </c>
      <c r="AC70" s="73">
        <f>AB70/SUMIFS(FinParameters!$L$8:$L$39,FinParameters!$B$8:$B$39,Financials!$E70,FinParameters!$C$8:$C$39,Financials!$F70)</f>
        <v>-62197957.94526948</v>
      </c>
      <c r="AD70" s="73">
        <f t="shared" ref="AD70:AD133" si="27">AC70</f>
        <v>-62197957.94526948</v>
      </c>
      <c r="AE70" s="12"/>
      <c r="AF70" s="73">
        <f t="shared" ref="AF70:AF133" si="28">X70+AB70</f>
        <v>79681207.253847301</v>
      </c>
      <c r="AG70" s="73">
        <f t="shared" ref="AG70:AH133" si="29">Y70+AC70</f>
        <v>38262426.256847143</v>
      </c>
      <c r="AH70" s="73">
        <f t="shared" si="29"/>
        <v>16721002.935476199</v>
      </c>
      <c r="AI70" s="12">
        <f t="shared" ref="AI70:AI133" si="30">-AH70/SUM($N70,$O70)</f>
        <v>0.28442174741450665</v>
      </c>
      <c r="AL70" s="73">
        <f>Summary!G70</f>
        <v>10038694.580635415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-10633256.043422682</v>
      </c>
      <c r="AN70" s="20">
        <f>Summary!I70</f>
        <v>9191350.2064335607</v>
      </c>
      <c r="AP70" s="12">
        <v>1</v>
      </c>
    </row>
    <row r="71" spans="1:42" x14ac:dyDescent="0.3">
      <c r="A71">
        <v>67</v>
      </c>
      <c r="B71" t="str">
        <f>Summary!B71</f>
        <v>Portland Snowy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45592891.483393021</v>
      </c>
      <c r="H71" s="73">
        <f>SUMIFS(AM$5:AM71,$F$5:$F71,$F71,$D$5:$D71,$D71)</f>
        <v>-31709548.462992258</v>
      </c>
      <c r="I71" s="20">
        <f>SUMIFS(AN$5:AN71,$F$5:$F71,$F71,$D$5:$D71,$D71)</f>
        <v>61309562.652161278</v>
      </c>
      <c r="J71" s="73">
        <f t="shared" si="16"/>
        <v>61309562.652161278</v>
      </c>
      <c r="K71" s="73">
        <f t="shared" si="17"/>
        <v>106902454.1355543</v>
      </c>
      <c r="L71" s="73">
        <f t="shared" si="18"/>
        <v>75192905.672562033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44905043.854254633</v>
      </c>
      <c r="Q71" s="73">
        <f>P71/SUMIFS(FinParameters!$H$8:$H$39,FinParameters!$B$8:$B$39,Financials!$E71,FinParameters!$C$8:$C$39,Financials!$F71)</f>
        <v>17312838.319546696</v>
      </c>
      <c r="R71" s="73">
        <f t="shared" ref="R71:R134" si="31">SUM(P71,N71:O71)</f>
        <v>-13884423.151964037</v>
      </c>
      <c r="S71" s="12">
        <f t="shared" si="20"/>
        <v>-0.23617195152484305</v>
      </c>
      <c r="T71" s="115">
        <f t="shared" si="21"/>
        <v>45592891.483393021</v>
      </c>
      <c r="U71" s="73">
        <f>T71/SUMIFS(FinParameters!$L$8:$L$39,FinParameters!$B$8:$B$39,Financials!$E71,FinParameters!$C$8:$C$39,Financials!$F71)</f>
        <v>35617093.956881151</v>
      </c>
      <c r="V71" s="73">
        <f t="shared" si="22"/>
        <v>35617093.956881151</v>
      </c>
      <c r="W71" s="12"/>
      <c r="X71" s="73">
        <f t="shared" si="23"/>
        <v>90497935.337647647</v>
      </c>
      <c r="Y71" s="73">
        <f t="shared" si="24"/>
        <v>52929932.27642785</v>
      </c>
      <c r="Z71" s="73">
        <f t="shared" si="24"/>
        <v>21732670.804917112</v>
      </c>
      <c r="AA71" s="12">
        <f t="shared" si="25"/>
        <v>0.36966946481447532</v>
      </c>
      <c r="AB71" s="115">
        <f t="shared" si="26"/>
        <v>-31709548.462992258</v>
      </c>
      <c r="AC71" s="73">
        <f>AB71/SUMIFS(FinParameters!$L$8:$L$39,FinParameters!$B$8:$B$39,Financials!$E71,FinParameters!$C$8:$C$39,Financials!$F71)</f>
        <v>-24771448.578734048</v>
      </c>
      <c r="AD71" s="73">
        <f t="shared" si="27"/>
        <v>-24771448.578734048</v>
      </c>
      <c r="AE71" s="12"/>
      <c r="AF71" s="73">
        <f t="shared" si="28"/>
        <v>58788386.874655388</v>
      </c>
      <c r="AG71" s="73">
        <f t="shared" si="29"/>
        <v>28158483.697693802</v>
      </c>
      <c r="AH71" s="73">
        <f t="shared" si="29"/>
        <v>-3038777.7738169357</v>
      </c>
      <c r="AI71" s="12">
        <f t="shared" si="30"/>
        <v>-5.1689153322235393E-2</v>
      </c>
      <c r="AL71" s="73">
        <f>Summary!G71</f>
        <v>4206021.6526640151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-4361932.8813214693</v>
      </c>
      <c r="AN71" s="20">
        <f>Summary!I71</f>
        <v>7411045.9971705498</v>
      </c>
      <c r="AP71" s="12">
        <v>1</v>
      </c>
    </row>
    <row r="72" spans="1:42" x14ac:dyDescent="0.3">
      <c r="A72">
        <v>68</v>
      </c>
      <c r="B72" t="str">
        <f>Summary!B72</f>
        <v>Portland Snowy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10684966.811489519</v>
      </c>
      <c r="H72" s="73">
        <f>SUMIFS(AM$5:AM72,$F$5:$F72,$F72,$D$5:$D72,$D72)</f>
        <v>429278.59817568958</v>
      </c>
      <c r="I72" s="20">
        <f>SUMIFS(AN$5:AN72,$F$5:$F72,$F72,$D$5:$D72,$D72)</f>
        <v>52327737.774748504</v>
      </c>
      <c r="J72" s="73">
        <f t="shared" si="16"/>
        <v>52327737.774748504</v>
      </c>
      <c r="K72" s="73">
        <f t="shared" si="17"/>
        <v>63012704.586238027</v>
      </c>
      <c r="L72" s="73">
        <f t="shared" si="18"/>
        <v>63441983.184413716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35923218.97684186</v>
      </c>
      <c r="Q72" s="73">
        <f>P72/SUMIFS(FinParameters!$H$8:$H$39,FinParameters!$B$8:$B$39,Financials!$E72,FinParameters!$C$8:$C$39,Financials!$F72)</f>
        <v>13849956.011228977</v>
      </c>
      <c r="R72" s="73">
        <f t="shared" si="31"/>
        <v>-22866248.029376812</v>
      </c>
      <c r="S72" s="12">
        <f t="shared" si="20"/>
        <v>-0.38895144306986235</v>
      </c>
      <c r="T72" s="115">
        <f t="shared" si="21"/>
        <v>10684966.811489519</v>
      </c>
      <c r="U72" s="73">
        <f>T72/SUMIFS(FinParameters!$L$8:$L$39,FinParameters!$B$8:$B$39,Financials!$E72,FinParameters!$C$8:$C$39,Financials!$F72)</f>
        <v>8347078.9956280533</v>
      </c>
      <c r="V72" s="73">
        <f t="shared" si="22"/>
        <v>8347078.9956280533</v>
      </c>
      <c r="W72" s="12"/>
      <c r="X72" s="73">
        <f t="shared" si="23"/>
        <v>46608185.788331382</v>
      </c>
      <c r="Y72" s="73">
        <f t="shared" si="24"/>
        <v>22197035.00685703</v>
      </c>
      <c r="Z72" s="73">
        <f t="shared" si="24"/>
        <v>-14519169.033748759</v>
      </c>
      <c r="AA72" s="12">
        <f t="shared" si="25"/>
        <v>-0.24696888359632416</v>
      </c>
      <c r="AB72" s="115">
        <f t="shared" si="26"/>
        <v>429278.59817568958</v>
      </c>
      <c r="AC72" s="73">
        <f>AB72/SUMIFS(FinParameters!$L$8:$L$39,FinParameters!$B$8:$B$39,Financials!$E72,FinParameters!$C$8:$C$39,Financials!$F72)</f>
        <v>335351.75478990941</v>
      </c>
      <c r="AD72" s="73">
        <f t="shared" si="27"/>
        <v>335351.75478990941</v>
      </c>
      <c r="AE72" s="12"/>
      <c r="AF72" s="73">
        <f t="shared" si="28"/>
        <v>47037464.386507072</v>
      </c>
      <c r="AG72" s="73">
        <f t="shared" si="29"/>
        <v>22532386.761646941</v>
      </c>
      <c r="AH72" s="73">
        <f t="shared" si="29"/>
        <v>-14183817.27895885</v>
      </c>
      <c r="AI72" s="12">
        <f t="shared" si="30"/>
        <v>-0.24126460063770444</v>
      </c>
      <c r="AL72" s="73">
        <f>Summary!G72</f>
        <v>683318.82858569408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105983.37178699762</v>
      </c>
      <c r="AN72" s="20">
        <f>Summary!I72</f>
        <v>6392601.2309671203</v>
      </c>
      <c r="AP72" s="12">
        <v>1</v>
      </c>
    </row>
    <row r="73" spans="1:42" x14ac:dyDescent="0.3">
      <c r="A73">
        <v>69</v>
      </c>
      <c r="B73" t="str">
        <f>Summary!B73</f>
        <v>Portland Snowy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-13999104.341104405</v>
      </c>
      <c r="H73" s="73">
        <f>SUMIFS(AM$5:AM73,$F$5:$F73,$F73,$D$5:$D73,$D73)</f>
        <v>29904021.611602858</v>
      </c>
      <c r="I73" s="20">
        <f>SUMIFS(AN$5:AN73,$F$5:$F73,$F73,$D$5:$D73,$D73)</f>
        <v>44514587.764034562</v>
      </c>
      <c r="J73" s="73">
        <f t="shared" si="16"/>
        <v>44514587.764034562</v>
      </c>
      <c r="K73" s="73">
        <f t="shared" si="17"/>
        <v>30515483.422930159</v>
      </c>
      <c r="L73" s="73">
        <f t="shared" si="18"/>
        <v>60419505.034533016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28110068.966127917</v>
      </c>
      <c r="Q73" s="73">
        <f>P73/SUMIFS(FinParameters!$H$8:$H$39,FinParameters!$B$8:$B$39,Financials!$E73,FinParameters!$C$8:$C$39,Financials!$F73)</f>
        <v>10837648.455291944</v>
      </c>
      <c r="R73" s="73">
        <f t="shared" si="31"/>
        <v>-30679398.040090755</v>
      </c>
      <c r="S73" s="12">
        <f t="shared" si="20"/>
        <v>-0.52185195073882074</v>
      </c>
      <c r="T73" s="115">
        <f t="shared" si="21"/>
        <v>-13999104.341104405</v>
      </c>
      <c r="U73" s="73">
        <f>T73/SUMIFS(FinParameters!$L$8:$L$39,FinParameters!$B$8:$B$39,Financials!$E73,FinParameters!$C$8:$C$39,Financials!$F73)</f>
        <v>-10936077.936862452</v>
      </c>
      <c r="V73" s="73">
        <f t="shared" si="22"/>
        <v>-10936077.936862452</v>
      </c>
      <c r="W73" s="12"/>
      <c r="X73" s="73">
        <f t="shared" si="23"/>
        <v>14110964.625023512</v>
      </c>
      <c r="Y73" s="73">
        <f t="shared" si="24"/>
        <v>-98429.481570508331</v>
      </c>
      <c r="Z73" s="73">
        <f t="shared" si="24"/>
        <v>-41615475.976953208</v>
      </c>
      <c r="AA73" s="12">
        <f t="shared" si="25"/>
        <v>-0.70787299317667196</v>
      </c>
      <c r="AB73" s="115">
        <f t="shared" si="26"/>
        <v>29904021.611602858</v>
      </c>
      <c r="AC73" s="73">
        <f>AB73/SUMIFS(FinParameters!$L$8:$L$39,FinParameters!$B$8:$B$39,Financials!$E73,FinParameters!$C$8:$C$39,Financials!$F73)</f>
        <v>23360973.888155762</v>
      </c>
      <c r="AD73" s="73">
        <f t="shared" si="27"/>
        <v>23360973.888155762</v>
      </c>
      <c r="AE73" s="12"/>
      <c r="AF73" s="73">
        <f t="shared" si="28"/>
        <v>44014986.236626372</v>
      </c>
      <c r="AG73" s="73">
        <f t="shared" si="29"/>
        <v>23262544.406585254</v>
      </c>
      <c r="AH73" s="73">
        <f t="shared" si="29"/>
        <v>-18254502.088797446</v>
      </c>
      <c r="AI73" s="12">
        <f t="shared" si="30"/>
        <v>-0.31050633758708018</v>
      </c>
      <c r="AL73" s="73">
        <f>Summary!G73</f>
        <v>-2083085.2364269143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4169083.227219265</v>
      </c>
      <c r="AN73" s="20">
        <f>Summary!I73</f>
        <v>5473549.6240598178</v>
      </c>
      <c r="AP73" s="12">
        <v>1</v>
      </c>
    </row>
    <row r="74" spans="1:42" x14ac:dyDescent="0.3">
      <c r="A74">
        <v>70</v>
      </c>
      <c r="B74" t="str">
        <f>Summary!B74</f>
        <v>Portland Snowy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-43179514.736565828</v>
      </c>
      <c r="H74" s="73">
        <f>SUMIFS(AM$5:AM74,$F$5:$F74,$F74,$D$5:$D74,$D74)</f>
        <v>69453356.977462858</v>
      </c>
      <c r="I74" s="20">
        <f>SUMIFS(AN$5:AN74,$F$5:$F74,$F74,$D$5:$D74,$D74)</f>
        <v>34486870.944137342</v>
      </c>
      <c r="J74" s="73">
        <f t="shared" si="16"/>
        <v>34486870.944137342</v>
      </c>
      <c r="K74" s="73">
        <f t="shared" si="17"/>
        <v>-8692643.792428486</v>
      </c>
      <c r="L74" s="73">
        <f t="shared" si="18"/>
        <v>60760713.185034372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18082352.146230698</v>
      </c>
      <c r="Q74" s="73">
        <f>P74/SUMIFS(FinParameters!$H$8:$H$39,FinParameters!$B$8:$B$39,Financials!$E74,FinParameters!$C$8:$C$39,Financials!$F74)</f>
        <v>6971529.5270809298</v>
      </c>
      <c r="R74" s="73">
        <f t="shared" si="31"/>
        <v>-40707114.859987974</v>
      </c>
      <c r="S74" s="12">
        <f t="shared" si="20"/>
        <v>-0.69242190706852347</v>
      </c>
      <c r="T74" s="115">
        <f t="shared" si="21"/>
        <v>-43179514.736565828</v>
      </c>
      <c r="U74" s="73">
        <f>T74/SUMIFS(FinParameters!$L$8:$L$39,FinParameters!$B$8:$B$39,Financials!$E74,FinParameters!$C$8:$C$39,Financials!$F74)</f>
        <v>-33731767.899497718</v>
      </c>
      <c r="V74" s="73">
        <f t="shared" si="22"/>
        <v>-33731767.899497718</v>
      </c>
      <c r="W74" s="12"/>
      <c r="X74" s="73">
        <f t="shared" si="23"/>
        <v>-25097162.590335131</v>
      </c>
      <c r="Y74" s="73">
        <f t="shared" si="24"/>
        <v>-26760238.372416787</v>
      </c>
      <c r="Z74" s="73">
        <f t="shared" si="24"/>
        <v>-74438882.759485692</v>
      </c>
      <c r="AA74" s="12">
        <f t="shared" si="25"/>
        <v>-1.266194210463103</v>
      </c>
      <c r="AB74" s="115">
        <f t="shared" si="26"/>
        <v>69453356.977462858</v>
      </c>
      <c r="AC74" s="73">
        <f>AB74/SUMIFS(FinParameters!$L$8:$L$39,FinParameters!$B$8:$B$39,Financials!$E74,FinParameters!$C$8:$C$39,Financials!$F74)</f>
        <v>54256851.465280376</v>
      </c>
      <c r="AD74" s="73">
        <f t="shared" si="27"/>
        <v>54256851.465280376</v>
      </c>
      <c r="AE74" s="12"/>
      <c r="AF74" s="73">
        <f t="shared" si="28"/>
        <v>44356194.387127727</v>
      </c>
      <c r="AG74" s="73">
        <f t="shared" si="29"/>
        <v>27496613.09286359</v>
      </c>
      <c r="AH74" s="73">
        <f t="shared" si="29"/>
        <v>-20182031.294205315</v>
      </c>
      <c r="AI74" s="12">
        <f t="shared" si="30"/>
        <v>-0.34329331973821919</v>
      </c>
      <c r="AL74" s="73">
        <f>Summary!G74</f>
        <v>-5715480.0693829004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9348473.9972927514</v>
      </c>
      <c r="AN74" s="20">
        <f>Summary!I74</f>
        <v>4271342.217132194</v>
      </c>
      <c r="AP74" s="12">
        <v>1</v>
      </c>
    </row>
    <row r="75" spans="1:42" x14ac:dyDescent="0.3">
      <c r="A75">
        <v>71</v>
      </c>
      <c r="B75" t="str">
        <f>Summary!B75</f>
        <v>Portland Snowy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-87903382.112258106</v>
      </c>
      <c r="H75" s="73">
        <f>SUMIFS(AM$5:AM75,$F$5:$F75,$F75,$D$5:$D75,$D75)</f>
        <v>147145825.03025198</v>
      </c>
      <c r="I75" s="20">
        <f>SUMIFS(AN$5:AN75,$F$5:$F75,$F75,$D$5:$D75,$D75)</f>
        <v>18245102.293632358</v>
      </c>
      <c r="J75" s="73">
        <f t="shared" si="16"/>
        <v>18245102.293632358</v>
      </c>
      <c r="K75" s="73">
        <f t="shared" si="17"/>
        <v>-69658279.818625748</v>
      </c>
      <c r="L75" s="73">
        <f t="shared" si="18"/>
        <v>77487545.211626232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1840583.4957257118</v>
      </c>
      <c r="Q75" s="73">
        <f>P75/SUMIFS(FinParameters!$H$8:$H$39,FinParameters!$B$8:$B$39,Financials!$E75,FinParameters!$C$8:$C$39,Financials!$F75)</f>
        <v>709624.61541179684</v>
      </c>
      <c r="R75" s="73">
        <f t="shared" si="31"/>
        <v>-56948883.510492966</v>
      </c>
      <c r="S75" s="12">
        <f t="shared" si="20"/>
        <v>-0.96869195130598795</v>
      </c>
      <c r="T75" s="115">
        <f t="shared" si="21"/>
        <v>-87903382.112258106</v>
      </c>
      <c r="U75" s="73">
        <f>T75/SUMIFS(FinParameters!$L$8:$L$39,FinParameters!$B$8:$B$39,Financials!$E75,FinParameters!$C$8:$C$39,Financials!$F75)</f>
        <v>-68669981.61238192</v>
      </c>
      <c r="V75" s="73">
        <f t="shared" si="22"/>
        <v>-68669981.61238192</v>
      </c>
      <c r="W75" s="12"/>
      <c r="X75" s="73">
        <f t="shared" si="23"/>
        <v>-86062798.6165324</v>
      </c>
      <c r="Y75" s="73">
        <f t="shared" si="24"/>
        <v>-67960356.996970117</v>
      </c>
      <c r="Z75" s="73">
        <f t="shared" si="24"/>
        <v>-125618865.12287489</v>
      </c>
      <c r="AA75" s="12">
        <f t="shared" si="25"/>
        <v>-2.1367580200988572</v>
      </c>
      <c r="AB75" s="115">
        <f t="shared" si="26"/>
        <v>147145825.03025198</v>
      </c>
      <c r="AC75" s="73">
        <f>AB75/SUMIFS(FinParameters!$L$8:$L$39,FinParameters!$B$8:$B$39,Financials!$E75,FinParameters!$C$8:$C$39,Financials!$F75)</f>
        <v>114950083.33424637</v>
      </c>
      <c r="AD75" s="73">
        <f t="shared" si="27"/>
        <v>114950083.33424637</v>
      </c>
      <c r="AE75" s="12"/>
      <c r="AF75" s="73">
        <f t="shared" si="28"/>
        <v>61083026.41371958</v>
      </c>
      <c r="AG75" s="73">
        <f t="shared" si="29"/>
        <v>46989726.33727625</v>
      </c>
      <c r="AH75" s="73">
        <f t="shared" si="29"/>
        <v>-10668781.788628519</v>
      </c>
      <c r="AI75" s="12">
        <f t="shared" si="30"/>
        <v>-0.18147437512063155</v>
      </c>
      <c r="AL75" s="73">
        <f>Summary!G75</f>
        <v>-9384772.7834508754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20704893.842473216</v>
      </c>
      <c r="AN75" s="20">
        <f>Summary!I75</f>
        <v>2551836.1629517246</v>
      </c>
      <c r="AP75" s="12">
        <v>1</v>
      </c>
    </row>
    <row r="76" spans="1:42" x14ac:dyDescent="0.3">
      <c r="A76">
        <v>72</v>
      </c>
      <c r="B76" t="str">
        <f>Summary!B76</f>
        <v>Portland Snowy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17751996.581583165</v>
      </c>
      <c r="H76" s="73">
        <f>SUMIFS(AM$5:AM76,$F$5:$F76,$F76,$D$5:$D76,$D76)</f>
        <v>-1796348.0145912371</v>
      </c>
      <c r="I76" s="20">
        <f>SUMIFS(AN$5:AN76,$F$5:$F76,$F76,$D$5:$D76,$D76)</f>
        <v>53424214.567073599</v>
      </c>
      <c r="J76" s="73">
        <f t="shared" si="16"/>
        <v>53424214.567073599</v>
      </c>
      <c r="K76" s="73">
        <f t="shared" si="17"/>
        <v>71176211.148656756</v>
      </c>
      <c r="L76" s="73">
        <f t="shared" si="18"/>
        <v>69379863.134065524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37019695.769166954</v>
      </c>
      <c r="Q76" s="73">
        <f>P76/SUMIFS(FinParameters!$H$8:$H$39,FinParameters!$B$8:$B$39,Financials!$E76,FinParameters!$C$8:$C$39,Financials!$F76)</f>
        <v>14272695.280525135</v>
      </c>
      <c r="R76" s="73">
        <f t="shared" si="31"/>
        <v>-21769771.237051718</v>
      </c>
      <c r="S76" s="12">
        <f t="shared" si="20"/>
        <v>-0.3703005375903296</v>
      </c>
      <c r="T76" s="115">
        <f t="shared" si="21"/>
        <v>17751996.581583165</v>
      </c>
      <c r="U76" s="73">
        <f>T76/SUMIFS(FinParameters!$L$8:$L$39,FinParameters!$B$8:$B$39,Financials!$E76,FinParameters!$C$8:$C$39,Financials!$F76)</f>
        <v>13867831.356973344</v>
      </c>
      <c r="V76" s="73">
        <f t="shared" si="22"/>
        <v>13867831.356973344</v>
      </c>
      <c r="W76" s="12"/>
      <c r="X76" s="73">
        <f t="shared" si="23"/>
        <v>54771692.350750111</v>
      </c>
      <c r="Y76" s="73">
        <f t="shared" si="24"/>
        <v>28140526.637498479</v>
      </c>
      <c r="Z76" s="73">
        <f t="shared" si="24"/>
        <v>-7901939.8800783735</v>
      </c>
      <c r="AA76" s="12">
        <f t="shared" si="25"/>
        <v>-0.13441081000517519</v>
      </c>
      <c r="AB76" s="115">
        <f t="shared" si="26"/>
        <v>-1796348.0145912371</v>
      </c>
      <c r="AC76" s="73">
        <f>AB76/SUMIFS(FinParameters!$L$8:$L$39,FinParameters!$B$8:$B$39,Financials!$E76,FinParameters!$C$8:$C$39,Financials!$F76)</f>
        <v>-1403304.1979418579</v>
      </c>
      <c r="AD76" s="73">
        <f t="shared" si="27"/>
        <v>-1403304.1979418579</v>
      </c>
      <c r="AE76" s="12"/>
      <c r="AF76" s="73">
        <f t="shared" si="28"/>
        <v>52975344.336158872</v>
      </c>
      <c r="AG76" s="73">
        <f t="shared" si="29"/>
        <v>26737222.439556621</v>
      </c>
      <c r="AH76" s="73">
        <f t="shared" si="29"/>
        <v>-9305244.0780202318</v>
      </c>
      <c r="AI76" s="12">
        <f t="shared" si="30"/>
        <v>-0.15828080354999535</v>
      </c>
      <c r="AL76" s="73">
        <f>Summary!G76</f>
        <v>1249175.3471420633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-207022.08646991325</v>
      </c>
      <c r="AN76" s="20">
        <f>Summary!I76</f>
        <v>6502068.691352603</v>
      </c>
      <c r="AP76" s="12">
        <v>1</v>
      </c>
    </row>
    <row r="77" spans="1:42" x14ac:dyDescent="0.3">
      <c r="A77">
        <v>73</v>
      </c>
      <c r="B77" t="str">
        <f>Summary!B77</f>
        <v>Portland Snowy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215164521.57497299</v>
      </c>
      <c r="H77" s="73">
        <f>SUMIFS(AM$5:AM77,$F$5:$F77,$F77,$D$5:$D77,$D77)</f>
        <v>-217062316.63125437</v>
      </c>
      <c r="I77" s="20">
        <f>SUMIFS(AN$5:AN77,$F$5:$F77,$F77,$D$5:$D77,$D77)</f>
        <v>126395351.67503227</v>
      </c>
      <c r="J77" s="73">
        <f t="shared" si="16"/>
        <v>126395351.67503227</v>
      </c>
      <c r="K77" s="73">
        <f t="shared" si="17"/>
        <v>341559873.25000525</v>
      </c>
      <c r="L77" s="73">
        <f t="shared" si="18"/>
        <v>124497556.61875089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108141969.90717795</v>
      </c>
      <c r="Q77" s="73">
        <f>P77/SUMIFS(FinParameters!$H$8:$H$39,FinParameters!$B$8:$B$39,Financials!$E77,FinParameters!$C$8:$C$39,Financials!$F77)</f>
        <v>37903100.730366163</v>
      </c>
      <c r="R77" s="73">
        <f t="shared" si="31"/>
        <v>47036353.558724403</v>
      </c>
      <c r="S77" s="12">
        <f t="shared" si="20"/>
        <v>0.76975499748665555</v>
      </c>
      <c r="T77" s="115">
        <f t="shared" si="21"/>
        <v>215164521.57497299</v>
      </c>
      <c r="U77" s="73">
        <f>T77/SUMIFS(FinParameters!$L$8:$L$39,FinParameters!$B$8:$B$39,Financials!$E77,FinParameters!$C$8:$C$39,Financials!$F77)</f>
        <v>163986517.42678016</v>
      </c>
      <c r="V77" s="73">
        <f t="shared" si="22"/>
        <v>163986517.42678016</v>
      </c>
      <c r="W77" s="12"/>
      <c r="X77" s="73">
        <f t="shared" si="23"/>
        <v>323306491.48215091</v>
      </c>
      <c r="Y77" s="73">
        <f t="shared" si="24"/>
        <v>201889618.15714633</v>
      </c>
      <c r="Z77" s="73">
        <f t="shared" si="24"/>
        <v>211022870.98550457</v>
      </c>
      <c r="AA77" s="12">
        <f t="shared" si="25"/>
        <v>3.4534120363364127</v>
      </c>
      <c r="AB77" s="115">
        <f t="shared" si="26"/>
        <v>-217062316.63125437</v>
      </c>
      <c r="AC77" s="73">
        <f>AB77/SUMIFS(FinParameters!$L$8:$L$39,FinParameters!$B$8:$B$39,Financials!$E77,FinParameters!$C$8:$C$39,Financials!$F77)</f>
        <v>-165432912.02655578</v>
      </c>
      <c r="AD77" s="73">
        <f t="shared" si="27"/>
        <v>-165432912.02655578</v>
      </c>
      <c r="AE77" s="12"/>
      <c r="AF77" s="73">
        <f t="shared" si="28"/>
        <v>106244174.85089654</v>
      </c>
      <c r="AG77" s="73">
        <f t="shared" si="29"/>
        <v>36456706.130590558</v>
      </c>
      <c r="AH77" s="73">
        <f t="shared" si="29"/>
        <v>45589958.958948791</v>
      </c>
      <c r="AI77" s="12">
        <f t="shared" si="30"/>
        <v>0.74608459390987836</v>
      </c>
      <c r="AL77" s="73">
        <f>Summary!G77</f>
        <v>22087776.246069185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-29207604.544677332</v>
      </c>
      <c r="AN77" s="20">
        <f>Summary!I77</f>
        <v>13782036.523615908</v>
      </c>
      <c r="AP77" s="12">
        <v>1</v>
      </c>
    </row>
    <row r="78" spans="1:42" x14ac:dyDescent="0.3">
      <c r="A78">
        <v>74</v>
      </c>
      <c r="B78" t="str">
        <f>Summary!B78</f>
        <v>Portland Snowy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106631185.00082792</v>
      </c>
      <c r="H78" s="73">
        <f>SUMIFS(AM$5:AM78,$F$5:$F78,$F78,$D$5:$D78,$D78)</f>
        <v>-92704554.818707854</v>
      </c>
      <c r="I78" s="20">
        <f>SUMIFS(AN$5:AN78,$F$5:$F78,$F78,$D$5:$D78,$D78)</f>
        <v>86004326.299828812</v>
      </c>
      <c r="J78" s="73">
        <f t="shared" si="16"/>
        <v>86004326.299828812</v>
      </c>
      <c r="K78" s="73">
        <f t="shared" si="17"/>
        <v>192635511.30065674</v>
      </c>
      <c r="L78" s="73">
        <f t="shared" si="18"/>
        <v>99930956.481948882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67750944.531974494</v>
      </c>
      <c r="Q78" s="73">
        <f>P78/SUMIFS(FinParameters!$H$8:$H$39,FinParameters!$B$8:$B$39,Financials!$E78,FinParameters!$C$8:$C$39,Financials!$F78)</f>
        <v>23746292.742559243</v>
      </c>
      <c r="R78" s="73">
        <f t="shared" si="31"/>
        <v>6645328.1835209411</v>
      </c>
      <c r="S78" s="12">
        <f t="shared" si="20"/>
        <v>0.10875151222804284</v>
      </c>
      <c r="T78" s="115">
        <f t="shared" si="21"/>
        <v>106631185.00082792</v>
      </c>
      <c r="U78" s="73">
        <f>T78/SUMIFS(FinParameters!$L$8:$L$39,FinParameters!$B$8:$B$39,Financials!$E78,FinParameters!$C$8:$C$39,Financials!$F78)</f>
        <v>81268401.265138656</v>
      </c>
      <c r="V78" s="73">
        <f t="shared" si="22"/>
        <v>81268401.265138656</v>
      </c>
      <c r="W78" s="12"/>
      <c r="X78" s="73">
        <f t="shared" si="23"/>
        <v>174382129.53280243</v>
      </c>
      <c r="Y78" s="73">
        <f t="shared" si="24"/>
        <v>105014694.0076979</v>
      </c>
      <c r="Z78" s="73">
        <f t="shared" si="24"/>
        <v>87913729.448659599</v>
      </c>
      <c r="AA78" s="12">
        <f t="shared" si="25"/>
        <v>1.4387176613575636</v>
      </c>
      <c r="AB78" s="115">
        <f t="shared" si="26"/>
        <v>-92704554.818707854</v>
      </c>
      <c r="AC78" s="73">
        <f>AB78/SUMIFS(FinParameters!$L$8:$L$39,FinParameters!$B$8:$B$39,Financials!$E78,FinParameters!$C$8:$C$39,Financials!$F78)</f>
        <v>-70654292.738604531</v>
      </c>
      <c r="AD78" s="73">
        <f t="shared" si="27"/>
        <v>-70654292.738604531</v>
      </c>
      <c r="AE78" s="12"/>
      <c r="AF78" s="73">
        <f t="shared" si="28"/>
        <v>81677574.714094579</v>
      </c>
      <c r="AG78" s="73">
        <f t="shared" si="29"/>
        <v>34360401.269093364</v>
      </c>
      <c r="AH78" s="73">
        <f t="shared" si="29"/>
        <v>17259436.710055068</v>
      </c>
      <c r="AI78" s="12">
        <f t="shared" si="30"/>
        <v>0.28245254268664072</v>
      </c>
      <c r="AL78" s="73">
        <f>Summary!G78</f>
        <v>7950808.881582018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-13085910.172393411</v>
      </c>
      <c r="AN78" s="20">
        <f>Summary!I78</f>
        <v>8980331.7210063431</v>
      </c>
      <c r="AP78" s="12">
        <v>1</v>
      </c>
    </row>
    <row r="79" spans="1:42" x14ac:dyDescent="0.3">
      <c r="A79">
        <v>75</v>
      </c>
      <c r="B79" t="str">
        <f>Summary!B79</f>
        <v>Portland Snowy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48179740.33292079</v>
      </c>
      <c r="H79" s="73">
        <f>SUMIFS(AM$5:AM79,$F$5:$F79,$F79,$D$5:$D79,$D79)</f>
        <v>-36967666.567141131</v>
      </c>
      <c r="I79" s="20">
        <f>SUMIFS(AN$5:AN79,$F$5:$F79,$F79,$D$5:$D79,$D79)</f>
        <v>68425503.824289605</v>
      </c>
      <c r="J79" s="73">
        <f t="shared" si="16"/>
        <v>68425503.824289605</v>
      </c>
      <c r="K79" s="73">
        <f t="shared" si="17"/>
        <v>116605244.15721039</v>
      </c>
      <c r="L79" s="73">
        <f t="shared" si="18"/>
        <v>79637577.590069264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50172122.056435294</v>
      </c>
      <c r="Q79" s="73">
        <f>P79/SUMIFS(FinParameters!$H$8:$H$39,FinParameters!$B$8:$B$39,Financials!$E79,FinParameters!$C$8:$C$39,Financials!$F79)</f>
        <v>17585022.704816371</v>
      </c>
      <c r="R79" s="73">
        <f t="shared" si="31"/>
        <v>-10933494.292018259</v>
      </c>
      <c r="S79" s="12">
        <f t="shared" si="20"/>
        <v>-0.1789278129471803</v>
      </c>
      <c r="T79" s="115">
        <f t="shared" si="21"/>
        <v>48179740.33292079</v>
      </c>
      <c r="U79" s="73">
        <f>T79/SUMIFS(FinParameters!$L$8:$L$39,FinParameters!$B$8:$B$39,Financials!$E79,FinParameters!$C$8:$C$39,Financials!$F79)</f>
        <v>36719937.701110519</v>
      </c>
      <c r="V79" s="73">
        <f t="shared" si="22"/>
        <v>36719937.701110519</v>
      </c>
      <c r="W79" s="12"/>
      <c r="X79" s="73">
        <f t="shared" si="23"/>
        <v>98351862.389356077</v>
      </c>
      <c r="Y79" s="73">
        <f t="shared" si="24"/>
        <v>54304960.405926891</v>
      </c>
      <c r="Z79" s="73">
        <f t="shared" si="24"/>
        <v>25786443.409092262</v>
      </c>
      <c r="AA79" s="12">
        <f t="shared" si="25"/>
        <v>0.4219979267052244</v>
      </c>
      <c r="AB79" s="115">
        <f t="shared" si="26"/>
        <v>-36967666.567141131</v>
      </c>
      <c r="AC79" s="73">
        <f>AB79/SUMIFS(FinParameters!$L$8:$L$39,FinParameters!$B$8:$B$39,Financials!$E79,FinParameters!$C$8:$C$39,Financials!$F79)</f>
        <v>-28174714.183200251</v>
      </c>
      <c r="AD79" s="73">
        <f t="shared" si="27"/>
        <v>-28174714.183200251</v>
      </c>
      <c r="AE79" s="12"/>
      <c r="AF79" s="73">
        <f t="shared" si="28"/>
        <v>61384195.822214946</v>
      </c>
      <c r="AG79" s="73">
        <f t="shared" si="29"/>
        <v>26130246.222726639</v>
      </c>
      <c r="AH79" s="73">
        <f t="shared" si="29"/>
        <v>-2388270.7741079889</v>
      </c>
      <c r="AI79" s="12">
        <f t="shared" si="30"/>
        <v>-3.9084308723586432E-2</v>
      </c>
      <c r="AL79" s="73">
        <f>Summary!G79</f>
        <v>2586848.8495277716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-5258118.1041488759</v>
      </c>
      <c r="AN79" s="20">
        <f>Summary!I79</f>
        <v>7115941.1721283253</v>
      </c>
      <c r="AP79" s="12">
        <v>1</v>
      </c>
    </row>
    <row r="80" spans="1:42" x14ac:dyDescent="0.3">
      <c r="A80">
        <v>76</v>
      </c>
      <c r="B80" t="str">
        <f>Summary!B80</f>
        <v>Portland Snowy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9771578.8875853084</v>
      </c>
      <c r="H80" s="73">
        <f>SUMIFS(AM$5:AM80,$F$5:$F80,$F80,$D$5:$D80,$D80)</f>
        <v>549948.28955290641</v>
      </c>
      <c r="I80" s="20">
        <f>SUMIFS(AN$5:AN80,$F$5:$F80,$F80,$D$5:$D80,$D80)</f>
        <v>58493086.377080843</v>
      </c>
      <c r="J80" s="73">
        <f t="shared" si="16"/>
        <v>58493086.377080843</v>
      </c>
      <c r="K80" s="73">
        <f t="shared" si="17"/>
        <v>68264665.264666155</v>
      </c>
      <c r="L80" s="73">
        <f t="shared" si="18"/>
        <v>68814613.554219052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40239704.609226532</v>
      </c>
      <c r="Q80" s="73">
        <f>P80/SUMIFS(FinParameters!$H$8:$H$39,FinParameters!$B$8:$B$39,Financials!$E80,FinParameters!$C$8:$C$39,Financials!$F80)</f>
        <v>14103770.982467156</v>
      </c>
      <c r="R80" s="73">
        <f t="shared" si="31"/>
        <v>-20865911.739227019</v>
      </c>
      <c r="S80" s="12">
        <f t="shared" si="20"/>
        <v>-0.34147289539212855</v>
      </c>
      <c r="T80" s="115">
        <f t="shared" si="21"/>
        <v>9771578.8875853084</v>
      </c>
      <c r="U80" s="73">
        <f>T80/SUMIFS(FinParameters!$L$8:$L$39,FinParameters!$B$8:$B$39,Financials!$E80,FinParameters!$C$8:$C$39,Financials!$F80)</f>
        <v>7447357.86274976</v>
      </c>
      <c r="V80" s="73">
        <f t="shared" si="22"/>
        <v>7447357.86274976</v>
      </c>
      <c r="W80" s="12"/>
      <c r="X80" s="73">
        <f t="shared" si="23"/>
        <v>50011283.496811844</v>
      </c>
      <c r="Y80" s="73">
        <f t="shared" si="24"/>
        <v>21551128.845216915</v>
      </c>
      <c r="Z80" s="73">
        <f t="shared" si="24"/>
        <v>-13418553.87647726</v>
      </c>
      <c r="AA80" s="12">
        <f t="shared" si="25"/>
        <v>-0.21959608098800978</v>
      </c>
      <c r="AB80" s="115">
        <f t="shared" si="26"/>
        <v>549948.28955290641</v>
      </c>
      <c r="AC80" s="73">
        <f>AB80/SUMIFS(FinParameters!$L$8:$L$39,FinParameters!$B$8:$B$39,Financials!$E80,FinParameters!$C$8:$C$39,Financials!$F80)</f>
        <v>419140.21934685658</v>
      </c>
      <c r="AD80" s="73">
        <f t="shared" si="27"/>
        <v>419140.21934685658</v>
      </c>
      <c r="AE80" s="12"/>
      <c r="AF80" s="73">
        <f t="shared" si="28"/>
        <v>50561231.786364749</v>
      </c>
      <c r="AG80" s="73">
        <f t="shared" si="29"/>
        <v>21970269.06456377</v>
      </c>
      <c r="AH80" s="73">
        <f t="shared" si="29"/>
        <v>-12999413.657130403</v>
      </c>
      <c r="AI80" s="12">
        <f t="shared" si="30"/>
        <v>-0.21273680610635703</v>
      </c>
      <c r="AL80" s="73">
        <f>Summary!G80</f>
        <v>-913387.92390421068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120669.69137721685</v>
      </c>
      <c r="AN80" s="20">
        <f>Summary!I80</f>
        <v>6165348.6023323415</v>
      </c>
      <c r="AP80" s="12">
        <v>1</v>
      </c>
    </row>
    <row r="81" spans="1:42" x14ac:dyDescent="0.3">
      <c r="A81">
        <v>77</v>
      </c>
      <c r="B81" t="str">
        <f>Summary!B81</f>
        <v>Portland Snowy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-17892874.210572463</v>
      </c>
      <c r="H81" s="73">
        <f>SUMIFS(AM$5:AM81,$F$5:$F81,$F81,$D$5:$D81,$D81)</f>
        <v>34636535.770167217</v>
      </c>
      <c r="I81" s="20">
        <f>SUMIFS(AN$5:AN81,$F$5:$F81,$F81,$D$5:$D81,$D81)</f>
        <v>49813895.951199926</v>
      </c>
      <c r="J81" s="73">
        <f t="shared" si="16"/>
        <v>49813895.951199926</v>
      </c>
      <c r="K81" s="73">
        <f t="shared" si="17"/>
        <v>31921021.740627464</v>
      </c>
      <c r="L81" s="73">
        <f t="shared" si="18"/>
        <v>66557557.510794684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31560514.183345616</v>
      </c>
      <c r="Q81" s="73">
        <f>P81/SUMIFS(FinParameters!$H$8:$H$39,FinParameters!$B$8:$B$39,Financials!$E81,FinParameters!$C$8:$C$39,Financials!$F81)</f>
        <v>11061767.685758589</v>
      </c>
      <c r="R81" s="73">
        <f t="shared" si="31"/>
        <v>-29545102.165107936</v>
      </c>
      <c r="S81" s="12">
        <f t="shared" si="20"/>
        <v>-0.48350878250908369</v>
      </c>
      <c r="T81" s="115">
        <f t="shared" si="21"/>
        <v>-17892874.210572463</v>
      </c>
      <c r="U81" s="73">
        <f>T81/SUMIFS(FinParameters!$L$8:$L$39,FinParameters!$B$8:$B$39,Financials!$E81,FinParameters!$C$8:$C$39,Financials!$F81)</f>
        <v>-13636960.717637749</v>
      </c>
      <c r="V81" s="73">
        <f t="shared" si="22"/>
        <v>-13636960.717637749</v>
      </c>
      <c r="W81" s="12"/>
      <c r="X81" s="73">
        <f t="shared" si="23"/>
        <v>13667639.972773153</v>
      </c>
      <c r="Y81" s="73">
        <f t="shared" si="24"/>
        <v>-2575193.0318791606</v>
      </c>
      <c r="Z81" s="73">
        <f t="shared" si="24"/>
        <v>-43182062.882745683</v>
      </c>
      <c r="AA81" s="12">
        <f t="shared" si="25"/>
        <v>-0.70667911500148917</v>
      </c>
      <c r="AB81" s="115">
        <f t="shared" si="26"/>
        <v>34636535.770167217</v>
      </c>
      <c r="AC81" s="73">
        <f>AB81/SUMIFS(FinParameters!$L$8:$L$39,FinParameters!$B$8:$B$39,Financials!$E81,FinParameters!$C$8:$C$39,Financials!$F81)</f>
        <v>26398055.00972743</v>
      </c>
      <c r="AD81" s="73">
        <f t="shared" si="27"/>
        <v>26398055.00972743</v>
      </c>
      <c r="AE81" s="12"/>
      <c r="AF81" s="73">
        <f t="shared" si="28"/>
        <v>48304175.742940366</v>
      </c>
      <c r="AG81" s="73">
        <f t="shared" si="29"/>
        <v>23822861.977848269</v>
      </c>
      <c r="AH81" s="73">
        <f t="shared" si="29"/>
        <v>-16784007.873018254</v>
      </c>
      <c r="AI81" s="12">
        <f t="shared" si="30"/>
        <v>-0.27467209850740698</v>
      </c>
      <c r="AL81" s="73">
        <f>Summary!G81</f>
        <v>-3893769.8694680561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4732514.1585643562</v>
      </c>
      <c r="AN81" s="20">
        <f>Summary!I81</f>
        <v>5299308.1871653628</v>
      </c>
      <c r="AP81" s="12">
        <v>1</v>
      </c>
    </row>
    <row r="82" spans="1:42" x14ac:dyDescent="0.3">
      <c r="A82">
        <v>78</v>
      </c>
      <c r="B82" t="str">
        <f>Summary!B82</f>
        <v>Portland Snowy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-50243390.983678438</v>
      </c>
      <c r="H82" s="73">
        <f>SUMIFS(AM$5:AM82,$F$5:$F82,$F82,$D$5:$D82,$D82)</f>
        <v>80261220.026042074</v>
      </c>
      <c r="I82" s="20">
        <f>SUMIFS(AN$5:AN82,$F$5:$F82,$F82,$D$5:$D82,$D82)</f>
        <v>38683950.837554775</v>
      </c>
      <c r="J82" s="73">
        <f t="shared" si="16"/>
        <v>38683950.837554775</v>
      </c>
      <c r="K82" s="73">
        <f t="shared" si="17"/>
        <v>-11559440.146123663</v>
      </c>
      <c r="L82" s="73">
        <f t="shared" si="18"/>
        <v>68701779.879918411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20430569.069700465</v>
      </c>
      <c r="Q82" s="73">
        <f>P82/SUMIFS(FinParameters!$H$8:$H$39,FinParameters!$B$8:$B$39,Financials!$E82,FinParameters!$C$8:$C$39,Financials!$F82)</f>
        <v>7160789.821863234</v>
      </c>
      <c r="R82" s="73">
        <f t="shared" si="31"/>
        <v>-40675047.278753087</v>
      </c>
      <c r="S82" s="12">
        <f t="shared" si="20"/>
        <v>-0.66565153433367641</v>
      </c>
      <c r="T82" s="115">
        <f t="shared" si="21"/>
        <v>-50243390.983678438</v>
      </c>
      <c r="U82" s="73">
        <f>T82/SUMIFS(FinParameters!$L$8:$L$39,FinParameters!$B$8:$B$39,Financials!$E82,FinParameters!$C$8:$C$39,Financials!$F82)</f>
        <v>-38292738.276810162</v>
      </c>
      <c r="V82" s="73">
        <f t="shared" si="22"/>
        <v>-38292738.276810162</v>
      </c>
      <c r="W82" s="12"/>
      <c r="X82" s="73">
        <f t="shared" si="23"/>
        <v>-29812821.913977973</v>
      </c>
      <c r="Y82" s="73">
        <f t="shared" si="24"/>
        <v>-31131948.454946928</v>
      </c>
      <c r="Z82" s="73">
        <f t="shared" si="24"/>
        <v>-78967785.555563241</v>
      </c>
      <c r="AA82" s="12">
        <f t="shared" si="25"/>
        <v>-1.2923163249880507</v>
      </c>
      <c r="AB82" s="115">
        <f t="shared" si="26"/>
        <v>80261220.026042074</v>
      </c>
      <c r="AC82" s="73">
        <f>AB82/SUMIFS(FinParameters!$L$8:$L$39,FinParameters!$B$8:$B$39,Financials!$E82,FinParameters!$C$8:$C$39,Financials!$F82)</f>
        <v>61170670.053561963</v>
      </c>
      <c r="AD82" s="73">
        <f t="shared" si="27"/>
        <v>61170670.053561963</v>
      </c>
      <c r="AE82" s="12"/>
      <c r="AF82" s="73">
        <f t="shared" si="28"/>
        <v>50448398.112064101</v>
      </c>
      <c r="AG82" s="73">
        <f t="shared" si="29"/>
        <v>30038721.598615035</v>
      </c>
      <c r="AH82" s="73">
        <f t="shared" si="29"/>
        <v>-17797115.502001278</v>
      </c>
      <c r="AI82" s="12">
        <f t="shared" si="30"/>
        <v>-0.29125171408980777</v>
      </c>
      <c r="AL82" s="73">
        <f>Summary!G82</f>
        <v>-7063876.2471126122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10807863.04857921</v>
      </c>
      <c r="AN82" s="20">
        <f>Summary!I82</f>
        <v>4197079.8934174301</v>
      </c>
      <c r="AP82" s="12">
        <v>1</v>
      </c>
    </row>
    <row r="83" spans="1:42" x14ac:dyDescent="0.3">
      <c r="A83">
        <v>79</v>
      </c>
      <c r="B83" t="str">
        <f>Summary!B83</f>
        <v>Portland Snowy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-100047521.4359308</v>
      </c>
      <c r="H83" s="73">
        <f>SUMIFS(AM$5:AM83,$F$5:$F83,$F83,$D$5:$D83,$D83)</f>
        <v>170191167.77858546</v>
      </c>
      <c r="I83" s="20">
        <f>SUMIFS(AN$5:AN83,$F$5:$F83,$F83,$D$5:$D83,$D83)</f>
        <v>20440827.851212025</v>
      </c>
      <c r="J83" s="73">
        <f t="shared" si="16"/>
        <v>20440827.851212025</v>
      </c>
      <c r="K83" s="73">
        <f t="shared" si="17"/>
        <v>-79606693.584718779</v>
      </c>
      <c r="L83" s="73">
        <f t="shared" si="18"/>
        <v>90584474.193866685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2187446.0833577141</v>
      </c>
      <c r="Q83" s="73">
        <f>P83/SUMIFS(FinParameters!$H$8:$H$39,FinParameters!$B$8:$B$39,Financials!$E83,FinParameters!$C$8:$C$39,Financials!$F83)</f>
        <v>766686.50766134355</v>
      </c>
      <c r="R83" s="73">
        <f t="shared" si="31"/>
        <v>-58918170.26509583</v>
      </c>
      <c r="S83" s="12">
        <f t="shared" si="20"/>
        <v>-0.96420220899362419</v>
      </c>
      <c r="T83" s="115">
        <f t="shared" si="21"/>
        <v>-100047521.4359308</v>
      </c>
      <c r="U83" s="73">
        <f>T83/SUMIFS(FinParameters!$L$8:$L$39,FinParameters!$B$8:$B$39,Financials!$E83,FinParameters!$C$8:$C$39,Financials!$F83)</f>
        <v>-76250696.431580082</v>
      </c>
      <c r="V83" s="73">
        <f t="shared" si="22"/>
        <v>-76250696.431580082</v>
      </c>
      <c r="W83" s="12"/>
      <c r="X83" s="73">
        <f t="shared" si="23"/>
        <v>-97860075.352573097</v>
      </c>
      <c r="Y83" s="73">
        <f t="shared" si="24"/>
        <v>-75484009.923918739</v>
      </c>
      <c r="Z83" s="73">
        <f t="shared" si="24"/>
        <v>-135168866.6966759</v>
      </c>
      <c r="AA83" s="12">
        <f t="shared" si="25"/>
        <v>-2.2120530775089176</v>
      </c>
      <c r="AB83" s="115">
        <f t="shared" si="26"/>
        <v>170191167.77858546</v>
      </c>
      <c r="AC83" s="73">
        <f>AB83/SUMIFS(FinParameters!$L$8:$L$39,FinParameters!$B$8:$B$39,Financials!$E83,FinParameters!$C$8:$C$39,Financials!$F83)</f>
        <v>129710310.49411324</v>
      </c>
      <c r="AD83" s="73">
        <f t="shared" si="27"/>
        <v>129710310.49411324</v>
      </c>
      <c r="AE83" s="12"/>
      <c r="AF83" s="73">
        <f t="shared" si="28"/>
        <v>72331092.426012367</v>
      </c>
      <c r="AG83" s="73">
        <f t="shared" si="29"/>
        <v>54226300.570194498</v>
      </c>
      <c r="AH83" s="73">
        <f t="shared" si="29"/>
        <v>-5458556.20256266</v>
      </c>
      <c r="AI83" s="12">
        <f t="shared" si="30"/>
        <v>-8.9329860800934441E-2</v>
      </c>
      <c r="AL83" s="73">
        <f>Summary!G83</f>
        <v>-12144139.323672693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23045342.748333484</v>
      </c>
      <c r="AN83" s="20">
        <f>Summary!I83</f>
        <v>2195725.5575796659</v>
      </c>
      <c r="AP83" s="12">
        <v>1</v>
      </c>
    </row>
    <row r="84" spans="1:42" x14ac:dyDescent="0.3">
      <c r="A84">
        <v>80</v>
      </c>
      <c r="B84" t="str">
        <f>Summary!B84</f>
        <v>Portland Snowy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17332698.442789864</v>
      </c>
      <c r="H84" s="73">
        <f>SUMIFS(AM$5:AM84,$F$5:$F84,$F84,$D$5:$D84,$D84)</f>
        <v>-2208577.3117303741</v>
      </c>
      <c r="I84" s="20">
        <f>SUMIFS(AN$5:AN84,$F$5:$F84,$F84,$D$5:$D84,$D84)</f>
        <v>59716979.851116374</v>
      </c>
      <c r="J84" s="73">
        <f t="shared" si="16"/>
        <v>59716979.851116374</v>
      </c>
      <c r="K84" s="73">
        <f t="shared" si="17"/>
        <v>77049678.293906242</v>
      </c>
      <c r="L84" s="73">
        <f t="shared" si="18"/>
        <v>74841100.982175857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41463598.083262064</v>
      </c>
      <c r="Q84" s="73">
        <f>P84/SUMIFS(FinParameters!$H$8:$H$39,FinParameters!$B$8:$B$39,Financials!$E84,FinParameters!$C$8:$C$39,Financials!$F84)</f>
        <v>14532738.178731697</v>
      </c>
      <c r="R84" s="73">
        <f t="shared" si="31"/>
        <v>-19642018.265191488</v>
      </c>
      <c r="S84" s="12">
        <f t="shared" si="20"/>
        <v>-0.3214437467283412</v>
      </c>
      <c r="T84" s="115">
        <f t="shared" si="21"/>
        <v>17332698.442789864</v>
      </c>
      <c r="U84" s="73">
        <f>T84/SUMIFS(FinParameters!$L$8:$L$39,FinParameters!$B$8:$B$39,Financials!$E84,FinParameters!$C$8:$C$39,Financials!$F84)</f>
        <v>13210025.679123361</v>
      </c>
      <c r="V84" s="73">
        <f t="shared" si="22"/>
        <v>13210025.679123361</v>
      </c>
      <c r="W84" s="12"/>
      <c r="X84" s="73">
        <f t="shared" si="23"/>
        <v>58796296.526051931</v>
      </c>
      <c r="Y84" s="73">
        <f t="shared" si="24"/>
        <v>27742763.857855059</v>
      </c>
      <c r="Z84" s="73">
        <f t="shared" si="24"/>
        <v>-6431992.5860681273</v>
      </c>
      <c r="AA84" s="12">
        <f t="shared" si="25"/>
        <v>-0.10526025217370885</v>
      </c>
      <c r="AB84" s="115">
        <f t="shared" si="26"/>
        <v>-2208577.3117303741</v>
      </c>
      <c r="AC84" s="73">
        <f>AB84/SUMIFS(FinParameters!$L$8:$L$39,FinParameters!$B$8:$B$39,Financials!$E84,FinParameters!$C$8:$C$39,Financials!$F84)</f>
        <v>-1683255.6741575333</v>
      </c>
      <c r="AD84" s="73">
        <f t="shared" si="27"/>
        <v>-1683255.6741575333</v>
      </c>
      <c r="AE84" s="12"/>
      <c r="AF84" s="73">
        <f t="shared" si="28"/>
        <v>56587719.214321554</v>
      </c>
      <c r="AG84" s="73">
        <f t="shared" si="29"/>
        <v>26059508.183697525</v>
      </c>
      <c r="AH84" s="73">
        <f t="shared" si="29"/>
        <v>-8115248.2602256611</v>
      </c>
      <c r="AI84" s="12">
        <f t="shared" si="30"/>
        <v>-0.13280691277130111</v>
      </c>
      <c r="AL84" s="73">
        <f>Summary!G84</f>
        <v>-419298.13879330253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-412229.29713913711</v>
      </c>
      <c r="AN84" s="20">
        <f>Summary!I84</f>
        <v>6292765.2840427784</v>
      </c>
      <c r="AP84" s="12">
        <v>1</v>
      </c>
    </row>
    <row r="85" spans="1:42" x14ac:dyDescent="0.3">
      <c r="A85">
        <v>81</v>
      </c>
      <c r="B85" t="str">
        <f>Summary!B85</f>
        <v>Portland Snowy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233861152.82552636</v>
      </c>
      <c r="H85" s="73">
        <f>SUMIFS(AM$5:AM85,$F$5:$F85,$F85,$D$5:$D85,$D85)</f>
        <v>-246478012.74530357</v>
      </c>
      <c r="I85" s="20">
        <f>SUMIFS(AN$5:AN85,$F$5:$F85,$F85,$D$5:$D85,$D85)</f>
        <v>139747077.99899569</v>
      </c>
      <c r="J85" s="73">
        <f t="shared" si="16"/>
        <v>139747077.99899569</v>
      </c>
      <c r="K85" s="73">
        <f t="shared" si="17"/>
        <v>373608230.82452202</v>
      </c>
      <c r="L85" s="73">
        <f t="shared" si="18"/>
        <v>127130218.07921848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118473611.68694502</v>
      </c>
      <c r="Q85" s="73">
        <f>P85/SUMIFS(FinParameters!$H$8:$H$39,FinParameters!$B$8:$B$39,Financials!$E85,FinParameters!$C$8:$C$39,Financials!$F85)</f>
        <v>37749343.768910535</v>
      </c>
      <c r="R85" s="73">
        <f t="shared" si="31"/>
        <v>55404532.373369619</v>
      </c>
      <c r="S85" s="12">
        <f t="shared" si="20"/>
        <v>0.87847377790155856</v>
      </c>
      <c r="T85" s="115">
        <f t="shared" si="21"/>
        <v>233861152.82552636</v>
      </c>
      <c r="U85" s="73">
        <f>T85/SUMIFS(FinParameters!$L$8:$L$39,FinParameters!$B$8:$B$39,Financials!$E85,FinParameters!$C$8:$C$39,Financials!$F85)</f>
        <v>173888836.46690044</v>
      </c>
      <c r="V85" s="73">
        <f t="shared" si="22"/>
        <v>173888836.46690044</v>
      </c>
      <c r="W85" s="12"/>
      <c r="X85" s="73">
        <f t="shared" si="23"/>
        <v>352334764.51247138</v>
      </c>
      <c r="Y85" s="73">
        <f t="shared" si="24"/>
        <v>211638180.23581097</v>
      </c>
      <c r="Z85" s="73">
        <f t="shared" si="24"/>
        <v>229293368.84027004</v>
      </c>
      <c r="AA85" s="12">
        <f t="shared" si="25"/>
        <v>3.6355908685496767</v>
      </c>
      <c r="AB85" s="115">
        <f t="shared" si="26"/>
        <v>-246478012.74530357</v>
      </c>
      <c r="AC85" s="73">
        <f>AB85/SUMIFS(FinParameters!$L$8:$L$39,FinParameters!$B$8:$B$39,Financials!$E85,FinParameters!$C$8:$C$39,Financials!$F85)</f>
        <v>-183270176.91104308</v>
      </c>
      <c r="AD85" s="73">
        <f t="shared" si="27"/>
        <v>-183270176.91104308</v>
      </c>
      <c r="AE85" s="12"/>
      <c r="AF85" s="73">
        <f t="shared" si="28"/>
        <v>105856751.76716781</v>
      </c>
      <c r="AG85" s="73">
        <f t="shared" si="29"/>
        <v>28368003.324767888</v>
      </c>
      <c r="AH85" s="73">
        <f t="shared" si="29"/>
        <v>46023191.929226965</v>
      </c>
      <c r="AI85" s="12">
        <f t="shared" si="30"/>
        <v>0.7297267128381979</v>
      </c>
      <c r="AL85" s="73">
        <f>Summary!G85</f>
        <v>18696631.250553377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-29415696.114049207</v>
      </c>
      <c r="AN85" s="20">
        <f>Summary!I85</f>
        <v>13351726.323963415</v>
      </c>
      <c r="AP85" s="12">
        <v>1</v>
      </c>
    </row>
    <row r="86" spans="1:42" x14ac:dyDescent="0.3">
      <c r="A86">
        <v>82</v>
      </c>
      <c r="B86" t="str">
        <f>Summary!B86</f>
        <v>Portland Snowy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113598375.4474474</v>
      </c>
      <c r="H86" s="73">
        <f>SUMIFS(AM$5:AM86,$F$5:$F86,$F86,$D$5:$D86,$D86)</f>
        <v>-105529232.28592984</v>
      </c>
      <c r="I86" s="20">
        <f>SUMIFS(AN$5:AN86,$F$5:$F86,$F86,$D$5:$D86,$D86)</f>
        <v>94920409.144936293</v>
      </c>
      <c r="J86" s="73">
        <f t="shared" si="16"/>
        <v>94920409.144936293</v>
      </c>
      <c r="K86" s="73">
        <f t="shared" si="17"/>
        <v>208518784.59238368</v>
      </c>
      <c r="L86" s="73">
        <f t="shared" si="18"/>
        <v>102989552.30645385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73646942.832885623</v>
      </c>
      <c r="Q86" s="73">
        <f>P86/SUMIFS(FinParameters!$H$8:$H$39,FinParameters!$B$8:$B$39,Financials!$E86,FinParameters!$C$8:$C$39,Financials!$F86)</f>
        <v>23466185.616710223</v>
      </c>
      <c r="R86" s="73">
        <f t="shared" si="31"/>
        <v>10577863.519310223</v>
      </c>
      <c r="S86" s="12">
        <f t="shared" si="20"/>
        <v>0.16771869249458624</v>
      </c>
      <c r="T86" s="115">
        <f t="shared" si="21"/>
        <v>113598375.4474474</v>
      </c>
      <c r="U86" s="73">
        <f>T86/SUMIFS(FinParameters!$L$8:$L$39,FinParameters!$B$8:$B$39,Financials!$E86,FinParameters!$C$8:$C$39,Financials!$F86)</f>
        <v>84466740.595536023</v>
      </c>
      <c r="V86" s="73">
        <f t="shared" si="22"/>
        <v>84466740.595536023</v>
      </c>
      <c r="W86" s="12"/>
      <c r="X86" s="73">
        <f t="shared" si="23"/>
        <v>187245318.28033301</v>
      </c>
      <c r="Y86" s="73">
        <f t="shared" si="24"/>
        <v>107932926.21224624</v>
      </c>
      <c r="Z86" s="73">
        <f t="shared" si="24"/>
        <v>95044604.114846244</v>
      </c>
      <c r="AA86" s="12">
        <f t="shared" si="25"/>
        <v>1.506992097384054</v>
      </c>
      <c r="AB86" s="115">
        <f t="shared" si="26"/>
        <v>-105529232.28592984</v>
      </c>
      <c r="AC86" s="73">
        <f>AB86/SUMIFS(FinParameters!$L$8:$L$39,FinParameters!$B$8:$B$39,Financials!$E86,FinParameters!$C$8:$C$39,Financials!$F86)</f>
        <v>-78466881.710516527</v>
      </c>
      <c r="AD86" s="73">
        <f t="shared" si="27"/>
        <v>-78466881.710516527</v>
      </c>
      <c r="AE86" s="12"/>
      <c r="AF86" s="73">
        <f t="shared" si="28"/>
        <v>81716085.994403169</v>
      </c>
      <c r="AG86" s="73">
        <f t="shared" si="29"/>
        <v>29466044.501729712</v>
      </c>
      <c r="AH86" s="73">
        <f t="shared" si="29"/>
        <v>16577722.404329717</v>
      </c>
      <c r="AI86" s="12">
        <f t="shared" si="30"/>
        <v>0.26285023635601762</v>
      </c>
      <c r="AL86" s="73">
        <f>Summary!G86</f>
        <v>6967190.4466194846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-12824677.467221988</v>
      </c>
      <c r="AN86" s="20">
        <f>Summary!I86</f>
        <v>8916082.8451074772</v>
      </c>
      <c r="AP86" s="12">
        <v>1</v>
      </c>
    </row>
    <row r="87" spans="1:42" x14ac:dyDescent="0.3">
      <c r="A87">
        <v>83</v>
      </c>
      <c r="B87" t="str">
        <f>Summary!B87</f>
        <v>Portland Snowy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50365618.209040582</v>
      </c>
      <c r="H87" s="73">
        <f>SUMIFS(AM$5:AM87,$F$5:$F87,$F87,$D$5:$D87,$D87)</f>
        <v>-42191604.048951633</v>
      </c>
      <c r="I87" s="20">
        <f>SUMIFS(AN$5:AN87,$F$5:$F87,$F87,$D$5:$D87,$D87)</f>
        <v>75682450.700115398</v>
      </c>
      <c r="J87" s="73">
        <f t="shared" si="16"/>
        <v>75682450.700115398</v>
      </c>
      <c r="K87" s="73">
        <f t="shared" si="17"/>
        <v>126048068.90915598</v>
      </c>
      <c r="L87" s="73">
        <f t="shared" si="18"/>
        <v>83856464.860204339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54408984.388064727</v>
      </c>
      <c r="Q87" s="73">
        <f>P87/SUMIFS(FinParameters!$H$8:$H$39,FinParameters!$B$8:$B$39,Financials!$E87,FinParameters!$C$8:$C$39,Financials!$F87)</f>
        <v>17336379.186359081</v>
      </c>
      <c r="R87" s="73">
        <f t="shared" si="31"/>
        <v>-8660094.9255106729</v>
      </c>
      <c r="S87" s="12">
        <f t="shared" si="20"/>
        <v>-0.13731126282109238</v>
      </c>
      <c r="T87" s="115">
        <f t="shared" si="21"/>
        <v>50365618.209040582</v>
      </c>
      <c r="U87" s="73">
        <f>T87/SUMIFS(FinParameters!$L$8:$L$39,FinParameters!$B$8:$B$39,Financials!$E87,FinParameters!$C$8:$C$39,Financials!$F87)</f>
        <v>37449651.823277287</v>
      </c>
      <c r="V87" s="73">
        <f t="shared" si="22"/>
        <v>37449651.823277287</v>
      </c>
      <c r="W87" s="12"/>
      <c r="X87" s="73">
        <f t="shared" si="23"/>
        <v>104774602.59710531</v>
      </c>
      <c r="Y87" s="73">
        <f t="shared" si="24"/>
        <v>54786031.009636372</v>
      </c>
      <c r="Z87" s="73">
        <f t="shared" si="24"/>
        <v>28789556.897766612</v>
      </c>
      <c r="AA87" s="12">
        <f t="shared" si="25"/>
        <v>0.45647656840885198</v>
      </c>
      <c r="AB87" s="115">
        <f t="shared" si="26"/>
        <v>-42191604.048951633</v>
      </c>
      <c r="AC87" s="73">
        <f>AB87/SUMIFS(FinParameters!$L$8:$L$39,FinParameters!$B$8:$B$39,Financials!$E87,FinParameters!$C$8:$C$39,Financials!$F87)</f>
        <v>-31371815.49009946</v>
      </c>
      <c r="AD87" s="73">
        <f t="shared" si="27"/>
        <v>-31371815.49009946</v>
      </c>
      <c r="AE87" s="12"/>
      <c r="AF87" s="73">
        <f t="shared" si="28"/>
        <v>62582998.548153676</v>
      </c>
      <c r="AG87" s="73">
        <f t="shared" si="29"/>
        <v>23414215.519536912</v>
      </c>
      <c r="AH87" s="73">
        <f t="shared" si="29"/>
        <v>-2582258.5923328474</v>
      </c>
      <c r="AI87" s="12">
        <f t="shared" si="30"/>
        <v>-4.0943337376054344E-2</v>
      </c>
      <c r="AL87" s="73">
        <f>Summary!G87</f>
        <v>2185877.8761197901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-5223937.4818105046</v>
      </c>
      <c r="AN87" s="20">
        <f>Summary!I87</f>
        <v>7256946.8758257916</v>
      </c>
      <c r="AP87" s="12">
        <v>1</v>
      </c>
    </row>
    <row r="88" spans="1:42" x14ac:dyDescent="0.3">
      <c r="A88">
        <v>84</v>
      </c>
      <c r="B88" t="str">
        <f>Summary!B88</f>
        <v>Portland Snowy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8398168.0287991352</v>
      </c>
      <c r="H88" s="73">
        <f>SUMIFS(AM$5:AM88,$F$5:$F88,$F88,$D$5:$D88,$D88)</f>
        <v>646900.84996688657</v>
      </c>
      <c r="I88" s="20">
        <f>SUMIFS(AN$5:AN88,$F$5:$F88,$F88,$D$5:$D88,$D88)</f>
        <v>64694851.716049559</v>
      </c>
      <c r="J88" s="73">
        <f t="shared" si="16"/>
        <v>64694851.716049559</v>
      </c>
      <c r="K88" s="73">
        <f t="shared" si="17"/>
        <v>73093019.744848698</v>
      </c>
      <c r="L88" s="73">
        <f t="shared" si="18"/>
        <v>73739920.594815582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43421385.403998896</v>
      </c>
      <c r="Q88" s="73">
        <f>P88/SUMIFS(FinParameters!$H$8:$H$39,FinParameters!$B$8:$B$39,Financials!$E88,FinParameters!$C$8:$C$39,Financials!$F88)</f>
        <v>13835391.537392706</v>
      </c>
      <c r="R88" s="73">
        <f t="shared" si="31"/>
        <v>-19647693.909576505</v>
      </c>
      <c r="S88" s="12">
        <f t="shared" si="20"/>
        <v>-0.31152656933343575</v>
      </c>
      <c r="T88" s="115">
        <f t="shared" si="21"/>
        <v>8398168.0287991352</v>
      </c>
      <c r="U88" s="73">
        <f>T88/SUMIFS(FinParameters!$L$8:$L$39,FinParameters!$B$8:$B$39,Financials!$E88,FinParameters!$C$8:$C$39,Financials!$F88)</f>
        <v>6244507.2614129558</v>
      </c>
      <c r="V88" s="73">
        <f t="shared" si="22"/>
        <v>6244507.2614129558</v>
      </c>
      <c r="W88" s="12"/>
      <c r="X88" s="73">
        <f t="shared" si="23"/>
        <v>51819553.432798028</v>
      </c>
      <c r="Y88" s="73">
        <f t="shared" si="24"/>
        <v>20079898.798805661</v>
      </c>
      <c r="Z88" s="73">
        <f t="shared" si="24"/>
        <v>-13403186.64816355</v>
      </c>
      <c r="AA88" s="12">
        <f t="shared" si="25"/>
        <v>-0.21251597128164451</v>
      </c>
      <c r="AB88" s="115">
        <f t="shared" si="26"/>
        <v>646900.84996688657</v>
      </c>
      <c r="AC88" s="73">
        <f>AB88/SUMIFS(FinParameters!$L$8:$L$39,FinParameters!$B$8:$B$39,Financials!$E88,FinParameters!$C$8:$C$39,Financials!$F88)</f>
        <v>481006.93403369078</v>
      </c>
      <c r="AD88" s="73">
        <f t="shared" si="27"/>
        <v>481006.93403369078</v>
      </c>
      <c r="AE88" s="12"/>
      <c r="AF88" s="73">
        <f t="shared" si="28"/>
        <v>52466454.282764912</v>
      </c>
      <c r="AG88" s="73">
        <f t="shared" si="29"/>
        <v>20560905.732839353</v>
      </c>
      <c r="AH88" s="73">
        <f t="shared" si="29"/>
        <v>-12922179.71412986</v>
      </c>
      <c r="AI88" s="12">
        <f t="shared" si="30"/>
        <v>-0.2048893032016785</v>
      </c>
      <c r="AL88" s="73">
        <f>Summary!G88</f>
        <v>-1373410.8587861729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96952.560413980187</v>
      </c>
      <c r="AN88" s="20">
        <f>Summary!I88</f>
        <v>6201765.3389687138</v>
      </c>
      <c r="AP88" s="12">
        <v>1</v>
      </c>
    </row>
    <row r="89" spans="1:42" x14ac:dyDescent="0.3">
      <c r="A89">
        <v>85</v>
      </c>
      <c r="B89" t="str">
        <f>Summary!B89</f>
        <v>Portland Snowy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-22192245.366271958</v>
      </c>
      <c r="H89" s="73">
        <f>SUMIFS(AM$5:AM89,$F$5:$F89,$F89,$D$5:$D89,$D89)</f>
        <v>39388319.026788041</v>
      </c>
      <c r="I89" s="20">
        <f>SUMIFS(AN$5:AN89,$F$5:$F89,$F89,$D$5:$D89,$D89)</f>
        <v>55128750.871053241</v>
      </c>
      <c r="J89" s="73">
        <f t="shared" si="16"/>
        <v>55128750.871053241</v>
      </c>
      <c r="K89" s="73">
        <f t="shared" si="17"/>
        <v>32936505.504781283</v>
      </c>
      <c r="L89" s="73">
        <f t="shared" si="18"/>
        <v>72324824.531569332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33855284.559002578</v>
      </c>
      <c r="Q89" s="73">
        <f>P89/SUMIFS(FinParameters!$H$8:$H$39,FinParameters!$B$8:$B$39,Financials!$E89,FinParameters!$C$8:$C$39,Financials!$F89)</f>
        <v>10787337.002851795</v>
      </c>
      <c r="R89" s="73">
        <f t="shared" si="31"/>
        <v>-29213794.754572824</v>
      </c>
      <c r="S89" s="12">
        <f t="shared" si="20"/>
        <v>-0.46320312699228916</v>
      </c>
      <c r="T89" s="115">
        <f t="shared" si="21"/>
        <v>-22192245.366271958</v>
      </c>
      <c r="U89" s="73">
        <f>T89/SUMIFS(FinParameters!$L$8:$L$39,FinParameters!$B$8:$B$39,Financials!$E89,FinParameters!$C$8:$C$39,Financials!$F89)</f>
        <v>-16501174.644460997</v>
      </c>
      <c r="V89" s="73">
        <f t="shared" si="22"/>
        <v>-16501174.644460997</v>
      </c>
      <c r="W89" s="12"/>
      <c r="X89" s="73">
        <f t="shared" si="23"/>
        <v>11663039.192730617</v>
      </c>
      <c r="Y89" s="73">
        <f t="shared" si="24"/>
        <v>-5713837.6416092012</v>
      </c>
      <c r="Z89" s="73">
        <f t="shared" si="24"/>
        <v>-45714969.399033822</v>
      </c>
      <c r="AA89" s="12">
        <f t="shared" si="25"/>
        <v>-0.72483965037355214</v>
      </c>
      <c r="AB89" s="115">
        <f t="shared" si="26"/>
        <v>39388319.026788041</v>
      </c>
      <c r="AC89" s="73">
        <f>AB89/SUMIFS(FinParameters!$L$8:$L$39,FinParameters!$B$8:$B$39,Financials!$E89,FinParameters!$C$8:$C$39,Financials!$F89)</f>
        <v>29287416.414410353</v>
      </c>
      <c r="AD89" s="73">
        <f t="shared" si="27"/>
        <v>29287416.414410353</v>
      </c>
      <c r="AE89" s="12"/>
      <c r="AF89" s="73">
        <f t="shared" si="28"/>
        <v>51051358.219518661</v>
      </c>
      <c r="AG89" s="73">
        <f t="shared" si="29"/>
        <v>23573578.772801153</v>
      </c>
      <c r="AH89" s="73">
        <f t="shared" si="29"/>
        <v>-16427552.984623469</v>
      </c>
      <c r="AI89" s="12">
        <f t="shared" si="30"/>
        <v>-0.26046920556659364</v>
      </c>
      <c r="AL89" s="73">
        <f>Summary!G89</f>
        <v>-4299371.1556994934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4751783.2566208215</v>
      </c>
      <c r="AN89" s="20">
        <f>Summary!I89</f>
        <v>5314854.9198533138</v>
      </c>
      <c r="AP89" s="12">
        <v>1</v>
      </c>
    </row>
    <row r="90" spans="1:42" x14ac:dyDescent="0.3">
      <c r="A90">
        <v>86</v>
      </c>
      <c r="B90" t="str">
        <f>Summary!B90</f>
        <v>Portland Snowy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-57835031.935020164</v>
      </c>
      <c r="H90" s="73">
        <f>SUMIFS(AM$5:AM90,$F$5:$F90,$F90,$D$5:$D90,$D90)</f>
        <v>91033830.270928413</v>
      </c>
      <c r="I90" s="20">
        <f>SUMIFS(AN$5:AN90,$F$5:$F90,$F90,$D$5:$D90,$D90)</f>
        <v>42857239.900762953</v>
      </c>
      <c r="J90" s="73">
        <f t="shared" si="16"/>
        <v>42857239.900762953</v>
      </c>
      <c r="K90" s="73">
        <f t="shared" si="17"/>
        <v>-14977792.034257211</v>
      </c>
      <c r="L90" s="73">
        <f t="shared" si="18"/>
        <v>76056038.236671209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21583773.588712286</v>
      </c>
      <c r="Q90" s="73">
        <f>P90/SUMIFS(FinParameters!$H$8:$H$39,FinParameters!$B$8:$B$39,Financials!$E90,FinParameters!$C$8:$C$39,Financials!$F90)</f>
        <v>6877255.427846591</v>
      </c>
      <c r="R90" s="73">
        <f t="shared" si="31"/>
        <v>-41485305.724863112</v>
      </c>
      <c r="S90" s="12">
        <f t="shared" si="20"/>
        <v>-0.65777566719502667</v>
      </c>
      <c r="T90" s="115">
        <f t="shared" si="21"/>
        <v>-57835031.935020164</v>
      </c>
      <c r="U90" s="73">
        <f>T90/SUMIFS(FinParameters!$L$8:$L$39,FinParameters!$B$8:$B$39,Financials!$E90,FinParameters!$C$8:$C$39,Financials!$F90)</f>
        <v>-43003578.357067607</v>
      </c>
      <c r="V90" s="73">
        <f t="shared" si="22"/>
        <v>-43003578.357067607</v>
      </c>
      <c r="W90" s="12"/>
      <c r="X90" s="73">
        <f t="shared" si="23"/>
        <v>-36251258.346307874</v>
      </c>
      <c r="Y90" s="73">
        <f t="shared" si="24"/>
        <v>-36126322.929221019</v>
      </c>
      <c r="Z90" s="73">
        <f t="shared" si="24"/>
        <v>-84488884.081930727</v>
      </c>
      <c r="AA90" s="12">
        <f t="shared" si="25"/>
        <v>-1.3396245038215546</v>
      </c>
      <c r="AB90" s="115">
        <f t="shared" si="26"/>
        <v>91033830.270928413</v>
      </c>
      <c r="AC90" s="73">
        <f>AB90/SUMIFS(FinParameters!$L$8:$L$39,FinParameters!$B$8:$B$39,Financials!$E90,FinParameters!$C$8:$C$39,Financials!$F90)</f>
        <v>67688740.236164585</v>
      </c>
      <c r="AD90" s="73">
        <f t="shared" si="27"/>
        <v>67688740.236164585</v>
      </c>
      <c r="AE90" s="12"/>
      <c r="AF90" s="73">
        <f t="shared" si="28"/>
        <v>54782571.924620539</v>
      </c>
      <c r="AG90" s="73">
        <f t="shared" si="29"/>
        <v>31562417.306943566</v>
      </c>
      <c r="AH90" s="73">
        <f t="shared" si="29"/>
        <v>-16800143.845766142</v>
      </c>
      <c r="AI90" s="12">
        <f t="shared" si="30"/>
        <v>-0.26637686848474368</v>
      </c>
      <c r="AL90" s="73">
        <f>Summary!G90</f>
        <v>-7591640.9513417287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10772610.244886339</v>
      </c>
      <c r="AN90" s="20">
        <f>Summary!I90</f>
        <v>4173289.0632081782</v>
      </c>
      <c r="AP90" s="12">
        <v>1</v>
      </c>
    </row>
    <row r="91" spans="1:42" x14ac:dyDescent="0.3">
      <c r="A91">
        <v>87</v>
      </c>
      <c r="B91" t="str">
        <f>Summary!B91</f>
        <v>Portland Snowy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-111928786.18255925</v>
      </c>
      <c r="H91" s="73">
        <f>SUMIFS(AM$5:AM91,$F$5:$F91,$F91,$D$5:$D91,$D91)</f>
        <v>193748302.32824531</v>
      </c>
      <c r="I91" s="20">
        <f>SUMIFS(AN$5:AN91,$F$5:$F91,$F91,$D$5:$D91,$D91)</f>
        <v>23020368.248493493</v>
      </c>
      <c r="J91" s="73">
        <f t="shared" si="16"/>
        <v>23020368.248493493</v>
      </c>
      <c r="K91" s="73">
        <f t="shared" si="17"/>
        <v>-88908417.934065759</v>
      </c>
      <c r="L91" s="73">
        <f t="shared" si="18"/>
        <v>104839884.39417955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1746901.9364428259</v>
      </c>
      <c r="Q91" s="73">
        <f>P91/SUMIFS(FinParameters!$H$8:$H$39,FinParameters!$B$8:$B$39,Financials!$E91,FinParameters!$C$8:$C$39,Financials!$F91)</f>
        <v>556616.79246858275</v>
      </c>
      <c r="R91" s="73">
        <f t="shared" si="31"/>
        <v>-61322177.37713258</v>
      </c>
      <c r="S91" s="12">
        <f t="shared" si="20"/>
        <v>-0.97230176886272057</v>
      </c>
      <c r="T91" s="115">
        <f t="shared" si="21"/>
        <v>-111928786.18255925</v>
      </c>
      <c r="U91" s="73">
        <f>T91/SUMIFS(FinParameters!$L$8:$L$39,FinParameters!$B$8:$B$39,Financials!$E91,FinParameters!$C$8:$C$39,Financials!$F91)</f>
        <v>-83225307.672019958</v>
      </c>
      <c r="V91" s="73">
        <f t="shared" si="22"/>
        <v>-83225307.672019958</v>
      </c>
      <c r="W91" s="12"/>
      <c r="X91" s="73">
        <f t="shared" si="23"/>
        <v>-110181884.24611643</v>
      </c>
      <c r="Y91" s="73">
        <f t="shared" si="24"/>
        <v>-82668690.879551381</v>
      </c>
      <c r="Z91" s="73">
        <f t="shared" si="24"/>
        <v>-144547485.04915255</v>
      </c>
      <c r="AA91" s="12">
        <f t="shared" si="25"/>
        <v>-2.2918914723722503</v>
      </c>
      <c r="AB91" s="115">
        <f t="shared" si="26"/>
        <v>193748302.32824531</v>
      </c>
      <c r="AC91" s="73">
        <f>AB91/SUMIFS(FinParameters!$L$8:$L$39,FinParameters!$B$8:$B$39,Financials!$E91,FinParameters!$C$8:$C$39,Financials!$F91)</f>
        <v>144062690.41370448</v>
      </c>
      <c r="AD91" s="73">
        <f t="shared" si="27"/>
        <v>144062690.41370448</v>
      </c>
      <c r="AE91" s="12"/>
      <c r="AF91" s="73">
        <f t="shared" si="28"/>
        <v>83566418.082128882</v>
      </c>
      <c r="AG91" s="73">
        <f t="shared" si="29"/>
        <v>61393999.534153104</v>
      </c>
      <c r="AH91" s="73">
        <f t="shared" si="29"/>
        <v>-484794.63544806838</v>
      </c>
      <c r="AI91" s="12">
        <f t="shared" si="30"/>
        <v>-7.6867244729814533E-3</v>
      </c>
      <c r="AL91" s="73">
        <f>Summary!G91</f>
        <v>-11881264.746628447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23557134.549659841</v>
      </c>
      <c r="AN91" s="20">
        <f>Summary!I91</f>
        <v>2579540.3972814661</v>
      </c>
      <c r="AP91" s="12">
        <v>1</v>
      </c>
    </row>
    <row r="92" spans="1:42" x14ac:dyDescent="0.3">
      <c r="A92">
        <v>88</v>
      </c>
      <c r="B92" t="str">
        <f>Summary!B92</f>
        <v>Portland Snowy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16423950.019692726</v>
      </c>
      <c r="H92" s="73">
        <f>SUMIFS(AM$5:AM92,$F$5:$F92,$F92,$D$5:$D92,$D92)</f>
        <v>-2568467.7542884271</v>
      </c>
      <c r="I92" s="20">
        <f>SUMIFS(AN$5:AN92,$F$5:$F92,$F92,$D$5:$D92,$D92)</f>
        <v>66056372.728630319</v>
      </c>
      <c r="J92" s="73">
        <f t="shared" si="16"/>
        <v>66056372.728630319</v>
      </c>
      <c r="K92" s="73">
        <f t="shared" si="17"/>
        <v>82480322.748323053</v>
      </c>
      <c r="L92" s="73">
        <f t="shared" si="18"/>
        <v>79911854.994034618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44782906.416579649</v>
      </c>
      <c r="Q92" s="73">
        <f>P92/SUMIFS(FinParameters!$H$8:$H$39,FinParameters!$B$8:$B$39,Financials!$E92,FinParameters!$C$8:$C$39,Financials!$F92)</f>
        <v>14269214.090961143</v>
      </c>
      <c r="R92" s="73">
        <f t="shared" si="31"/>
        <v>-18286172.896995753</v>
      </c>
      <c r="S92" s="12">
        <f t="shared" si="20"/>
        <v>-0.28993879561929353</v>
      </c>
      <c r="T92" s="115">
        <f t="shared" si="21"/>
        <v>16423950.019692726</v>
      </c>
      <c r="U92" s="73">
        <f>T92/SUMIFS(FinParameters!$L$8:$L$39,FinParameters!$B$8:$B$39,Financials!$E92,FinParameters!$C$8:$C$39,Financials!$F92)</f>
        <v>12212124.692832541</v>
      </c>
      <c r="V92" s="73">
        <f t="shared" si="22"/>
        <v>12212124.692832541</v>
      </c>
      <c r="W92" s="12"/>
      <c r="X92" s="73">
        <f t="shared" si="23"/>
        <v>61206856.436272383</v>
      </c>
      <c r="Y92" s="73">
        <f t="shared" si="24"/>
        <v>26481338.783793684</v>
      </c>
      <c r="Z92" s="73">
        <f t="shared" si="24"/>
        <v>-6074048.2041632123</v>
      </c>
      <c r="AA92" s="12">
        <f t="shared" si="25"/>
        <v>-9.6307862272151393E-2</v>
      </c>
      <c r="AB92" s="115">
        <f t="shared" si="26"/>
        <v>-2568467.7542884271</v>
      </c>
      <c r="AC92" s="73">
        <f>AB92/SUMIFS(FinParameters!$L$8:$L$39,FinParameters!$B$8:$B$39,Financials!$E92,FinParameters!$C$8:$C$39,Financials!$F92)</f>
        <v>-1909799.3142502678</v>
      </c>
      <c r="AD92" s="73">
        <f t="shared" si="27"/>
        <v>-1909799.3142502678</v>
      </c>
      <c r="AE92" s="12"/>
      <c r="AF92" s="73">
        <f t="shared" si="28"/>
        <v>58638388.681983955</v>
      </c>
      <c r="AG92" s="73">
        <f t="shared" si="29"/>
        <v>24571539.469543416</v>
      </c>
      <c r="AH92" s="73">
        <f t="shared" si="29"/>
        <v>-7983847.5184134804</v>
      </c>
      <c r="AI92" s="12">
        <f t="shared" si="30"/>
        <v>-0.1265889339959809</v>
      </c>
      <c r="AL92" s="73">
        <f>Summary!G92</f>
        <v>-908748.42309713678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-359890.44255805277</v>
      </c>
      <c r="AN92" s="20">
        <f>Summary!I92</f>
        <v>6339392.8775139479</v>
      </c>
      <c r="AP92" s="12">
        <v>1</v>
      </c>
    </row>
    <row r="93" spans="1:42" x14ac:dyDescent="0.3">
      <c r="A93">
        <v>89</v>
      </c>
      <c r="B93" t="str">
        <f>Summary!B93</f>
        <v>Portland Snowy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254146706.55319539</v>
      </c>
      <c r="H93" s="73">
        <f>SUMIFS(AM$5:AM93,$F$5:$F93,$F93,$D$5:$D93,$D93)</f>
        <v>-275918159.9200545</v>
      </c>
      <c r="I93" s="20">
        <f>SUMIFS(AN$5:AN93,$F$5:$F93,$F93,$D$5:$D93,$D93)</f>
        <v>153704852.53154257</v>
      </c>
      <c r="J93" s="73">
        <f t="shared" si="16"/>
        <v>153704852.53154257</v>
      </c>
      <c r="K93" s="73">
        <f t="shared" si="17"/>
        <v>407851559.08473796</v>
      </c>
      <c r="L93" s="73">
        <f t="shared" si="18"/>
        <v>131933399.16468346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130488924.56169063</v>
      </c>
      <c r="Q93" s="73">
        <f>P93/SUMIFS(FinParameters!$H$8:$H$39,FinParameters!$B$8:$B$39,Financials!$E93,FinParameters!$C$8:$C$39,Financials!$F93)</f>
        <v>37797993.395669542</v>
      </c>
      <c r="R93" s="73">
        <f t="shared" si="31"/>
        <v>65755364.143591478</v>
      </c>
      <c r="S93" s="12">
        <f t="shared" si="20"/>
        <v>1.015784760159842</v>
      </c>
      <c r="T93" s="115">
        <f t="shared" si="21"/>
        <v>254146706.55319539</v>
      </c>
      <c r="U93" s="73">
        <f>T93/SUMIFS(FinParameters!$L$8:$L$39,FinParameters!$B$8:$B$39,Financials!$E93,FinParameters!$C$8:$C$39,Financials!$F93)</f>
        <v>184363199.33903566</v>
      </c>
      <c r="V93" s="73">
        <f t="shared" si="22"/>
        <v>184363199.33903566</v>
      </c>
      <c r="W93" s="12"/>
      <c r="X93" s="73">
        <f t="shared" si="23"/>
        <v>384635631.11488605</v>
      </c>
      <c r="Y93" s="73">
        <f t="shared" si="24"/>
        <v>222161192.73470521</v>
      </c>
      <c r="Z93" s="73">
        <f t="shared" si="24"/>
        <v>250118563.48262715</v>
      </c>
      <c r="AA93" s="12">
        <f t="shared" si="25"/>
        <v>3.8638159536903114</v>
      </c>
      <c r="AB93" s="115">
        <f t="shared" si="26"/>
        <v>-275918159.9200545</v>
      </c>
      <c r="AC93" s="73">
        <f>AB93/SUMIFS(FinParameters!$L$8:$L$39,FinParameters!$B$8:$B$39,Financials!$E93,FinParameters!$C$8:$C$39,Financials!$F93)</f>
        <v>-200156655.21895525</v>
      </c>
      <c r="AD93" s="73">
        <f t="shared" si="27"/>
        <v>-200156655.21895525</v>
      </c>
      <c r="AE93" s="12"/>
      <c r="AF93" s="73">
        <f t="shared" si="28"/>
        <v>108717471.19483155</v>
      </c>
      <c r="AG93" s="73">
        <f t="shared" si="29"/>
        <v>22004537.515749961</v>
      </c>
      <c r="AH93" s="73">
        <f t="shared" si="29"/>
        <v>49961908.263671905</v>
      </c>
      <c r="AI93" s="12">
        <f t="shared" si="30"/>
        <v>0.77180843971781332</v>
      </c>
      <c r="AL93" s="73">
        <f>Summary!G93</f>
        <v>20285553.727669023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-29440147.174750913</v>
      </c>
      <c r="AN93" s="20">
        <f>Summary!I93</f>
        <v>13957774.532546885</v>
      </c>
      <c r="AP93" s="12">
        <v>1</v>
      </c>
    </row>
    <row r="94" spans="1:42" x14ac:dyDescent="0.3">
      <c r="A94">
        <v>90</v>
      </c>
      <c r="B94" t="str">
        <f>Summary!B94</f>
        <v>Portland Snowy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123127365.26851374</v>
      </c>
      <c r="H94" s="73">
        <f>SUMIFS(AM$5:AM94,$F$5:$F94,$F94,$D$5:$D94,$D94)</f>
        <v>-118789367.79327531</v>
      </c>
      <c r="I94" s="20">
        <f>SUMIFS(AN$5:AN94,$F$5:$F94,$F94,$D$5:$D94,$D94)</f>
        <v>104582381.97862867</v>
      </c>
      <c r="J94" s="73">
        <f t="shared" si="16"/>
        <v>104582381.97862867</v>
      </c>
      <c r="K94" s="73">
        <f t="shared" si="17"/>
        <v>227709747.2471424</v>
      </c>
      <c r="L94" s="73">
        <f t="shared" si="18"/>
        <v>108920379.45386709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81366454.008776724</v>
      </c>
      <c r="Q94" s="73">
        <f>P94/SUMIFS(FinParameters!$H$8:$H$39,FinParameters!$B$8:$B$39,Financials!$E94,FinParameters!$C$8:$C$39,Financials!$F94)</f>
        <v>23568963.431826033</v>
      </c>
      <c r="R94" s="73">
        <f t="shared" si="31"/>
        <v>16632893.590677578</v>
      </c>
      <c r="S94" s="12">
        <f t="shared" si="20"/>
        <v>0.25694390179142862</v>
      </c>
      <c r="T94" s="115">
        <f t="shared" si="21"/>
        <v>123127365.26851374</v>
      </c>
      <c r="U94" s="73">
        <f>T94/SUMIFS(FinParameters!$L$8:$L$39,FinParameters!$B$8:$B$39,Financials!$E94,FinParameters!$C$8:$C$39,Financials!$F94)</f>
        <v>89319099.566367552</v>
      </c>
      <c r="V94" s="73">
        <f t="shared" si="22"/>
        <v>89319099.566367552</v>
      </c>
      <c r="W94" s="12"/>
      <c r="X94" s="73">
        <f t="shared" si="23"/>
        <v>204493819.27729046</v>
      </c>
      <c r="Y94" s="73">
        <f t="shared" si="24"/>
        <v>112888062.99819359</v>
      </c>
      <c r="Z94" s="73">
        <f t="shared" si="24"/>
        <v>105951993.15704513</v>
      </c>
      <c r="AA94" s="12">
        <f t="shared" si="25"/>
        <v>1.6367397756700792</v>
      </c>
      <c r="AB94" s="115">
        <f t="shared" si="26"/>
        <v>-118789367.79327531</v>
      </c>
      <c r="AC94" s="73">
        <f>AB94/SUMIFS(FinParameters!$L$8:$L$39,FinParameters!$B$8:$B$39,Financials!$E94,FinParameters!$C$8:$C$39,Financials!$F94)</f>
        <v>-86172227.808294162</v>
      </c>
      <c r="AD94" s="73">
        <f t="shared" si="27"/>
        <v>-86172227.808294162</v>
      </c>
      <c r="AE94" s="12"/>
      <c r="AF94" s="73">
        <f t="shared" si="28"/>
        <v>85704451.484015152</v>
      </c>
      <c r="AG94" s="73">
        <f t="shared" si="29"/>
        <v>26715835.18989943</v>
      </c>
      <c r="AH94" s="73">
        <f t="shared" si="29"/>
        <v>19779765.348750964</v>
      </c>
      <c r="AI94" s="12">
        <f t="shared" si="30"/>
        <v>0.30555658024984284</v>
      </c>
      <c r="AL94" s="73">
        <f>Summary!G94</f>
        <v>9528989.821066333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-13260135.507345473</v>
      </c>
      <c r="AN94" s="20">
        <f>Summary!I94</f>
        <v>9661972.8336923663</v>
      </c>
      <c r="AP94" s="12">
        <v>1</v>
      </c>
    </row>
    <row r="95" spans="1:42" x14ac:dyDescent="0.3">
      <c r="A95">
        <v>91</v>
      </c>
      <c r="B95" t="str">
        <f>Summary!B95</f>
        <v>Portland Snowy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55136097.302076153</v>
      </c>
      <c r="H95" s="73">
        <f>SUMIFS(AM$5:AM95,$F$5:$F95,$F95,$D$5:$D95,$D95)</f>
        <v>-47662575.142083034</v>
      </c>
      <c r="I95" s="20">
        <f>SUMIFS(AN$5:AN95,$F$5:$F95,$F95,$D$5:$D95,$D95)</f>
        <v>83632273.66736418</v>
      </c>
      <c r="J95" s="73">
        <f t="shared" si="16"/>
        <v>83632273.66736418</v>
      </c>
      <c r="K95" s="73">
        <f t="shared" si="17"/>
        <v>138768370.96944034</v>
      </c>
      <c r="L95" s="73">
        <f t="shared" si="18"/>
        <v>91105795.827357292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60416345.697512247</v>
      </c>
      <c r="Q95" s="73">
        <f>P95/SUMIFS(FinParameters!$H$8:$H$39,FinParameters!$B$8:$B$39,Financials!$E95,FinParameters!$C$8:$C$39,Financials!$F95)</f>
        <v>17500463.302427184</v>
      </c>
      <c r="R95" s="73">
        <f t="shared" si="31"/>
        <v>-4317214.7205868997</v>
      </c>
      <c r="S95" s="12">
        <f t="shared" si="20"/>
        <v>-6.6692063478402924E-2</v>
      </c>
      <c r="T95" s="115">
        <f t="shared" si="21"/>
        <v>55136097.302076153</v>
      </c>
      <c r="U95" s="73">
        <f>T95/SUMIFS(FinParameters!$L$8:$L$39,FinParameters!$B$8:$B$39,Financials!$E95,FinParameters!$C$8:$C$39,Financials!$F95)</f>
        <v>39996848.416965358</v>
      </c>
      <c r="V95" s="73">
        <f t="shared" si="22"/>
        <v>39996848.416965358</v>
      </c>
      <c r="W95" s="12"/>
      <c r="X95" s="73">
        <f t="shared" si="23"/>
        <v>115552442.9995884</v>
      </c>
      <c r="Y95" s="73">
        <f t="shared" si="24"/>
        <v>57497311.719392538</v>
      </c>
      <c r="Z95" s="73">
        <f t="shared" si="24"/>
        <v>35679633.696378455</v>
      </c>
      <c r="AA95" s="12">
        <f t="shared" si="25"/>
        <v>0.55117675384965581</v>
      </c>
      <c r="AB95" s="115">
        <f t="shared" si="26"/>
        <v>-47662575.142083034</v>
      </c>
      <c r="AC95" s="73">
        <f>AB95/SUMIFS(FinParameters!$L$8:$L$39,FinParameters!$B$8:$B$39,Financials!$E95,FinParameters!$C$8:$C$39,Financials!$F95)</f>
        <v>-34575403.164204955</v>
      </c>
      <c r="AD95" s="73">
        <f t="shared" si="27"/>
        <v>-34575403.164204955</v>
      </c>
      <c r="AE95" s="12"/>
      <c r="AF95" s="73">
        <f t="shared" si="28"/>
        <v>67889867.857505366</v>
      </c>
      <c r="AG95" s="73">
        <f t="shared" si="29"/>
        <v>22921908.555187583</v>
      </c>
      <c r="AH95" s="73">
        <f t="shared" si="29"/>
        <v>1104230.5321734995</v>
      </c>
      <c r="AI95" s="12">
        <f t="shared" si="30"/>
        <v>1.7058084323518262E-2</v>
      </c>
      <c r="AL95" s="73">
        <f>Summary!G95</f>
        <v>4770479.0930355703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-5470971.0931314044</v>
      </c>
      <c r="AN95" s="20">
        <f>Summary!I95</f>
        <v>7949822.9672487844</v>
      </c>
      <c r="AP95" s="12">
        <v>1</v>
      </c>
    </row>
    <row r="96" spans="1:42" x14ac:dyDescent="0.3">
      <c r="A96">
        <v>92</v>
      </c>
      <c r="B96" t="str">
        <f>Summary!B96</f>
        <v>Portland Snowy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9537281.1324556377</v>
      </c>
      <c r="H96" s="73">
        <f>SUMIFS(AM$5:AM96,$F$5:$F96,$F96,$D$5:$D96,$D96)</f>
        <v>492428.91811998666</v>
      </c>
      <c r="I96" s="20">
        <f>SUMIFS(AN$5:AN96,$F$5:$F96,$F96,$D$5:$D96,$D96)</f>
        <v>71551619.264986813</v>
      </c>
      <c r="J96" s="73">
        <f t="shared" si="16"/>
        <v>71551619.264986813</v>
      </c>
      <c r="K96" s="73">
        <f t="shared" si="17"/>
        <v>81088900.397442445</v>
      </c>
      <c r="L96" s="73">
        <f t="shared" si="18"/>
        <v>81581329.315562442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48335691.29513488</v>
      </c>
      <c r="Q96" s="73">
        <f>P96/SUMIFS(FinParameters!$H$8:$H$39,FinParameters!$B$8:$B$39,Financials!$E96,FinParameters!$C$8:$C$39,Financials!$F96)</f>
        <v>14001128.038149258</v>
      </c>
      <c r="R96" s="73">
        <f t="shared" si="31"/>
        <v>-16397869.122964267</v>
      </c>
      <c r="S96" s="12">
        <f t="shared" si="20"/>
        <v>-0.25331325848685299</v>
      </c>
      <c r="T96" s="115">
        <f t="shared" si="21"/>
        <v>9537281.1324556377</v>
      </c>
      <c r="U96" s="73">
        <f>T96/SUMIFS(FinParameters!$L$8:$L$39,FinParameters!$B$8:$B$39,Financials!$E96,FinParameters!$C$8:$C$39,Financials!$F96)</f>
        <v>6918538.0618233904</v>
      </c>
      <c r="V96" s="73">
        <f t="shared" si="22"/>
        <v>6918538.0618233904</v>
      </c>
      <c r="W96" s="12"/>
      <c r="X96" s="73">
        <f t="shared" si="23"/>
        <v>57872972.427590512</v>
      </c>
      <c r="Y96" s="73">
        <f t="shared" si="24"/>
        <v>20919666.09997265</v>
      </c>
      <c r="Z96" s="73">
        <f t="shared" si="24"/>
        <v>-9479331.0611408763</v>
      </c>
      <c r="AA96" s="12">
        <f t="shared" si="25"/>
        <v>-0.1464361144345539</v>
      </c>
      <c r="AB96" s="115">
        <f t="shared" si="26"/>
        <v>492428.91811998666</v>
      </c>
      <c r="AC96" s="73">
        <f>AB96/SUMIFS(FinParameters!$L$8:$L$39,FinParameters!$B$8:$B$39,Financials!$E96,FinParameters!$C$8:$C$39,Financials!$F96)</f>
        <v>357217.97076547367</v>
      </c>
      <c r="AD96" s="73">
        <f t="shared" si="27"/>
        <v>357217.97076547367</v>
      </c>
      <c r="AE96" s="12"/>
      <c r="AF96" s="73">
        <f t="shared" si="28"/>
        <v>58365401.345710501</v>
      </c>
      <c r="AG96" s="73">
        <f t="shared" si="29"/>
        <v>21276884.070738126</v>
      </c>
      <c r="AH96" s="73">
        <f t="shared" si="29"/>
        <v>-9122113.0903754029</v>
      </c>
      <c r="AI96" s="12">
        <f t="shared" si="30"/>
        <v>-0.14091783352341161</v>
      </c>
      <c r="AL96" s="73">
        <f>Summary!G96</f>
        <v>1139113.103656502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-154471.93184689994</v>
      </c>
      <c r="AN96" s="20">
        <f>Summary!I96</f>
        <v>6856767.5489372555</v>
      </c>
      <c r="AP96" s="12">
        <v>1</v>
      </c>
    </row>
    <row r="97" spans="1:42" x14ac:dyDescent="0.3">
      <c r="A97">
        <v>93</v>
      </c>
      <c r="B97" t="str">
        <f>Summary!B97</f>
        <v>Portland Snowy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-24751005.309748985</v>
      </c>
      <c r="H97" s="73">
        <f>SUMIFS(AM$5:AM97,$F$5:$F97,$F97,$D$5:$D97,$D97)</f>
        <v>44853192.467027575</v>
      </c>
      <c r="I97" s="20">
        <f>SUMIFS(AN$5:AN97,$F$5:$F97,$F97,$D$5:$D97,$D97)</f>
        <v>60924491.338099174</v>
      </c>
      <c r="J97" s="73">
        <f t="shared" si="16"/>
        <v>60924491.338099174</v>
      </c>
      <c r="K97" s="73">
        <f t="shared" si="17"/>
        <v>36173486.028350189</v>
      </c>
      <c r="L97" s="73">
        <f t="shared" si="18"/>
        <v>81026678.495377764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37708563.368247241</v>
      </c>
      <c r="Q97" s="73">
        <f>P97/SUMIFS(FinParameters!$H$8:$H$39,FinParameters!$B$8:$B$39,Financials!$E97,FinParameters!$C$8:$C$39,Financials!$F97)</f>
        <v>10922827.618824918</v>
      </c>
      <c r="R97" s="73">
        <f t="shared" si="31"/>
        <v>-27024997.049851906</v>
      </c>
      <c r="S97" s="12">
        <f t="shared" si="20"/>
        <v>-0.41748046724610355</v>
      </c>
      <c r="T97" s="115">
        <f t="shared" si="21"/>
        <v>-24751005.309748985</v>
      </c>
      <c r="U97" s="73">
        <f>T97/SUMIFS(FinParameters!$L$8:$L$39,FinParameters!$B$8:$B$39,Financials!$E97,FinParameters!$C$8:$C$39,Financials!$F97)</f>
        <v>-17954883.569611259</v>
      </c>
      <c r="V97" s="73">
        <f t="shared" si="22"/>
        <v>-17954883.569611259</v>
      </c>
      <c r="W97" s="12"/>
      <c r="X97" s="73">
        <f t="shared" si="23"/>
        <v>12957558.058498256</v>
      </c>
      <c r="Y97" s="73">
        <f t="shared" si="24"/>
        <v>-7032055.950786341</v>
      </c>
      <c r="Z97" s="73">
        <f t="shared" si="24"/>
        <v>-44979880.619463161</v>
      </c>
      <c r="AA97" s="12">
        <f t="shared" si="25"/>
        <v>-0.69484638769980323</v>
      </c>
      <c r="AB97" s="115">
        <f t="shared" si="26"/>
        <v>44853192.467027575</v>
      </c>
      <c r="AC97" s="73">
        <f>AB97/SUMIFS(FinParameters!$L$8:$L$39,FinParameters!$B$8:$B$39,Financials!$E97,FinParameters!$C$8:$C$39,Financials!$F97)</f>
        <v>32537419.728710499</v>
      </c>
      <c r="AD97" s="73">
        <f t="shared" si="27"/>
        <v>32537419.728710499</v>
      </c>
      <c r="AE97" s="12"/>
      <c r="AF97" s="73">
        <f t="shared" si="28"/>
        <v>57810750.525525831</v>
      </c>
      <c r="AG97" s="73">
        <f t="shared" si="29"/>
        <v>25505363.777924158</v>
      </c>
      <c r="AH97" s="73">
        <f t="shared" si="29"/>
        <v>-12442460.890752662</v>
      </c>
      <c r="AI97" s="12">
        <f t="shared" si="30"/>
        <v>-0.19221035905316616</v>
      </c>
      <c r="AL97" s="73">
        <f>Summary!G97</f>
        <v>-2558759.9434770253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5464873.4402395329</v>
      </c>
      <c r="AN97" s="20">
        <f>Summary!I97</f>
        <v>5795740.4670459358</v>
      </c>
      <c r="AP97" s="12">
        <v>1</v>
      </c>
    </row>
    <row r="98" spans="1:42" x14ac:dyDescent="0.3">
      <c r="A98">
        <v>94</v>
      </c>
      <c r="B98" t="str">
        <f>Summary!B98</f>
        <v>Portland Snowy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-64587340.605519958</v>
      </c>
      <c r="H98" s="73">
        <f>SUMIFS(AM$5:AM98,$F$5:$F98,$F98,$D$5:$D98,$D98)</f>
        <v>103958446.3909857</v>
      </c>
      <c r="I98" s="20">
        <f>SUMIFS(AN$5:AN98,$F$5:$F98,$F98,$D$5:$D98,$D98)</f>
        <v>47310034.587417893</v>
      </c>
      <c r="J98" s="73">
        <f t="shared" si="16"/>
        <v>47310034.587417893</v>
      </c>
      <c r="K98" s="73">
        <f t="shared" si="17"/>
        <v>-17277306.018102065</v>
      </c>
      <c r="L98" s="73">
        <f t="shared" si="18"/>
        <v>86681140.372883633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24094106.61756596</v>
      </c>
      <c r="Q98" s="73">
        <f>P98/SUMIFS(FinParameters!$H$8:$H$39,FinParameters!$B$8:$B$39,Financials!$E98,FinParameters!$C$8:$C$39,Financials!$F98)</f>
        <v>6979204.4486868652</v>
      </c>
      <c r="R98" s="73">
        <f t="shared" si="31"/>
        <v>-40639453.80053319</v>
      </c>
      <c r="S98" s="12">
        <f t="shared" si="20"/>
        <v>-0.62779574517533598</v>
      </c>
      <c r="T98" s="115">
        <f t="shared" si="21"/>
        <v>-64587340.605519958</v>
      </c>
      <c r="U98" s="73">
        <f>T98/SUMIFS(FinParameters!$L$8:$L$39,FinParameters!$B$8:$B$39,Financials!$E98,FinParameters!$C$8:$C$39,Financials!$F98)</f>
        <v>-46852972.884546533</v>
      </c>
      <c r="V98" s="73">
        <f t="shared" si="22"/>
        <v>-46852972.884546533</v>
      </c>
      <c r="W98" s="12"/>
      <c r="X98" s="73">
        <f t="shared" si="23"/>
        <v>-40493233.987953998</v>
      </c>
      <c r="Y98" s="73">
        <f t="shared" si="24"/>
        <v>-39873768.435859665</v>
      </c>
      <c r="Z98" s="73">
        <f t="shared" si="24"/>
        <v>-87492426.685079724</v>
      </c>
      <c r="AA98" s="12">
        <f t="shared" si="25"/>
        <v>-1.3515775452483425</v>
      </c>
      <c r="AB98" s="115">
        <f t="shared" si="26"/>
        <v>103958446.3909857</v>
      </c>
      <c r="AC98" s="73">
        <f>AB98/SUMIFS(FinParameters!$L$8:$L$39,FinParameters!$B$8:$B$39,Financials!$E98,FinParameters!$C$8:$C$39,Financials!$F98)</f>
        <v>75413575.233350873</v>
      </c>
      <c r="AD98" s="73">
        <f t="shared" si="27"/>
        <v>75413575.233350873</v>
      </c>
      <c r="AE98" s="12"/>
      <c r="AF98" s="73">
        <f t="shared" si="28"/>
        <v>63465212.403031699</v>
      </c>
      <c r="AG98" s="73">
        <f t="shared" si="29"/>
        <v>35539806.797491208</v>
      </c>
      <c r="AH98" s="73">
        <f t="shared" si="29"/>
        <v>-12078851.451728851</v>
      </c>
      <c r="AI98" s="12">
        <f t="shared" si="30"/>
        <v>-0.18659334313939063</v>
      </c>
      <c r="AL98" s="73">
        <f>Summary!G98</f>
        <v>-6752308.6704997951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12924616.120057281</v>
      </c>
      <c r="AN98" s="20">
        <f>Summary!I98</f>
        <v>4452794.686654943</v>
      </c>
      <c r="AP98" s="12">
        <v>1</v>
      </c>
    </row>
    <row r="99" spans="1:42" x14ac:dyDescent="0.3">
      <c r="A99">
        <v>95</v>
      </c>
      <c r="B99" t="str">
        <f>Summary!B99</f>
        <v>Portland Snowy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-124063282.01613434</v>
      </c>
      <c r="H99" s="73">
        <f>SUMIFS(AM$5:AM99,$F$5:$F99,$F99,$D$5:$D99,$D99)</f>
        <v>221285713.95093149</v>
      </c>
      <c r="I99" s="20">
        <f>SUMIFS(AN$5:AN99,$F$5:$F99,$F99,$D$5:$D99,$D99)</f>
        <v>25680319.563147541</v>
      </c>
      <c r="J99" s="73">
        <f t="shared" si="16"/>
        <v>25680319.563147541</v>
      </c>
      <c r="K99" s="73">
        <f t="shared" si="17"/>
        <v>-98382962.452986792</v>
      </c>
      <c r="L99" s="73">
        <f t="shared" si="18"/>
        <v>122902751.4979447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2464391.5932956077</v>
      </c>
      <c r="Q99" s="73">
        <f>P99/SUMIFS(FinParameters!$H$8:$H$39,FinParameters!$B$8:$B$39,Financials!$E99,FinParameters!$C$8:$C$39,Financials!$F99)</f>
        <v>713846.46230027964</v>
      </c>
      <c r="R99" s="73">
        <f t="shared" si="31"/>
        <v>-62269168.824803546</v>
      </c>
      <c r="S99" s="12">
        <f t="shared" si="20"/>
        <v>-0.96193023251959775</v>
      </c>
      <c r="T99" s="115">
        <f t="shared" si="21"/>
        <v>-124063282.01613434</v>
      </c>
      <c r="U99" s="73">
        <f>T99/SUMIFS(FinParameters!$L$8:$L$39,FinParameters!$B$8:$B$39,Financials!$E99,FinParameters!$C$8:$C$39,Financials!$F99)</f>
        <v>-89998032.645007312</v>
      </c>
      <c r="V99" s="73">
        <f t="shared" si="22"/>
        <v>-89998032.645007312</v>
      </c>
      <c r="W99" s="12"/>
      <c r="X99" s="73">
        <f t="shared" si="23"/>
        <v>-121598890.42283872</v>
      </c>
      <c r="Y99" s="73">
        <f t="shared" si="24"/>
        <v>-89284186.182707027</v>
      </c>
      <c r="Z99" s="73">
        <f t="shared" si="24"/>
        <v>-152267201.46981084</v>
      </c>
      <c r="AA99" s="12">
        <f t="shared" si="25"/>
        <v>-2.352214222211046</v>
      </c>
      <c r="AB99" s="115">
        <f t="shared" si="26"/>
        <v>221285713.95093149</v>
      </c>
      <c r="AC99" s="73">
        <f>AB99/SUMIFS(FinParameters!$L$8:$L$39,FinParameters!$B$8:$B$39,Financials!$E99,FinParameters!$C$8:$C$39,Financials!$F99)</f>
        <v>160525165.74113938</v>
      </c>
      <c r="AD99" s="73">
        <f t="shared" si="27"/>
        <v>160525165.74113938</v>
      </c>
      <c r="AE99" s="12"/>
      <c r="AF99" s="73">
        <f t="shared" si="28"/>
        <v>99686823.528092772</v>
      </c>
      <c r="AG99" s="73">
        <f t="shared" si="29"/>
        <v>71240979.558432356</v>
      </c>
      <c r="AH99" s="73">
        <f t="shared" si="29"/>
        <v>8257964.2713285387</v>
      </c>
      <c r="AI99" s="12">
        <f t="shared" si="30"/>
        <v>0.12756851651588835</v>
      </c>
      <c r="AL99" s="73">
        <f>Summary!G99</f>
        <v>-12134495.833575083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27537411.622686177</v>
      </c>
      <c r="AN99" s="20">
        <f>Summary!I99</f>
        <v>2659951.3146540471</v>
      </c>
      <c r="AP99" s="12">
        <v>1</v>
      </c>
    </row>
    <row r="100" spans="1:42" x14ac:dyDescent="0.3">
      <c r="A100">
        <v>96</v>
      </c>
      <c r="B100" t="str">
        <f>Summary!B100</f>
        <v>Portland Snowy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17620344.39267803</v>
      </c>
      <c r="H100" s="73">
        <f>SUMIFS(AM$5:AM100,$F$5:$F100,$F100,$D$5:$D100,$D100)</f>
        <v>-2649315.9998436626</v>
      </c>
      <c r="I100" s="20">
        <f>SUMIFS(AN$5:AN100,$F$5:$F100,$F100,$D$5:$D100,$D100)</f>
        <v>72978265.9263919</v>
      </c>
      <c r="J100" s="73">
        <f t="shared" si="16"/>
        <v>72978265.9263919</v>
      </c>
      <c r="K100" s="73">
        <f t="shared" si="17"/>
        <v>90598610.319069922</v>
      </c>
      <c r="L100" s="73">
        <f t="shared" si="18"/>
        <v>87949294.319226265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49762337.956539966</v>
      </c>
      <c r="Q100" s="73">
        <f>P100/SUMIFS(FinParameters!$H$8:$H$39,FinParameters!$B$8:$B$39,Financials!$E100,FinParameters!$C$8:$C$39,Financials!$F100)</f>
        <v>14414376.758428579</v>
      </c>
      <c r="R100" s="73">
        <f t="shared" si="31"/>
        <v>-14971222.46155918</v>
      </c>
      <c r="S100" s="12">
        <f t="shared" si="20"/>
        <v>-0.2312745099275168</v>
      </c>
      <c r="T100" s="115">
        <f t="shared" si="21"/>
        <v>17620344.39267803</v>
      </c>
      <c r="U100" s="73">
        <f>T100/SUMIFS(FinParameters!$L$8:$L$39,FinParameters!$B$8:$B$39,Financials!$E100,FinParameters!$C$8:$C$39,Financials!$F100)</f>
        <v>12782156.848488638</v>
      </c>
      <c r="V100" s="73">
        <f t="shared" si="22"/>
        <v>12782156.848488638</v>
      </c>
      <c r="W100" s="12"/>
      <c r="X100" s="73">
        <f t="shared" si="23"/>
        <v>67382682.349217981</v>
      </c>
      <c r="Y100" s="73">
        <f t="shared" si="24"/>
        <v>27196533.606917217</v>
      </c>
      <c r="Z100" s="73">
        <f t="shared" si="24"/>
        <v>-2189065.613070542</v>
      </c>
      <c r="AA100" s="12">
        <f t="shared" si="25"/>
        <v>-3.3816548926582618E-2</v>
      </c>
      <c r="AB100" s="115">
        <f t="shared" si="26"/>
        <v>-2649315.9998436626</v>
      </c>
      <c r="AC100" s="73">
        <f>AB100/SUMIFS(FinParameters!$L$8:$L$39,FinParameters!$B$8:$B$39,Financials!$E100,FinParameters!$C$8:$C$39,Financials!$F100)</f>
        <v>-1921867.8078326355</v>
      </c>
      <c r="AD100" s="73">
        <f t="shared" si="27"/>
        <v>-1921867.8078326355</v>
      </c>
      <c r="AE100" s="12"/>
      <c r="AF100" s="73">
        <f t="shared" si="28"/>
        <v>64733366.349374317</v>
      </c>
      <c r="AG100" s="73">
        <f t="shared" si="29"/>
        <v>25274665.799084581</v>
      </c>
      <c r="AH100" s="73">
        <f t="shared" si="29"/>
        <v>-4110933.4209031775</v>
      </c>
      <c r="AI100" s="12">
        <f t="shared" si="30"/>
        <v>-6.3505442839102408E-2</v>
      </c>
      <c r="AL100" s="73">
        <f>Summary!G100</f>
        <v>1196394.372985305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-80848.245555235757</v>
      </c>
      <c r="AN100" s="20">
        <f>Summary!I100</f>
        <v>6921893.1977615757</v>
      </c>
      <c r="AP100" s="12">
        <v>1</v>
      </c>
    </row>
    <row r="101" spans="1:42" x14ac:dyDescent="0.3">
      <c r="A101">
        <v>97</v>
      </c>
      <c r="B101" t="str">
        <f>Summary!B101</f>
        <v>Portland Snowy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275039650.83956677</v>
      </c>
      <c r="H101" s="73">
        <f>SUMIFS(AM$5:AM101,$F$5:$F101,$F101,$D$5:$D101,$D101)</f>
        <v>-299776666.96079099</v>
      </c>
      <c r="I101" s="20">
        <f>SUMIFS(AN$5:AN101,$F$5:$F101,$F101,$D$5:$D101,$D101)</f>
        <v>167922679.05835614</v>
      </c>
      <c r="J101" s="73">
        <f t="shared" si="16"/>
        <v>167922679.05835614</v>
      </c>
      <c r="K101" s="73">
        <f t="shared" si="17"/>
        <v>442962329.89792287</v>
      </c>
      <c r="L101" s="73">
        <f t="shared" si="18"/>
        <v>143185662.93713191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142715727.88925791</v>
      </c>
      <c r="Q101" s="73">
        <f>P101/SUMIFS(FinParameters!$H$8:$H$39,FinParameters!$B$8:$B$39,Financials!$E101,FinParameters!$C$8:$C$39,Financials!$F101)</f>
        <v>37581511.634283446</v>
      </c>
      <c r="R101" s="73">
        <f t="shared" si="31"/>
        <v>76571141.443914771</v>
      </c>
      <c r="S101" s="12">
        <f t="shared" si="20"/>
        <v>1.157632779323329</v>
      </c>
      <c r="T101" s="115">
        <f t="shared" si="21"/>
        <v>275039650.83956677</v>
      </c>
      <c r="U101" s="73">
        <f>T101/SUMIFS(FinParameters!$L$8:$L$39,FinParameters!$B$8:$B$39,Financials!$E101,FinParameters!$C$8:$C$39,Financials!$F101)</f>
        <v>194653040.81148532</v>
      </c>
      <c r="V101" s="73">
        <f t="shared" si="22"/>
        <v>194653040.81148532</v>
      </c>
      <c r="W101" s="12"/>
      <c r="X101" s="73">
        <f t="shared" si="23"/>
        <v>417755378.72882462</v>
      </c>
      <c r="Y101" s="73">
        <f t="shared" si="24"/>
        <v>232234552.44576877</v>
      </c>
      <c r="Z101" s="73">
        <f t="shared" si="24"/>
        <v>271224182.25540006</v>
      </c>
      <c r="AA101" s="12">
        <f t="shared" si="25"/>
        <v>4.10047438242764</v>
      </c>
      <c r="AB101" s="115">
        <f t="shared" si="26"/>
        <v>-299776666.96079099</v>
      </c>
      <c r="AC101" s="73">
        <f>AB101/SUMIFS(FinParameters!$L$8:$L$39,FinParameters!$B$8:$B$39,Financials!$E101,FinParameters!$C$8:$C$39,Financials!$F101)</f>
        <v>-212160099.86242828</v>
      </c>
      <c r="AD101" s="73">
        <f t="shared" si="27"/>
        <v>-212160099.86242828</v>
      </c>
      <c r="AE101" s="12"/>
      <c r="AF101" s="73">
        <f t="shared" si="28"/>
        <v>117978711.76803362</v>
      </c>
      <c r="AG101" s="73">
        <f t="shared" si="29"/>
        <v>20074452.583340496</v>
      </c>
      <c r="AH101" s="73">
        <f t="shared" si="29"/>
        <v>59064082.392971784</v>
      </c>
      <c r="AI101" s="12">
        <f t="shared" si="30"/>
        <v>0.89295414133064166</v>
      </c>
      <c r="AL101" s="73">
        <f>Summary!G101</f>
        <v>20892944.286371384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-23858507.040736508</v>
      </c>
      <c r="AN101" s="20">
        <f>Summary!I101</f>
        <v>14217826.526813557</v>
      </c>
      <c r="AP101" s="12">
        <v>1</v>
      </c>
    </row>
    <row r="102" spans="1:42" x14ac:dyDescent="0.3">
      <c r="A102">
        <v>98</v>
      </c>
      <c r="B102" t="str">
        <f>Summary!B102</f>
        <v>Portland Snowy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134485909.20623651</v>
      </c>
      <c r="H102" s="73">
        <f>SUMIFS(AM$5:AM102,$F$5:$F102,$F102,$D$5:$D102,$D102)</f>
        <v>-129527599.98744415</v>
      </c>
      <c r="I102" s="20">
        <f>SUMIFS(AN$5:AN102,$F$5:$F102,$F102,$D$5:$D102,$D102)</f>
        <v>114819528.27772486</v>
      </c>
      <c r="J102" s="73">
        <f t="shared" si="16"/>
        <v>114819528.27772486</v>
      </c>
      <c r="K102" s="73">
        <f t="shared" si="17"/>
        <v>249305437.48396137</v>
      </c>
      <c r="L102" s="73">
        <f t="shared" si="18"/>
        <v>119777837.49651723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89612577.108626634</v>
      </c>
      <c r="Q102" s="73">
        <f>P102/SUMIFS(FinParameters!$H$8:$H$39,FinParameters!$B$8:$B$39,Financials!$E102,FinParameters!$C$8:$C$39,Financials!$F102)</f>
        <v>23597792.331614934</v>
      </c>
      <c r="R102" s="73">
        <f t="shared" si="31"/>
        <v>23467990.663283493</v>
      </c>
      <c r="S102" s="12">
        <f t="shared" si="20"/>
        <v>0.35479835802852372</v>
      </c>
      <c r="T102" s="115">
        <f t="shared" si="21"/>
        <v>134485909.20623651</v>
      </c>
      <c r="U102" s="73">
        <f>T102/SUMIFS(FinParameters!$L$8:$L$39,FinParameters!$B$8:$B$39,Financials!$E102,FinParameters!$C$8:$C$39,Financials!$F102)</f>
        <v>95179335.391758457</v>
      </c>
      <c r="V102" s="73">
        <f t="shared" si="22"/>
        <v>95179335.391758457</v>
      </c>
      <c r="W102" s="12"/>
      <c r="X102" s="73">
        <f t="shared" si="23"/>
        <v>224098486.31486315</v>
      </c>
      <c r="Y102" s="73">
        <f t="shared" si="24"/>
        <v>118777127.72337338</v>
      </c>
      <c r="Z102" s="73">
        <f t="shared" si="24"/>
        <v>118647326.05504195</v>
      </c>
      <c r="AA102" s="12">
        <f t="shared" si="25"/>
        <v>1.7937571679140074</v>
      </c>
      <c r="AB102" s="115">
        <f t="shared" si="26"/>
        <v>-129527599.98744415</v>
      </c>
      <c r="AC102" s="73">
        <f>AB102/SUMIFS(FinParameters!$L$8:$L$39,FinParameters!$B$8:$B$39,Financials!$E102,FinParameters!$C$8:$C$39,Financials!$F102)</f>
        <v>-91670205.112631768</v>
      </c>
      <c r="AD102" s="73">
        <f t="shared" si="27"/>
        <v>-91670205.112631768</v>
      </c>
      <c r="AE102" s="12"/>
      <c r="AF102" s="73">
        <f t="shared" si="28"/>
        <v>94570886.327418998</v>
      </c>
      <c r="AG102" s="73">
        <f t="shared" si="29"/>
        <v>27106922.610741615</v>
      </c>
      <c r="AH102" s="73">
        <f t="shared" si="29"/>
        <v>26977120.942410186</v>
      </c>
      <c r="AI102" s="12">
        <f t="shared" si="30"/>
        <v>0.40785077649101376</v>
      </c>
      <c r="AL102" s="73">
        <f>Summary!G102</f>
        <v>11358543.937722774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-10738232.194168834</v>
      </c>
      <c r="AN102" s="20">
        <f>Summary!I102</f>
        <v>10237146.299096204</v>
      </c>
      <c r="AP102" s="12">
        <v>1</v>
      </c>
    </row>
    <row r="103" spans="1:42" x14ac:dyDescent="0.3">
      <c r="A103">
        <v>99</v>
      </c>
      <c r="B103" t="str">
        <f>Summary!B103</f>
        <v>Portland Snowy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63161880.915034935</v>
      </c>
      <c r="H103" s="73">
        <f>SUMIFS(AM$5:AM103,$F$5:$F103,$F103,$D$5:$D103,$D103)</f>
        <v>-52204209.927078396</v>
      </c>
      <c r="I103" s="20">
        <f>SUMIFS(AN$5:AN103,$F$5:$F103,$F103,$D$5:$D103,$D103)</f>
        <v>92421480.169142768</v>
      </c>
      <c r="J103" s="73">
        <f t="shared" si="16"/>
        <v>92421480.169142768</v>
      </c>
      <c r="K103" s="73">
        <f t="shared" si="17"/>
        <v>155583361.0841777</v>
      </c>
      <c r="L103" s="73">
        <f t="shared" si="18"/>
        <v>103379151.15709931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67214529.00004454</v>
      </c>
      <c r="Q103" s="73">
        <f>P103/SUMIFS(FinParameters!$H$8:$H$39,FinParameters!$B$8:$B$39,Financials!$E103,FinParameters!$C$8:$C$39,Financials!$F103)</f>
        <v>17699686.229174096</v>
      </c>
      <c r="R103" s="73">
        <f t="shared" si="31"/>
        <v>1069942.5547013981</v>
      </c>
      <c r="S103" s="12">
        <f t="shared" si="20"/>
        <v>1.6175814412045908E-2</v>
      </c>
      <c r="T103" s="115">
        <f t="shared" si="21"/>
        <v>63161880.915034935</v>
      </c>
      <c r="U103" s="73">
        <f>T103/SUMIFS(FinParameters!$L$8:$L$39,FinParameters!$B$8:$B$39,Financials!$E103,FinParameters!$C$8:$C$39,Financials!$F103)</f>
        <v>44701380.858922258</v>
      </c>
      <c r="V103" s="73">
        <f t="shared" si="22"/>
        <v>44701380.858922258</v>
      </c>
      <c r="W103" s="12"/>
      <c r="X103" s="73">
        <f t="shared" si="23"/>
        <v>130376409.91507947</v>
      </c>
      <c r="Y103" s="73">
        <f t="shared" si="24"/>
        <v>62401067.08809635</v>
      </c>
      <c r="Z103" s="73">
        <f t="shared" si="24"/>
        <v>45771323.413623653</v>
      </c>
      <c r="AA103" s="12">
        <f t="shared" si="25"/>
        <v>0.69198895742504329</v>
      </c>
      <c r="AB103" s="115">
        <f t="shared" si="26"/>
        <v>-52204209.927078396</v>
      </c>
      <c r="AC103" s="73">
        <f>AB103/SUMIFS(FinParameters!$L$8:$L$39,FinParameters!$B$8:$B$39,Financials!$E103,FinParameters!$C$8:$C$39,Financials!$F103)</f>
        <v>-36946339.098555498</v>
      </c>
      <c r="AD103" s="73">
        <f t="shared" si="27"/>
        <v>-36946339.098555498</v>
      </c>
      <c r="AE103" s="12"/>
      <c r="AF103" s="73">
        <f t="shared" si="28"/>
        <v>78172199.988001078</v>
      </c>
      <c r="AG103" s="73">
        <f t="shared" si="29"/>
        <v>25454727.989540853</v>
      </c>
      <c r="AH103" s="73">
        <f t="shared" si="29"/>
        <v>8824984.3150681555</v>
      </c>
      <c r="AI103" s="12">
        <f t="shared" si="30"/>
        <v>0.13341960074632037</v>
      </c>
      <c r="AL103" s="73">
        <f>Summary!G103</f>
        <v>8025783.6129587814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-4541634.7849953612</v>
      </c>
      <c r="AN103" s="20">
        <f>Summary!I103</f>
        <v>8789206.5017785896</v>
      </c>
      <c r="AP103" s="12">
        <v>1</v>
      </c>
    </row>
    <row r="104" spans="1:42" x14ac:dyDescent="0.3">
      <c r="A104">
        <v>100</v>
      </c>
      <c r="B104" t="str">
        <f>Summary!B104</f>
        <v>Portland Snowy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14342223.839015843</v>
      </c>
      <c r="H104" s="73">
        <f>SUMIFS(AM$5:AM104,$F$5:$F104,$F104,$D$5:$D104,$D104)</f>
        <v>874015.72808225686</v>
      </c>
      <c r="I104" s="20">
        <f>SUMIFS(AN$5:AN104,$F$5:$F104,$F104,$D$5:$D104,$D104)</f>
        <v>79296905.767439097</v>
      </c>
      <c r="J104" s="73">
        <f t="shared" si="16"/>
        <v>79296905.767439097</v>
      </c>
      <c r="K104" s="73">
        <f t="shared" si="17"/>
        <v>93639129.606454939</v>
      </c>
      <c r="L104" s="73">
        <f t="shared" si="18"/>
        <v>94513145.334537193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54089954.598340869</v>
      </c>
      <c r="Q104" s="73">
        <f>P104/SUMIFS(FinParameters!$H$8:$H$39,FinParameters!$B$8:$B$39,Financials!$E104,FinParameters!$C$8:$C$39,Financials!$F104)</f>
        <v>14243575.589740003</v>
      </c>
      <c r="R104" s="73">
        <f t="shared" si="31"/>
        <v>-12054631.847002272</v>
      </c>
      <c r="S104" s="12">
        <f t="shared" si="20"/>
        <v>-0.18224668857765561</v>
      </c>
      <c r="T104" s="115">
        <f t="shared" si="21"/>
        <v>14342223.839015843</v>
      </c>
      <c r="U104" s="73">
        <f>T104/SUMIFS(FinParameters!$L$8:$L$39,FinParameters!$B$8:$B$39,Financials!$E104,FinParameters!$C$8:$C$39,Financials!$F104)</f>
        <v>10150381.858548341</v>
      </c>
      <c r="V104" s="73">
        <f t="shared" si="22"/>
        <v>10150381.858548341</v>
      </c>
      <c r="W104" s="12"/>
      <c r="X104" s="73">
        <f t="shared" si="23"/>
        <v>68432178.43735671</v>
      </c>
      <c r="Y104" s="73">
        <f t="shared" si="24"/>
        <v>24393957.448288344</v>
      </c>
      <c r="Z104" s="73">
        <f t="shared" si="24"/>
        <v>-1904249.9884539302</v>
      </c>
      <c r="AA104" s="12">
        <f t="shared" si="25"/>
        <v>-2.8789203936250438E-2</v>
      </c>
      <c r="AB104" s="115">
        <f t="shared" si="26"/>
        <v>874015.72808225686</v>
      </c>
      <c r="AC104" s="73">
        <f>AB104/SUMIFS(FinParameters!$L$8:$L$39,FinParameters!$B$8:$B$39,Financials!$E104,FinParameters!$C$8:$C$39,Financials!$F104)</f>
        <v>618564.70028575603</v>
      </c>
      <c r="AD104" s="73">
        <f t="shared" si="27"/>
        <v>618564.70028575603</v>
      </c>
      <c r="AE104" s="12"/>
      <c r="AF104" s="73">
        <f t="shared" si="28"/>
        <v>69306194.165438965</v>
      </c>
      <c r="AG104" s="73">
        <f t="shared" si="29"/>
        <v>25012522.148574099</v>
      </c>
      <c r="AH104" s="73">
        <f t="shared" si="29"/>
        <v>-1285685.2881681742</v>
      </c>
      <c r="AI104" s="12">
        <f t="shared" si="30"/>
        <v>-1.9437498323926581E-2</v>
      </c>
      <c r="AL104" s="73">
        <f>Summary!G104</f>
        <v>4804942.7065602057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381586.80996227014</v>
      </c>
      <c r="AN104" s="20">
        <f>Summary!I104</f>
        <v>7745286.502452285</v>
      </c>
      <c r="AP104" s="12">
        <v>1</v>
      </c>
    </row>
    <row r="105" spans="1:42" x14ac:dyDescent="0.3">
      <c r="A105">
        <v>101</v>
      </c>
      <c r="B105" t="str">
        <f>Summary!B105</f>
        <v>Portland Snowy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-24499522.049007967</v>
      </c>
      <c r="H105" s="73">
        <f>SUMIFS(AM$5:AM105,$F$5:$F105,$F105,$D$5:$D105,$D105)</f>
        <v>51241950.051970437</v>
      </c>
      <c r="I105" s="20">
        <f>SUMIFS(AN$5:AN105,$F$5:$F105,$F105,$D$5:$D105,$D105)</f>
        <v>67413528.544131428</v>
      </c>
      <c r="J105" s="73">
        <f t="shared" si="16"/>
        <v>67413528.544131428</v>
      </c>
      <c r="K105" s="73">
        <f t="shared" si="17"/>
        <v>42914006.495123461</v>
      </c>
      <c r="L105" s="73">
        <f t="shared" si="18"/>
        <v>94155956.547093898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42206577.3750332</v>
      </c>
      <c r="Q105" s="73">
        <f>P105/SUMIFS(FinParameters!$H$8:$H$39,FinParameters!$B$8:$B$39,Financials!$E105,FinParameters!$C$8:$C$39,Financials!$F105)</f>
        <v>11114310.960134096</v>
      </c>
      <c r="R105" s="73">
        <f t="shared" si="31"/>
        <v>-23938009.070309941</v>
      </c>
      <c r="S105" s="12">
        <f t="shared" si="20"/>
        <v>-0.36190428206986358</v>
      </c>
      <c r="T105" s="115">
        <f t="shared" si="21"/>
        <v>-24499522.049007967</v>
      </c>
      <c r="U105" s="73">
        <f>T105/SUMIFS(FinParameters!$L$8:$L$39,FinParameters!$B$8:$B$39,Financials!$E105,FinParameters!$C$8:$C$39,Financials!$F105)</f>
        <v>-17338978.037203737</v>
      </c>
      <c r="V105" s="73">
        <f t="shared" si="22"/>
        <v>-17338978.037203737</v>
      </c>
      <c r="W105" s="12"/>
      <c r="X105" s="73">
        <f t="shared" si="23"/>
        <v>17707055.326025229</v>
      </c>
      <c r="Y105" s="73">
        <f t="shared" si="24"/>
        <v>-6224667.0770696402</v>
      </c>
      <c r="Z105" s="73">
        <f t="shared" si="24"/>
        <v>-41276987.107513681</v>
      </c>
      <c r="AA105" s="12">
        <f t="shared" si="25"/>
        <v>-0.62404180486670435</v>
      </c>
      <c r="AB105" s="115">
        <f t="shared" si="26"/>
        <v>51241950.051970437</v>
      </c>
      <c r="AC105" s="73">
        <f>AB105/SUMIFS(FinParameters!$L$8:$L$39,FinParameters!$B$8:$B$39,Financials!$E105,FinParameters!$C$8:$C$39,Financials!$F105)</f>
        <v>36265321.615553014</v>
      </c>
      <c r="AD105" s="73">
        <f t="shared" si="27"/>
        <v>36265321.615553014</v>
      </c>
      <c r="AE105" s="12"/>
      <c r="AF105" s="73">
        <f t="shared" si="28"/>
        <v>68949005.37799567</v>
      </c>
      <c r="AG105" s="73">
        <f t="shared" si="29"/>
        <v>30040654.538483374</v>
      </c>
      <c r="AH105" s="73">
        <f t="shared" si="29"/>
        <v>-5011665.4919606671</v>
      </c>
      <c r="AI105" s="12">
        <f t="shared" si="30"/>
        <v>-7.5768339652435901E-2</v>
      </c>
      <c r="AL105" s="73">
        <f>Summary!G105</f>
        <v>251483.26074101817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6388757.5849428624</v>
      </c>
      <c r="AN105" s="20">
        <f>Summary!I105</f>
        <v>6489037.2060322547</v>
      </c>
      <c r="AP105" s="12">
        <v>1</v>
      </c>
    </row>
    <row r="106" spans="1:42" x14ac:dyDescent="0.3">
      <c r="A106">
        <v>102</v>
      </c>
      <c r="B106" t="str">
        <f>Summary!B106</f>
        <v>Portland Snowy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-69794485.020674869</v>
      </c>
      <c r="H106" s="73">
        <f>SUMIFS(AM$5:AM106,$F$5:$F106,$F106,$D$5:$D106,$D106)</f>
        <v>118554467.60473482</v>
      </c>
      <c r="I106" s="20">
        <f>SUMIFS(AN$5:AN106,$F$5:$F106,$F106,$D$5:$D106,$D106)</f>
        <v>52176707.827822641</v>
      </c>
      <c r="J106" s="73">
        <f t="shared" si="16"/>
        <v>52176707.827822641</v>
      </c>
      <c r="K106" s="73">
        <f t="shared" si="17"/>
        <v>-17617777.192852229</v>
      </c>
      <c r="L106" s="73">
        <f t="shared" si="18"/>
        <v>100936690.41188259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26969756.658724409</v>
      </c>
      <c r="Q106" s="73">
        <f>P106/SUMIFS(FinParameters!$H$8:$H$39,FinParameters!$B$8:$B$39,Financials!$E106,FinParameters!$C$8:$C$39,Financials!$F106)</f>
        <v>7101979.849271643</v>
      </c>
      <c r="R106" s="73">
        <f t="shared" si="31"/>
        <v>-39174829.786618732</v>
      </c>
      <c r="S106" s="12">
        <f t="shared" si="20"/>
        <v>-0.59226055966031066</v>
      </c>
      <c r="T106" s="115">
        <f t="shared" si="21"/>
        <v>-69794485.020674869</v>
      </c>
      <c r="U106" s="73">
        <f>T106/SUMIFS(FinParameters!$L$8:$L$39,FinParameters!$B$8:$B$39,Financials!$E106,FinParameters!$C$8:$C$39,Financials!$F106)</f>
        <v>-49395455.163192809</v>
      </c>
      <c r="V106" s="73">
        <f t="shared" si="22"/>
        <v>-49395455.163192809</v>
      </c>
      <c r="W106" s="12"/>
      <c r="X106" s="73">
        <f t="shared" si="23"/>
        <v>-42824728.361950457</v>
      </c>
      <c r="Y106" s="73">
        <f t="shared" si="24"/>
        <v>-42293475.313921168</v>
      </c>
      <c r="Z106" s="73">
        <f t="shared" si="24"/>
        <v>-88570284.949811548</v>
      </c>
      <c r="AA106" s="12">
        <f t="shared" si="25"/>
        <v>-1.3390405732296671</v>
      </c>
      <c r="AB106" s="115">
        <f t="shared" si="26"/>
        <v>118554467.60473482</v>
      </c>
      <c r="AC106" s="73">
        <f>AB106/SUMIFS(FinParameters!$L$8:$L$39,FinParameters!$B$8:$B$39,Financials!$E106,FinParameters!$C$8:$C$39,Financials!$F106)</f>
        <v>83904220.902714089</v>
      </c>
      <c r="AD106" s="73">
        <f t="shared" si="27"/>
        <v>83904220.902714089</v>
      </c>
      <c r="AE106" s="12"/>
      <c r="AF106" s="73">
        <f t="shared" si="28"/>
        <v>75729739.242784366</v>
      </c>
      <c r="AG106" s="73">
        <f t="shared" si="29"/>
        <v>41610745.58879292</v>
      </c>
      <c r="AH106" s="73">
        <f t="shared" si="29"/>
        <v>-4666064.0470974594</v>
      </c>
      <c r="AI106" s="12">
        <f t="shared" si="30"/>
        <v>-7.0543400418009106E-2</v>
      </c>
      <c r="AL106" s="73">
        <f>Summary!G106</f>
        <v>-5207144.4151549069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14596021.213749122</v>
      </c>
      <c r="AN106" s="20">
        <f>Summary!I106</f>
        <v>4866673.2404047465</v>
      </c>
      <c r="AP106" s="12">
        <v>1</v>
      </c>
    </row>
    <row r="107" spans="1:42" x14ac:dyDescent="0.3">
      <c r="A107">
        <v>103</v>
      </c>
      <c r="B107" t="str">
        <f>Summary!B107</f>
        <v>Portland Snowy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-133496167.6130188</v>
      </c>
      <c r="H107" s="73">
        <f>SUMIFS(AM$5:AM107,$F$5:$F107,$F107,$D$5:$D107,$D107)</f>
        <v>246924068.32364717</v>
      </c>
      <c r="I107" s="20">
        <f>SUMIFS(AN$5:AN107,$F$5:$F107,$F107,$D$5:$D107,$D107)</f>
        <v>28827025.566000875</v>
      </c>
      <c r="J107" s="73">
        <f t="shared" si="16"/>
        <v>28827025.566000875</v>
      </c>
      <c r="K107" s="73">
        <f t="shared" si="17"/>
        <v>-104669142.04701792</v>
      </c>
      <c r="L107" s="73">
        <f t="shared" si="18"/>
        <v>142254926.27662924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3620074.3969026431</v>
      </c>
      <c r="Q107" s="73">
        <f>P107/SUMIFS(FinParameters!$H$8:$H$39,FinParameters!$B$8:$B$39,Financials!$E107,FinParameters!$C$8:$C$39,Financials!$F107)</f>
        <v>953278.73161769798</v>
      </c>
      <c r="R107" s="73">
        <f t="shared" si="31"/>
        <v>-62524512.048440494</v>
      </c>
      <c r="S107" s="12">
        <f t="shared" si="20"/>
        <v>-0.94527028451687423</v>
      </c>
      <c r="T107" s="115">
        <f t="shared" si="21"/>
        <v>-133496167.6130188</v>
      </c>
      <c r="U107" s="73">
        <f>T107/SUMIFS(FinParameters!$L$8:$L$39,FinParameters!$B$8:$B$39,Financials!$E107,FinParameters!$C$8:$C$39,Financials!$F107)</f>
        <v>-94478868.349463493</v>
      </c>
      <c r="V107" s="73">
        <f t="shared" si="22"/>
        <v>-94478868.349463493</v>
      </c>
      <c r="W107" s="12"/>
      <c r="X107" s="73">
        <f t="shared" si="23"/>
        <v>-129876093.21611615</v>
      </c>
      <c r="Y107" s="73">
        <f t="shared" si="24"/>
        <v>-93525589.617845789</v>
      </c>
      <c r="Z107" s="73">
        <f t="shared" si="24"/>
        <v>-157003380.39790398</v>
      </c>
      <c r="AA107" s="12">
        <f t="shared" si="25"/>
        <v>-2.3736391568135304</v>
      </c>
      <c r="AB107" s="115">
        <f t="shared" si="26"/>
        <v>246924068.32364717</v>
      </c>
      <c r="AC107" s="73">
        <f>AB107/SUMIFS(FinParameters!$L$8:$L$39,FinParameters!$B$8:$B$39,Financials!$E107,FinParameters!$C$8:$C$39,Financials!$F107)</f>
        <v>174754878.44033578</v>
      </c>
      <c r="AD107" s="73">
        <f t="shared" si="27"/>
        <v>174754878.44033578</v>
      </c>
      <c r="AE107" s="12"/>
      <c r="AF107" s="73">
        <f t="shared" si="28"/>
        <v>117047975.10753103</v>
      </c>
      <c r="AG107" s="73">
        <f t="shared" si="29"/>
        <v>81229288.822489992</v>
      </c>
      <c r="AH107" s="73">
        <f t="shared" si="29"/>
        <v>17751498.042431802</v>
      </c>
      <c r="AI107" s="12">
        <f t="shared" si="30"/>
        <v>0.26837416327487795</v>
      </c>
      <c r="AL107" s="73">
        <f>Summary!G107</f>
        <v>-9432885.5968844555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25638354.372715686</v>
      </c>
      <c r="AN107" s="20">
        <f>Summary!I107</f>
        <v>3146706.002853333</v>
      </c>
      <c r="AP107" s="12">
        <v>1</v>
      </c>
    </row>
    <row r="108" spans="1:42" x14ac:dyDescent="0.3">
      <c r="A108">
        <v>104</v>
      </c>
      <c r="B108" t="str">
        <f>Summary!B108</f>
        <v>Portland Snowy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21662182.517440364</v>
      </c>
      <c r="H108" s="73">
        <f>SUMIFS(AM$5:AM108,$F$5:$F108,$F108,$D$5:$D108,$D108)</f>
        <v>-1579905.800443942</v>
      </c>
      <c r="I108" s="20">
        <f>SUMIFS(AN$5:AN108,$F$5:$F108,$F108,$D$5:$D108,$D108)</f>
        <v>80627186.178826019</v>
      </c>
      <c r="J108" s="73">
        <f t="shared" si="16"/>
        <v>80627186.178826019</v>
      </c>
      <c r="K108" s="73">
        <f t="shared" si="17"/>
        <v>102289368.69626638</v>
      </c>
      <c r="L108" s="73">
        <f t="shared" si="18"/>
        <v>100709462.89582244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55420235.009727791</v>
      </c>
      <c r="Q108" s="73">
        <f>P108/SUMIFS(FinParameters!$H$8:$H$39,FinParameters!$B$8:$B$39,Financials!$E108,FinParameters!$C$8:$C$39,Financials!$F108)</f>
        <v>14593879.999049328</v>
      </c>
      <c r="R108" s="73">
        <f t="shared" si="31"/>
        <v>-10724351.43561535</v>
      </c>
      <c r="S108" s="12">
        <f t="shared" si="20"/>
        <v>-0.16213498355571604</v>
      </c>
      <c r="T108" s="115">
        <f t="shared" si="21"/>
        <v>21662182.517440364</v>
      </c>
      <c r="U108" s="73">
        <f>T108/SUMIFS(FinParameters!$L$8:$L$39,FinParameters!$B$8:$B$39,Financials!$E108,FinParameters!$C$8:$C$39,Financials!$F108)</f>
        <v>15330915.687108517</v>
      </c>
      <c r="V108" s="73">
        <f t="shared" si="22"/>
        <v>15330915.687108517</v>
      </c>
      <c r="W108" s="12"/>
      <c r="X108" s="73">
        <f t="shared" si="23"/>
        <v>77082417.527168155</v>
      </c>
      <c r="Y108" s="73">
        <f t="shared" si="24"/>
        <v>29924795.686157845</v>
      </c>
      <c r="Z108" s="73">
        <f t="shared" si="24"/>
        <v>4606564.2514931671</v>
      </c>
      <c r="AA108" s="12">
        <f t="shared" si="25"/>
        <v>6.9643858992144148E-2</v>
      </c>
      <c r="AB108" s="115">
        <f t="shared" si="26"/>
        <v>-1579905.800443942</v>
      </c>
      <c r="AC108" s="73">
        <f>AB108/SUMIFS(FinParameters!$L$8:$L$39,FinParameters!$B$8:$B$39,Financials!$E108,FinParameters!$C$8:$C$39,Financials!$F108)</f>
        <v>-1118142.3017130871</v>
      </c>
      <c r="AD108" s="73">
        <f t="shared" si="27"/>
        <v>-1118142.3017130871</v>
      </c>
      <c r="AE108" s="12"/>
      <c r="AF108" s="73">
        <f t="shared" si="28"/>
        <v>75502511.726724207</v>
      </c>
      <c r="AG108" s="73">
        <f t="shared" si="29"/>
        <v>28806653.384444758</v>
      </c>
      <c r="AH108" s="73">
        <f t="shared" si="29"/>
        <v>3488421.94978008</v>
      </c>
      <c r="AI108" s="12">
        <f t="shared" si="30"/>
        <v>5.2739341754939335E-2</v>
      </c>
      <c r="AL108" s="73">
        <f>Summary!G108</f>
        <v>4041838.1247623339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1069410.1993997206</v>
      </c>
      <c r="AN108" s="20">
        <f>Summary!I108</f>
        <v>7648920.2524341205</v>
      </c>
      <c r="AP108" s="12">
        <v>1</v>
      </c>
    </row>
    <row r="109" spans="1:42" x14ac:dyDescent="0.3">
      <c r="A109">
        <v>105</v>
      </c>
      <c r="B109" t="str">
        <f>Summary!B109</f>
        <v>Portland Snowy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296250470.33859128</v>
      </c>
      <c r="H109" s="73">
        <f>SUMIFS(AM$5:AM109,$F$5:$F109,$F109,$D$5:$D109,$D109)</f>
        <v>-319543199.97052282</v>
      </c>
      <c r="I109" s="20">
        <f>SUMIFS(AN$5:AN109,$F$5:$F109,$F109,$D$5:$D109,$D109)</f>
        <v>182399003.657978</v>
      </c>
      <c r="J109" s="73">
        <f t="shared" si="16"/>
        <v>182399003.657978</v>
      </c>
      <c r="K109" s="73">
        <f t="shared" si="17"/>
        <v>478649473.99656928</v>
      </c>
      <c r="L109" s="73">
        <f t="shared" si="18"/>
        <v>159106274.02604645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155151253.7096523</v>
      </c>
      <c r="Q109" s="73">
        <f>P109/SUMIFS(FinParameters!$H$8:$H$39,FinParameters!$B$8:$B$39,Financials!$E109,FinParameters!$C$8:$C$39,Financials!$F109)</f>
        <v>37141976.587748669</v>
      </c>
      <c r="R109" s="73">
        <f t="shared" si="31"/>
        <v>87810502.01848641</v>
      </c>
      <c r="S109" s="12">
        <f t="shared" si="20"/>
        <v>1.3039727032035171</v>
      </c>
      <c r="T109" s="115">
        <f t="shared" si="21"/>
        <v>296250470.33859128</v>
      </c>
      <c r="U109" s="73">
        <f>T109/SUMIFS(FinParameters!$L$8:$L$39,FinParameters!$B$8:$B$39,Financials!$E109,FinParameters!$C$8:$C$39,Financials!$F109)</f>
        <v>204550745.96614701</v>
      </c>
      <c r="V109" s="73">
        <f t="shared" si="22"/>
        <v>204550745.96614701</v>
      </c>
      <c r="W109" s="12"/>
      <c r="X109" s="73">
        <f t="shared" si="23"/>
        <v>451401724.04824358</v>
      </c>
      <c r="Y109" s="73">
        <f t="shared" si="24"/>
        <v>241692722.55389568</v>
      </c>
      <c r="Z109" s="73">
        <f t="shared" si="24"/>
        <v>292361247.98463345</v>
      </c>
      <c r="AA109" s="12">
        <f t="shared" si="25"/>
        <v>4.3415204113765027</v>
      </c>
      <c r="AB109" s="115">
        <f t="shared" si="26"/>
        <v>-319543199.97052282</v>
      </c>
      <c r="AC109" s="73">
        <f>AB109/SUMIFS(FinParameters!$L$8:$L$39,FinParameters!$B$8:$B$39,Financials!$E109,FinParameters!$C$8:$C$39,Financials!$F109)</f>
        <v>-220633573.50175855</v>
      </c>
      <c r="AD109" s="73">
        <f t="shared" si="27"/>
        <v>-220633573.50175855</v>
      </c>
      <c r="AE109" s="12"/>
      <c r="AF109" s="73">
        <f t="shared" si="28"/>
        <v>131858524.07772076</v>
      </c>
      <c r="AG109" s="73">
        <f t="shared" si="29"/>
        <v>21059149.052137136</v>
      </c>
      <c r="AH109" s="73">
        <f t="shared" si="29"/>
        <v>71727674.4828749</v>
      </c>
      <c r="AI109" s="12">
        <f t="shared" si="30"/>
        <v>1.0651451414119648</v>
      </c>
      <c r="AL109" s="73">
        <f>Summary!G109</f>
        <v>21210819.499024488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-19766533.009731825</v>
      </c>
      <c r="AN109" s="20">
        <f>Summary!I109</f>
        <v>14476324.599621875</v>
      </c>
      <c r="AP109" s="12">
        <v>1</v>
      </c>
    </row>
    <row r="110" spans="1:42" x14ac:dyDescent="0.3">
      <c r="A110">
        <v>106</v>
      </c>
      <c r="B110" t="str">
        <f>Summary!B110</f>
        <v>Portland Snowy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145855931.69097283</v>
      </c>
      <c r="H110" s="73">
        <f>SUMIFS(AM$5:AM110,$F$5:$F110,$F110,$D$5:$D110,$D110)</f>
        <v>-138466855.85469976</v>
      </c>
      <c r="I110" s="20">
        <f>SUMIFS(AN$5:AN110,$F$5:$F110,$F110,$D$5:$D110,$D110)</f>
        <v>125256563.00238268</v>
      </c>
      <c r="J110" s="73">
        <f t="shared" si="16"/>
        <v>125256563.00238268</v>
      </c>
      <c r="K110" s="73">
        <f t="shared" si="17"/>
        <v>271112494.6933555</v>
      </c>
      <c r="L110" s="73">
        <f t="shared" si="18"/>
        <v>132645638.83865575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98008813.054057002</v>
      </c>
      <c r="Q110" s="73">
        <f>P110/SUMIFS(FinParameters!$H$8:$H$39,FinParameters!$B$8:$B$39,Financials!$E110,FinParameters!$C$8:$C$39,Financials!$F110)</f>
        <v>23462530.613249917</v>
      </c>
      <c r="R110" s="73">
        <f t="shared" si="31"/>
        <v>30668061.362891112</v>
      </c>
      <c r="S110" s="12">
        <f t="shared" si="20"/>
        <v>0.45541608302115677</v>
      </c>
      <c r="T110" s="115">
        <f t="shared" si="21"/>
        <v>145855931.69097283</v>
      </c>
      <c r="U110" s="73">
        <f>T110/SUMIFS(FinParameters!$L$8:$L$39,FinParameters!$B$8:$B$39,Financials!$E110,FinParameters!$C$8:$C$39,Financials!$F110)</f>
        <v>100708497.09327669</v>
      </c>
      <c r="V110" s="73">
        <f t="shared" si="22"/>
        <v>100708497.09327669</v>
      </c>
      <c r="W110" s="12"/>
      <c r="X110" s="73">
        <f t="shared" si="23"/>
        <v>243864744.74502981</v>
      </c>
      <c r="Y110" s="73">
        <f t="shared" si="24"/>
        <v>124171027.70652661</v>
      </c>
      <c r="Z110" s="73">
        <f t="shared" si="24"/>
        <v>131376558.4561678</v>
      </c>
      <c r="AA110" s="12">
        <f t="shared" si="25"/>
        <v>1.9509220666065485</v>
      </c>
      <c r="AB110" s="115">
        <f t="shared" si="26"/>
        <v>-138466855.85469976</v>
      </c>
      <c r="AC110" s="73">
        <f>AB110/SUMIFS(FinParameters!$L$8:$L$39,FinParameters!$B$8:$B$39,Financials!$E110,FinParameters!$C$8:$C$39,Financials!$F110)</f>
        <v>-95606594.731458902</v>
      </c>
      <c r="AD110" s="73">
        <f t="shared" si="27"/>
        <v>-95606594.731458902</v>
      </c>
      <c r="AE110" s="12"/>
      <c r="AF110" s="73">
        <f t="shared" si="28"/>
        <v>105397888.89033005</v>
      </c>
      <c r="AG110" s="73">
        <f t="shared" si="29"/>
        <v>28564432.975067705</v>
      </c>
      <c r="AH110" s="73">
        <f t="shared" si="29"/>
        <v>35769963.7247089</v>
      </c>
      <c r="AI110" s="12">
        <f t="shared" si="30"/>
        <v>0.53117856314932388</v>
      </c>
      <c r="AL110" s="73">
        <f>Summary!G110</f>
        <v>11370022.484736325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-8939255.8672556039</v>
      </c>
      <c r="AN110" s="20">
        <f>Summary!I110</f>
        <v>10437034.724657819</v>
      </c>
      <c r="AP110" s="12">
        <v>1</v>
      </c>
    </row>
    <row r="111" spans="1:42" x14ac:dyDescent="0.3">
      <c r="A111">
        <v>107</v>
      </c>
      <c r="B111" t="str">
        <f>Summary!B111</f>
        <v>Portland Snowy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72475699.482877463</v>
      </c>
      <c r="H111" s="73">
        <f>SUMIFS(AM$5:AM111,$F$5:$F111,$F111,$D$5:$D111,$D111)</f>
        <v>-56159820.523147985</v>
      </c>
      <c r="I111" s="20">
        <f>SUMIFS(AN$5:AN111,$F$5:$F111,$F111,$D$5:$D111,$D111)</f>
        <v>101643384.25987482</v>
      </c>
      <c r="J111" s="73">
        <f t="shared" si="16"/>
        <v>101643384.25987482</v>
      </c>
      <c r="K111" s="73">
        <f t="shared" si="17"/>
        <v>174119083.74275228</v>
      </c>
      <c r="L111" s="73">
        <f t="shared" si="18"/>
        <v>117959263.2196043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74395634.311549127</v>
      </c>
      <c r="Q111" s="73">
        <f>P111/SUMIFS(FinParameters!$H$8:$H$39,FinParameters!$B$8:$B$39,Financials!$E111,FinParameters!$C$8:$C$39,Financials!$F111)</f>
        <v>17809723.36196059</v>
      </c>
      <c r="R111" s="73">
        <f t="shared" si="31"/>
        <v>7054882.6203832375</v>
      </c>
      <c r="S111" s="12">
        <f t="shared" si="20"/>
        <v>0.10476394223720453</v>
      </c>
      <c r="T111" s="115">
        <f t="shared" si="21"/>
        <v>72475699.482877463</v>
      </c>
      <c r="U111" s="73">
        <f>T111/SUMIFS(FinParameters!$L$8:$L$39,FinParameters!$B$8:$B$39,Financials!$E111,FinParameters!$C$8:$C$39,Financials!$F111)</f>
        <v>50041974.20074001</v>
      </c>
      <c r="V111" s="73">
        <f t="shared" si="22"/>
        <v>50041974.20074001</v>
      </c>
      <c r="W111" s="12"/>
      <c r="X111" s="73">
        <f t="shared" si="23"/>
        <v>146871333.79442659</v>
      </c>
      <c r="Y111" s="73">
        <f t="shared" si="24"/>
        <v>67851697.562700599</v>
      </c>
      <c r="Z111" s="73">
        <f t="shared" si="24"/>
        <v>57096856.82112325</v>
      </c>
      <c r="AA111" s="12">
        <f t="shared" si="25"/>
        <v>0.84787970711965643</v>
      </c>
      <c r="AB111" s="115">
        <f t="shared" si="26"/>
        <v>-56159820.523147985</v>
      </c>
      <c r="AC111" s="73">
        <f>AB111/SUMIFS(FinParameters!$L$8:$L$39,FinParameters!$B$8:$B$39,Financials!$E111,FinParameters!$C$8:$C$39,Financials!$F111)</f>
        <v>-38776421.749492899</v>
      </c>
      <c r="AD111" s="73">
        <f t="shared" si="27"/>
        <v>-38776421.749492899</v>
      </c>
      <c r="AE111" s="12"/>
      <c r="AF111" s="73">
        <f t="shared" si="28"/>
        <v>90711513.271278605</v>
      </c>
      <c r="AG111" s="73">
        <f t="shared" si="29"/>
        <v>29075275.813207701</v>
      </c>
      <c r="AH111" s="73">
        <f t="shared" si="29"/>
        <v>18320435.071630351</v>
      </c>
      <c r="AI111" s="12">
        <f t="shared" si="30"/>
        <v>0.27205569601673635</v>
      </c>
      <c r="AL111" s="73">
        <f>Summary!G111</f>
        <v>9313818.5678425338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-3955610.5960695874</v>
      </c>
      <c r="AN111" s="20">
        <f>Summary!I111</f>
        <v>9221904.0907320585</v>
      </c>
      <c r="AP111" s="12">
        <v>1</v>
      </c>
    </row>
    <row r="112" spans="1:42" x14ac:dyDescent="0.3">
      <c r="A112">
        <v>108</v>
      </c>
      <c r="B112" t="str">
        <f>Summary!B112</f>
        <v>Portland Snowy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20916511.06305318</v>
      </c>
      <c r="H112" s="73">
        <f>SUMIFS(AM$5:AM112,$F$5:$F112,$F112,$D$5:$D112,$D112)</f>
        <v>1481804.6440175469</v>
      </c>
      <c r="I112" s="20">
        <f>SUMIFS(AN$5:AN112,$F$5:$F112,$F112,$D$5:$D112,$D112)</f>
        <v>87560660.602153167</v>
      </c>
      <c r="J112" s="73">
        <f t="shared" si="16"/>
        <v>87560660.602153167</v>
      </c>
      <c r="K112" s="73">
        <f t="shared" si="17"/>
        <v>108477171.66520634</v>
      </c>
      <c r="L112" s="73">
        <f t="shared" si="18"/>
        <v>109958976.30922389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60312910.653827481</v>
      </c>
      <c r="Q112" s="73">
        <f>P112/SUMIFS(FinParameters!$H$8:$H$39,FinParameters!$B$8:$B$39,Financials!$E112,FinParameters!$C$8:$C$39,Financials!$F112)</f>
        <v>14438431.284839006</v>
      </c>
      <c r="R112" s="73">
        <f t="shared" si="31"/>
        <v>-7027841.0373384086</v>
      </c>
      <c r="S112" s="12">
        <f t="shared" si="20"/>
        <v>-0.10436237880992286</v>
      </c>
      <c r="T112" s="115">
        <f t="shared" si="21"/>
        <v>20916511.06305318</v>
      </c>
      <c r="U112" s="73">
        <f>T112/SUMIFS(FinParameters!$L$8:$L$39,FinParameters!$B$8:$B$39,Financials!$E112,FinParameters!$C$8:$C$39,Financials!$F112)</f>
        <v>14442130.458279829</v>
      </c>
      <c r="V112" s="73">
        <f t="shared" si="22"/>
        <v>14442130.458279829</v>
      </c>
      <c r="W112" s="12"/>
      <c r="X112" s="73">
        <f t="shared" si="23"/>
        <v>81229421.716880649</v>
      </c>
      <c r="Y112" s="73">
        <f t="shared" si="24"/>
        <v>28880561.743118837</v>
      </c>
      <c r="Z112" s="73">
        <f t="shared" si="24"/>
        <v>7414289.4209414208</v>
      </c>
      <c r="AA112" s="12">
        <f t="shared" si="25"/>
        <v>0.11010107898623391</v>
      </c>
      <c r="AB112" s="115">
        <f t="shared" si="26"/>
        <v>1481804.6440175469</v>
      </c>
      <c r="AC112" s="73">
        <f>AB112/SUMIFS(FinParameters!$L$8:$L$39,FinParameters!$B$8:$B$39,Financials!$E112,FinParameters!$C$8:$C$39,Financials!$F112)</f>
        <v>1023135.0686581712</v>
      </c>
      <c r="AD112" s="73">
        <f t="shared" si="27"/>
        <v>1023135.0686581712</v>
      </c>
      <c r="AE112" s="12"/>
      <c r="AF112" s="73">
        <f t="shared" si="28"/>
        <v>82711226.360898197</v>
      </c>
      <c r="AG112" s="73">
        <f t="shared" si="29"/>
        <v>29903696.811777011</v>
      </c>
      <c r="AH112" s="73">
        <f t="shared" si="29"/>
        <v>8437424.489599593</v>
      </c>
      <c r="AI112" s="12">
        <f t="shared" si="30"/>
        <v>0.12529448035113719</v>
      </c>
      <c r="AL112" s="73">
        <f>Summary!G112</f>
        <v>6574287.2240373353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607788.91593528993</v>
      </c>
      <c r="AN112" s="20">
        <f>Summary!I112</f>
        <v>8263754.8347140672</v>
      </c>
      <c r="AP112" s="12">
        <v>1</v>
      </c>
    </row>
    <row r="113" spans="1:42" x14ac:dyDescent="0.3">
      <c r="A113">
        <v>109</v>
      </c>
      <c r="B113" t="str">
        <f>Summary!B113</f>
        <v>Portland Snowy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-23745039.611009505</v>
      </c>
      <c r="H113" s="73">
        <f>SUMIFS(AM$5:AM113,$F$5:$F113,$F113,$D$5:$D113,$D113)</f>
        <v>58792231.96951735</v>
      </c>
      <c r="I113" s="20">
        <f>SUMIFS(AN$5:AN113,$F$5:$F113,$F113,$D$5:$D113,$D113)</f>
        <v>74159376.823499605</v>
      </c>
      <c r="J113" s="73">
        <f t="shared" si="16"/>
        <v>74159376.823499605</v>
      </c>
      <c r="K113" s="73">
        <f t="shared" si="17"/>
        <v>50414337.212490097</v>
      </c>
      <c r="L113" s="73">
        <f t="shared" si="18"/>
        <v>109206569.18200745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46911626.875173919</v>
      </c>
      <c r="Q113" s="73">
        <f>P113/SUMIFS(FinParameters!$H$8:$H$39,FinParameters!$B$8:$B$39,Financials!$E113,FinParameters!$C$8:$C$39,Financials!$F113)</f>
        <v>11230270.496889405</v>
      </c>
      <c r="R113" s="73">
        <f t="shared" si="31"/>
        <v>-20429124.815991972</v>
      </c>
      <c r="S113" s="12">
        <f t="shared" si="20"/>
        <v>-0.30336942049121751</v>
      </c>
      <c r="T113" s="115">
        <f t="shared" si="21"/>
        <v>-23745039.611009505</v>
      </c>
      <c r="U113" s="73">
        <f>T113/SUMIFS(FinParameters!$L$8:$L$39,FinParameters!$B$8:$B$39,Financials!$E113,FinParameters!$C$8:$C$39,Financials!$F113)</f>
        <v>-16395131.997179462</v>
      </c>
      <c r="V113" s="73">
        <f t="shared" si="22"/>
        <v>-16395131.997179462</v>
      </c>
      <c r="W113" s="12"/>
      <c r="X113" s="73">
        <f t="shared" si="23"/>
        <v>23166587.264164411</v>
      </c>
      <c r="Y113" s="73">
        <f t="shared" si="24"/>
        <v>-5164861.5002900567</v>
      </c>
      <c r="Z113" s="73">
        <f t="shared" si="24"/>
        <v>-36824256.813171431</v>
      </c>
      <c r="AA113" s="12">
        <f t="shared" si="25"/>
        <v>-0.5468346564061628</v>
      </c>
      <c r="AB113" s="115">
        <f t="shared" si="26"/>
        <v>58792231.96951735</v>
      </c>
      <c r="AC113" s="73">
        <f>AB113/SUMIFS(FinParameters!$L$8:$L$39,FinParameters!$B$8:$B$39,Financials!$E113,FinParameters!$C$8:$C$39,Financials!$F113)</f>
        <v>40594011.18463964</v>
      </c>
      <c r="AD113" s="73">
        <f t="shared" si="27"/>
        <v>40594011.18463964</v>
      </c>
      <c r="AE113" s="12"/>
      <c r="AF113" s="73">
        <f t="shared" si="28"/>
        <v>81958819.233681768</v>
      </c>
      <c r="AG113" s="73">
        <f t="shared" si="29"/>
        <v>35429149.684349582</v>
      </c>
      <c r="AH113" s="73">
        <f t="shared" si="29"/>
        <v>3769754.3714682087</v>
      </c>
      <c r="AI113" s="12">
        <f t="shared" si="30"/>
        <v>5.5980283510300412E-2</v>
      </c>
      <c r="AL113" s="73">
        <f>Summary!G113</f>
        <v>754482.43799846293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7550281.9175469093</v>
      </c>
      <c r="AN113" s="20">
        <f>Summary!I113</f>
        <v>6745848.2793681789</v>
      </c>
      <c r="AP113" s="12">
        <v>1</v>
      </c>
    </row>
    <row r="114" spans="1:42" x14ac:dyDescent="0.3">
      <c r="A114">
        <v>110</v>
      </c>
      <c r="B114" t="str">
        <f>Summary!B114</f>
        <v>Portland Snowy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-76558831.710336566</v>
      </c>
      <c r="H114" s="73">
        <f>SUMIFS(AM$5:AM114,$F$5:$F114,$F114,$D$5:$D114,$D114)</f>
        <v>136432576.20838657</v>
      </c>
      <c r="I114" s="20">
        <f>SUMIFS(AN$5:AN114,$F$5:$F114,$F114,$D$5:$D114,$D114)</f>
        <v>56911217.230453379</v>
      </c>
      <c r="J114" s="73">
        <f t="shared" si="16"/>
        <v>56911217.230453379</v>
      </c>
      <c r="K114" s="73">
        <f t="shared" si="17"/>
        <v>-19647614.479883187</v>
      </c>
      <c r="L114" s="73">
        <f t="shared" si="18"/>
        <v>116784961.72850338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29663467.282127693</v>
      </c>
      <c r="Q114" s="73">
        <f>P114/SUMIFS(FinParameters!$H$8:$H$39,FinParameters!$B$8:$B$39,Financials!$E114,FinParameters!$C$8:$C$39,Financials!$F114)</f>
        <v>7101198.2240636749</v>
      </c>
      <c r="R114" s="73">
        <f t="shared" si="31"/>
        <v>-37677284.409038194</v>
      </c>
      <c r="S114" s="12">
        <f t="shared" si="20"/>
        <v>-0.55950198747159063</v>
      </c>
      <c r="T114" s="115">
        <f t="shared" si="21"/>
        <v>-76558831.710336566</v>
      </c>
      <c r="U114" s="73">
        <f>T114/SUMIFS(FinParameters!$L$8:$L$39,FinParameters!$B$8:$B$39,Financials!$E114,FinParameters!$C$8:$C$39,Financials!$F114)</f>
        <v>-52861236.367819771</v>
      </c>
      <c r="V114" s="73">
        <f t="shared" si="22"/>
        <v>-52861236.367819771</v>
      </c>
      <c r="W114" s="12"/>
      <c r="X114" s="73">
        <f t="shared" si="23"/>
        <v>-46895364.428208873</v>
      </c>
      <c r="Y114" s="73">
        <f t="shared" si="24"/>
        <v>-45760038.143756099</v>
      </c>
      <c r="Z114" s="73">
        <f t="shared" si="24"/>
        <v>-90538520.776857972</v>
      </c>
      <c r="AA114" s="12">
        <f t="shared" si="25"/>
        <v>-1.3444833700710721</v>
      </c>
      <c r="AB114" s="115">
        <f t="shared" si="26"/>
        <v>136432576.20838657</v>
      </c>
      <c r="AC114" s="73">
        <f>AB114/SUMIFS(FinParameters!$L$8:$L$39,FinParameters!$B$8:$B$39,Financials!$E114,FinParameters!$C$8:$C$39,Financials!$F114)</f>
        <v>94201994.702701047</v>
      </c>
      <c r="AD114" s="73">
        <f t="shared" si="27"/>
        <v>94201994.702701047</v>
      </c>
      <c r="AE114" s="12"/>
      <c r="AF114" s="73">
        <f t="shared" si="28"/>
        <v>89537211.780177698</v>
      </c>
      <c r="AG114" s="73">
        <f t="shared" si="29"/>
        <v>48441956.558944948</v>
      </c>
      <c r="AH114" s="73">
        <f t="shared" si="29"/>
        <v>3663473.9258430749</v>
      </c>
      <c r="AI114" s="12">
        <f t="shared" si="30"/>
        <v>5.4402034931897977E-2</v>
      </c>
      <c r="AL114" s="73">
        <f>Summary!G114</f>
        <v>-6764346.6896616975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17878108.603651751</v>
      </c>
      <c r="AN114" s="20">
        <f>Summary!I114</f>
        <v>4734509.4026307371</v>
      </c>
      <c r="AP114" s="12">
        <v>1</v>
      </c>
    </row>
    <row r="115" spans="1:42" x14ac:dyDescent="0.3">
      <c r="A115">
        <v>111</v>
      </c>
      <c r="B115" t="str">
        <f>Summary!B115</f>
        <v>Portland Snowy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-144598932.62419879</v>
      </c>
      <c r="H115" s="73">
        <f>SUMIFS(AM$5:AM115,$F$5:$F115,$F115,$D$5:$D115,$D115)</f>
        <v>277757993.78657794</v>
      </c>
      <c r="I115" s="20">
        <f>SUMIFS(AN$5:AN115,$F$5:$F115,$F115,$D$5:$D115,$D115)</f>
        <v>31819820.279796287</v>
      </c>
      <c r="J115" s="73">
        <f t="shared" si="16"/>
        <v>31819820.279796287</v>
      </c>
      <c r="K115" s="73">
        <f t="shared" si="17"/>
        <v>-112779112.34440251</v>
      </c>
      <c r="L115" s="73">
        <f t="shared" si="18"/>
        <v>164978881.44217545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4572070.3314706013</v>
      </c>
      <c r="Q115" s="73">
        <f>P115/SUMIFS(FinParameters!$H$8:$H$39,FinParameters!$B$8:$B$39,Financials!$E115,FinParameters!$C$8:$C$39,Financials!$F115)</f>
        <v>1094517.2865106971</v>
      </c>
      <c r="R115" s="73">
        <f t="shared" si="31"/>
        <v>-62768681.359695278</v>
      </c>
      <c r="S115" s="12">
        <f t="shared" si="20"/>
        <v>-0.93210544556379815</v>
      </c>
      <c r="T115" s="115">
        <f t="shared" si="21"/>
        <v>-144598932.62419879</v>
      </c>
      <c r="U115" s="73">
        <f>T115/SUMIFS(FinParameters!$L$8:$L$39,FinParameters!$B$8:$B$39,Financials!$E115,FinParameters!$C$8:$C$39,Financials!$F115)</f>
        <v>-99840582.532690465</v>
      </c>
      <c r="V115" s="73">
        <f t="shared" si="22"/>
        <v>-99840582.532690465</v>
      </c>
      <c r="W115" s="12"/>
      <c r="X115" s="73">
        <f t="shared" si="23"/>
        <v>-140026862.29272819</v>
      </c>
      <c r="Y115" s="73">
        <f t="shared" si="24"/>
        <v>-98746065.246179774</v>
      </c>
      <c r="Z115" s="73">
        <f t="shared" si="24"/>
        <v>-162609263.89238575</v>
      </c>
      <c r="AA115" s="12">
        <f t="shared" si="25"/>
        <v>-2.4147230289043189</v>
      </c>
      <c r="AB115" s="115">
        <f t="shared" si="26"/>
        <v>277757993.78657794</v>
      </c>
      <c r="AC115" s="73">
        <f>AB115/SUMIFS(FinParameters!$L$8:$L$39,FinParameters!$B$8:$B$39,Financials!$E115,FinParameters!$C$8:$C$39,Financials!$F115)</f>
        <v>191782327.84632921</v>
      </c>
      <c r="AD115" s="73">
        <f t="shared" si="27"/>
        <v>191782327.84632921</v>
      </c>
      <c r="AE115" s="12"/>
      <c r="AF115" s="73">
        <f t="shared" si="28"/>
        <v>137731131.49384975</v>
      </c>
      <c r="AG115" s="73">
        <f t="shared" si="29"/>
        <v>93036262.600149438</v>
      </c>
      <c r="AH115" s="73">
        <f t="shared" si="29"/>
        <v>29173063.953943461</v>
      </c>
      <c r="AI115" s="12">
        <f t="shared" si="30"/>
        <v>0.43321559711324892</v>
      </c>
      <c r="AL115" s="73">
        <f>Summary!G115</f>
        <v>-11102765.01118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30833925.46293075</v>
      </c>
      <c r="AN115" s="20">
        <f>Summary!I115</f>
        <v>2992794.7137954105</v>
      </c>
      <c r="AP115" s="12">
        <v>1</v>
      </c>
    </row>
    <row r="116" spans="1:42" x14ac:dyDescent="0.3">
      <c r="A116">
        <v>112</v>
      </c>
      <c r="B116" t="str">
        <f>Summary!B116</f>
        <v>Portland Snowy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26386901.03191682</v>
      </c>
      <c r="H116" s="73">
        <f>SUMIFS(AM$5:AM116,$F$5:$F116,$F116,$D$5:$D116,$D116)</f>
        <v>632423.59595078253</v>
      </c>
      <c r="I116" s="20">
        <f>SUMIFS(AN$5:AN116,$F$5:$F116,$F116,$D$5:$D116,$D116)</f>
        <v>88581291.894271731</v>
      </c>
      <c r="J116" s="73">
        <f t="shared" si="16"/>
        <v>88581291.894271731</v>
      </c>
      <c r="K116" s="73">
        <f t="shared" si="17"/>
        <v>114968192.92618856</v>
      </c>
      <c r="L116" s="73">
        <f t="shared" si="18"/>
        <v>115600616.52213934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61333541.945946045</v>
      </c>
      <c r="Q116" s="73">
        <f>P116/SUMIFS(FinParameters!$H$8:$H$39,FinParameters!$B$8:$B$39,Financials!$E116,FinParameters!$C$8:$C$39,Financials!$F116)</f>
        <v>14682762.301509567</v>
      </c>
      <c r="R116" s="73">
        <f t="shared" si="31"/>
        <v>-6007209.7452198444</v>
      </c>
      <c r="S116" s="12">
        <f t="shared" si="20"/>
        <v>-8.9206158148779635E-2</v>
      </c>
      <c r="T116" s="115">
        <f t="shared" si="21"/>
        <v>26386901.03191682</v>
      </c>
      <c r="U116" s="73">
        <f>T116/SUMIFS(FinParameters!$L$8:$L$39,FinParameters!$B$8:$B$39,Financials!$E116,FinParameters!$C$8:$C$39,Financials!$F116)</f>
        <v>18219246.314257666</v>
      </c>
      <c r="V116" s="73">
        <f t="shared" si="22"/>
        <v>18219246.314257666</v>
      </c>
      <c r="W116" s="12"/>
      <c r="X116" s="73">
        <f t="shared" si="23"/>
        <v>87720442.977862865</v>
      </c>
      <c r="Y116" s="73">
        <f t="shared" si="24"/>
        <v>32902008.615767233</v>
      </c>
      <c r="Z116" s="73">
        <f t="shared" si="24"/>
        <v>12212036.569037821</v>
      </c>
      <c r="AA116" s="12">
        <f t="shared" si="25"/>
        <v>0.18134690009169974</v>
      </c>
      <c r="AB116" s="115">
        <f t="shared" si="26"/>
        <v>632423.59595078253</v>
      </c>
      <c r="AC116" s="73">
        <f>AB116/SUMIFS(FinParameters!$L$8:$L$39,FinParameters!$B$8:$B$39,Financials!$E116,FinParameters!$C$8:$C$39,Financials!$F116)</f>
        <v>436666.71033627109</v>
      </c>
      <c r="AD116" s="73">
        <f t="shared" si="27"/>
        <v>436666.71033627109</v>
      </c>
      <c r="AE116" s="12"/>
      <c r="AF116" s="73">
        <f t="shared" si="28"/>
        <v>88352866.573813647</v>
      </c>
      <c r="AG116" s="73">
        <f t="shared" si="29"/>
        <v>33338675.326103505</v>
      </c>
      <c r="AH116" s="73">
        <f t="shared" si="29"/>
        <v>12648703.279374093</v>
      </c>
      <c r="AI116" s="12">
        <f t="shared" si="30"/>
        <v>0.1878313348413872</v>
      </c>
      <c r="AL116" s="73">
        <f>Summary!G116</f>
        <v>4724718.5144764557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2212329.3963947245</v>
      </c>
      <c r="AN116" s="20">
        <f>Summary!I116</f>
        <v>7954105.7154457187</v>
      </c>
      <c r="AP116" s="12">
        <v>1</v>
      </c>
    </row>
    <row r="117" spans="1:42" x14ac:dyDescent="0.3">
      <c r="A117">
        <v>113</v>
      </c>
      <c r="B117" t="str">
        <f>Summary!B117</f>
        <v>Portland Snowy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316967469.12304604</v>
      </c>
      <c r="H117" s="73">
        <f>SUMIFS(AM$5:AM117,$F$5:$F117,$F117,$D$5:$D117,$D117)</f>
        <v>-338297837.23702675</v>
      </c>
      <c r="I117" s="20">
        <f>SUMIFS(AN$5:AN117,$F$5:$F117,$F117,$D$5:$D117,$D117)</f>
        <v>197103535.1607118</v>
      </c>
      <c r="J117" s="73">
        <f t="shared" si="16"/>
        <v>197103535.1607118</v>
      </c>
      <c r="K117" s="73">
        <f t="shared" si="17"/>
        <v>514071004.28375781</v>
      </c>
      <c r="L117" s="73">
        <f t="shared" si="18"/>
        <v>175773167.04673108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167763966.46367797</v>
      </c>
      <c r="Q117" s="73">
        <f>P117/SUMIFS(FinParameters!$H$8:$H$39,FinParameters!$B$8:$B$39,Financials!$E117,FinParameters!$C$8:$C$39,Financials!$F117)</f>
        <v>36510327.038217694</v>
      </c>
      <c r="R117" s="73">
        <f t="shared" si="31"/>
        <v>99409192.870939612</v>
      </c>
      <c r="S117" s="12">
        <f t="shared" si="20"/>
        <v>1.4543123712650305</v>
      </c>
      <c r="T117" s="115">
        <f t="shared" si="21"/>
        <v>316967469.12304604</v>
      </c>
      <c r="U117" s="73">
        <f>T117/SUMIFS(FinParameters!$L$8:$L$39,FinParameters!$B$8:$B$39,Financials!$E117,FinParameters!$C$8:$C$39,Financials!$F117)</f>
        <v>213517190.3101348</v>
      </c>
      <c r="V117" s="73">
        <f t="shared" si="22"/>
        <v>213517190.3101348</v>
      </c>
      <c r="W117" s="12"/>
      <c r="X117" s="73">
        <f t="shared" si="23"/>
        <v>484731435.58672398</v>
      </c>
      <c r="Y117" s="73">
        <f t="shared" si="24"/>
        <v>250027517.34835249</v>
      </c>
      <c r="Z117" s="73">
        <f t="shared" si="24"/>
        <v>312926383.18107438</v>
      </c>
      <c r="AA117" s="12">
        <f t="shared" si="25"/>
        <v>4.5779741009092882</v>
      </c>
      <c r="AB117" s="115">
        <f t="shared" si="26"/>
        <v>-338297837.23702675</v>
      </c>
      <c r="AC117" s="73">
        <f>AB117/SUMIFS(FinParameters!$L$8:$L$39,FinParameters!$B$8:$B$39,Financials!$E117,FinParameters!$C$8:$C$39,Financials!$F117)</f>
        <v>-227885858.1124765</v>
      </c>
      <c r="AD117" s="73">
        <f t="shared" si="27"/>
        <v>-227885858.1124765</v>
      </c>
      <c r="AE117" s="12"/>
      <c r="AF117" s="73">
        <f t="shared" si="28"/>
        <v>146433598.34969723</v>
      </c>
      <c r="AG117" s="73">
        <f t="shared" si="29"/>
        <v>22141659.235875994</v>
      </c>
      <c r="AH117" s="73">
        <f t="shared" si="29"/>
        <v>85040525.068597883</v>
      </c>
      <c r="AI117" s="12">
        <f t="shared" si="30"/>
        <v>1.2441051385126982</v>
      </c>
      <c r="AL117" s="73">
        <f>Summary!G117</f>
        <v>20716998.784454782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-18754637.266503923</v>
      </c>
      <c r="AN117" s="20">
        <f>Summary!I117</f>
        <v>14704531.502733788</v>
      </c>
      <c r="AP117" s="12">
        <v>1</v>
      </c>
    </row>
    <row r="118" spans="1:42" x14ac:dyDescent="0.3">
      <c r="A118">
        <v>114</v>
      </c>
      <c r="B118" t="str">
        <f>Summary!B118</f>
        <v>Portland Snowy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157174985.61542255</v>
      </c>
      <c r="H118" s="73">
        <f>SUMIFS(AM$5:AM118,$F$5:$F118,$F118,$D$5:$D118,$D118)</f>
        <v>-146297187.35461482</v>
      </c>
      <c r="I118" s="20">
        <f>SUMIFS(AN$5:AN118,$F$5:$F118,$F118,$D$5:$D118,$D118)</f>
        <v>135885762.44907632</v>
      </c>
      <c r="J118" s="73">
        <f t="shared" si="16"/>
        <v>135885762.44907632</v>
      </c>
      <c r="K118" s="73">
        <f t="shared" si="17"/>
        <v>293060748.0644989</v>
      </c>
      <c r="L118" s="73">
        <f t="shared" si="18"/>
        <v>146763560.70988405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106546193.7520425</v>
      </c>
      <c r="Q118" s="73">
        <f>P118/SUMIFS(FinParameters!$H$8:$H$39,FinParameters!$B$8:$B$39,Financials!$E118,FinParameters!$C$8:$C$39,Financials!$F118)</f>
        <v>23187556.06798673</v>
      </c>
      <c r="R118" s="73">
        <f t="shared" si="31"/>
        <v>38191420.159304142</v>
      </c>
      <c r="S118" s="12">
        <f t="shared" si="20"/>
        <v>0.55872352656525204</v>
      </c>
      <c r="T118" s="115">
        <f t="shared" si="21"/>
        <v>157174985.61542255</v>
      </c>
      <c r="U118" s="73">
        <f>T118/SUMIFS(FinParameters!$L$8:$L$39,FinParameters!$B$8:$B$39,Financials!$E118,FinParameters!$C$8:$C$39,Financials!$F118)</f>
        <v>105876989.23328038</v>
      </c>
      <c r="V118" s="73">
        <f t="shared" si="22"/>
        <v>105876989.23328038</v>
      </c>
      <c r="W118" s="12"/>
      <c r="X118" s="73">
        <f t="shared" si="23"/>
        <v>263721179.36746508</v>
      </c>
      <c r="Y118" s="73">
        <f t="shared" si="24"/>
        <v>129064545.3012671</v>
      </c>
      <c r="Z118" s="73">
        <f t="shared" si="24"/>
        <v>144068409.3925845</v>
      </c>
      <c r="AA118" s="12">
        <f t="shared" si="25"/>
        <v>2.1076568880317312</v>
      </c>
      <c r="AB118" s="115">
        <f t="shared" si="26"/>
        <v>-146297187.35461482</v>
      </c>
      <c r="AC118" s="73">
        <f>AB118/SUMIFS(FinParameters!$L$8:$L$39,FinParameters!$B$8:$B$39,Financials!$E118,FinParameters!$C$8:$C$39,Financials!$F118)</f>
        <v>-98549433.103201583</v>
      </c>
      <c r="AD118" s="73">
        <f t="shared" si="27"/>
        <v>-98549433.103201583</v>
      </c>
      <c r="AE118" s="12"/>
      <c r="AF118" s="73">
        <f t="shared" si="28"/>
        <v>117423992.01285025</v>
      </c>
      <c r="AG118" s="73">
        <f t="shared" si="29"/>
        <v>30515112.198065519</v>
      </c>
      <c r="AH118" s="73">
        <f t="shared" si="29"/>
        <v>45518976.28938292</v>
      </c>
      <c r="AI118" s="12">
        <f t="shared" si="30"/>
        <v>0.66592242058451656</v>
      </c>
      <c r="AL118" s="73">
        <f>Summary!G118</f>
        <v>11319053.92444971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-7830331.4999150597</v>
      </c>
      <c r="AN118" s="20">
        <f>Summary!I118</f>
        <v>10629199.446693646</v>
      </c>
      <c r="AP118" s="12">
        <v>1</v>
      </c>
    </row>
    <row r="119" spans="1:42" x14ac:dyDescent="0.3">
      <c r="A119">
        <v>115</v>
      </c>
      <c r="B119" t="str">
        <f>Summary!B119</f>
        <v>Portland Snowy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82572674.997884616</v>
      </c>
      <c r="H119" s="73">
        <f>SUMIFS(AM$5:AM119,$F$5:$F119,$F119,$D$5:$D119,$D119)</f>
        <v>-59685741.343761079</v>
      </c>
      <c r="I119" s="20">
        <f>SUMIFS(AN$5:AN119,$F$5:$F119,$F119,$D$5:$D119,$D119)</f>
        <v>111217611.46866223</v>
      </c>
      <c r="J119" s="73">
        <f t="shared" si="16"/>
        <v>111217611.46866223</v>
      </c>
      <c r="K119" s="73">
        <f t="shared" si="17"/>
        <v>193790286.46654683</v>
      </c>
      <c r="L119" s="73">
        <f t="shared" si="18"/>
        <v>134104545.12278578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81878042.77162841</v>
      </c>
      <c r="Q119" s="73">
        <f>P119/SUMIFS(FinParameters!$H$8:$H$39,FinParameters!$B$8:$B$39,Financials!$E119,FinParameters!$C$8:$C$39,Financials!$F119)</f>
        <v>17819047.688578304</v>
      </c>
      <c r="R119" s="73">
        <f t="shared" si="31"/>
        <v>13523269.178890053</v>
      </c>
      <c r="S119" s="12">
        <f t="shared" si="20"/>
        <v>0.19783942610156918</v>
      </c>
      <c r="T119" s="115">
        <f t="shared" si="21"/>
        <v>82572674.997884616</v>
      </c>
      <c r="U119" s="73">
        <f>T119/SUMIFS(FinParameters!$L$8:$L$39,FinParameters!$B$8:$B$39,Financials!$E119,FinParameters!$C$8:$C$39,Financials!$F119)</f>
        <v>55623012.704486869</v>
      </c>
      <c r="V119" s="73">
        <f t="shared" si="22"/>
        <v>55623012.704486869</v>
      </c>
      <c r="W119" s="12"/>
      <c r="X119" s="73">
        <f t="shared" si="23"/>
        <v>164450717.76951301</v>
      </c>
      <c r="Y119" s="73">
        <f t="shared" si="24"/>
        <v>73442060.393065169</v>
      </c>
      <c r="Z119" s="73">
        <f t="shared" si="24"/>
        <v>69146281.883376926</v>
      </c>
      <c r="AA119" s="12">
        <f t="shared" si="25"/>
        <v>1.0115794149996666</v>
      </c>
      <c r="AB119" s="115">
        <f t="shared" si="26"/>
        <v>-59685741.343761079</v>
      </c>
      <c r="AC119" s="73">
        <f>AB119/SUMIFS(FinParameters!$L$8:$L$39,FinParameters!$B$8:$B$39,Financials!$E119,FinParameters!$C$8:$C$39,Financials!$F119)</f>
        <v>-40205803.543675803</v>
      </c>
      <c r="AD119" s="73">
        <f t="shared" si="27"/>
        <v>-40205803.543675803</v>
      </c>
      <c r="AE119" s="12"/>
      <c r="AF119" s="73">
        <f t="shared" si="28"/>
        <v>104764976.42575192</v>
      </c>
      <c r="AG119" s="73">
        <f t="shared" si="29"/>
        <v>33236256.849389367</v>
      </c>
      <c r="AH119" s="73">
        <f t="shared" si="29"/>
        <v>28940478.339701124</v>
      </c>
      <c r="AI119" s="12">
        <f t="shared" si="30"/>
        <v>0.42338635355783849</v>
      </c>
      <c r="AL119" s="73">
        <f>Summary!G119</f>
        <v>10096975.515007159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-3525920.8206130918</v>
      </c>
      <c r="AN119" s="20">
        <f>Summary!I119</f>
        <v>9574227.2087874096</v>
      </c>
      <c r="AP119" s="12">
        <v>1</v>
      </c>
    </row>
    <row r="120" spans="1:42" x14ac:dyDescent="0.3">
      <c r="A120">
        <v>116</v>
      </c>
      <c r="B120" t="str">
        <f>Summary!B120</f>
        <v>Portland Snowy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28575577.495644823</v>
      </c>
      <c r="H120" s="73">
        <f>SUMIFS(AM$5:AM120,$F$5:$F120,$F120,$D$5:$D120,$D120)</f>
        <v>2024319.3419084772</v>
      </c>
      <c r="I120" s="20">
        <f>SUMIFS(AN$5:AN120,$F$5:$F120,$F120,$D$5:$D120,$D120)</f>
        <v>96204946.549574107</v>
      </c>
      <c r="J120" s="73">
        <f t="shared" si="16"/>
        <v>96204946.549574107</v>
      </c>
      <c r="K120" s="73">
        <f t="shared" si="17"/>
        <v>124780524.04521893</v>
      </c>
      <c r="L120" s="73">
        <f t="shared" si="18"/>
        <v>126804843.3871274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66865377.852540284</v>
      </c>
      <c r="Q120" s="73">
        <f>P120/SUMIFS(FinParameters!$H$8:$H$39,FinParameters!$B$8:$B$39,Financials!$E120,FinParameters!$C$8:$C$39,Financials!$F120)</f>
        <v>14551854.396330077</v>
      </c>
      <c r="R120" s="73">
        <f t="shared" si="31"/>
        <v>-1489395.740198072</v>
      </c>
      <c r="S120" s="12">
        <f t="shared" si="20"/>
        <v>-2.1789198645759209E-2</v>
      </c>
      <c r="T120" s="115">
        <f t="shared" si="21"/>
        <v>28575577.495644823</v>
      </c>
      <c r="U120" s="73">
        <f>T120/SUMIFS(FinParameters!$L$8:$L$39,FinParameters!$B$8:$B$39,Financials!$E120,FinParameters!$C$8:$C$39,Financials!$F120)</f>
        <v>19249221.490269274</v>
      </c>
      <c r="V120" s="73">
        <f t="shared" si="22"/>
        <v>19249221.490269274</v>
      </c>
      <c r="W120" s="12"/>
      <c r="X120" s="73">
        <f t="shared" si="23"/>
        <v>95440955.348185107</v>
      </c>
      <c r="Y120" s="73">
        <f t="shared" si="24"/>
        <v>33801075.886599347</v>
      </c>
      <c r="Z120" s="73">
        <f t="shared" si="24"/>
        <v>17759825.750071201</v>
      </c>
      <c r="AA120" s="12">
        <f t="shared" si="25"/>
        <v>0.25981836844176026</v>
      </c>
      <c r="AB120" s="115">
        <f t="shared" si="26"/>
        <v>2024319.3419084772</v>
      </c>
      <c r="AC120" s="73">
        <f>AB120/SUMIFS(FinParameters!$L$8:$L$39,FinParameters!$B$8:$B$39,Financials!$E120,FinParameters!$C$8:$C$39,Financials!$F120)</f>
        <v>1363631.982078797</v>
      </c>
      <c r="AD120" s="73">
        <f t="shared" si="27"/>
        <v>1363631.982078797</v>
      </c>
      <c r="AE120" s="12"/>
      <c r="AF120" s="73">
        <f t="shared" si="28"/>
        <v>97465274.690093577</v>
      </c>
      <c r="AG120" s="73">
        <f t="shared" si="29"/>
        <v>35164707.868678145</v>
      </c>
      <c r="AH120" s="73">
        <f t="shared" si="29"/>
        <v>19123457.73215</v>
      </c>
      <c r="AI120" s="12">
        <f t="shared" si="30"/>
        <v>0.2797676991235265</v>
      </c>
      <c r="AL120" s="73">
        <f>Summary!G120</f>
        <v>7659066.4325916441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542514.69789093046</v>
      </c>
      <c r="AN120" s="20">
        <f>Summary!I120</f>
        <v>8644285.9474209435</v>
      </c>
      <c r="AP120" s="12">
        <v>1</v>
      </c>
    </row>
    <row r="121" spans="1:42" x14ac:dyDescent="0.3">
      <c r="A121">
        <v>117</v>
      </c>
      <c r="B121" t="str">
        <f>Summary!B121</f>
        <v>Portland Snowy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-22724549.950559571</v>
      </c>
      <c r="H121" s="73">
        <f>SUMIFS(AM$5:AM121,$F$5:$F121,$F121,$D$5:$D121,$D121)</f>
        <v>67121461.78536737</v>
      </c>
      <c r="I121" s="20">
        <f>SUMIFS(AN$5:AN121,$F$5:$F121,$F121,$D$5:$D121,$D121)</f>
        <v>81121469.30114691</v>
      </c>
      <c r="J121" s="73">
        <f t="shared" si="16"/>
        <v>81121469.30114691</v>
      </c>
      <c r="K121" s="73">
        <f t="shared" si="17"/>
        <v>58396919.350587338</v>
      </c>
      <c r="L121" s="73">
        <f t="shared" si="18"/>
        <v>125518381.13595471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51781900.604113087</v>
      </c>
      <c r="Q121" s="73">
        <f>P121/SUMIFS(FinParameters!$H$8:$H$39,FinParameters!$B$8:$B$39,Financials!$E121,FinParameters!$C$8:$C$39,Financials!$F121)</f>
        <v>11269250.278044499</v>
      </c>
      <c r="R121" s="73">
        <f t="shared" si="31"/>
        <v>-16572872.988625269</v>
      </c>
      <c r="S121" s="12">
        <f t="shared" si="20"/>
        <v>-0.24245377634292803</v>
      </c>
      <c r="T121" s="115">
        <f t="shared" si="21"/>
        <v>-22724549.950559571</v>
      </c>
      <c r="U121" s="73">
        <f>T121/SUMIFS(FinParameters!$L$8:$L$39,FinParameters!$B$8:$B$39,Financials!$E121,FinParameters!$C$8:$C$39,Financials!$F121)</f>
        <v>-15307823.44929607</v>
      </c>
      <c r="V121" s="73">
        <f t="shared" si="22"/>
        <v>-15307823.44929607</v>
      </c>
      <c r="W121" s="12"/>
      <c r="X121" s="73">
        <f t="shared" si="23"/>
        <v>29057350.653553512</v>
      </c>
      <c r="Y121" s="73">
        <f t="shared" si="24"/>
        <v>-4038573.1712515708</v>
      </c>
      <c r="Z121" s="73">
        <f t="shared" si="24"/>
        <v>-31880696.437921338</v>
      </c>
      <c r="AA121" s="12">
        <f t="shared" si="25"/>
        <v>-0.46640043938801329</v>
      </c>
      <c r="AB121" s="115">
        <f t="shared" si="26"/>
        <v>67121461.78536737</v>
      </c>
      <c r="AC121" s="73">
        <f>AB121/SUMIFS(FinParameters!$L$8:$L$39,FinParameters!$B$8:$B$39,Financials!$E121,FinParameters!$C$8:$C$39,Financials!$F121)</f>
        <v>45214690.231688209</v>
      </c>
      <c r="AD121" s="73">
        <f t="shared" si="27"/>
        <v>45214690.231688209</v>
      </c>
      <c r="AE121" s="12"/>
      <c r="AF121" s="73">
        <f t="shared" si="28"/>
        <v>96178812.438920885</v>
      </c>
      <c r="AG121" s="73">
        <f t="shared" si="29"/>
        <v>41176117.060436636</v>
      </c>
      <c r="AH121" s="73">
        <f t="shared" si="29"/>
        <v>13333993.793766871</v>
      </c>
      <c r="AI121" s="12">
        <f t="shared" si="30"/>
        <v>0.19507041122265384</v>
      </c>
      <c r="AL121" s="73">
        <f>Summary!G121</f>
        <v>1020489.6604499322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8329229.8158500222</v>
      </c>
      <c r="AN121" s="20">
        <f>Summary!I121</f>
        <v>6962092.4776473064</v>
      </c>
      <c r="AP121" s="12">
        <v>1</v>
      </c>
    </row>
    <row r="122" spans="1:42" x14ac:dyDescent="0.3">
      <c r="A122">
        <v>118</v>
      </c>
      <c r="B122" t="str">
        <f>Summary!B122</f>
        <v>Portland Snowy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-83814783.438313872</v>
      </c>
      <c r="H122" s="73">
        <f>SUMIFS(AM$5:AM122,$F$5:$F122,$F122,$D$5:$D122,$D122)</f>
        <v>156085412.07050583</v>
      </c>
      <c r="I122" s="20">
        <f>SUMIFS(AN$5:AN122,$F$5:$F122,$F122,$D$5:$D122,$D122)</f>
        <v>61710233.938662767</v>
      </c>
      <c r="J122" s="73">
        <f t="shared" si="16"/>
        <v>61710233.938662767</v>
      </c>
      <c r="K122" s="73">
        <f t="shared" si="17"/>
        <v>-22104549.499651104</v>
      </c>
      <c r="L122" s="73">
        <f t="shared" si="18"/>
        <v>133980862.57085472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32370665.241628941</v>
      </c>
      <c r="Q122" s="73">
        <f>P122/SUMIFS(FinParameters!$H$8:$H$39,FinParameters!$B$8:$B$39,Financials!$E122,FinParameters!$C$8:$C$39,Financials!$F122)</f>
        <v>7044799.9014879046</v>
      </c>
      <c r="R122" s="73">
        <f t="shared" si="31"/>
        <v>-35984108.351109415</v>
      </c>
      <c r="S122" s="12">
        <f t="shared" si="20"/>
        <v>-0.52643153447489688</v>
      </c>
      <c r="T122" s="115">
        <f t="shared" si="21"/>
        <v>-83814783.438313872</v>
      </c>
      <c r="U122" s="73">
        <f>T122/SUMIFS(FinParameters!$L$8:$L$39,FinParameters!$B$8:$B$39,Financials!$E122,FinParameters!$C$8:$C$39,Financials!$F122)</f>
        <v>-56459727.920072615</v>
      </c>
      <c r="V122" s="73">
        <f t="shared" si="22"/>
        <v>-56459727.920072615</v>
      </c>
      <c r="W122" s="12"/>
      <c r="X122" s="73">
        <f t="shared" si="23"/>
        <v>-51444118.196684927</v>
      </c>
      <c r="Y122" s="73">
        <f t="shared" si="24"/>
        <v>-49414928.018584713</v>
      </c>
      <c r="Z122" s="73">
        <f t="shared" si="24"/>
        <v>-92443836.27118203</v>
      </c>
      <c r="AA122" s="12">
        <f t="shared" si="25"/>
        <v>-1.3524122956206055</v>
      </c>
      <c r="AB122" s="115">
        <f t="shared" si="26"/>
        <v>156085412.07050583</v>
      </c>
      <c r="AC122" s="73">
        <f>AB122/SUMIFS(FinParameters!$L$8:$L$39,FinParameters!$B$8:$B$39,Financials!$E122,FinParameters!$C$8:$C$39,Financials!$F122)</f>
        <v>105143025.3265409</v>
      </c>
      <c r="AD122" s="73">
        <f t="shared" si="27"/>
        <v>105143025.3265409</v>
      </c>
      <c r="AE122" s="12"/>
      <c r="AF122" s="73">
        <f t="shared" si="28"/>
        <v>104641293.8738209</v>
      </c>
      <c r="AG122" s="73">
        <f t="shared" si="29"/>
        <v>55728097.307956189</v>
      </c>
      <c r="AH122" s="73">
        <f t="shared" si="29"/>
        <v>12699189.055358872</v>
      </c>
      <c r="AI122" s="12">
        <f t="shared" si="30"/>
        <v>0.18578349964292712</v>
      </c>
      <c r="AL122" s="73">
        <f>Summary!G122</f>
        <v>-7255951.7279773047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19652835.862119261</v>
      </c>
      <c r="AN122" s="20">
        <f>Summary!I122</f>
        <v>4799016.7082093917</v>
      </c>
      <c r="AP122" s="12">
        <v>1</v>
      </c>
    </row>
    <row r="123" spans="1:42" x14ac:dyDescent="0.3">
      <c r="A123">
        <v>119</v>
      </c>
      <c r="B123" t="str">
        <f>Summary!B123</f>
        <v>Portland Snowy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-156367600.03806338</v>
      </c>
      <c r="H123" s="73">
        <f>SUMIFS(AM$5:AM123,$F$5:$F123,$F123,$D$5:$D123,$D123)</f>
        <v>309669045.45432556</v>
      </c>
      <c r="I123" s="20">
        <f>SUMIFS(AN$5:AN123,$F$5:$F123,$F123,$D$5:$D123,$D123)</f>
        <v>34830707.694643289</v>
      </c>
      <c r="J123" s="73">
        <f t="shared" si="16"/>
        <v>34830707.694643289</v>
      </c>
      <c r="K123" s="73">
        <f t="shared" si="17"/>
        <v>-121536892.34342009</v>
      </c>
      <c r="L123" s="73">
        <f t="shared" si="18"/>
        <v>188132153.11090547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5491138.9976094626</v>
      </c>
      <c r="Q123" s="73">
        <f>P123/SUMIFS(FinParameters!$H$8:$H$39,FinParameters!$B$8:$B$39,Financials!$E123,FinParameters!$C$8:$C$39,Financials!$F123)</f>
        <v>1195031.8345533295</v>
      </c>
      <c r="R123" s="73">
        <f t="shared" si="31"/>
        <v>-62863634.595128894</v>
      </c>
      <c r="S123" s="12">
        <f t="shared" si="20"/>
        <v>-0.91966707357812372</v>
      </c>
      <c r="T123" s="115">
        <f t="shared" si="21"/>
        <v>-156367600.03806338</v>
      </c>
      <c r="U123" s="73">
        <f>T123/SUMIFS(FinParameters!$L$8:$L$39,FinParameters!$B$8:$B$39,Financials!$E123,FinParameters!$C$8:$C$39,Financials!$F123)</f>
        <v>-105333114.17742178</v>
      </c>
      <c r="V123" s="73">
        <f t="shared" si="22"/>
        <v>-105333114.17742178</v>
      </c>
      <c r="W123" s="12"/>
      <c r="X123" s="73">
        <f t="shared" si="23"/>
        <v>-150876461.04045391</v>
      </c>
      <c r="Y123" s="73">
        <f t="shared" si="24"/>
        <v>-104138082.34286845</v>
      </c>
      <c r="Z123" s="73">
        <f t="shared" si="24"/>
        <v>-168196748.77255067</v>
      </c>
      <c r="AA123" s="12">
        <f t="shared" si="25"/>
        <v>-2.4606437843635689</v>
      </c>
      <c r="AB123" s="115">
        <f t="shared" si="26"/>
        <v>309669045.45432556</v>
      </c>
      <c r="AC123" s="73">
        <f>AB123/SUMIFS(FinParameters!$L$8:$L$39,FinParameters!$B$8:$B$39,Financials!$E123,FinParameters!$C$8:$C$39,Financials!$F123)</f>
        <v>208600790.15162754</v>
      </c>
      <c r="AD123" s="73">
        <f t="shared" si="27"/>
        <v>208600790.15162754</v>
      </c>
      <c r="AE123" s="12"/>
      <c r="AF123" s="73">
        <f t="shared" si="28"/>
        <v>158792584.41387165</v>
      </c>
      <c r="AG123" s="73">
        <f t="shared" si="29"/>
        <v>104462707.80875909</v>
      </c>
      <c r="AH123" s="73">
        <f t="shared" si="29"/>
        <v>40404041.379076868</v>
      </c>
      <c r="AI123" s="12">
        <f t="shared" si="30"/>
        <v>0.59109319299053564</v>
      </c>
      <c r="AL123" s="73">
        <f>Summary!G123</f>
        <v>-11768667.41386459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31911051.667747606</v>
      </c>
      <c r="AN123" s="20">
        <f>Summary!I123</f>
        <v>3010887.4148470014</v>
      </c>
      <c r="AP123" s="12">
        <v>1</v>
      </c>
    </row>
    <row r="124" spans="1:42" x14ac:dyDescent="0.3">
      <c r="A124">
        <v>120</v>
      </c>
      <c r="B124" t="str">
        <f>Summary!B124</f>
        <v>Portland Snowy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31546419.171741806</v>
      </c>
      <c r="H124" s="73">
        <f>SUMIFS(AM$5:AM124,$F$5:$F124,$F124,$D$5:$D124,$D124)</f>
        <v>3487034.8977612993</v>
      </c>
      <c r="I124" s="20">
        <f>SUMIFS(AN$5:AN124,$F$5:$F124,$F124,$D$5:$D124,$D124)</f>
        <v>96803946.420739368</v>
      </c>
      <c r="J124" s="73">
        <f t="shared" si="16"/>
        <v>96803946.420739368</v>
      </c>
      <c r="K124" s="73">
        <f t="shared" si="17"/>
        <v>128350365.59248117</v>
      </c>
      <c r="L124" s="73">
        <f t="shared" si="18"/>
        <v>131837400.49024248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67464377.723705545</v>
      </c>
      <c r="Q124" s="73">
        <f>P124/SUMIFS(FinParameters!$H$8:$H$39,FinParameters!$B$8:$B$39,Financials!$E124,FinParameters!$C$8:$C$39,Financials!$F124)</f>
        <v>14682214.220630184</v>
      </c>
      <c r="R124" s="73">
        <f t="shared" si="31"/>
        <v>-890395.86903281137</v>
      </c>
      <c r="S124" s="12">
        <f t="shared" si="20"/>
        <v>-1.3026096382643891E-2</v>
      </c>
      <c r="T124" s="115">
        <f t="shared" si="21"/>
        <v>31546419.171741806</v>
      </c>
      <c r="U124" s="73">
        <f>T124/SUMIFS(FinParameters!$L$8:$L$39,FinParameters!$B$8:$B$39,Financials!$E124,FinParameters!$C$8:$C$39,Financials!$F124)</f>
        <v>21250454.51677344</v>
      </c>
      <c r="V124" s="73">
        <f t="shared" si="22"/>
        <v>21250454.51677344</v>
      </c>
      <c r="W124" s="12"/>
      <c r="X124" s="73">
        <f t="shared" si="23"/>
        <v>99010796.895447344</v>
      </c>
      <c r="Y124" s="73">
        <f t="shared" si="24"/>
        <v>35932668.737403624</v>
      </c>
      <c r="Z124" s="73">
        <f t="shared" si="24"/>
        <v>20360058.647740629</v>
      </c>
      <c r="AA124" s="12">
        <f t="shared" si="25"/>
        <v>0.29785862168232785</v>
      </c>
      <c r="AB124" s="115">
        <f t="shared" si="26"/>
        <v>3487034.8977612993</v>
      </c>
      <c r="AC124" s="73">
        <f>AB124/SUMIFS(FinParameters!$L$8:$L$39,FinParameters!$B$8:$B$39,Financials!$E124,FinParameters!$C$8:$C$39,Financials!$F124)</f>
        <v>2348953.6511216909</v>
      </c>
      <c r="AD124" s="73">
        <f t="shared" si="27"/>
        <v>2348953.6511216909</v>
      </c>
      <c r="AE124" s="12"/>
      <c r="AF124" s="73">
        <f t="shared" si="28"/>
        <v>102497831.79320864</v>
      </c>
      <c r="AG124" s="73">
        <f t="shared" si="29"/>
        <v>38281622.388525315</v>
      </c>
      <c r="AH124" s="73">
        <f t="shared" si="29"/>
        <v>22709012.298862319</v>
      </c>
      <c r="AI124" s="12">
        <f t="shared" si="30"/>
        <v>0.3322227710702973</v>
      </c>
      <c r="AL124" s="73">
        <f>Summary!G124</f>
        <v>5159518.1398249865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2854611.301810517</v>
      </c>
      <c r="AN124" s="20">
        <f>Summary!I124</f>
        <v>8222654.5264676325</v>
      </c>
      <c r="AP124" s="12">
        <v>1</v>
      </c>
    </row>
    <row r="125" spans="1:42" x14ac:dyDescent="0.3">
      <c r="A125">
        <v>121</v>
      </c>
      <c r="B125" t="str">
        <f>Summary!B125</f>
        <v>Portland Snowy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336165897.78744769</v>
      </c>
      <c r="H125" s="73">
        <f>SUMIFS(AM$5:AM125,$F$5:$F125,$F125,$D$5:$D125,$D125)</f>
        <v>-355876240.6013366</v>
      </c>
      <c r="I125" s="20">
        <f>SUMIFS(AN$5:AN125,$F$5:$F125,$F125,$D$5:$D125,$D125)</f>
        <v>211726933.02044845</v>
      </c>
      <c r="J125" s="73">
        <f t="shared" si="16"/>
        <v>211726933.02044845</v>
      </c>
      <c r="K125" s="73">
        <f t="shared" si="17"/>
        <v>547892830.80789614</v>
      </c>
      <c r="L125" s="73">
        <f t="shared" si="18"/>
        <v>192016590.20655954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180243250.10598877</v>
      </c>
      <c r="Q125" s="73">
        <f>P125/SUMIFS(FinParameters!$H$8:$H$39,FinParameters!$B$8:$B$39,Financials!$E125,FinParameters!$C$8:$C$39,Financials!$F125)</f>
        <v>35660166.13870357</v>
      </c>
      <c r="R125" s="73">
        <f t="shared" si="31"/>
        <v>111028862.49214466</v>
      </c>
      <c r="S125" s="12">
        <f t="shared" si="20"/>
        <v>1.6041298105762176</v>
      </c>
      <c r="T125" s="115">
        <f t="shared" si="21"/>
        <v>336165897.78744769</v>
      </c>
      <c r="U125" s="73">
        <f>T125/SUMIFS(FinParameters!$L$8:$L$39,FinParameters!$B$8:$B$39,Financials!$E125,FinParameters!$C$8:$C$39,Financials!$F125)</f>
        <v>220926566.38295093</v>
      </c>
      <c r="V125" s="73">
        <f t="shared" si="22"/>
        <v>220926566.38295093</v>
      </c>
      <c r="W125" s="12"/>
      <c r="X125" s="73">
        <f t="shared" si="23"/>
        <v>516409147.89343649</v>
      </c>
      <c r="Y125" s="73">
        <f t="shared" si="24"/>
        <v>256586732.52165449</v>
      </c>
      <c r="Z125" s="73">
        <f t="shared" si="24"/>
        <v>331955428.87509561</v>
      </c>
      <c r="AA125" s="12">
        <f t="shared" si="25"/>
        <v>4.7960466070597523</v>
      </c>
      <c r="AB125" s="115">
        <f t="shared" si="26"/>
        <v>-355876240.6013366</v>
      </c>
      <c r="AC125" s="73">
        <f>AB125/SUMIFS(FinParameters!$L$8:$L$39,FinParameters!$B$8:$B$39,Financials!$E125,FinParameters!$C$8:$C$39,Financials!$F125)</f>
        <v>-233880106.25348431</v>
      </c>
      <c r="AD125" s="73">
        <f t="shared" si="27"/>
        <v>-233880106.25348431</v>
      </c>
      <c r="AE125" s="12"/>
      <c r="AF125" s="73">
        <f t="shared" si="28"/>
        <v>160532907.29209989</v>
      </c>
      <c r="AG125" s="73">
        <f t="shared" si="29"/>
        <v>22706626.268170178</v>
      </c>
      <c r="AH125" s="73">
        <f t="shared" si="29"/>
        <v>98075322.621611297</v>
      </c>
      <c r="AI125" s="12">
        <f t="shared" si="30"/>
        <v>1.4169788392665701</v>
      </c>
      <c r="AL125" s="73">
        <f>Summary!G125</f>
        <v>19198428.664401643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-17578403.36430987</v>
      </c>
      <c r="AN125" s="20">
        <f>Summary!I125</f>
        <v>14623397.859736653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Portland Snowy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167803722.26813009</v>
      </c>
      <c r="H126" s="73">
        <f>SUMIFS(AM$5:AM126,$F$5:$F126,$F126,$D$5:$D126,$D126)</f>
        <v>-154088676.28640386</v>
      </c>
      <c r="I126" s="20">
        <f>SUMIFS(AN$5:AN126,$F$5:$F126,$F126,$D$5:$D126,$D126)</f>
        <v>146567471.60407513</v>
      </c>
      <c r="J126" s="73">
        <f t="shared" si="16"/>
        <v>146567471.60407513</v>
      </c>
      <c r="K126" s="73">
        <f t="shared" si="17"/>
        <v>314371193.87220526</v>
      </c>
      <c r="L126" s="73">
        <f t="shared" si="18"/>
        <v>160282517.58580136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115083788.68961546</v>
      </c>
      <c r="Q126" s="73">
        <f>P126/SUMIFS(FinParameters!$H$8:$H$39,FinParameters!$B$8:$B$39,Financials!$E126,FinParameters!$C$8:$C$39,Financials!$F126)</f>
        <v>22768714.069070071</v>
      </c>
      <c r="R126" s="73">
        <f t="shared" si="31"/>
        <v>45869401.075771347</v>
      </c>
      <c r="S126" s="12">
        <f t="shared" si="20"/>
        <v>0.66271482934563519</v>
      </c>
      <c r="T126" s="115">
        <f t="shared" si="21"/>
        <v>167803722.26813009</v>
      </c>
      <c r="U126" s="73">
        <f>T126/SUMIFS(FinParameters!$L$8:$L$39,FinParameters!$B$8:$B$39,Financials!$E126,FinParameters!$C$8:$C$39,Financials!$F126)</f>
        <v>110279776.83333164</v>
      </c>
      <c r="V126" s="73">
        <f t="shared" si="22"/>
        <v>110279776.83333164</v>
      </c>
      <c r="W126" s="12"/>
      <c r="X126" s="73">
        <f t="shared" si="23"/>
        <v>282887510.95774561</v>
      </c>
      <c r="Y126" s="73">
        <f t="shared" si="24"/>
        <v>133048490.90240172</v>
      </c>
      <c r="Z126" s="73">
        <f t="shared" si="24"/>
        <v>156149177.90910298</v>
      </c>
      <c r="AA126" s="12">
        <f t="shared" si="25"/>
        <v>2.2560219528384637</v>
      </c>
      <c r="AB126" s="115">
        <f t="shared" si="26"/>
        <v>-154088676.28640386</v>
      </c>
      <c r="AC126" s="73">
        <f>AB126/SUMIFS(FinParameters!$L$8:$L$39,FinParameters!$B$8:$B$39,Financials!$E126,FinParameters!$C$8:$C$39,Financials!$F126)</f>
        <v>-101266316.40659051</v>
      </c>
      <c r="AD126" s="73">
        <f t="shared" si="27"/>
        <v>-101266316.40659051</v>
      </c>
      <c r="AE126" s="12"/>
      <c r="AF126" s="73">
        <f t="shared" si="28"/>
        <v>128798834.67134175</v>
      </c>
      <c r="AG126" s="73">
        <f t="shared" si="29"/>
        <v>31782174.495811209</v>
      </c>
      <c r="AH126" s="73">
        <f t="shared" si="29"/>
        <v>54882861.50251247</v>
      </c>
      <c r="AI126" s="12">
        <f t="shared" si="30"/>
        <v>0.79294007206581019</v>
      </c>
      <c r="AL126" s="73">
        <f>Summary!G126</f>
        <v>10628736.652707534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-7791488.9317890499</v>
      </c>
      <c r="AN126" s="20">
        <f>Summary!I126</f>
        <v>10681709.15499882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Portland Snowy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92191753.860827878</v>
      </c>
      <c r="H127" s="73">
        <f>SUMIFS(AM$5:AM127,$F$5:$F127,$F127,$D$5:$D127,$D127)</f>
        <v>-63330099.167733766</v>
      </c>
      <c r="I127" s="20">
        <f>SUMIFS(AN$5:AN127,$F$5:$F127,$F127,$D$5:$D127,$D127)</f>
        <v>120880641.91862085</v>
      </c>
      <c r="J127" s="73">
        <f t="shared" si="16"/>
        <v>120880641.91862085</v>
      </c>
      <c r="K127" s="73">
        <f t="shared" si="17"/>
        <v>213072395.77944875</v>
      </c>
      <c r="L127" s="73">
        <f t="shared" si="18"/>
        <v>149742296.61171496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89396959.004161179</v>
      </c>
      <c r="Q127" s="73">
        <f>P127/SUMIFS(FinParameters!$H$8:$H$39,FinParameters!$B$8:$B$39,Financials!$E127,FinParameters!$C$8:$C$39,Financials!$F127)</f>
        <v>17686711.754857209</v>
      </c>
      <c r="R127" s="73">
        <f t="shared" si="31"/>
        <v>20182571.390317071</v>
      </c>
      <c r="S127" s="12">
        <f t="shared" si="20"/>
        <v>0.29159502938779447</v>
      </c>
      <c r="T127" s="115">
        <f t="shared" si="21"/>
        <v>92191753.860827878</v>
      </c>
      <c r="U127" s="73">
        <f>T127/SUMIFS(FinParameters!$L$8:$L$39,FinParameters!$B$8:$B$39,Financials!$E127,FinParameters!$C$8:$C$39,Financials!$F127)</f>
        <v>60587964.940372914</v>
      </c>
      <c r="V127" s="73">
        <f t="shared" si="22"/>
        <v>60587964.940372914</v>
      </c>
      <c r="W127" s="12"/>
      <c r="X127" s="73">
        <f t="shared" si="23"/>
        <v>181588712.86498907</v>
      </c>
      <c r="Y127" s="73">
        <f t="shared" si="24"/>
        <v>78274676.695230126</v>
      </c>
      <c r="Z127" s="73">
        <f t="shared" si="24"/>
        <v>80770536.330689982</v>
      </c>
      <c r="AA127" s="12">
        <f t="shared" si="25"/>
        <v>1.166961655159316</v>
      </c>
      <c r="AB127" s="115">
        <f t="shared" si="26"/>
        <v>-63330099.167733766</v>
      </c>
      <c r="AC127" s="73">
        <f>AB127/SUMIFS(FinParameters!$L$8:$L$39,FinParameters!$B$8:$B$39,Financials!$E127,FinParameters!$C$8:$C$39,Financials!$F127)</f>
        <v>-41620228.13707795</v>
      </c>
      <c r="AD127" s="73">
        <f t="shared" si="27"/>
        <v>-41620228.13707795</v>
      </c>
      <c r="AE127" s="12"/>
      <c r="AF127" s="73">
        <f t="shared" si="28"/>
        <v>118258613.69725531</v>
      </c>
      <c r="AG127" s="73">
        <f t="shared" si="29"/>
        <v>36654448.558152176</v>
      </c>
      <c r="AH127" s="73">
        <f t="shared" si="29"/>
        <v>39150308.193612032</v>
      </c>
      <c r="AI127" s="12">
        <f t="shared" si="30"/>
        <v>0.56563829491689777</v>
      </c>
      <c r="AL127" s="73">
        <f>Summary!G127</f>
        <v>9619078.8629432674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-3644357.8239726839</v>
      </c>
      <c r="AN127" s="20">
        <f>Summary!I127</f>
        <v>9663030.4499586187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Portland Snowy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35647743.214804135</v>
      </c>
      <c r="H128" s="73">
        <f>SUMIFS(AM$5:AM128,$F$5:$F128,$F128,$D$5:$D128,$D128)</f>
        <v>2677701.9990209341</v>
      </c>
      <c r="I128" s="20">
        <f>SUMIFS(AN$5:AN128,$F$5:$F128,$F128,$D$5:$D128,$D128)</f>
        <v>104916636.35213809</v>
      </c>
      <c r="J128" s="73">
        <f t="shared" si="16"/>
        <v>104916636.35213809</v>
      </c>
      <c r="K128" s="73">
        <f t="shared" si="17"/>
        <v>140564379.56694221</v>
      </c>
      <c r="L128" s="73">
        <f t="shared" si="18"/>
        <v>143242081.56596315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73432953.437678412</v>
      </c>
      <c r="Q128" s="73">
        <f>P128/SUMIFS(FinParameters!$H$8:$H$39,FinParameters!$B$8:$B$39,Financials!$E128,FinParameters!$C$8:$C$39,Financials!$F128)</f>
        <v>14528318.359236516</v>
      </c>
      <c r="R128" s="73">
        <f t="shared" si="31"/>
        <v>4218565.8238343038</v>
      </c>
      <c r="S128" s="12">
        <f t="shared" si="20"/>
        <v>6.0949261696429648E-2</v>
      </c>
      <c r="T128" s="115">
        <f t="shared" si="21"/>
        <v>35647743.214804135</v>
      </c>
      <c r="U128" s="73">
        <f>T128/SUMIFS(FinParameters!$L$8:$L$39,FinParameters!$B$8:$B$39,Financials!$E128,FinParameters!$C$8:$C$39,Financials!$F128)</f>
        <v>23427520.63663337</v>
      </c>
      <c r="V128" s="73">
        <f t="shared" si="22"/>
        <v>23427520.63663337</v>
      </c>
      <c r="W128" s="12"/>
      <c r="X128" s="73">
        <f t="shared" si="23"/>
        <v>109080696.65248254</v>
      </c>
      <c r="Y128" s="73">
        <f t="shared" si="24"/>
        <v>37955838.99586989</v>
      </c>
      <c r="Z128" s="73">
        <f t="shared" si="24"/>
        <v>27646086.460467674</v>
      </c>
      <c r="AA128" s="12">
        <f t="shared" si="25"/>
        <v>0.3994268737117016</v>
      </c>
      <c r="AB128" s="115">
        <f t="shared" si="26"/>
        <v>2677701.9990209341</v>
      </c>
      <c r="AC128" s="73">
        <f>AB128/SUMIFS(FinParameters!$L$8:$L$39,FinParameters!$B$8:$B$39,Financials!$E128,FinParameters!$C$8:$C$39,Financials!$F128)</f>
        <v>1759772.5180752943</v>
      </c>
      <c r="AD128" s="73">
        <f t="shared" si="27"/>
        <v>1759772.5180752943</v>
      </c>
      <c r="AE128" s="12"/>
      <c r="AF128" s="73">
        <f t="shared" si="28"/>
        <v>111758398.65150347</v>
      </c>
      <c r="AG128" s="73">
        <f t="shared" si="29"/>
        <v>39715611.513945185</v>
      </c>
      <c r="AH128" s="73">
        <f t="shared" si="29"/>
        <v>29405858.978542969</v>
      </c>
      <c r="AI128" s="12">
        <f t="shared" si="30"/>
        <v>0.42485182622147871</v>
      </c>
      <c r="AL128" s="73">
        <f>Summary!G128</f>
        <v>7072165.7191593107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653382.65711245686</v>
      </c>
      <c r="AN128" s="20">
        <f>Summary!I128</f>
        <v>8711689.8025639765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Portland Snowy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-22896468.773637317</v>
      </c>
      <c r="H129" s="73">
        <f>SUMIFS(AM$5:AM129,$F$5:$F129,$F129,$D$5:$D129,$D129)</f>
        <v>76160397.302611589</v>
      </c>
      <c r="I129" s="20">
        <f>SUMIFS(AN$5:AN129,$F$5:$F129,$F129,$D$5:$D129,$D129)</f>
        <v>88025063.137402743</v>
      </c>
      <c r="J129" s="73">
        <f t="shared" si="16"/>
        <v>88025063.137402743</v>
      </c>
      <c r="K129" s="73">
        <f t="shared" si="17"/>
        <v>65128594.363765426</v>
      </c>
      <c r="L129" s="73">
        <f t="shared" si="18"/>
        <v>141288991.66637701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56541380.222943068</v>
      </c>
      <c r="Q129" s="73">
        <f>P129/SUMIFS(FinParameters!$H$8:$H$39,FinParameters!$B$8:$B$39,Financials!$E129,FinParameters!$C$8:$C$39,Financials!$F129)</f>
        <v>11186410.649364812</v>
      </c>
      <c r="R129" s="73">
        <f t="shared" si="31"/>
        <v>-12673007.39090104</v>
      </c>
      <c r="S129" s="12">
        <f t="shared" si="20"/>
        <v>-0.18309787643582665</v>
      </c>
      <c r="T129" s="115">
        <f t="shared" si="21"/>
        <v>-22896468.773637317</v>
      </c>
      <c r="U129" s="73">
        <f>T129/SUMIFS(FinParameters!$L$8:$L$39,FinParameters!$B$8:$B$39,Financials!$E129,FinParameters!$C$8:$C$39,Financials!$F129)</f>
        <v>-15047446.102497039</v>
      </c>
      <c r="V129" s="73">
        <f t="shared" si="22"/>
        <v>-15047446.102497039</v>
      </c>
      <c r="W129" s="12"/>
      <c r="X129" s="73">
        <f t="shared" si="23"/>
        <v>33644911.449305758</v>
      </c>
      <c r="Y129" s="73">
        <f t="shared" si="24"/>
        <v>-3861035.4531322271</v>
      </c>
      <c r="Z129" s="73">
        <f t="shared" si="24"/>
        <v>-27720453.493398078</v>
      </c>
      <c r="AA129" s="12">
        <f t="shared" si="25"/>
        <v>-0.40050131842607667</v>
      </c>
      <c r="AB129" s="115">
        <f t="shared" si="26"/>
        <v>76160397.302611589</v>
      </c>
      <c r="AC129" s="73">
        <f>AB129/SUMIFS(FinParameters!$L$8:$L$39,FinParameters!$B$8:$B$39,Financials!$E129,FinParameters!$C$8:$C$39,Financials!$F129)</f>
        <v>50052236.652112931</v>
      </c>
      <c r="AD129" s="73">
        <f t="shared" si="27"/>
        <v>50052236.652112931</v>
      </c>
      <c r="AE129" s="12"/>
      <c r="AF129" s="73">
        <f t="shared" si="28"/>
        <v>109805308.75191735</v>
      </c>
      <c r="AG129" s="73">
        <f t="shared" si="29"/>
        <v>46191201.198980704</v>
      </c>
      <c r="AH129" s="73">
        <f t="shared" si="29"/>
        <v>22331783.158714853</v>
      </c>
      <c r="AI129" s="12">
        <f t="shared" si="30"/>
        <v>0.32264654689002981</v>
      </c>
      <c r="AL129" s="73">
        <f>Summary!G129</f>
        <v>-171918.82307774495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9038935.5172442254</v>
      </c>
      <c r="AN129" s="20">
        <f>Summary!I129</f>
        <v>6903593.8362558344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Portland Snowy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-92984949.247665837</v>
      </c>
      <c r="H130" s="73">
        <f>SUMIFS(AM$5:AM130,$F$5:$F130,$F130,$D$5:$D130,$D130)</f>
        <v>177448333.6265932</v>
      </c>
      <c r="I130" s="20">
        <f>SUMIFS(AN$5:AN130,$F$5:$F130,$F130,$D$5:$D130,$D130)</f>
        <v>66317540.594898388</v>
      </c>
      <c r="J130" s="73">
        <f t="shared" si="16"/>
        <v>66317540.594898388</v>
      </c>
      <c r="K130" s="73">
        <f t="shared" si="17"/>
        <v>-26667408.65276745</v>
      </c>
      <c r="L130" s="73">
        <f t="shared" si="18"/>
        <v>150780924.97382575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34833857.680438712</v>
      </c>
      <c r="Q130" s="73">
        <f>P130/SUMIFS(FinParameters!$H$8:$H$39,FinParameters!$B$8:$B$39,Financials!$E130,FinParameters!$C$8:$C$39,Financials!$F130)</f>
        <v>6891693.0393008217</v>
      </c>
      <c r="R130" s="73">
        <f t="shared" si="31"/>
        <v>-34380529.933405399</v>
      </c>
      <c r="S130" s="12">
        <f t="shared" si="20"/>
        <v>-0.49672519137522037</v>
      </c>
      <c r="T130" s="115">
        <f t="shared" si="21"/>
        <v>-92984949.247665837</v>
      </c>
      <c r="U130" s="73">
        <f>T130/SUMIFS(FinParameters!$L$8:$L$39,FinParameters!$B$8:$B$39,Financials!$E130,FinParameters!$C$8:$C$39,Financials!$F130)</f>
        <v>-61109249.027897179</v>
      </c>
      <c r="V130" s="73">
        <f t="shared" si="22"/>
        <v>-61109249.027897179</v>
      </c>
      <c r="W130" s="12"/>
      <c r="X130" s="73">
        <f t="shared" si="23"/>
        <v>-58151091.567227125</v>
      </c>
      <c r="Y130" s="73">
        <f t="shared" si="24"/>
        <v>-54217555.988596357</v>
      </c>
      <c r="Z130" s="73">
        <f t="shared" si="24"/>
        <v>-95489778.961302578</v>
      </c>
      <c r="AA130" s="12">
        <f t="shared" si="25"/>
        <v>-1.3796232583036381</v>
      </c>
      <c r="AB130" s="115">
        <f t="shared" si="26"/>
        <v>172124883.61779541</v>
      </c>
      <c r="AC130" s="73">
        <f>AB130/SUMIFS(FinParameters!$L$8:$L$39,FinParameters!$B$8:$B$39,Financials!$E130,FinParameters!$C$8:$C$39,Financials!$F130)</f>
        <v>113119622.71315344</v>
      </c>
      <c r="AD130" s="73">
        <f t="shared" si="27"/>
        <v>113119622.71315344</v>
      </c>
      <c r="AE130" s="12"/>
      <c r="AF130" s="73">
        <f t="shared" si="28"/>
        <v>113973792.05056828</v>
      </c>
      <c r="AG130" s="73">
        <f t="shared" si="29"/>
        <v>58902066.724557079</v>
      </c>
      <c r="AH130" s="73">
        <f t="shared" si="29"/>
        <v>17629843.751850858</v>
      </c>
      <c r="AI130" s="12">
        <f t="shared" si="30"/>
        <v>0.25471356981744897</v>
      </c>
      <c r="AL130" s="73">
        <f>Summary!G130</f>
        <v>-9170165.8093519676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21362921.556087386</v>
      </c>
      <c r="AN130" s="20">
        <f>Summary!I130</f>
        <v>4607306.6562356241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Portland Snowy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-170306699.43182707</v>
      </c>
      <c r="H131" s="73">
        <f>SUMIFS(AM$5:AM131,$F$5:$F131,$F131,$D$5:$D131,$D131)</f>
        <v>342174420.28819543</v>
      </c>
      <c r="I131" s="20">
        <f>SUMIFS(AN$5:AN131,$F$5:$F131,$F131,$D$5:$D131,$D131)</f>
        <v>37670280.626943216</v>
      </c>
      <c r="J131" s="73">
        <f t="shared" si="16"/>
        <v>37670280.626943216</v>
      </c>
      <c r="K131" s="73">
        <f t="shared" si="17"/>
        <v>-132636418.80488385</v>
      </c>
      <c r="L131" s="73">
        <f t="shared" si="18"/>
        <v>209538001.48331159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6186597.7124835439</v>
      </c>
      <c r="Q131" s="73">
        <f>P131/SUMIFS(FinParameters!$H$8:$H$39,FinParameters!$B$8:$B$39,Financials!$E131,FinParameters!$C$8:$C$39,Financials!$F131)</f>
        <v>1223985.3760446394</v>
      </c>
      <c r="R131" s="73">
        <f t="shared" si="31"/>
        <v>-63027789.901360571</v>
      </c>
      <c r="S131" s="12">
        <f t="shared" si="20"/>
        <v>-0.9106168829088056</v>
      </c>
      <c r="T131" s="115">
        <f t="shared" si="21"/>
        <v>-170306699.43182707</v>
      </c>
      <c r="U131" s="73">
        <f>T131/SUMIFS(FinParameters!$L$8:$L$39,FinParameters!$B$8:$B$39,Financials!$E131,FinParameters!$C$8:$C$39,Financials!$F131)</f>
        <v>-111924721.05328386</v>
      </c>
      <c r="V131" s="73">
        <f t="shared" si="22"/>
        <v>-111924721.05328386</v>
      </c>
      <c r="W131" s="12"/>
      <c r="X131" s="73">
        <f t="shared" si="23"/>
        <v>-164120101.71934351</v>
      </c>
      <c r="Y131" s="73">
        <f t="shared" si="24"/>
        <v>-110700735.67723921</v>
      </c>
      <c r="Z131" s="73">
        <f t="shared" si="24"/>
        <v>-174952510.95464444</v>
      </c>
      <c r="AA131" s="12">
        <f t="shared" si="25"/>
        <v>-2.5276899353748066</v>
      </c>
      <c r="AB131" s="115">
        <f t="shared" si="26"/>
        <v>239522094.20173678</v>
      </c>
      <c r="AC131" s="73">
        <f>AB131/SUMIFS(FinParameters!$L$8:$L$39,FinParameters!$B$8:$B$39,Financials!$E131,FinParameters!$C$8:$C$39,Financials!$F131)</f>
        <v>157412736.36953464</v>
      </c>
      <c r="AD131" s="73">
        <f t="shared" si="27"/>
        <v>157412736.36953464</v>
      </c>
      <c r="AE131" s="12"/>
      <c r="AF131" s="73">
        <f t="shared" si="28"/>
        <v>75401992.482393265</v>
      </c>
      <c r="AG131" s="73">
        <f t="shared" si="29"/>
        <v>46712000.692295432</v>
      </c>
      <c r="AH131" s="73">
        <f t="shared" si="29"/>
        <v>-17539774.5851098</v>
      </c>
      <c r="AI131" s="12">
        <f t="shared" si="30"/>
        <v>-0.2534122628226726</v>
      </c>
      <c r="AL131" s="73">
        <f>Summary!G131</f>
        <v>-13939099.393763676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32505374.833869889</v>
      </c>
      <c r="AN131" s="20">
        <f>Summary!I131</f>
        <v>2839572.932299925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Portland Snowy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35803395.232023522</v>
      </c>
      <c r="H132" s="73">
        <f>SUMIFS(AM$5:AM132,$F$5:$F132,$F132,$D$5:$D132,$D132)</f>
        <v>6718010.6217454392</v>
      </c>
      <c r="I132" s="20">
        <f>SUMIFS(AN$5:AN132,$F$5:$F132,$F132,$D$5:$D132,$D132)</f>
        <v>105022688.32798341</v>
      </c>
      <c r="J132" s="73">
        <f t="shared" si="16"/>
        <v>105022688.32798341</v>
      </c>
      <c r="K132" s="73">
        <f t="shared" si="17"/>
        <v>140826083.56000692</v>
      </c>
      <c r="L132" s="73">
        <f t="shared" si="18"/>
        <v>147544094.18175238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73539005.413523734</v>
      </c>
      <c r="Q132" s="73">
        <f>P132/SUMIFS(FinParameters!$H$8:$H$39,FinParameters!$B$8:$B$39,Financials!$E132,FinParameters!$C$8:$C$39,Financials!$F132)</f>
        <v>14549300.177283838</v>
      </c>
      <c r="R132" s="73">
        <f t="shared" si="31"/>
        <v>4324617.7996796258</v>
      </c>
      <c r="S132" s="12">
        <f t="shared" si="20"/>
        <v>6.2481486129837914E-2</v>
      </c>
      <c r="T132" s="115">
        <f t="shared" si="21"/>
        <v>35803395.232023522</v>
      </c>
      <c r="U132" s="73">
        <f>T132/SUMIFS(FinParameters!$L$8:$L$39,FinParameters!$B$8:$B$39,Financials!$E132,FinParameters!$C$8:$C$39,Financials!$F132)</f>
        <v>23529814.37297364</v>
      </c>
      <c r="V132" s="73">
        <f t="shared" si="22"/>
        <v>23529814.37297364</v>
      </c>
      <c r="W132" s="12"/>
      <c r="X132" s="73">
        <f t="shared" si="23"/>
        <v>109342400.64554724</v>
      </c>
      <c r="Y132" s="73">
        <f t="shared" si="24"/>
        <v>38079114.550257474</v>
      </c>
      <c r="Z132" s="73">
        <f t="shared" si="24"/>
        <v>27854432.172653265</v>
      </c>
      <c r="AA132" s="12">
        <f t="shared" si="25"/>
        <v>0.40243702404847809</v>
      </c>
      <c r="AB132" s="115">
        <f t="shared" si="26"/>
        <v>6718010.6217454392</v>
      </c>
      <c r="AC132" s="73">
        <f>AB132/SUMIFS(FinParameters!$L$8:$L$39,FinParameters!$B$8:$B$39,Financials!$E132,FinParameters!$C$8:$C$39,Financials!$F132)</f>
        <v>4415043.3739856649</v>
      </c>
      <c r="AD132" s="73">
        <f t="shared" si="27"/>
        <v>4415043.3739856649</v>
      </c>
      <c r="AE132" s="12"/>
      <c r="AF132" s="73">
        <f t="shared" si="28"/>
        <v>116060411.26729268</v>
      </c>
      <c r="AG132" s="73">
        <f t="shared" si="29"/>
        <v>42494157.924243137</v>
      </c>
      <c r="AH132" s="73">
        <f t="shared" si="29"/>
        <v>32269475.546638928</v>
      </c>
      <c r="AI132" s="12">
        <f t="shared" si="30"/>
        <v>0.46622496650081546</v>
      </c>
      <c r="AL132" s="73">
        <f>Summary!G132</f>
        <v>4256976.0602817126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3230975.72398414</v>
      </c>
      <c r="AN132" s="20">
        <f>Summary!I132</f>
        <v>8218741.907244036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Portland Snowy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-14431944.636252841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36863495.394087777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-14431944.636252841</v>
      </c>
      <c r="AC133" s="73">
        <f>AB133/SUMIFS(FinParameters!$L$8:$L$39,FinParameters!$B$8:$B$39,Financials!$E133,FinParameters!$C$8:$C$39,Financials!$F133)</f>
        <v>-13736532.669842087</v>
      </c>
      <c r="AD133" s="73">
        <f t="shared" si="27"/>
        <v>-13736532.669842087</v>
      </c>
      <c r="AE133" s="12"/>
      <c r="AF133" s="73">
        <f t="shared" si="28"/>
        <v>34863495.394087777</v>
      </c>
      <c r="AG133" s="73">
        <f t="shared" si="29"/>
        <v>32290008.571584038</v>
      </c>
      <c r="AH133" s="73">
        <f t="shared" si="29"/>
        <v>10819507.010773152</v>
      </c>
      <c r="AI133" s="12">
        <f t="shared" si="30"/>
        <v>0.47723575338700536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-14431944.636252841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Portland Snowy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-5560398.5991969854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30140037.282742627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-5560398.5991969854</v>
      </c>
      <c r="AC134" s="73">
        <f>AB134/SUMIFS(FinParameters!$L$8:$L$39,FinParameters!$B$8:$B$39,Financials!$E134,FinParameters!$C$8:$C$39,Financials!$F134)</f>
        <v>-5292467.4352856502</v>
      </c>
      <c r="AD134" s="73">
        <f t="shared" ref="AD134:AD197" si="43">AC134</f>
        <v>-5292467.4352856502</v>
      </c>
      <c r="AE134" s="12"/>
      <c r="AF134" s="73">
        <f t="shared" ref="AF134:AF197" si="44">X134+AB134</f>
        <v>28140037.282742627</v>
      </c>
      <c r="AG134" s="73">
        <f t="shared" ref="AG134:AH197" si="45">Y134+AC134</f>
        <v>26295785.097824235</v>
      </c>
      <c r="AH134" s="73">
        <f t="shared" si="45"/>
        <v>4280729.9680483937</v>
      </c>
      <c r="AI134" s="12">
        <f t="shared" ref="AI134:AI197" si="46">-AH134/SUM($N134,$O134)</f>
        <v>0.18881797380543694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-5560398.5991969854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Portland Snowy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-2251371.8705932107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25727454.023094941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-2251371.8705932107</v>
      </c>
      <c r="AC135" s="73">
        <f>AB135/SUMIFS(FinParameters!$L$8:$L$39,FinParameters!$B$8:$B$39,Financials!$E135,FinParameters!$C$8:$C$39,Financials!$F135)</f>
        <v>-2142888.157614002</v>
      </c>
      <c r="AD135" s="73">
        <f t="shared" si="43"/>
        <v>-2142888.157614002</v>
      </c>
      <c r="AE135" s="12"/>
      <c r="AF135" s="73">
        <f t="shared" si="44"/>
        <v>23727454.023094937</v>
      </c>
      <c r="AG135" s="73">
        <f t="shared" si="45"/>
        <v>22253341.611576267</v>
      </c>
      <c r="AH135" s="73">
        <f t="shared" si="45"/>
        <v>26629.351121580228</v>
      </c>
      <c r="AI135" s="12">
        <f t="shared" si="46"/>
        <v>1.1745894181740819E-3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-2251371.8705932107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Portland Snowy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3.1121771826292388E-9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21582154.312074549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3.1121771826292388E-9</v>
      </c>
      <c r="AC136" s="73">
        <f>AB136/SUMIFS(FinParameters!$L$8:$L$39,FinParameters!$B$8:$B$39,Financials!$E136,FinParameters!$C$8:$C$39,Financials!$F136)</f>
        <v>2.9622150459290792E-9</v>
      </c>
      <c r="AD136" s="73">
        <f t="shared" si="43"/>
        <v>2.9622150459290792E-9</v>
      </c>
      <c r="AE136" s="12"/>
      <c r="AF136" s="73">
        <f t="shared" si="44"/>
        <v>19582154.312074549</v>
      </c>
      <c r="AG136" s="73">
        <f t="shared" si="45"/>
        <v>18407396.294540256</v>
      </c>
      <c r="AH136" s="73">
        <f t="shared" si="45"/>
        <v>-3953163.9174064854</v>
      </c>
      <c r="AI136" s="12">
        <f t="shared" si="46"/>
        <v>-0.1743694198365324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3.1121771826292388E-9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Portland Snowy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2087643.056114797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19121281.815441512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2087643.056114797</v>
      </c>
      <c r="AC137" s="73">
        <f>AB137/SUMIFS(FinParameters!$L$8:$L$39,FinParameters!$B$8:$B$39,Financials!$E137,FinParameters!$C$8:$C$39,Financials!$F137)</f>
        <v>1987048.7149218773</v>
      </c>
      <c r="AD137" s="73">
        <f t="shared" si="43"/>
        <v>1987048.7149218773</v>
      </c>
      <c r="AE137" s="12"/>
      <c r="AF137" s="73">
        <f t="shared" si="44"/>
        <v>17121281.815441512</v>
      </c>
      <c r="AG137" s="73">
        <f t="shared" si="45"/>
        <v>16148139.751931835</v>
      </c>
      <c r="AH137" s="73">
        <f t="shared" si="45"/>
        <v>-6323998.6793284696</v>
      </c>
      <c r="AI137" s="12">
        <f t="shared" si="46"/>
        <v>-0.27894415809728124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2087643.056114797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Portland Snowy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4797087.2472089455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17487306.180616014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4797087.2472089455</v>
      </c>
      <c r="AC138" s="73">
        <f>AB138/SUMIFS(FinParameters!$L$8:$L$39,FinParameters!$B$8:$B$39,Financials!$E138,FinParameters!$C$8:$C$39,Financials!$F138)</f>
        <v>4565936.701686088</v>
      </c>
      <c r="AD138" s="73">
        <f t="shared" si="43"/>
        <v>4565936.701686088</v>
      </c>
      <c r="AE138" s="12"/>
      <c r="AF138" s="73">
        <f t="shared" si="44"/>
        <v>15487306.180616016</v>
      </c>
      <c r="AG138" s="73">
        <f t="shared" si="45"/>
        <v>14690497.200562328</v>
      </c>
      <c r="AH138" s="73">
        <f t="shared" si="45"/>
        <v>-7912786.1134029534</v>
      </c>
      <c r="AI138" s="12">
        <f t="shared" si="46"/>
        <v>-0.34902370676039185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4797087.2472089455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Portland Snowy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9520609.1345546488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14478021.060435718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9520609.1345546488</v>
      </c>
      <c r="AC139" s="73">
        <f>AB139/SUMIFS(FinParameters!$L$8:$L$39,FinParameters!$B$8:$B$39,Financials!$E139,FinParameters!$C$8:$C$39,Financials!$F139)</f>
        <v>9061852.8347932417</v>
      </c>
      <c r="AD139" s="73">
        <f t="shared" si="43"/>
        <v>9061852.8347932417</v>
      </c>
      <c r="AE139" s="12"/>
      <c r="AF139" s="73">
        <f t="shared" si="44"/>
        <v>12478021.060435718</v>
      </c>
      <c r="AG139" s="73">
        <f t="shared" si="45"/>
        <v>11985522.541409001</v>
      </c>
      <c r="AH139" s="73">
        <f t="shared" si="45"/>
        <v>-10831822.415748952</v>
      </c>
      <c r="AI139" s="12">
        <f t="shared" si="46"/>
        <v>-0.47777897144361731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9520609.1345546488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Portland Snowy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-152838.21671320853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22618857.751741536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-152838.21671320853</v>
      </c>
      <c r="AC140" s="73">
        <f>AB140/SUMIFS(FinParameters!$L$8:$L$39,FinParameters!$B$8:$B$39,Financials!$E140,FinParameters!$C$8:$C$39,Financials!$F140)</f>
        <v>-145473.6149560581</v>
      </c>
      <c r="AD140" s="73">
        <f t="shared" si="43"/>
        <v>-145473.6149560581</v>
      </c>
      <c r="AE140" s="12"/>
      <c r="AF140" s="73">
        <f t="shared" si="44"/>
        <v>20618857.751741532</v>
      </c>
      <c r="AG140" s="73">
        <f t="shared" si="45"/>
        <v>19378860.746679135</v>
      </c>
      <c r="AH140" s="73">
        <f t="shared" si="45"/>
        <v>-2961161.093722682</v>
      </c>
      <c r="AI140" s="12">
        <f t="shared" si="46"/>
        <v>-0.13061333978118556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-152838.21671320853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Portland Snowy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69665697.112767428</v>
      </c>
      <c r="H141" s="73">
        <f>SUMIFS(AM$5:AM141,$F$5:$F141,$F141,$D$5:$D141,$D141)</f>
        <v>-35283918.396922491</v>
      </c>
      <c r="I141" s="20">
        <f>SUMIFS(AN$5:AN141,$F$5:$F141,$F141,$D$5:$D141,$D141)</f>
        <v>18603223.924436025</v>
      </c>
      <c r="J141" s="73">
        <f t="shared" si="32"/>
        <v>18603223.924436025</v>
      </c>
      <c r="K141" s="73">
        <f t="shared" si="33"/>
        <v>88268921.037203461</v>
      </c>
      <c r="L141" s="73">
        <f t="shared" si="34"/>
        <v>52985002.640280962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15644473.924436025</v>
      </c>
      <c r="Q141" s="73">
        <f>P141/SUMIFS(FinParameters!$H$8:$H$39,FinParameters!$B$8:$B$39,Financials!$E141,FinParameters!$C$8:$C$39,Financials!$F141)</f>
        <v>11439104.498535074</v>
      </c>
      <c r="R141" s="73">
        <f t="shared" si="47"/>
        <v>-18310712.571409717</v>
      </c>
      <c r="S141" s="12">
        <f t="shared" si="36"/>
        <v>-0.53926113978640489</v>
      </c>
      <c r="T141" s="115">
        <f t="shared" si="37"/>
        <v>69665697.112767428</v>
      </c>
      <c r="U141" s="73">
        <f>T141/SUMIFS(FinParameters!$L$8:$L$39,FinParameters!$B$8:$B$39,Financials!$E141,FinParameters!$C$8:$C$39,Financials!$F141)</f>
        <v>64691525.300229482</v>
      </c>
      <c r="V141" s="73">
        <f t="shared" si="38"/>
        <v>64691525.300229482</v>
      </c>
      <c r="W141" s="12"/>
      <c r="X141" s="73">
        <f t="shared" si="39"/>
        <v>85310171.037203461</v>
      </c>
      <c r="Y141" s="73">
        <f t="shared" si="40"/>
        <v>76130629.798764557</v>
      </c>
      <c r="Z141" s="73">
        <f t="shared" si="40"/>
        <v>46380812.728819765</v>
      </c>
      <c r="AA141" s="12">
        <f t="shared" si="41"/>
        <v>1.3659419227308394</v>
      </c>
      <c r="AB141" s="115">
        <f t="shared" si="42"/>
        <v>-35283918.396922491</v>
      </c>
      <c r="AC141" s="73">
        <f>AB141/SUMIFS(FinParameters!$L$8:$L$39,FinParameters!$B$8:$B$39,Financials!$E141,FinParameters!$C$8:$C$39,Financials!$F141)</f>
        <v>-32764625.838322714</v>
      </c>
      <c r="AD141" s="73">
        <f t="shared" si="43"/>
        <v>-32764625.838322714</v>
      </c>
      <c r="AE141" s="12"/>
      <c r="AF141" s="73">
        <f t="shared" si="44"/>
        <v>50026252.640280969</v>
      </c>
      <c r="AG141" s="73">
        <f t="shared" si="45"/>
        <v>43366003.960441843</v>
      </c>
      <c r="AH141" s="73">
        <f t="shared" si="45"/>
        <v>13616186.890497051</v>
      </c>
      <c r="AI141" s="12">
        <f t="shared" si="46"/>
        <v>0.40100462685318861</v>
      </c>
      <c r="AL141" s="73">
        <f>Summary!G141</f>
        <v>26744147.762844302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-20851973.760669649</v>
      </c>
      <c r="AN141" s="20">
        <f>Summary!I141</f>
        <v>10229333.244018523</v>
      </c>
      <c r="AP141" s="12">
        <v>1</v>
      </c>
    </row>
    <row r="142" spans="1:42" x14ac:dyDescent="0.3">
      <c r="A142">
        <v>138</v>
      </c>
      <c r="B142" t="str">
        <f>Summary!B142</f>
        <v>Portland Snowy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45690275.090821877</v>
      </c>
      <c r="H142" s="73">
        <f>SUMIFS(AM$5:AM142,$F$5:$F142,$F142,$D$5:$D142,$D142)</f>
        <v>-13286243.402554817</v>
      </c>
      <c r="I142" s="20">
        <f>SUMIFS(AN$5:AN142,$F$5:$F142,$F142,$D$5:$D142,$D142)</f>
        <v>12293324.601443693</v>
      </c>
      <c r="J142" s="73">
        <f t="shared" si="32"/>
        <v>12293324.601443693</v>
      </c>
      <c r="K142" s="73">
        <f t="shared" si="33"/>
        <v>57983599.69226557</v>
      </c>
      <c r="L142" s="73">
        <f t="shared" si="34"/>
        <v>44697356.289710753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9334574.601443693</v>
      </c>
      <c r="Q142" s="73">
        <f>P142/SUMIFS(FinParameters!$H$8:$H$39,FinParameters!$B$8:$B$39,Financials!$E142,FinParameters!$C$8:$C$39,Financials!$F142)</f>
        <v>6825360.4966863804</v>
      </c>
      <c r="R142" s="73">
        <f t="shared" si="47"/>
        <v>-24620611.894402049</v>
      </c>
      <c r="S142" s="12">
        <f t="shared" si="36"/>
        <v>-0.72509134642550899</v>
      </c>
      <c r="T142" s="115">
        <f t="shared" si="37"/>
        <v>45690275.090821877</v>
      </c>
      <c r="U142" s="73">
        <f>T142/SUMIFS(FinParameters!$L$8:$L$39,FinParameters!$B$8:$B$39,Financials!$E142,FinParameters!$C$8:$C$39,Financials!$F142)</f>
        <v>42427962.534098469</v>
      </c>
      <c r="V142" s="73">
        <f t="shared" si="38"/>
        <v>42427962.534098469</v>
      </c>
      <c r="W142" s="12"/>
      <c r="X142" s="73">
        <f t="shared" si="39"/>
        <v>55024849.69226557</v>
      </c>
      <c r="Y142" s="73">
        <f t="shared" si="40"/>
        <v>49253323.030784845</v>
      </c>
      <c r="Z142" s="73">
        <f t="shared" si="40"/>
        <v>17807350.639696419</v>
      </c>
      <c r="AA142" s="12">
        <f t="shared" si="41"/>
        <v>0.52443683800338026</v>
      </c>
      <c r="AB142" s="115">
        <f t="shared" si="42"/>
        <v>-13286243.402554817</v>
      </c>
      <c r="AC142" s="73">
        <f>AB142/SUMIFS(FinParameters!$L$8:$L$39,FinParameters!$B$8:$B$39,Financials!$E142,FinParameters!$C$8:$C$39,Financials!$F142)</f>
        <v>-12337597.796948802</v>
      </c>
      <c r="AD142" s="73">
        <f t="shared" si="43"/>
        <v>-12337597.796948802</v>
      </c>
      <c r="AE142" s="12"/>
      <c r="AF142" s="73">
        <f t="shared" si="44"/>
        <v>41738606.289710753</v>
      </c>
      <c r="AG142" s="73">
        <f t="shared" si="45"/>
        <v>36915725.23383604</v>
      </c>
      <c r="AH142" s="73">
        <f t="shared" si="45"/>
        <v>5469752.8427476175</v>
      </c>
      <c r="AI142" s="12">
        <f t="shared" si="46"/>
        <v>0.16108740393509002</v>
      </c>
      <c r="AL142" s="73">
        <f>Summary!G142</f>
        <v>15472973.955126081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-7725844.8033578321</v>
      </c>
      <c r="AN142" s="20">
        <f>Summary!I142</f>
        <v>6810189.8551998781</v>
      </c>
      <c r="AP142" s="12">
        <v>1</v>
      </c>
    </row>
    <row r="143" spans="1:42" x14ac:dyDescent="0.3">
      <c r="A143">
        <v>139</v>
      </c>
      <c r="B143" t="str">
        <f>Summary!B143</f>
        <v>Portland Snowy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32593020.240949724</v>
      </c>
      <c r="H143" s="73">
        <f>SUMIFS(AM$5:AM143,$F$5:$F143,$F143,$D$5:$D143,$D143)</f>
        <v>-5273740.3768866267</v>
      </c>
      <c r="I143" s="20">
        <f>SUMIFS(AN$5:AN143,$F$5:$F143,$F143,$D$5:$D143,$D143)</f>
        <v>9852618.9046409018</v>
      </c>
      <c r="J143" s="73">
        <f t="shared" si="32"/>
        <v>9852618.9046409018</v>
      </c>
      <c r="K143" s="73">
        <f t="shared" si="33"/>
        <v>42445639.145590626</v>
      </c>
      <c r="L143" s="73">
        <f t="shared" si="34"/>
        <v>37171898.768703997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6893868.9046409018</v>
      </c>
      <c r="Q143" s="73">
        <f>P143/SUMIFS(FinParameters!$H$8:$H$39,FinParameters!$B$8:$B$39,Financials!$E143,FinParameters!$C$8:$C$39,Financials!$F143)</f>
        <v>5040737.5268920492</v>
      </c>
      <c r="R143" s="73">
        <f t="shared" si="47"/>
        <v>-27061317.591204844</v>
      </c>
      <c r="S143" s="12">
        <f t="shared" si="36"/>
        <v>-0.79697154938364623</v>
      </c>
      <c r="T143" s="115">
        <f t="shared" si="37"/>
        <v>32593020.240949724</v>
      </c>
      <c r="U143" s="73">
        <f>T143/SUMIFS(FinParameters!$L$8:$L$39,FinParameters!$B$8:$B$39,Financials!$E143,FinParameters!$C$8:$C$39,Financials!$F143)</f>
        <v>30265859.395841364</v>
      </c>
      <c r="V143" s="73">
        <f t="shared" si="38"/>
        <v>30265859.395841364</v>
      </c>
      <c r="W143" s="12"/>
      <c r="X143" s="73">
        <f t="shared" si="39"/>
        <v>39486889.145590626</v>
      </c>
      <c r="Y143" s="73">
        <f t="shared" si="40"/>
        <v>35306596.922733411</v>
      </c>
      <c r="Z143" s="73">
        <f t="shared" si="40"/>
        <v>3204541.8046365194</v>
      </c>
      <c r="AA143" s="12">
        <f t="shared" si="41"/>
        <v>9.4375620791497639E-2</v>
      </c>
      <c r="AB143" s="115">
        <f t="shared" si="42"/>
        <v>-5273740.3768866267</v>
      </c>
      <c r="AC143" s="73">
        <f>AB143/SUMIFS(FinParameters!$L$8:$L$39,FinParameters!$B$8:$B$39,Financials!$E143,FinParameters!$C$8:$C$39,Financials!$F143)</f>
        <v>-4897192.2073206156</v>
      </c>
      <c r="AD143" s="73">
        <f t="shared" si="43"/>
        <v>-4897192.2073206156</v>
      </c>
      <c r="AE143" s="12"/>
      <c r="AF143" s="73">
        <f t="shared" si="44"/>
        <v>34213148.768703997</v>
      </c>
      <c r="AG143" s="73">
        <f t="shared" si="45"/>
        <v>30409404.715412796</v>
      </c>
      <c r="AH143" s="73">
        <f t="shared" si="45"/>
        <v>-1692650.4026840962</v>
      </c>
      <c r="AI143" s="12">
        <f t="shared" si="46"/>
        <v>-4.9849539271156235E-2</v>
      </c>
      <c r="AL143" s="73">
        <f>Summary!G143</f>
        <v>8973749.8142748699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-3022368.5062934165</v>
      </c>
      <c r="AN143" s="20">
        <f>Summary!I143</f>
        <v>5493063.437627607</v>
      </c>
      <c r="AP143" s="12">
        <v>1</v>
      </c>
    </row>
    <row r="144" spans="1:42" x14ac:dyDescent="0.3">
      <c r="A144">
        <v>140</v>
      </c>
      <c r="B144" t="str">
        <f>Summary!B144</f>
        <v>Portland Snowy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21681204.564310979</v>
      </c>
      <c r="H144" s="73">
        <f>SUMIFS(AM$5:AM144,$F$5:$F144,$F144,$D$5:$D144,$D144)</f>
        <v>70089.446933235653</v>
      </c>
      <c r="I144" s="20">
        <f>SUMIFS(AN$5:AN144,$F$5:$F144,$F144,$D$5:$D144,$D144)</f>
        <v>8358560.0076484587</v>
      </c>
      <c r="J144" s="73">
        <f t="shared" si="32"/>
        <v>8358560.0076484587</v>
      </c>
      <c r="K144" s="73">
        <f t="shared" si="33"/>
        <v>30039764.571959436</v>
      </c>
      <c r="L144" s="73">
        <f t="shared" si="34"/>
        <v>30109854.018892676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5399810.0076484587</v>
      </c>
      <c r="Q144" s="73">
        <f>P144/SUMIFS(FinParameters!$H$8:$H$39,FinParameters!$B$8:$B$39,Financials!$E144,FinParameters!$C$8:$C$39,Financials!$F144)</f>
        <v>3948294.5382551709</v>
      </c>
      <c r="R144" s="73">
        <f t="shared" si="47"/>
        <v>-28555376.488197289</v>
      </c>
      <c r="S144" s="12">
        <f t="shared" si="36"/>
        <v>-0.84097245325661529</v>
      </c>
      <c r="T144" s="115">
        <f t="shared" si="37"/>
        <v>21681204.564310979</v>
      </c>
      <c r="U144" s="73">
        <f>T144/SUMIFS(FinParameters!$L$8:$L$39,FinParameters!$B$8:$B$39,Financials!$E144,FinParameters!$C$8:$C$39,Financials!$F144)</f>
        <v>20133153.786449745</v>
      </c>
      <c r="V144" s="73">
        <f t="shared" si="38"/>
        <v>20133153.786449745</v>
      </c>
      <c r="W144" s="12"/>
      <c r="X144" s="73">
        <f t="shared" si="39"/>
        <v>27081014.571959436</v>
      </c>
      <c r="Y144" s="73">
        <f t="shared" si="40"/>
        <v>24081448.324704915</v>
      </c>
      <c r="Z144" s="73">
        <f t="shared" si="40"/>
        <v>-8422222.7017475441</v>
      </c>
      <c r="AA144" s="12">
        <f t="shared" si="41"/>
        <v>-0.24803935925305443</v>
      </c>
      <c r="AB144" s="115">
        <f t="shared" si="42"/>
        <v>70089.446933235653</v>
      </c>
      <c r="AC144" s="73">
        <f>AB144/SUMIFS(FinParameters!$L$8:$L$39,FinParameters!$B$8:$B$39,Financials!$E144,FinParameters!$C$8:$C$39,Financials!$F144)</f>
        <v>65085.01913389362</v>
      </c>
      <c r="AD144" s="73">
        <f t="shared" si="43"/>
        <v>65085.01913389362</v>
      </c>
      <c r="AE144" s="12"/>
      <c r="AF144" s="73">
        <f t="shared" si="44"/>
        <v>27151104.018892672</v>
      </c>
      <c r="AG144" s="73">
        <f t="shared" si="45"/>
        <v>24146533.343838807</v>
      </c>
      <c r="AH144" s="73">
        <f t="shared" si="45"/>
        <v>-8357137.6826136503</v>
      </c>
      <c r="AI144" s="12">
        <f t="shared" si="46"/>
        <v>-0.24612256756817127</v>
      </c>
      <c r="AL144" s="73">
        <f>Summary!G144</f>
        <v>3748075.5122986105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70089.446933232539</v>
      </c>
      <c r="AN144" s="20">
        <f>Summary!I144</f>
        <v>4709534.7475862838</v>
      </c>
      <c r="AP144" s="12">
        <v>1</v>
      </c>
    </row>
    <row r="145" spans="1:42" x14ac:dyDescent="0.3">
      <c r="A145">
        <v>141</v>
      </c>
      <c r="B145" t="str">
        <f>Summary!B145</f>
        <v>Portland Snowy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15578949.358699121</v>
      </c>
      <c r="H145" s="73">
        <f>SUMIFS(AM$5:AM145,$F$5:$F145,$F145,$D$5:$D145,$D145)</f>
        <v>4850425.0355478115</v>
      </c>
      <c r="I145" s="20">
        <f>SUMIFS(AN$5:AN145,$F$5:$F145,$F145,$D$5:$D145,$D145)</f>
        <v>7020127.5408447087</v>
      </c>
      <c r="J145" s="73">
        <f t="shared" si="32"/>
        <v>7020127.5408447087</v>
      </c>
      <c r="K145" s="73">
        <f t="shared" si="33"/>
        <v>22599076.899543829</v>
      </c>
      <c r="L145" s="73">
        <f t="shared" si="34"/>
        <v>27449501.935091641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4061377.5408447087</v>
      </c>
      <c r="Q145" s="73">
        <f>P145/SUMIFS(FinParameters!$H$8:$H$39,FinParameters!$B$8:$B$39,Financials!$E145,FinParameters!$C$8:$C$39,Financials!$F145)</f>
        <v>2969644.254074899</v>
      </c>
      <c r="R145" s="73">
        <f t="shared" si="47"/>
        <v>-29893808.955001034</v>
      </c>
      <c r="S145" s="12">
        <f t="shared" si="36"/>
        <v>-0.88039006820529175</v>
      </c>
      <c r="T145" s="115">
        <f t="shared" si="37"/>
        <v>15578949.358699121</v>
      </c>
      <c r="U145" s="73">
        <f>T145/SUMIFS(FinParameters!$L$8:$L$39,FinParameters!$B$8:$B$39,Financials!$E145,FinParameters!$C$8:$C$39,Financials!$F145)</f>
        <v>14466603.197236601</v>
      </c>
      <c r="V145" s="73">
        <f t="shared" si="38"/>
        <v>14466603.197236601</v>
      </c>
      <c r="W145" s="12"/>
      <c r="X145" s="73">
        <f t="shared" si="39"/>
        <v>19640326.899543829</v>
      </c>
      <c r="Y145" s="73">
        <f t="shared" si="40"/>
        <v>17436247.451311499</v>
      </c>
      <c r="Z145" s="73">
        <f t="shared" si="40"/>
        <v>-15427205.757764433</v>
      </c>
      <c r="AA145" s="12">
        <f t="shared" si="41"/>
        <v>-0.4543401862820538</v>
      </c>
      <c r="AB145" s="115">
        <f t="shared" si="42"/>
        <v>4850425.0355478115</v>
      </c>
      <c r="AC145" s="73">
        <f>AB145/SUMIFS(FinParameters!$L$8:$L$39,FinParameters!$B$8:$B$39,Financials!$E145,FinParameters!$C$8:$C$39,Financials!$F145)</f>
        <v>4504101.8307200996</v>
      </c>
      <c r="AD145" s="73">
        <f t="shared" si="43"/>
        <v>4504101.8307200996</v>
      </c>
      <c r="AE145" s="12"/>
      <c r="AF145" s="73">
        <f t="shared" si="44"/>
        <v>24490751.935091641</v>
      </c>
      <c r="AG145" s="73">
        <f t="shared" si="45"/>
        <v>21940349.282031599</v>
      </c>
      <c r="AH145" s="73">
        <f t="shared" si="45"/>
        <v>-10923103.927044332</v>
      </c>
      <c r="AI145" s="12">
        <f t="shared" si="46"/>
        <v>-0.32169176654001658</v>
      </c>
      <c r="AL145" s="73">
        <f>Summary!G145</f>
        <v>1602024.2522986692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2762781.979433015</v>
      </c>
      <c r="AN145" s="20">
        <f>Summary!I145</f>
        <v>3963413.8879184434</v>
      </c>
      <c r="AP145" s="12">
        <v>1</v>
      </c>
    </row>
    <row r="146" spans="1:42" x14ac:dyDescent="0.3">
      <c r="A146">
        <v>142</v>
      </c>
      <c r="B146" t="str">
        <f>Summary!B146</f>
        <v>Portland Snowy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8103503.5018378571</v>
      </c>
      <c r="H146" s="73">
        <f>SUMIFS(AM$5:AM146,$F$5:$F146,$F146,$D$5:$D146,$D146)</f>
        <v>11125789.177638877</v>
      </c>
      <c r="I146" s="20">
        <f>SUMIFS(AN$5:AN146,$F$5:$F146,$F146,$D$5:$D146,$D146)</f>
        <v>5446689.8870032802</v>
      </c>
      <c r="J146" s="73">
        <f t="shared" si="32"/>
        <v>5446689.8870032802</v>
      </c>
      <c r="K146" s="73">
        <f t="shared" si="33"/>
        <v>13550193.388841137</v>
      </c>
      <c r="L146" s="73">
        <f t="shared" si="34"/>
        <v>24675982.566480014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2487939.8870032802</v>
      </c>
      <c r="Q146" s="73">
        <f>P146/SUMIFS(FinParameters!$H$8:$H$39,FinParameters!$B$8:$B$39,Financials!$E146,FinParameters!$C$8:$C$39,Financials!$F146)</f>
        <v>1819160.2025716584</v>
      </c>
      <c r="R146" s="73">
        <f t="shared" si="47"/>
        <v>-31467246.60884247</v>
      </c>
      <c r="S146" s="12">
        <f t="shared" si="36"/>
        <v>-0.9267287226560319</v>
      </c>
      <c r="T146" s="115">
        <f t="shared" si="37"/>
        <v>8103503.5018378571</v>
      </c>
      <c r="U146" s="73">
        <f>T146/SUMIFS(FinParameters!$L$8:$L$39,FinParameters!$B$8:$B$39,Financials!$E146,FinParameters!$C$8:$C$39,Financials!$F146)</f>
        <v>7524908.5781927556</v>
      </c>
      <c r="V146" s="73">
        <f t="shared" si="38"/>
        <v>7524908.5781927556</v>
      </c>
      <c r="W146" s="12"/>
      <c r="X146" s="73">
        <f t="shared" si="39"/>
        <v>10591443.388841137</v>
      </c>
      <c r="Y146" s="73">
        <f t="shared" si="40"/>
        <v>9344068.780764414</v>
      </c>
      <c r="Z146" s="73">
        <f t="shared" si="40"/>
        <v>-23942338.030649714</v>
      </c>
      <c r="AA146" s="12">
        <f t="shared" si="41"/>
        <v>-0.70511578646693474</v>
      </c>
      <c r="AB146" s="115">
        <f t="shared" si="42"/>
        <v>11125789.177638877</v>
      </c>
      <c r="AC146" s="73">
        <f>AB146/SUMIFS(FinParameters!$L$8:$L$39,FinParameters!$B$8:$B$39,Financials!$E146,FinParameters!$C$8:$C$39,Financials!$F146)</f>
        <v>10331401.276372777</v>
      </c>
      <c r="AD146" s="73">
        <f t="shared" si="43"/>
        <v>10331401.276372777</v>
      </c>
      <c r="AE146" s="12"/>
      <c r="AF146" s="73">
        <f t="shared" si="44"/>
        <v>21717232.566480014</v>
      </c>
      <c r="AG146" s="73">
        <f t="shared" si="45"/>
        <v>19675470.057137191</v>
      </c>
      <c r="AH146" s="73">
        <f t="shared" si="45"/>
        <v>-13610936.754276937</v>
      </c>
      <c r="AI146" s="12">
        <f t="shared" si="46"/>
        <v>-0.40085000728657966</v>
      </c>
      <c r="AL146" s="73">
        <f>Summary!G146</f>
        <v>-2226182.7781293415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6328701.9304299308</v>
      </c>
      <c r="AN146" s="20">
        <f>Summary!I146</f>
        <v>3086157.2335634087</v>
      </c>
      <c r="AP146" s="12">
        <v>1</v>
      </c>
    </row>
    <row r="147" spans="1:42" x14ac:dyDescent="0.3">
      <c r="A147">
        <v>143</v>
      </c>
      <c r="B147" t="str">
        <f>Summary!B147</f>
        <v>Portland Snowy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-2676456.1285104537</v>
      </c>
      <c r="H147" s="73">
        <f>SUMIFS(AM$5:AM147,$F$5:$F147,$F147,$D$5:$D147,$D147)</f>
        <v>23282359.802313689</v>
      </c>
      <c r="I147" s="20">
        <f>SUMIFS(AN$5:AN147,$F$5:$F147,$F147,$D$5:$D147,$D147)</f>
        <v>2812503.2211727994</v>
      </c>
      <c r="J147" s="73">
        <f t="shared" si="32"/>
        <v>2812503.2211727994</v>
      </c>
      <c r="K147" s="73">
        <f t="shared" si="33"/>
        <v>136047.09266234562</v>
      </c>
      <c r="L147" s="73">
        <f t="shared" si="34"/>
        <v>23418406.894976035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-146246.77882720064</v>
      </c>
      <c r="Q147" s="73">
        <f>P147/SUMIFS(FinParameters!$H$8:$H$39,FinParameters!$B$8:$B$39,Financials!$E147,FinParameters!$C$8:$C$39,Financials!$F147)</f>
        <v>-106934.3842214754</v>
      </c>
      <c r="R147" s="73">
        <f t="shared" si="47"/>
        <v>-34101433.274672948</v>
      </c>
      <c r="S147" s="12">
        <f t="shared" si="36"/>
        <v>-1.0043070527339055</v>
      </c>
      <c r="T147" s="115">
        <f t="shared" si="37"/>
        <v>-2676456.1285104537</v>
      </c>
      <c r="U147" s="73">
        <f>T147/SUMIFS(FinParameters!$L$8:$L$39,FinParameters!$B$8:$B$39,Financials!$E147,FinParameters!$C$8:$C$39,Financials!$F147)</f>
        <v>-2485355.5842873589</v>
      </c>
      <c r="V147" s="73">
        <f t="shared" si="38"/>
        <v>-2485355.5842873589</v>
      </c>
      <c r="W147" s="12"/>
      <c r="X147" s="73">
        <f t="shared" si="39"/>
        <v>-2822702.9073376544</v>
      </c>
      <c r="Y147" s="73">
        <f t="shared" si="40"/>
        <v>-2592289.9685088345</v>
      </c>
      <c r="Z147" s="73">
        <f t="shared" si="40"/>
        <v>-36586788.858960308</v>
      </c>
      <c r="AA147" s="12">
        <f t="shared" si="41"/>
        <v>-1.0775022208591472</v>
      </c>
      <c r="AB147" s="115">
        <f t="shared" si="42"/>
        <v>23282359.802313689</v>
      </c>
      <c r="AC147" s="73">
        <f>AB147/SUMIFS(FinParameters!$L$8:$L$39,FinParameters!$B$8:$B$39,Financials!$E147,FinParameters!$C$8:$C$39,Financials!$F147)</f>
        <v>21619985.59725013</v>
      </c>
      <c r="AD147" s="73">
        <f t="shared" si="43"/>
        <v>21619985.59725013</v>
      </c>
      <c r="AE147" s="12"/>
      <c r="AF147" s="73">
        <f t="shared" si="44"/>
        <v>20459656.894976035</v>
      </c>
      <c r="AG147" s="73">
        <f t="shared" si="45"/>
        <v>19027695.628741294</v>
      </c>
      <c r="AH147" s="73">
        <f t="shared" si="45"/>
        <v>-14966803.261710178</v>
      </c>
      <c r="AI147" s="12">
        <f t="shared" si="46"/>
        <v>-0.44078106487623903</v>
      </c>
      <c r="AL147" s="73">
        <f>Summary!G147</f>
        <v>-6409679.0053364141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13761750.66775904</v>
      </c>
      <c r="AN147" s="20">
        <f>Summary!I147</f>
        <v>1588314.1721176903</v>
      </c>
      <c r="AP147" s="12">
        <v>1</v>
      </c>
    </row>
    <row r="148" spans="1:42" x14ac:dyDescent="0.3">
      <c r="A148">
        <v>144</v>
      </c>
      <c r="B148" t="str">
        <f>Summary!B148</f>
        <v>Portland Snowy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24416497.176652879</v>
      </c>
      <c r="H148" s="73">
        <f>SUMIFS(AM$5:AM148,$F$5:$F148,$F148,$D$5:$D148,$D148)</f>
        <v>-380323.46786915604</v>
      </c>
      <c r="I148" s="20">
        <f>SUMIFS(AN$5:AN148,$F$5:$F148,$F148,$D$5:$D148,$D148)</f>
        <v>8534903.2336501293</v>
      </c>
      <c r="J148" s="73">
        <f t="shared" si="32"/>
        <v>8534903.2336501293</v>
      </c>
      <c r="K148" s="73">
        <f t="shared" si="33"/>
        <v>32951400.410303008</v>
      </c>
      <c r="L148" s="73">
        <f t="shared" si="34"/>
        <v>32571076.942433853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5576153.2336501293</v>
      </c>
      <c r="Q148" s="73">
        <f>P148/SUMIFS(FinParameters!$H$8:$H$39,FinParameters!$B$8:$B$39,Financials!$E148,FinParameters!$C$8:$C$39,Financials!$F148)</f>
        <v>4077235.1852583983</v>
      </c>
      <c r="R148" s="73">
        <f t="shared" si="47"/>
        <v>-28379033.26219561</v>
      </c>
      <c r="S148" s="12">
        <f t="shared" si="36"/>
        <v>-0.83577904264103076</v>
      </c>
      <c r="T148" s="115">
        <f t="shared" si="37"/>
        <v>24416497.176652879</v>
      </c>
      <c r="U148" s="73">
        <f>T148/SUMIFS(FinParameters!$L$8:$L$39,FinParameters!$B$8:$B$39,Financials!$E148,FinParameters!$C$8:$C$39,Financials!$F148)</f>
        <v>22673144.894963574</v>
      </c>
      <c r="V148" s="73">
        <f t="shared" si="38"/>
        <v>22673144.894963574</v>
      </c>
      <c r="W148" s="12"/>
      <c r="X148" s="73">
        <f t="shared" si="39"/>
        <v>29992650.410303008</v>
      </c>
      <c r="Y148" s="73">
        <f t="shared" si="40"/>
        <v>26750380.080221973</v>
      </c>
      <c r="Z148" s="73">
        <f t="shared" si="40"/>
        <v>-5705888.3672320358</v>
      </c>
      <c r="AA148" s="12">
        <f t="shared" si="41"/>
        <v>-0.16804173253267582</v>
      </c>
      <c r="AB148" s="115">
        <f t="shared" si="42"/>
        <v>-380323.46786915604</v>
      </c>
      <c r="AC148" s="73">
        <f>AB148/SUMIFS(FinParameters!$L$8:$L$39,FinParameters!$B$8:$B$39,Financials!$E148,FinParameters!$C$8:$C$39,Financials!$F148)</f>
        <v>-353168.1482222543</v>
      </c>
      <c r="AD148" s="73">
        <f t="shared" si="43"/>
        <v>-353168.1482222543</v>
      </c>
      <c r="AE148" s="12"/>
      <c r="AF148" s="73">
        <f t="shared" si="44"/>
        <v>29612326.942433853</v>
      </c>
      <c r="AG148" s="73">
        <f t="shared" si="45"/>
        <v>26397211.931999721</v>
      </c>
      <c r="AH148" s="73">
        <f t="shared" si="45"/>
        <v>-6059056.5154542904</v>
      </c>
      <c r="AI148" s="12">
        <f t="shared" si="46"/>
        <v>-0.17844273999777877</v>
      </c>
      <c r="AL148" s="73">
        <f>Summary!G148</f>
        <v>5402854.1614119262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-227485.25115594754</v>
      </c>
      <c r="AN148" s="20">
        <f>Summary!I148</f>
        <v>4776850.2804363398</v>
      </c>
      <c r="AP148" s="12">
        <v>1</v>
      </c>
    </row>
    <row r="149" spans="1:42" x14ac:dyDescent="0.3">
      <c r="A149">
        <v>145</v>
      </c>
      <c r="B149" t="str">
        <f>Summary!B149</f>
        <v>Portland Snowy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86006842.733915493</v>
      </c>
      <c r="H149" s="73">
        <f>SUMIFS(AM$5:AM149,$F$5:$F149,$F149,$D$5:$D149,$D149)</f>
        <v>-57890514.666774675</v>
      </c>
      <c r="I149" s="20">
        <f>SUMIFS(AN$5:AN149,$F$5:$F149,$F149,$D$5:$D149,$D149)</f>
        <v>28419559.658228923</v>
      </c>
      <c r="J149" s="73">
        <f t="shared" si="32"/>
        <v>28419559.658228923</v>
      </c>
      <c r="K149" s="73">
        <f t="shared" si="33"/>
        <v>114426402.39214441</v>
      </c>
      <c r="L149" s="73">
        <f t="shared" si="34"/>
        <v>56535887.725369737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24493090.908228923</v>
      </c>
      <c r="Q149" s="73">
        <f>P149/SUMIFS(FinParameters!$H$8:$H$39,FinParameters!$B$8:$B$39,Financials!$E149,FinParameters!$C$8:$C$39,Financials!$F149)</f>
        <v>16134357.633799683</v>
      </c>
      <c r="R149" s="73">
        <f t="shared" si="47"/>
        <v>-17866717.505915232</v>
      </c>
      <c r="S149" s="12">
        <f t="shared" si="36"/>
        <v>-0.42178466274529813</v>
      </c>
      <c r="T149" s="115">
        <f t="shared" si="37"/>
        <v>86006842.733915493</v>
      </c>
      <c r="U149" s="73">
        <f>T149/SUMIFS(FinParameters!$L$8:$L$39,FinParameters!$B$8:$B$39,Financials!$E149,FinParameters!$C$8:$C$39,Financials!$F149)</f>
        <v>77917954.631981865</v>
      </c>
      <c r="V149" s="73">
        <f t="shared" si="38"/>
        <v>77917954.631981865</v>
      </c>
      <c r="W149" s="12"/>
      <c r="X149" s="73">
        <f t="shared" si="39"/>
        <v>110499933.64214441</v>
      </c>
      <c r="Y149" s="73">
        <f t="shared" si="40"/>
        <v>94052312.265781552</v>
      </c>
      <c r="Z149" s="73">
        <f t="shared" si="40"/>
        <v>60051237.126066633</v>
      </c>
      <c r="AA149" s="12">
        <f t="shared" si="41"/>
        <v>1.4176465705169532</v>
      </c>
      <c r="AB149" s="115">
        <f t="shared" si="42"/>
        <v>-57890514.666774675</v>
      </c>
      <c r="AC149" s="73">
        <f>AB149/SUMIFS(FinParameters!$L$8:$L$39,FinParameters!$B$8:$B$39,Financials!$E149,FinParameters!$C$8:$C$39,Financials!$F149)</f>
        <v>-52445949.090154193</v>
      </c>
      <c r="AD149" s="73">
        <f t="shared" si="43"/>
        <v>-52445949.090154193</v>
      </c>
      <c r="AE149" s="12"/>
      <c r="AF149" s="73">
        <f t="shared" si="44"/>
        <v>52609418.975369737</v>
      </c>
      <c r="AG149" s="73">
        <f t="shared" si="45"/>
        <v>41606363.175627358</v>
      </c>
      <c r="AH149" s="73">
        <f t="shared" si="45"/>
        <v>7605288.0359124392</v>
      </c>
      <c r="AI149" s="12">
        <f t="shared" si="46"/>
        <v>0.17954018964290205</v>
      </c>
      <c r="AL149" s="73">
        <f>Summary!G149</f>
        <v>16341145.621148063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-22606596.269852184</v>
      </c>
      <c r="AN149" s="20">
        <f>Summary!I149</f>
        <v>9816335.7337928973</v>
      </c>
      <c r="AP149" s="12">
        <v>1</v>
      </c>
    </row>
    <row r="150" spans="1:42" x14ac:dyDescent="0.3">
      <c r="A150">
        <v>146</v>
      </c>
      <c r="B150" t="str">
        <f>Summary!B150</f>
        <v>Portland Snowy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51797046.002224758</v>
      </c>
      <c r="H150" s="73">
        <f>SUMIFS(AM$5:AM150,$F$5:$F150,$F150,$D$5:$D150,$D150)</f>
        <v>-22373719.032615095</v>
      </c>
      <c r="I150" s="20">
        <f>SUMIFS(AN$5:AN150,$F$5:$F150,$F150,$D$5:$D150,$D150)</f>
        <v>18334947.904545359</v>
      </c>
      <c r="J150" s="73">
        <f t="shared" si="32"/>
        <v>18334947.904545359</v>
      </c>
      <c r="K150" s="73">
        <f t="shared" si="33"/>
        <v>70131993.90677011</v>
      </c>
      <c r="L150" s="73">
        <f t="shared" si="34"/>
        <v>47758274.874155022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14408479.154545359</v>
      </c>
      <c r="Q150" s="73">
        <f>P150/SUMIFS(FinParameters!$H$8:$H$39,FinParameters!$B$8:$B$39,Financials!$E150,FinParameters!$C$8:$C$39,Financials!$F150)</f>
        <v>9491311.5094215926</v>
      </c>
      <c r="R150" s="73">
        <f t="shared" si="47"/>
        <v>-27951329.259598792</v>
      </c>
      <c r="S150" s="12">
        <f t="shared" si="36"/>
        <v>-0.65985494991676363</v>
      </c>
      <c r="T150" s="115">
        <f t="shared" si="37"/>
        <v>51797046.002224758</v>
      </c>
      <c r="U150" s="73">
        <f>T150/SUMIFS(FinParameters!$L$8:$L$39,FinParameters!$B$8:$B$39,Financials!$E150,FinParameters!$C$8:$C$39,Financials!$F150)</f>
        <v>46925567.224438094</v>
      </c>
      <c r="V150" s="73">
        <f t="shared" si="38"/>
        <v>46925567.224438094</v>
      </c>
      <c r="W150" s="12"/>
      <c r="X150" s="73">
        <f t="shared" si="39"/>
        <v>66205525.15677011</v>
      </c>
      <c r="Y150" s="73">
        <f t="shared" si="40"/>
        <v>56416878.733859688</v>
      </c>
      <c r="Z150" s="73">
        <f t="shared" si="40"/>
        <v>18974237.964839302</v>
      </c>
      <c r="AA150" s="12">
        <f t="shared" si="41"/>
        <v>0.44793021203806271</v>
      </c>
      <c r="AB150" s="115">
        <f t="shared" si="42"/>
        <v>-22373719.032615095</v>
      </c>
      <c r="AC150" s="73">
        <f>AB150/SUMIFS(FinParameters!$L$8:$L$39,FinParameters!$B$8:$B$39,Financials!$E150,FinParameters!$C$8:$C$39,Financials!$F150)</f>
        <v>-20269485.184166197</v>
      </c>
      <c r="AD150" s="73">
        <f t="shared" si="43"/>
        <v>-20269485.184166197</v>
      </c>
      <c r="AE150" s="12"/>
      <c r="AF150" s="73">
        <f t="shared" si="44"/>
        <v>43831806.124155015</v>
      </c>
      <c r="AG150" s="73">
        <f t="shared" si="45"/>
        <v>36147393.549693495</v>
      </c>
      <c r="AH150" s="73">
        <f t="shared" si="45"/>
        <v>-1295247.2193268947</v>
      </c>
      <c r="AI150" s="12">
        <f t="shared" si="46"/>
        <v>-3.057726811848387E-2</v>
      </c>
      <c r="AL150" s="73">
        <f>Summary!G150</f>
        <v>6106770.9114028793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-9087475.6300602797</v>
      </c>
      <c r="AN150" s="20">
        <f>Summary!I150</f>
        <v>6041623.3031016644</v>
      </c>
      <c r="AP150" s="12">
        <v>1</v>
      </c>
    </row>
    <row r="151" spans="1:42" x14ac:dyDescent="0.3">
      <c r="A151">
        <v>147</v>
      </c>
      <c r="B151" t="str">
        <f>Summary!B151</f>
        <v>Portland Snowy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32266564.774680376</v>
      </c>
      <c r="H151" s="73">
        <f>SUMIFS(AM$5:AM151,$F$5:$F151,$F151,$D$5:$D151,$D151)</f>
        <v>-8889653.5147743374</v>
      </c>
      <c r="I151" s="20">
        <f>SUMIFS(AN$5:AN151,$F$5:$F151,$F151,$D$5:$D151,$D151)</f>
        <v>14459764.381728765</v>
      </c>
      <c r="J151" s="73">
        <f t="shared" si="32"/>
        <v>14459764.381728765</v>
      </c>
      <c r="K151" s="73">
        <f t="shared" si="33"/>
        <v>46726329.156409144</v>
      </c>
      <c r="L151" s="73">
        <f t="shared" si="34"/>
        <v>37836675.641634807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10533295.631728765</v>
      </c>
      <c r="Q151" s="73">
        <f>P151/SUMIFS(FinParameters!$H$8:$H$39,FinParameters!$B$8:$B$39,Financials!$E151,FinParameters!$C$8:$C$39,Financials!$F151)</f>
        <v>6938608.0924459631</v>
      </c>
      <c r="R151" s="73">
        <f t="shared" si="47"/>
        <v>-31826512.782415383</v>
      </c>
      <c r="S151" s="12">
        <f t="shared" si="36"/>
        <v>-0.75133750538372013</v>
      </c>
      <c r="T151" s="115">
        <f t="shared" si="37"/>
        <v>32266564.774680376</v>
      </c>
      <c r="U151" s="73">
        <f>T151/SUMIFS(FinParameters!$L$8:$L$39,FinParameters!$B$8:$B$39,Financials!$E151,FinParameters!$C$8:$C$39,Financials!$F151)</f>
        <v>29231915.163094748</v>
      </c>
      <c r="V151" s="73">
        <f t="shared" si="38"/>
        <v>29231915.163094748</v>
      </c>
      <c r="W151" s="12"/>
      <c r="X151" s="73">
        <f t="shared" si="39"/>
        <v>42799860.406409144</v>
      </c>
      <c r="Y151" s="73">
        <f t="shared" si="40"/>
        <v>36170523.255540714</v>
      </c>
      <c r="Z151" s="73">
        <f t="shared" si="40"/>
        <v>-2594597.6193206348</v>
      </c>
      <c r="AA151" s="12">
        <f t="shared" si="41"/>
        <v>-6.1251401185617393E-2</v>
      </c>
      <c r="AB151" s="115">
        <f t="shared" si="42"/>
        <v>-8889653.5147743374</v>
      </c>
      <c r="AC151" s="73">
        <f>AB151/SUMIFS(FinParameters!$L$8:$L$39,FinParameters!$B$8:$B$39,Financials!$E151,FinParameters!$C$8:$C$39,Financials!$F151)</f>
        <v>-8053587.3337562196</v>
      </c>
      <c r="AD151" s="73">
        <f t="shared" si="43"/>
        <v>-8053587.3337562196</v>
      </c>
      <c r="AE151" s="12"/>
      <c r="AF151" s="73">
        <f t="shared" si="44"/>
        <v>33910206.891634807</v>
      </c>
      <c r="AG151" s="73">
        <f t="shared" si="45"/>
        <v>28116935.921784494</v>
      </c>
      <c r="AH151" s="73">
        <f t="shared" si="45"/>
        <v>-10648184.953076854</v>
      </c>
      <c r="AI151" s="12">
        <f t="shared" si="46"/>
        <v>-0.25137471937954686</v>
      </c>
      <c r="AL151" s="73">
        <f>Summary!G151</f>
        <v>-326455.46626934822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-3615913.1378877116</v>
      </c>
      <c r="AN151" s="20">
        <f>Summary!I151</f>
        <v>4607145.4770878619</v>
      </c>
      <c r="AP151" s="12">
        <v>1</v>
      </c>
    </row>
    <row r="152" spans="1:42" x14ac:dyDescent="0.3">
      <c r="A152">
        <v>148</v>
      </c>
      <c r="B152" t="str">
        <f>Summary!B152</f>
        <v>Portland Snowy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17250274.179693006</v>
      </c>
      <c r="H152" s="73">
        <f>SUMIFS(AM$5:AM152,$F$5:$F152,$F152,$D$5:$D152,$D152)</f>
        <v>106683.8949582581</v>
      </c>
      <c r="I152" s="20">
        <f>SUMIFS(AN$5:AN152,$F$5:$F152,$F152,$D$5:$D152,$D152)</f>
        <v>12122150.339149486</v>
      </c>
      <c r="J152" s="73">
        <f t="shared" si="32"/>
        <v>12122150.339149486</v>
      </c>
      <c r="K152" s="73">
        <f t="shared" si="33"/>
        <v>29372424.518842492</v>
      </c>
      <c r="L152" s="73">
        <f t="shared" si="34"/>
        <v>29479108.41380075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8195681.5891494863</v>
      </c>
      <c r="Q152" s="73">
        <f>P152/SUMIFS(FinParameters!$H$8:$H$39,FinParameters!$B$8:$B$39,Financials!$E152,FinParameters!$C$8:$C$39,Financials!$F152)</f>
        <v>5398749.3170026839</v>
      </c>
      <c r="R152" s="73">
        <f t="shared" si="47"/>
        <v>-34164126.824994661</v>
      </c>
      <c r="S152" s="12">
        <f t="shared" si="36"/>
        <v>-0.80652222245620664</v>
      </c>
      <c r="T152" s="115">
        <f t="shared" si="37"/>
        <v>17250274.179693006</v>
      </c>
      <c r="U152" s="73">
        <f>T152/SUMIFS(FinParameters!$L$8:$L$39,FinParameters!$B$8:$B$39,Financials!$E152,FinParameters!$C$8:$C$39,Financials!$F152)</f>
        <v>15627897.016065443</v>
      </c>
      <c r="V152" s="73">
        <f t="shared" si="38"/>
        <v>15627897.016065443</v>
      </c>
      <c r="W152" s="12"/>
      <c r="X152" s="73">
        <f t="shared" si="39"/>
        <v>25445955.768842492</v>
      </c>
      <c r="Y152" s="73">
        <f t="shared" si="40"/>
        <v>21026646.333068125</v>
      </c>
      <c r="Z152" s="73">
        <f t="shared" si="40"/>
        <v>-18536229.80892922</v>
      </c>
      <c r="AA152" s="12">
        <f t="shared" si="41"/>
        <v>-0.43759002939068725</v>
      </c>
      <c r="AB152" s="115">
        <f t="shared" si="42"/>
        <v>106683.8949582581</v>
      </c>
      <c r="AC152" s="73">
        <f>AB152/SUMIFS(FinParameters!$L$8:$L$39,FinParameters!$B$8:$B$39,Financials!$E152,FinParameters!$C$8:$C$39,Financials!$F152)</f>
        <v>96650.343427183252</v>
      </c>
      <c r="AD152" s="73">
        <f t="shared" si="43"/>
        <v>96650.343427183252</v>
      </c>
      <c r="AE152" s="12"/>
      <c r="AF152" s="73">
        <f t="shared" si="44"/>
        <v>25552639.66380075</v>
      </c>
      <c r="AG152" s="73">
        <f t="shared" si="45"/>
        <v>21123296.67649531</v>
      </c>
      <c r="AH152" s="73">
        <f t="shared" si="45"/>
        <v>-18439579.465502035</v>
      </c>
      <c r="AI152" s="12">
        <f t="shared" si="46"/>
        <v>-0.43530837734726313</v>
      </c>
      <c r="AL152" s="73">
        <f>Summary!G152</f>
        <v>-4430930.384617975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36594.448025022444</v>
      </c>
      <c r="AN152" s="20">
        <f>Summary!I152</f>
        <v>3763590.331501028</v>
      </c>
      <c r="AP152" s="12">
        <v>1</v>
      </c>
    </row>
    <row r="153" spans="1:42" x14ac:dyDescent="0.3">
      <c r="A153">
        <v>149</v>
      </c>
      <c r="B153" t="str">
        <f>Summary!B153</f>
        <v>Portland Snowy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8356275.7185376519</v>
      </c>
      <c r="H153" s="73">
        <f>SUMIFS(AM$5:AM153,$F$5:$F153,$F153,$D$5:$D153,$D153)</f>
        <v>8387693.3303275947</v>
      </c>
      <c r="I153" s="20">
        <f>SUMIFS(AN$5:AN153,$F$5:$F153,$F153,$D$5:$D153,$D153)</f>
        <v>10014448.861796638</v>
      </c>
      <c r="J153" s="73">
        <f t="shared" si="32"/>
        <v>10014448.861796638</v>
      </c>
      <c r="K153" s="73">
        <f t="shared" si="33"/>
        <v>18370724.580334291</v>
      </c>
      <c r="L153" s="73">
        <f t="shared" si="34"/>
        <v>26758417.910661884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6087980.111796638</v>
      </c>
      <c r="Q153" s="73">
        <f>P153/SUMIFS(FinParameters!$H$8:$H$39,FinParameters!$B$8:$B$39,Financials!$E153,FinParameters!$C$8:$C$39,Financials!$F153)</f>
        <v>4010341.0696191862</v>
      </c>
      <c r="R153" s="73">
        <f t="shared" si="47"/>
        <v>-36271828.302347519</v>
      </c>
      <c r="S153" s="12">
        <f t="shared" si="36"/>
        <v>-0.85627932845504029</v>
      </c>
      <c r="T153" s="115">
        <f t="shared" si="37"/>
        <v>8356275.7185376519</v>
      </c>
      <c r="U153" s="73">
        <f>T153/SUMIFS(FinParameters!$L$8:$L$39,FinParameters!$B$8:$B$39,Financials!$E153,FinParameters!$C$8:$C$39,Financials!$F153)</f>
        <v>7570373.3753337217</v>
      </c>
      <c r="V153" s="73">
        <f t="shared" si="38"/>
        <v>7570373.3753337217</v>
      </c>
      <c r="W153" s="12"/>
      <c r="X153" s="73">
        <f t="shared" si="39"/>
        <v>14444255.830334291</v>
      </c>
      <c r="Y153" s="73">
        <f t="shared" si="40"/>
        <v>11580714.444952909</v>
      </c>
      <c r="Z153" s="73">
        <f t="shared" si="40"/>
        <v>-28701454.927013796</v>
      </c>
      <c r="AA153" s="12">
        <f t="shared" si="41"/>
        <v>-0.67756337909758435</v>
      </c>
      <c r="AB153" s="115">
        <f t="shared" si="42"/>
        <v>8387693.3303275947</v>
      </c>
      <c r="AC153" s="73">
        <f>AB153/SUMIFS(FinParameters!$L$8:$L$39,FinParameters!$B$8:$B$39,Financials!$E153,FinParameters!$C$8:$C$39,Financials!$F153)</f>
        <v>7598836.1809928892</v>
      </c>
      <c r="AD153" s="73">
        <f t="shared" si="43"/>
        <v>7598836.1809928892</v>
      </c>
      <c r="AE153" s="12"/>
      <c r="AF153" s="73">
        <f t="shared" si="44"/>
        <v>22831949.160661884</v>
      </c>
      <c r="AG153" s="73">
        <f t="shared" si="45"/>
        <v>19179550.625945799</v>
      </c>
      <c r="AH153" s="73">
        <f t="shared" si="45"/>
        <v>-21102618.746020906</v>
      </c>
      <c r="AI153" s="12">
        <f t="shared" si="46"/>
        <v>-0.49817550022191875</v>
      </c>
      <c r="AL153" s="73">
        <f>Summary!G153</f>
        <v>-7222673.6401614686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3537268.2947797826</v>
      </c>
      <c r="AN153" s="20">
        <f>Summary!I153</f>
        <v>2994321.3209519293</v>
      </c>
      <c r="AP153" s="12">
        <v>1</v>
      </c>
    </row>
    <row r="154" spans="1:42" x14ac:dyDescent="0.3">
      <c r="A154">
        <v>150</v>
      </c>
      <c r="B154" t="str">
        <f>Summary!B154</f>
        <v>Portland Snowy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-2693441.7415489927</v>
      </c>
      <c r="H154" s="73">
        <f>SUMIFS(AM$5:AM154,$F$5:$F154,$F154,$D$5:$D154,$D154)</f>
        <v>19357492.836342476</v>
      </c>
      <c r="I154" s="20">
        <f>SUMIFS(AN$5:AN154,$F$5:$F154,$F154,$D$5:$D154,$D154)</f>
        <v>7548435.5710159261</v>
      </c>
      <c r="J154" s="73">
        <f t="shared" si="32"/>
        <v>7548435.5710159261</v>
      </c>
      <c r="K154" s="73">
        <f t="shared" si="33"/>
        <v>4854993.8294669334</v>
      </c>
      <c r="L154" s="73">
        <f t="shared" si="34"/>
        <v>24212486.665809408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3621966.8210159261</v>
      </c>
      <c r="Q154" s="73">
        <f>P154/SUMIFS(FinParameters!$H$8:$H$39,FinParameters!$B$8:$B$39,Financials!$E154,FinParameters!$C$8:$C$39,Financials!$F154)</f>
        <v>2385901.7323286901</v>
      </c>
      <c r="R154" s="73">
        <f t="shared" si="47"/>
        <v>-38737841.593128227</v>
      </c>
      <c r="S154" s="12">
        <f t="shared" si="36"/>
        <v>-0.9144952029620953</v>
      </c>
      <c r="T154" s="115">
        <f t="shared" si="37"/>
        <v>-2693441.7415489927</v>
      </c>
      <c r="U154" s="73">
        <f>T154/SUMIFS(FinParameters!$L$8:$L$39,FinParameters!$B$8:$B$39,Financials!$E154,FinParameters!$C$8:$C$39,Financials!$F154)</f>
        <v>-2440125.2824868849</v>
      </c>
      <c r="V154" s="73">
        <f t="shared" si="38"/>
        <v>-2440125.2824868849</v>
      </c>
      <c r="W154" s="12"/>
      <c r="X154" s="73">
        <f t="shared" si="39"/>
        <v>928525.07946693338</v>
      </c>
      <c r="Y154" s="73">
        <f t="shared" si="40"/>
        <v>-54223.550158194732</v>
      </c>
      <c r="Z154" s="73">
        <f t="shared" si="40"/>
        <v>-41177966.875615112</v>
      </c>
      <c r="AA154" s="12">
        <f t="shared" si="41"/>
        <v>-0.97209993192192024</v>
      </c>
      <c r="AB154" s="115">
        <f t="shared" si="42"/>
        <v>19357492.836342476</v>
      </c>
      <c r="AC154" s="73">
        <f>AB154/SUMIFS(FinParameters!$L$8:$L$39,FinParameters!$B$8:$B$39,Financials!$E154,FinParameters!$C$8:$C$39,Financials!$F154)</f>
        <v>17536933.116791107</v>
      </c>
      <c r="AD154" s="73">
        <f t="shared" si="43"/>
        <v>17536933.116791107</v>
      </c>
      <c r="AE154" s="12"/>
      <c r="AF154" s="73">
        <f t="shared" si="44"/>
        <v>20286017.915809408</v>
      </c>
      <c r="AG154" s="73">
        <f t="shared" si="45"/>
        <v>17482709.566632912</v>
      </c>
      <c r="AH154" s="73">
        <f t="shared" si="45"/>
        <v>-23641033.758824006</v>
      </c>
      <c r="AI154" s="12">
        <f t="shared" si="46"/>
        <v>-0.55810058269598184</v>
      </c>
      <c r="AL154" s="73">
        <f>Summary!G154</f>
        <v>-10796945.24338685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8231703.6587035991</v>
      </c>
      <c r="AN154" s="20">
        <f>Summary!I154</f>
        <v>2101745.6840126454</v>
      </c>
      <c r="AP154" s="12">
        <v>1</v>
      </c>
    </row>
    <row r="155" spans="1:42" x14ac:dyDescent="0.3">
      <c r="A155">
        <v>151</v>
      </c>
      <c r="B155" t="str">
        <f>Summary!B155</f>
        <v>Portland Snowy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-19110612.624901958</v>
      </c>
      <c r="H155" s="73">
        <f>SUMIFS(AM$5:AM155,$F$5:$F155,$F155,$D$5:$D155,$D155)</f>
        <v>41118680.803877473</v>
      </c>
      <c r="I155" s="20">
        <f>SUMIFS(AN$5:AN155,$F$5:$F155,$F155,$D$5:$D155,$D155)</f>
        <v>3680373.5680613979</v>
      </c>
      <c r="J155" s="73">
        <f t="shared" si="32"/>
        <v>3680373.5680613979</v>
      </c>
      <c r="K155" s="73">
        <f t="shared" si="33"/>
        <v>-15430239.056840559</v>
      </c>
      <c r="L155" s="73">
        <f t="shared" si="34"/>
        <v>25688441.747036912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-246095.18193860212</v>
      </c>
      <c r="Q155" s="73">
        <f>P155/SUMIFS(FinParameters!$H$8:$H$39,FinParameters!$B$8:$B$39,Financials!$E155,FinParameters!$C$8:$C$39,Financials!$F155)</f>
        <v>-162110.5189308064</v>
      </c>
      <c r="R155" s="73">
        <f t="shared" si="47"/>
        <v>-42605903.596082754</v>
      </c>
      <c r="S155" s="12">
        <f t="shared" si="36"/>
        <v>-1.0058096386917659</v>
      </c>
      <c r="T155" s="115">
        <f t="shared" si="37"/>
        <v>-19110612.624901958</v>
      </c>
      <c r="U155" s="73">
        <f>T155/SUMIFS(FinParameters!$L$8:$L$39,FinParameters!$B$8:$B$39,Financials!$E155,FinParameters!$C$8:$C$39,Financials!$F155)</f>
        <v>-17313271.830048267</v>
      </c>
      <c r="V155" s="73">
        <f t="shared" si="38"/>
        <v>-17313271.830048267</v>
      </c>
      <c r="W155" s="12"/>
      <c r="X155" s="73">
        <f t="shared" si="39"/>
        <v>-19356707.806840561</v>
      </c>
      <c r="Y155" s="73">
        <f t="shared" si="40"/>
        <v>-17475382.348979075</v>
      </c>
      <c r="Z155" s="73">
        <f t="shared" si="40"/>
        <v>-59919175.426131025</v>
      </c>
      <c r="AA155" s="12">
        <f t="shared" si="41"/>
        <v>-1.4145289525465303</v>
      </c>
      <c r="AB155" s="115">
        <f t="shared" si="42"/>
        <v>41118680.803877473</v>
      </c>
      <c r="AC155" s="73">
        <f>AB155/SUMIFS(FinParameters!$L$8:$L$39,FinParameters!$B$8:$B$39,Financials!$E155,FinParameters!$C$8:$C$39,Financials!$F155)</f>
        <v>37251495.387588106</v>
      </c>
      <c r="AD155" s="73">
        <f t="shared" si="43"/>
        <v>37251495.387588106</v>
      </c>
      <c r="AE155" s="12"/>
      <c r="AF155" s="73">
        <f t="shared" si="44"/>
        <v>21761972.997036912</v>
      </c>
      <c r="AG155" s="73">
        <f t="shared" si="45"/>
        <v>19776113.038609032</v>
      </c>
      <c r="AH155" s="73">
        <f t="shared" si="45"/>
        <v>-22667680.038542919</v>
      </c>
      <c r="AI155" s="12">
        <f t="shared" si="46"/>
        <v>-0.53512234561887362</v>
      </c>
      <c r="AL155" s="73">
        <f>Summary!G155</f>
        <v>-16434156.496391505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17836321.00156378</v>
      </c>
      <c r="AN155" s="20">
        <f>Summary!I155</f>
        <v>867870.34688859864</v>
      </c>
      <c r="AP155" s="12">
        <v>1</v>
      </c>
    </row>
    <row r="156" spans="1:42" x14ac:dyDescent="0.3">
      <c r="A156">
        <v>152</v>
      </c>
      <c r="B156" t="str">
        <f>Summary!B156</f>
        <v>Portland Snowy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20864265.046559762</v>
      </c>
      <c r="H156" s="73">
        <f>SUMIFS(AM$5:AM156,$F$5:$F156,$F156,$D$5:$D156,$D156)</f>
        <v>-526526.24494469725</v>
      </c>
      <c r="I156" s="20">
        <f>SUMIFS(AN$5:AN156,$F$5:$F156,$F156,$D$5:$D156,$D156)</f>
        <v>12366322.279043935</v>
      </c>
      <c r="J156" s="73">
        <f t="shared" si="32"/>
        <v>12366322.279043935</v>
      </c>
      <c r="K156" s="73">
        <f t="shared" si="33"/>
        <v>33230587.325603697</v>
      </c>
      <c r="L156" s="73">
        <f t="shared" si="34"/>
        <v>32704061.080659002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8439853.5290439352</v>
      </c>
      <c r="Q156" s="73">
        <f>P156/SUMIFS(FinParameters!$H$8:$H$39,FinParameters!$B$8:$B$39,Financials!$E156,FinParameters!$C$8:$C$39,Financials!$F156)</f>
        <v>5559592.9368282286</v>
      </c>
      <c r="R156" s="73">
        <f t="shared" si="47"/>
        <v>-33919954.885100216</v>
      </c>
      <c r="S156" s="12">
        <f t="shared" si="36"/>
        <v>-0.80075798628433303</v>
      </c>
      <c r="T156" s="115">
        <f t="shared" si="37"/>
        <v>20864265.046559762</v>
      </c>
      <c r="U156" s="73">
        <f>T156/SUMIFS(FinParameters!$L$8:$L$39,FinParameters!$B$8:$B$39,Financials!$E156,FinParameters!$C$8:$C$39,Financials!$F156)</f>
        <v>18901994.372203808</v>
      </c>
      <c r="V156" s="73">
        <f t="shared" si="38"/>
        <v>18901994.372203808</v>
      </c>
      <c r="W156" s="12"/>
      <c r="X156" s="73">
        <f t="shared" si="39"/>
        <v>29304118.575603697</v>
      </c>
      <c r="Y156" s="73">
        <f t="shared" si="40"/>
        <v>24461587.309032038</v>
      </c>
      <c r="Z156" s="73">
        <f t="shared" si="40"/>
        <v>-15017960.512896407</v>
      </c>
      <c r="AA156" s="12">
        <f t="shared" si="41"/>
        <v>-0.35453324920803553</v>
      </c>
      <c r="AB156" s="115">
        <f t="shared" si="42"/>
        <v>-526526.24494469725</v>
      </c>
      <c r="AC156" s="73">
        <f>AB156/SUMIFS(FinParameters!$L$8:$L$39,FinParameters!$B$8:$B$39,Financials!$E156,FinParameters!$C$8:$C$39,Financials!$F156)</f>
        <v>-477006.7911116422</v>
      </c>
      <c r="AD156" s="73">
        <f t="shared" si="43"/>
        <v>-477006.7911116422</v>
      </c>
      <c r="AE156" s="12"/>
      <c r="AF156" s="73">
        <f t="shared" si="44"/>
        <v>28777592.330659002</v>
      </c>
      <c r="AG156" s="73">
        <f t="shared" si="45"/>
        <v>23984580.517920397</v>
      </c>
      <c r="AH156" s="73">
        <f t="shared" si="45"/>
        <v>-15494967.30400805</v>
      </c>
      <c r="AI156" s="12">
        <f t="shared" si="46"/>
        <v>-0.36579408368698391</v>
      </c>
      <c r="AL156" s="73">
        <f>Summary!G156</f>
        <v>-3552232.1300931172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-146202.77707554121</v>
      </c>
      <c r="AN156" s="20">
        <f>Summary!I156</f>
        <v>3831419.0453938055</v>
      </c>
      <c r="AP156" s="12">
        <v>1</v>
      </c>
    </row>
    <row r="157" spans="1:42" x14ac:dyDescent="0.3">
      <c r="A157">
        <v>153</v>
      </c>
      <c r="B157" t="str">
        <f>Summary!B157</f>
        <v>Portland Snowy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100015233.62717754</v>
      </c>
      <c r="H157" s="73">
        <f>SUMIFS(AM$5:AM157,$F$5:$F157,$F157,$D$5:$D157,$D157)</f>
        <v>-75588543.069388777</v>
      </c>
      <c r="I157" s="20">
        <f>SUMIFS(AN$5:AN157,$F$5:$F157,$F157,$D$5:$D157,$D157)</f>
        <v>37520235.945253253</v>
      </c>
      <c r="J157" s="73">
        <f t="shared" si="32"/>
        <v>37520235.945253253</v>
      </c>
      <c r="K157" s="73">
        <f t="shared" si="33"/>
        <v>137535469.57243079</v>
      </c>
      <c r="L157" s="73">
        <f t="shared" si="34"/>
        <v>61946926.503042012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32616855.476503253</v>
      </c>
      <c r="Q157" s="73">
        <f>P157/SUMIFS(FinParameters!$H$8:$H$39,FinParameters!$B$8:$B$39,Financials!$E157,FinParameters!$C$8:$C$39,Financials!$F157)</f>
        <v>19356516.199624926</v>
      </c>
      <c r="R157" s="73">
        <f t="shared" si="47"/>
        <v>-16096647.587263219</v>
      </c>
      <c r="S157" s="12">
        <f t="shared" si="36"/>
        <v>-0.33043502468283881</v>
      </c>
      <c r="T157" s="115">
        <f t="shared" si="37"/>
        <v>100015233.62717754</v>
      </c>
      <c r="U157" s="73">
        <f>T157/SUMIFS(FinParameters!$L$8:$L$39,FinParameters!$B$8:$B$39,Financials!$E157,FinParameters!$C$8:$C$39,Financials!$F157)</f>
        <v>88398893.067648426</v>
      </c>
      <c r="V157" s="73">
        <f t="shared" si="38"/>
        <v>88398893.067648426</v>
      </c>
      <c r="W157" s="12"/>
      <c r="X157" s="73">
        <f t="shared" si="39"/>
        <v>132632089.10368079</v>
      </c>
      <c r="Y157" s="73">
        <f t="shared" si="40"/>
        <v>107755409.26727335</v>
      </c>
      <c r="Z157" s="73">
        <f t="shared" si="40"/>
        <v>72302245.480385214</v>
      </c>
      <c r="AA157" s="12">
        <f t="shared" si="41"/>
        <v>1.4842341636925769</v>
      </c>
      <c r="AB157" s="115">
        <f t="shared" si="42"/>
        <v>-75588543.069388777</v>
      </c>
      <c r="AC157" s="73">
        <f>AB157/SUMIFS(FinParameters!$L$8:$L$39,FinParameters!$B$8:$B$39,Financials!$E157,FinParameters!$C$8:$C$39,Financials!$F157)</f>
        <v>-66809257.886035927</v>
      </c>
      <c r="AD157" s="73">
        <f t="shared" si="43"/>
        <v>-66809257.886035927</v>
      </c>
      <c r="AE157" s="12"/>
      <c r="AF157" s="73">
        <f t="shared" si="44"/>
        <v>57043546.034292012</v>
      </c>
      <c r="AG157" s="73">
        <f t="shared" si="45"/>
        <v>40946151.381237425</v>
      </c>
      <c r="AH157" s="73">
        <f t="shared" si="45"/>
        <v>5492987.5943492875</v>
      </c>
      <c r="AI157" s="12">
        <f t="shared" si="46"/>
        <v>0.11276108776572505</v>
      </c>
      <c r="AL157" s="73">
        <f>Summary!G157</f>
        <v>14008390.89326204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-17698028.402614098</v>
      </c>
      <c r="AN157" s="20">
        <f>Summary!I157</f>
        <v>9100676.2870243285</v>
      </c>
      <c r="AP157" s="12">
        <v>1</v>
      </c>
    </row>
    <row r="158" spans="1:42" x14ac:dyDescent="0.3">
      <c r="A158">
        <v>154</v>
      </c>
      <c r="B158" t="str">
        <f>Summary!B158</f>
        <v>Portland Snowy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56888597.124111243</v>
      </c>
      <c r="H158" s="73">
        <f>SUMIFS(AM$5:AM158,$F$5:$F158,$F158,$D$5:$D158,$D158)</f>
        <v>-30485044.682931025</v>
      </c>
      <c r="I158" s="20">
        <f>SUMIFS(AN$5:AN158,$F$5:$F158,$F158,$D$5:$D158,$D158)</f>
        <v>24703265.168973345</v>
      </c>
      <c r="J158" s="73">
        <f t="shared" si="32"/>
        <v>24703265.168973345</v>
      </c>
      <c r="K158" s="73">
        <f t="shared" si="33"/>
        <v>81591862.293084592</v>
      </c>
      <c r="L158" s="73">
        <f t="shared" si="34"/>
        <v>51106817.610153563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19799884.700223345</v>
      </c>
      <c r="Q158" s="73">
        <f>P158/SUMIFS(FinParameters!$H$8:$H$39,FinParameters!$B$8:$B$39,Financials!$E158,FinParameters!$C$8:$C$39,Financials!$F158)</f>
        <v>11750267.870753881</v>
      </c>
      <c r="R158" s="73">
        <f t="shared" si="47"/>
        <v>-28913618.36354313</v>
      </c>
      <c r="S158" s="12">
        <f t="shared" si="36"/>
        <v>-0.59354422377908045</v>
      </c>
      <c r="T158" s="115">
        <f t="shared" si="37"/>
        <v>56888597.124111243</v>
      </c>
      <c r="U158" s="73">
        <f>T158/SUMIFS(FinParameters!$L$8:$L$39,FinParameters!$B$8:$B$39,Financials!$E158,FinParameters!$C$8:$C$39,Financials!$F158)</f>
        <v>50281230.484236173</v>
      </c>
      <c r="V158" s="73">
        <f t="shared" si="38"/>
        <v>50281230.484236173</v>
      </c>
      <c r="W158" s="12"/>
      <c r="X158" s="73">
        <f t="shared" si="39"/>
        <v>76688481.824334592</v>
      </c>
      <c r="Y158" s="73">
        <f t="shared" si="40"/>
        <v>62031498.35499005</v>
      </c>
      <c r="Z158" s="73">
        <f t="shared" si="40"/>
        <v>21367612.120693043</v>
      </c>
      <c r="AA158" s="12">
        <f t="shared" si="41"/>
        <v>0.43863838108137326</v>
      </c>
      <c r="AB158" s="115">
        <f t="shared" si="42"/>
        <v>-30485044.682931025</v>
      </c>
      <c r="AC158" s="73">
        <f>AB158/SUMIFS(FinParameters!$L$8:$L$39,FinParameters!$B$8:$B$39,Financials!$E158,FinParameters!$C$8:$C$39,Financials!$F158)</f>
        <v>-26944337.450976301</v>
      </c>
      <c r="AD158" s="73">
        <f t="shared" si="43"/>
        <v>-26944337.450976301</v>
      </c>
      <c r="AE158" s="12"/>
      <c r="AF158" s="73">
        <f t="shared" si="44"/>
        <v>46203437.141403571</v>
      </c>
      <c r="AG158" s="73">
        <f t="shared" si="45"/>
        <v>35087160.904013753</v>
      </c>
      <c r="AH158" s="73">
        <f t="shared" si="45"/>
        <v>-5576725.3302832581</v>
      </c>
      <c r="AI158" s="12">
        <f t="shared" si="46"/>
        <v>-0.11448007183928587</v>
      </c>
      <c r="AL158" s="73">
        <f>Summary!G158</f>
        <v>5091551.1218864843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-8111325.6503159292</v>
      </c>
      <c r="AN158" s="20">
        <f>Summary!I158</f>
        <v>6368317.2644279869</v>
      </c>
      <c r="AP158" s="12">
        <v>1</v>
      </c>
    </row>
    <row r="159" spans="1:42" x14ac:dyDescent="0.3">
      <c r="A159">
        <v>155</v>
      </c>
      <c r="B159" t="str">
        <f>Summary!B159</f>
        <v>Portland Snowy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31430957.758346163</v>
      </c>
      <c r="H159" s="73">
        <f>SUMIFS(AM$5:AM159,$F$5:$F159,$F159,$D$5:$D159,$D159)</f>
        <v>-12055230.36349876</v>
      </c>
      <c r="I159" s="20">
        <f>SUMIFS(AN$5:AN159,$F$5:$F159,$F159,$D$5:$D159,$D159)</f>
        <v>19488087.877852041</v>
      </c>
      <c r="J159" s="73">
        <f t="shared" si="32"/>
        <v>19488087.877852041</v>
      </c>
      <c r="K159" s="73">
        <f t="shared" si="33"/>
        <v>50919045.636198208</v>
      </c>
      <c r="L159" s="73">
        <f t="shared" si="34"/>
        <v>38863815.272699445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14584707.409102041</v>
      </c>
      <c r="Q159" s="73">
        <f>P159/SUMIFS(FinParameters!$H$8:$H$39,FinParameters!$B$8:$B$39,Financials!$E159,FinParameters!$C$8:$C$39,Financials!$F159)</f>
        <v>8655313.9812771063</v>
      </c>
      <c r="R159" s="73">
        <f t="shared" si="47"/>
        <v>-34128795.654664434</v>
      </c>
      <c r="S159" s="12">
        <f t="shared" si="36"/>
        <v>-0.70060236912113449</v>
      </c>
      <c r="T159" s="115">
        <f t="shared" si="37"/>
        <v>31430957.758346163</v>
      </c>
      <c r="U159" s="73">
        <f>T159/SUMIFS(FinParameters!$L$8:$L$39,FinParameters!$B$8:$B$39,Financials!$E159,FinParameters!$C$8:$C$39,Financials!$F159)</f>
        <v>27780386.778387874</v>
      </c>
      <c r="V159" s="73">
        <f t="shared" si="38"/>
        <v>27780386.778387874</v>
      </c>
      <c r="W159" s="12"/>
      <c r="X159" s="73">
        <f t="shared" si="39"/>
        <v>46015665.167448208</v>
      </c>
      <c r="Y159" s="73">
        <f t="shared" si="40"/>
        <v>36435700.759664983</v>
      </c>
      <c r="Z159" s="73">
        <f t="shared" si="40"/>
        <v>-6348408.8762765601</v>
      </c>
      <c r="AA159" s="12">
        <f t="shared" si="41"/>
        <v>-0.13032133755534739</v>
      </c>
      <c r="AB159" s="115">
        <f t="shared" si="42"/>
        <v>-12055230.36349876</v>
      </c>
      <c r="AC159" s="73">
        <f>AB159/SUMIFS(FinParameters!$L$8:$L$39,FinParameters!$B$8:$B$39,Financials!$E159,FinParameters!$C$8:$C$39,Financials!$F159)</f>
        <v>-10655067.044898817</v>
      </c>
      <c r="AD159" s="73">
        <f t="shared" si="43"/>
        <v>-10655067.044898817</v>
      </c>
      <c r="AE159" s="12"/>
      <c r="AF159" s="73">
        <f t="shared" si="44"/>
        <v>33960434.803949445</v>
      </c>
      <c r="AG159" s="73">
        <f t="shared" si="45"/>
        <v>25780633.714766167</v>
      </c>
      <c r="AH159" s="73">
        <f t="shared" si="45"/>
        <v>-17003475.921175376</v>
      </c>
      <c r="AI159" s="12">
        <f t="shared" si="46"/>
        <v>-0.34905056815391933</v>
      </c>
      <c r="AL159" s="73">
        <f>Summary!G159</f>
        <v>-835607.01633421273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-3165576.848724423</v>
      </c>
      <c r="AN159" s="20">
        <f>Summary!I159</f>
        <v>5028323.4961232767</v>
      </c>
      <c r="AP159" s="12">
        <v>1</v>
      </c>
    </row>
    <row r="160" spans="1:42" x14ac:dyDescent="0.3">
      <c r="A160">
        <v>156</v>
      </c>
      <c r="B160" t="str">
        <f>Summary!B160</f>
        <v>Portland Snowy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13215365.732183944</v>
      </c>
      <c r="H160" s="73">
        <f>SUMIFS(AM$5:AM160,$F$5:$F160,$F160,$D$5:$D160,$D160)</f>
        <v>178997.85704321202</v>
      </c>
      <c r="I160" s="20">
        <f>SUMIFS(AN$5:AN160,$F$5:$F160,$F160,$D$5:$D160,$D160)</f>
        <v>16325534.865098733</v>
      </c>
      <c r="J160" s="73">
        <f t="shared" si="32"/>
        <v>16325534.865098733</v>
      </c>
      <c r="K160" s="73">
        <f t="shared" si="33"/>
        <v>29540900.597282678</v>
      </c>
      <c r="L160" s="73">
        <f t="shared" si="34"/>
        <v>29719898.454325892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11422154.396348733</v>
      </c>
      <c r="Q160" s="73">
        <f>P160/SUMIFS(FinParameters!$H$8:$H$39,FinParameters!$B$8:$B$39,Financials!$E160,FinParameters!$C$8:$C$39,Financials!$F160)</f>
        <v>6778492.6958030602</v>
      </c>
      <c r="R160" s="73">
        <f t="shared" si="47"/>
        <v>-37291348.667417742</v>
      </c>
      <c r="S160" s="12">
        <f t="shared" si="36"/>
        <v>-0.76552385523584676</v>
      </c>
      <c r="T160" s="115">
        <f t="shared" si="37"/>
        <v>13215365.732183944</v>
      </c>
      <c r="U160" s="73">
        <f>T160/SUMIFS(FinParameters!$L$8:$L$39,FinParameters!$B$8:$B$39,Financials!$E160,FinParameters!$C$8:$C$39,Financials!$F160)</f>
        <v>11680457.664718665</v>
      </c>
      <c r="V160" s="73">
        <f t="shared" si="38"/>
        <v>11680457.664718665</v>
      </c>
      <c r="W160" s="12"/>
      <c r="X160" s="73">
        <f t="shared" si="39"/>
        <v>24637520.128532678</v>
      </c>
      <c r="Y160" s="73">
        <f t="shared" si="40"/>
        <v>18458950.360521726</v>
      </c>
      <c r="Z160" s="73">
        <f t="shared" si="40"/>
        <v>-25610891.002699077</v>
      </c>
      <c r="AA160" s="12">
        <f t="shared" si="41"/>
        <v>-0.52574521214732106</v>
      </c>
      <c r="AB160" s="115">
        <f t="shared" si="42"/>
        <v>178997.85704321202</v>
      </c>
      <c r="AC160" s="73">
        <f>AB160/SUMIFS(FinParameters!$L$8:$L$39,FinParameters!$B$8:$B$39,Financials!$E160,FinParameters!$C$8:$C$39,Financials!$F160)</f>
        <v>158208.02342055834</v>
      </c>
      <c r="AD160" s="73">
        <f t="shared" si="43"/>
        <v>158208.02342055834</v>
      </c>
      <c r="AE160" s="12"/>
      <c r="AF160" s="73">
        <f t="shared" si="44"/>
        <v>24816517.985575888</v>
      </c>
      <c r="AG160" s="73">
        <f t="shared" si="45"/>
        <v>18617158.383942284</v>
      </c>
      <c r="AH160" s="73">
        <f t="shared" si="45"/>
        <v>-25452682.97927852</v>
      </c>
      <c r="AI160" s="12">
        <f t="shared" si="46"/>
        <v>-0.52249748793390405</v>
      </c>
      <c r="AL160" s="73">
        <f>Summary!G160</f>
        <v>-4034908.4475090615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72313.962084953921</v>
      </c>
      <c r="AN160" s="20">
        <f>Summary!I160</f>
        <v>4203384.5259492463</v>
      </c>
      <c r="AP160" s="12">
        <v>1</v>
      </c>
    </row>
    <row r="161" spans="1:42" x14ac:dyDescent="0.3">
      <c r="A161">
        <v>157</v>
      </c>
      <c r="B161" t="str">
        <f>Summary!B161</f>
        <v>Portland Snowy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2089356.8301538285</v>
      </c>
      <c r="H161" s="73">
        <f>SUMIFS(AM$5:AM161,$F$5:$F161,$F161,$D$5:$D161,$D161)</f>
        <v>11348651.765415933</v>
      </c>
      <c r="I161" s="20">
        <f>SUMIFS(AN$5:AN161,$F$5:$F161,$F161,$D$5:$D161,$D161)</f>
        <v>13511435.703886792</v>
      </c>
      <c r="J161" s="73">
        <f t="shared" si="32"/>
        <v>13511435.703886792</v>
      </c>
      <c r="K161" s="73">
        <f t="shared" si="33"/>
        <v>15600792.534040621</v>
      </c>
      <c r="L161" s="73">
        <f t="shared" si="34"/>
        <v>26949444.299456552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8608055.2351367921</v>
      </c>
      <c r="Q161" s="73">
        <f>P161/SUMIFS(FinParameters!$H$8:$H$39,FinParameters!$B$8:$B$39,Financials!$E161,FinParameters!$C$8:$C$39,Financials!$F161)</f>
        <v>5108461.8112933571</v>
      </c>
      <c r="R161" s="73">
        <f t="shared" si="47"/>
        <v>-40105447.82862968</v>
      </c>
      <c r="S161" s="12">
        <f t="shared" si="36"/>
        <v>-0.82329221481221004</v>
      </c>
      <c r="T161" s="115">
        <f t="shared" si="37"/>
        <v>2089356.8301538285</v>
      </c>
      <c r="U161" s="73">
        <f>T161/SUMIFS(FinParameters!$L$8:$L$39,FinParameters!$B$8:$B$39,Financials!$E161,FinParameters!$C$8:$C$39,Financials!$F161)</f>
        <v>1846686.9926776912</v>
      </c>
      <c r="V161" s="73">
        <f t="shared" si="38"/>
        <v>1846686.9926776912</v>
      </c>
      <c r="W161" s="12"/>
      <c r="X161" s="73">
        <f t="shared" si="39"/>
        <v>10697412.065290621</v>
      </c>
      <c r="Y161" s="73">
        <f t="shared" si="40"/>
        <v>6955148.8039710484</v>
      </c>
      <c r="Z161" s="73">
        <f t="shared" si="40"/>
        <v>-38258760.835951991</v>
      </c>
      <c r="AA161" s="12">
        <f t="shared" si="41"/>
        <v>-0.78538307511719874</v>
      </c>
      <c r="AB161" s="115">
        <f t="shared" si="42"/>
        <v>11348651.765415933</v>
      </c>
      <c r="AC161" s="73">
        <f>AB161/SUMIFS(FinParameters!$L$8:$L$39,FinParameters!$B$8:$B$39,Financials!$E161,FinParameters!$C$8:$C$39,Financials!$F161)</f>
        <v>10030554.521450188</v>
      </c>
      <c r="AD161" s="73">
        <f t="shared" si="43"/>
        <v>10030554.521450188</v>
      </c>
      <c r="AE161" s="12"/>
      <c r="AF161" s="73">
        <f t="shared" si="44"/>
        <v>22046063.830706552</v>
      </c>
      <c r="AG161" s="73">
        <f t="shared" si="45"/>
        <v>16985703.325421236</v>
      </c>
      <c r="AH161" s="73">
        <f t="shared" si="45"/>
        <v>-28228206.314501803</v>
      </c>
      <c r="AI161" s="12">
        <f t="shared" si="46"/>
        <v>-0.57947395566175552</v>
      </c>
      <c r="AL161" s="73">
        <f>Summary!G161</f>
        <v>-6266918.8883838234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2960958.4350883374</v>
      </c>
      <c r="AN161" s="20">
        <f>Summary!I161</f>
        <v>3496986.8420901541</v>
      </c>
      <c r="AP161" s="12">
        <v>1</v>
      </c>
    </row>
    <row r="162" spans="1:42" x14ac:dyDescent="0.3">
      <c r="A162">
        <v>158</v>
      </c>
      <c r="B162" t="str">
        <f>Summary!B162</f>
        <v>Portland Snowy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-12406456.277600959</v>
      </c>
      <c r="H162" s="73">
        <f>SUMIFS(AM$5:AM162,$F$5:$F162,$F162,$D$5:$D162,$D162)</f>
        <v>26470477.391477831</v>
      </c>
      <c r="I162" s="20">
        <f>SUMIFS(AN$5:AN162,$F$5:$F162,$F162,$D$5:$D162,$D162)</f>
        <v>10175085.71078302</v>
      </c>
      <c r="J162" s="73">
        <f t="shared" si="32"/>
        <v>10175085.71078302</v>
      </c>
      <c r="K162" s="73">
        <f t="shared" si="33"/>
        <v>-2231370.5668179393</v>
      </c>
      <c r="L162" s="73">
        <f t="shared" si="34"/>
        <v>24239106.824659891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5271705.2420330197</v>
      </c>
      <c r="Q162" s="73">
        <f>P162/SUMIFS(FinParameters!$H$8:$H$39,FinParameters!$B$8:$B$39,Financials!$E162,FinParameters!$C$8:$C$39,Financials!$F162)</f>
        <v>3128500.4770177607</v>
      </c>
      <c r="R162" s="73">
        <f t="shared" si="47"/>
        <v>-43441797.821733452</v>
      </c>
      <c r="S162" s="12">
        <f t="shared" si="36"/>
        <v>-0.89178143819523092</v>
      </c>
      <c r="T162" s="115">
        <f t="shared" si="37"/>
        <v>-12406456.277600959</v>
      </c>
      <c r="U162" s="73">
        <f>T162/SUMIFS(FinParameters!$L$8:$L$39,FinParameters!$B$8:$B$39,Financials!$E162,FinParameters!$C$8:$C$39,Financials!$F162)</f>
        <v>-10965499.574997617</v>
      </c>
      <c r="V162" s="73">
        <f t="shared" si="38"/>
        <v>-10965499.574997617</v>
      </c>
      <c r="W162" s="12"/>
      <c r="X162" s="73">
        <f t="shared" si="39"/>
        <v>-7134751.0355679393</v>
      </c>
      <c r="Y162" s="73">
        <f t="shared" si="40"/>
        <v>-7836999.0979798567</v>
      </c>
      <c r="Z162" s="73">
        <f t="shared" si="40"/>
        <v>-54407297.396731071</v>
      </c>
      <c r="AA162" s="12">
        <f t="shared" si="41"/>
        <v>-1.1168832864577891</v>
      </c>
      <c r="AB162" s="115">
        <f t="shared" si="42"/>
        <v>26470477.391477831</v>
      </c>
      <c r="AC162" s="73">
        <f>AB162/SUMIFS(FinParameters!$L$8:$L$39,FinParameters!$B$8:$B$39,Financials!$E162,FinParameters!$C$8:$C$39,Financials!$F162)</f>
        <v>23396044.937528469</v>
      </c>
      <c r="AD162" s="73">
        <f t="shared" si="43"/>
        <v>23396044.937528469</v>
      </c>
      <c r="AE162" s="12"/>
      <c r="AF162" s="73">
        <f t="shared" si="44"/>
        <v>19335726.355909891</v>
      </c>
      <c r="AG162" s="73">
        <f t="shared" si="45"/>
        <v>15559045.839548612</v>
      </c>
      <c r="AH162" s="73">
        <f t="shared" si="45"/>
        <v>-31011252.459202603</v>
      </c>
      <c r="AI162" s="12">
        <f t="shared" si="46"/>
        <v>-0.63660485304472059</v>
      </c>
      <c r="AL162" s="73">
        <f>Summary!G162</f>
        <v>-9713014.5360519662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7112984.5551353525</v>
      </c>
      <c r="AN162" s="20">
        <f>Summary!I162</f>
        <v>2626650.1397670945</v>
      </c>
      <c r="AP162" s="12">
        <v>1</v>
      </c>
    </row>
    <row r="163" spans="1:42" x14ac:dyDescent="0.3">
      <c r="A163">
        <v>159</v>
      </c>
      <c r="B163" t="str">
        <f>Summary!B163</f>
        <v>Portland Snowy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-33229835.638182536</v>
      </c>
      <c r="H163" s="73">
        <f>SUMIFS(AM$5:AM163,$F$5:$F163,$F163,$D$5:$D163,$D163)</f>
        <v>56517929.299331665</v>
      </c>
      <c r="I163" s="20">
        <f>SUMIFS(AN$5:AN163,$F$5:$F163,$F163,$D$5:$D163,$D163)</f>
        <v>4898662.0519153448</v>
      </c>
      <c r="J163" s="73">
        <f t="shared" si="32"/>
        <v>4898662.0519153448</v>
      </c>
      <c r="K163" s="73">
        <f t="shared" si="33"/>
        <v>-28331173.586267192</v>
      </c>
      <c r="L163" s="73">
        <f t="shared" si="34"/>
        <v>28186755.713064473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-4718.4168346552178</v>
      </c>
      <c r="Q163" s="73">
        <f>P163/SUMIFS(FinParameters!$H$8:$H$39,FinParameters!$B$8:$B$39,Financials!$E163,FinParameters!$C$8:$C$39,Financials!$F163)</f>
        <v>-2800.1507368599996</v>
      </c>
      <c r="R163" s="73">
        <f t="shared" si="47"/>
        <v>-48718221.480601124</v>
      </c>
      <c r="S163" s="12">
        <f t="shared" si="36"/>
        <v>-1.0000968605527809</v>
      </c>
      <c r="T163" s="115">
        <f t="shared" si="37"/>
        <v>-33229835.638182536</v>
      </c>
      <c r="U163" s="73">
        <f>T163/SUMIFS(FinParameters!$L$8:$L$39,FinParameters!$B$8:$B$39,Financials!$E163,FinParameters!$C$8:$C$39,Financials!$F163)</f>
        <v>-29370332.70536717</v>
      </c>
      <c r="V163" s="73">
        <f t="shared" si="38"/>
        <v>-29370332.70536717</v>
      </c>
      <c r="W163" s="12"/>
      <c r="X163" s="73">
        <f t="shared" si="39"/>
        <v>-33234554.055017192</v>
      </c>
      <c r="Y163" s="73">
        <f t="shared" si="40"/>
        <v>-29373132.856104031</v>
      </c>
      <c r="Z163" s="73">
        <f t="shared" si="40"/>
        <v>-78088554.185968295</v>
      </c>
      <c r="AA163" s="12">
        <f t="shared" si="41"/>
        <v>-1.6030166026809769</v>
      </c>
      <c r="AB163" s="115">
        <f t="shared" si="42"/>
        <v>56517929.299331665</v>
      </c>
      <c r="AC163" s="73">
        <f>AB163/SUMIFS(FinParameters!$L$8:$L$39,FinParameters!$B$8:$B$39,Financials!$E163,FinParameters!$C$8:$C$39,Financials!$F163)</f>
        <v>49953614.13802585</v>
      </c>
      <c r="AD163" s="73">
        <f t="shared" si="43"/>
        <v>49953614.13802585</v>
      </c>
      <c r="AE163" s="12"/>
      <c r="AF163" s="73">
        <f t="shared" si="44"/>
        <v>23283375.244314473</v>
      </c>
      <c r="AG163" s="73">
        <f t="shared" si="45"/>
        <v>20580481.281921819</v>
      </c>
      <c r="AH163" s="73">
        <f t="shared" si="45"/>
        <v>-28134940.047942445</v>
      </c>
      <c r="AI163" s="12">
        <f t="shared" si="46"/>
        <v>-0.57755936811018338</v>
      </c>
      <c r="AL163" s="73">
        <f>Summary!G163</f>
        <v>-14119223.01328058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15399248.495454192</v>
      </c>
      <c r="AN163" s="20">
        <f>Summary!I163</f>
        <v>1218288.4838539469</v>
      </c>
      <c r="AP163" s="12">
        <v>1</v>
      </c>
    </row>
    <row r="164" spans="1:42" x14ac:dyDescent="0.3">
      <c r="A164">
        <v>160</v>
      </c>
      <c r="B164" t="str">
        <f>Summary!B164</f>
        <v>Portland Snowy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17516252.321527679</v>
      </c>
      <c r="H164" s="73">
        <f>SUMIFS(AM$5:AM164,$F$5:$F164,$F164,$D$5:$D164,$D164)</f>
        <v>-723200.24372449168</v>
      </c>
      <c r="I164" s="20">
        <f>SUMIFS(AN$5:AN164,$F$5:$F164,$F164,$D$5:$D164,$D164)</f>
        <v>16660874.805737438</v>
      </c>
      <c r="J164" s="73">
        <f t="shared" si="32"/>
        <v>16660874.805737438</v>
      </c>
      <c r="K164" s="73">
        <f t="shared" si="33"/>
        <v>34177127.127265118</v>
      </c>
      <c r="L164" s="73">
        <f t="shared" si="34"/>
        <v>33453926.883540623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11757494.336987438</v>
      </c>
      <c r="Q164" s="73">
        <f>P164/SUMIFS(FinParameters!$H$8:$H$39,FinParameters!$B$8:$B$39,Financials!$E164,FinParameters!$C$8:$C$39,Financials!$F164)</f>
        <v>6977500.6289261775</v>
      </c>
      <c r="R164" s="73">
        <f t="shared" si="47"/>
        <v>-36956008.726779036</v>
      </c>
      <c r="S164" s="12">
        <f t="shared" si="36"/>
        <v>-0.75863993353964387</v>
      </c>
      <c r="T164" s="115">
        <f t="shared" si="37"/>
        <v>17516252.321527679</v>
      </c>
      <c r="U164" s="73">
        <f>T164/SUMIFS(FinParameters!$L$8:$L$39,FinParameters!$B$8:$B$39,Financials!$E164,FinParameters!$C$8:$C$39,Financials!$F164)</f>
        <v>15481814.717232397</v>
      </c>
      <c r="V164" s="73">
        <f t="shared" si="38"/>
        <v>15481814.717232397</v>
      </c>
      <c r="W164" s="12"/>
      <c r="X164" s="73">
        <f t="shared" si="39"/>
        <v>29273746.658515118</v>
      </c>
      <c r="Y164" s="73">
        <f t="shared" si="40"/>
        <v>22459315.346158575</v>
      </c>
      <c r="Z164" s="73">
        <f t="shared" si="40"/>
        <v>-21474194.009546638</v>
      </c>
      <c r="AA164" s="12">
        <f t="shared" si="41"/>
        <v>-0.4408263142446705</v>
      </c>
      <c r="AB164" s="115">
        <f t="shared" si="42"/>
        <v>-723200.24372449168</v>
      </c>
      <c r="AC164" s="73">
        <f>AB164/SUMIFS(FinParameters!$L$8:$L$39,FinParameters!$B$8:$B$39,Financials!$E164,FinParameters!$C$8:$C$39,Financials!$F164)</f>
        <v>-639203.63621613977</v>
      </c>
      <c r="AD164" s="73">
        <f t="shared" si="43"/>
        <v>-639203.63621613977</v>
      </c>
      <c r="AE164" s="12"/>
      <c r="AF164" s="73">
        <f t="shared" si="44"/>
        <v>28550546.414790627</v>
      </c>
      <c r="AG164" s="73">
        <f t="shared" si="45"/>
        <v>21820111.709942434</v>
      </c>
      <c r="AH164" s="73">
        <f t="shared" si="45"/>
        <v>-22113397.645762779</v>
      </c>
      <c r="AI164" s="12">
        <f t="shared" si="46"/>
        <v>-0.45394800732799107</v>
      </c>
      <c r="AL164" s="73">
        <f>Summary!G164</f>
        <v>-3348012.7250320832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-196673.99877979443</v>
      </c>
      <c r="AN164" s="20">
        <f>Summary!I164</f>
        <v>4294552.5266935024</v>
      </c>
      <c r="AP164" s="12">
        <v>1</v>
      </c>
    </row>
    <row r="165" spans="1:42" x14ac:dyDescent="0.3">
      <c r="A165">
        <v>161</v>
      </c>
      <c r="B165" t="str">
        <f>Summary!B165</f>
        <v>Portland Snowy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121034595.12118107</v>
      </c>
      <c r="H165" s="73">
        <f>SUMIFS(AM$5:AM165,$F$5:$F165,$F165,$D$5:$D165,$D165)</f>
        <v>-98041176.529179111</v>
      </c>
      <c r="I165" s="20">
        <f>SUMIFS(AN$5:AN165,$F$5:$F165,$F165,$D$5:$D165,$D165)</f>
        <v>49489341.643374018</v>
      </c>
      <c r="J165" s="73">
        <f t="shared" si="32"/>
        <v>49489341.643374018</v>
      </c>
      <c r="K165" s="73">
        <f t="shared" si="33"/>
        <v>170523936.7645551</v>
      </c>
      <c r="L165" s="73">
        <f t="shared" si="34"/>
        <v>72482760.235375971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43599626.662905268</v>
      </c>
      <c r="Q165" s="73">
        <f>P165/SUMIFS(FinParameters!$H$8:$H$39,FinParameters!$B$8:$B$39,Financials!$E165,FinParameters!$C$8:$C$39,Financials!$F165)</f>
        <v>23310140.852214839</v>
      </c>
      <c r="R165" s="73">
        <f t="shared" si="47"/>
        <v>-9986624.5614919215</v>
      </c>
      <c r="S165" s="12">
        <f t="shared" si="36"/>
        <v>-0.18636542645373799</v>
      </c>
      <c r="T165" s="115">
        <f t="shared" si="37"/>
        <v>121034595.12118107</v>
      </c>
      <c r="U165" s="73">
        <f>T165/SUMIFS(FinParameters!$L$8:$L$39,FinParameters!$B$8:$B$39,Financials!$E165,FinParameters!$C$8:$C$39,Financials!$F165)</f>
        <v>104367752.04579303</v>
      </c>
      <c r="V165" s="73">
        <f t="shared" si="38"/>
        <v>104367752.04579303</v>
      </c>
      <c r="W165" s="12"/>
      <c r="X165" s="73">
        <f t="shared" si="39"/>
        <v>164634221.78408635</v>
      </c>
      <c r="Y165" s="73">
        <f t="shared" si="40"/>
        <v>127677892.89800787</v>
      </c>
      <c r="Z165" s="73">
        <f t="shared" si="40"/>
        <v>94381127.484301105</v>
      </c>
      <c r="AA165" s="12">
        <f t="shared" si="41"/>
        <v>1.7612937148574126</v>
      </c>
      <c r="AB165" s="115">
        <f t="shared" si="42"/>
        <v>-98041176.529179111</v>
      </c>
      <c r="AC165" s="73">
        <f>AB165/SUMIFS(FinParameters!$L$8:$L$39,FinParameters!$B$8:$B$39,Financials!$E165,FinParameters!$C$8:$C$39,Financials!$F165)</f>
        <v>-84540599.25619173</v>
      </c>
      <c r="AD165" s="73">
        <f t="shared" si="43"/>
        <v>-84540599.25619173</v>
      </c>
      <c r="AE165" s="12"/>
      <c r="AF165" s="73">
        <f t="shared" si="44"/>
        <v>66593045.254907236</v>
      </c>
      <c r="AG165" s="73">
        <f t="shared" si="45"/>
        <v>43137293.641816139</v>
      </c>
      <c r="AH165" s="73">
        <f t="shared" si="45"/>
        <v>9840528.2281093746</v>
      </c>
      <c r="AI165" s="12">
        <f t="shared" si="46"/>
        <v>0.18363904925726729</v>
      </c>
      <c r="AL165" s="73">
        <f>Summary!G165</f>
        <v>21019361.494003534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-22452633.45979033</v>
      </c>
      <c r="AN165" s="20">
        <f>Summary!I165</f>
        <v>11969105.698120765</v>
      </c>
      <c r="AP165" s="12">
        <v>1</v>
      </c>
    </row>
    <row r="166" spans="1:42" x14ac:dyDescent="0.3">
      <c r="A166">
        <v>162</v>
      </c>
      <c r="B166" t="str">
        <f>Summary!B166</f>
        <v>Portland Snowy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65073417.287281707</v>
      </c>
      <c r="H166" s="73">
        <f>SUMIFS(AM$5:AM166,$F$5:$F166,$F166,$D$5:$D166,$D166)</f>
        <v>-40385911.21728164</v>
      </c>
      <c r="I166" s="20">
        <f>SUMIFS(AN$5:AN166,$F$5:$F166,$F166,$D$5:$D166,$D166)</f>
        <v>32710109.32288944</v>
      </c>
      <c r="J166" s="73">
        <f t="shared" si="32"/>
        <v>32710109.32288944</v>
      </c>
      <c r="K166" s="73">
        <f t="shared" si="33"/>
        <v>97783526.610171139</v>
      </c>
      <c r="L166" s="73">
        <f t="shared" si="34"/>
        <v>57397615.392889507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26820394.34242069</v>
      </c>
      <c r="Q166" s="73">
        <f>P166/SUMIFS(FinParameters!$H$8:$H$39,FinParameters!$B$8:$B$39,Financials!$E166,FinParameters!$C$8:$C$39,Financials!$F166)</f>
        <v>14339278.055462891</v>
      </c>
      <c r="R166" s="73">
        <f t="shared" si="47"/>
        <v>-26765856.8819765</v>
      </c>
      <c r="S166" s="12">
        <f t="shared" si="36"/>
        <v>-0.49949112450303895</v>
      </c>
      <c r="T166" s="115">
        <f t="shared" si="37"/>
        <v>65073417.287281707</v>
      </c>
      <c r="U166" s="73">
        <f>T166/SUMIFS(FinParameters!$L$8:$L$39,FinParameters!$B$8:$B$39,Financials!$E166,FinParameters!$C$8:$C$39,Financials!$F166)</f>
        <v>56112603.78416314</v>
      </c>
      <c r="V166" s="73">
        <f t="shared" si="38"/>
        <v>56112603.78416314</v>
      </c>
      <c r="W166" s="12"/>
      <c r="X166" s="73">
        <f t="shared" si="39"/>
        <v>91893811.629702389</v>
      </c>
      <c r="Y166" s="73">
        <f t="shared" si="40"/>
        <v>70451881.839626029</v>
      </c>
      <c r="Z166" s="73">
        <f t="shared" si="40"/>
        <v>29346746.90218664</v>
      </c>
      <c r="AA166" s="12">
        <f t="shared" si="41"/>
        <v>0.54765441193664632</v>
      </c>
      <c r="AB166" s="115">
        <f t="shared" si="42"/>
        <v>-40385911.21728164</v>
      </c>
      <c r="AC166" s="73">
        <f>AB166/SUMIFS(FinParameters!$L$8:$L$39,FinParameters!$B$8:$B$39,Financials!$E166,FinParameters!$C$8:$C$39,Financials!$F166)</f>
        <v>-34824644.671621144</v>
      </c>
      <c r="AD166" s="73">
        <f t="shared" si="43"/>
        <v>-34824644.671621144</v>
      </c>
      <c r="AE166" s="12"/>
      <c r="AF166" s="73">
        <f t="shared" si="44"/>
        <v>51507900.41242075</v>
      </c>
      <c r="AG166" s="73">
        <f t="shared" si="45"/>
        <v>35627237.168004885</v>
      </c>
      <c r="AH166" s="73">
        <f t="shared" si="45"/>
        <v>-5477897.7694345042</v>
      </c>
      <c r="AI166" s="12">
        <f t="shared" si="46"/>
        <v>-0.10222580688645899</v>
      </c>
      <c r="AL166" s="73">
        <f>Summary!G166</f>
        <v>8184820.1631704606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-9900866.5343506131</v>
      </c>
      <c r="AN166" s="20">
        <f>Summary!I166</f>
        <v>8006844.1539160926</v>
      </c>
      <c r="AP166" s="12">
        <v>1</v>
      </c>
    </row>
    <row r="167" spans="1:42" x14ac:dyDescent="0.3">
      <c r="A167">
        <v>163</v>
      </c>
      <c r="B167" t="str">
        <f>Summary!B167</f>
        <v>Portland Snowy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33898100.359604634</v>
      </c>
      <c r="H167" s="73">
        <f>SUMIFS(AM$5:AM167,$F$5:$F167,$F167,$D$5:$D167,$D167)</f>
        <v>-15941829.739682164</v>
      </c>
      <c r="I167" s="20">
        <f>SUMIFS(AN$5:AN167,$F$5:$F167,$F167,$D$5:$D167,$D167)</f>
        <v>25879528.093483951</v>
      </c>
      <c r="J167" s="73">
        <f t="shared" si="32"/>
        <v>25879528.093483951</v>
      </c>
      <c r="K167" s="73">
        <f t="shared" si="33"/>
        <v>59777628.453088582</v>
      </c>
      <c r="L167" s="73">
        <f t="shared" si="34"/>
        <v>43835798.713406421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19989813.113015201</v>
      </c>
      <c r="Q167" s="73">
        <f>P167/SUMIFS(FinParameters!$H$8:$H$39,FinParameters!$B$8:$B$39,Financials!$E167,FinParameters!$C$8:$C$39,Financials!$F167)</f>
        <v>10687370.396001136</v>
      </c>
      <c r="R167" s="73">
        <f t="shared" si="47"/>
        <v>-33596438.111381985</v>
      </c>
      <c r="S167" s="12">
        <f t="shared" si="36"/>
        <v>-0.62696003813914725</v>
      </c>
      <c r="T167" s="115">
        <f t="shared" si="37"/>
        <v>33898100.359604634</v>
      </c>
      <c r="U167" s="73">
        <f>T167/SUMIFS(FinParameters!$L$8:$L$39,FinParameters!$B$8:$B$39,Financials!$E167,FinParameters!$C$8:$C$39,Financials!$F167)</f>
        <v>29230225.70210173</v>
      </c>
      <c r="V167" s="73">
        <f t="shared" si="38"/>
        <v>29230225.70210173</v>
      </c>
      <c r="W167" s="12"/>
      <c r="X167" s="73">
        <f t="shared" si="39"/>
        <v>53887913.472619832</v>
      </c>
      <c r="Y167" s="73">
        <f t="shared" si="40"/>
        <v>39917596.098102868</v>
      </c>
      <c r="Z167" s="73">
        <f t="shared" si="40"/>
        <v>-4366212.4092802554</v>
      </c>
      <c r="AA167" s="12">
        <f t="shared" si="41"/>
        <v>-8.1480086953579806E-2</v>
      </c>
      <c r="AB167" s="115">
        <f t="shared" si="42"/>
        <v>-15941829.739682164</v>
      </c>
      <c r="AC167" s="73">
        <f>AB167/SUMIFS(FinParameters!$L$8:$L$39,FinParameters!$B$8:$B$39,Financials!$E167,FinParameters!$C$8:$C$39,Financials!$F167)</f>
        <v>-13746589.822203897</v>
      </c>
      <c r="AD167" s="73">
        <f t="shared" si="43"/>
        <v>-13746589.822203897</v>
      </c>
      <c r="AE167" s="12"/>
      <c r="AF167" s="73">
        <f t="shared" si="44"/>
        <v>37946083.732937664</v>
      </c>
      <c r="AG167" s="73">
        <f t="shared" si="45"/>
        <v>26171006.275898971</v>
      </c>
      <c r="AH167" s="73">
        <f t="shared" si="45"/>
        <v>-18112802.231484152</v>
      </c>
      <c r="AI167" s="12">
        <f t="shared" si="46"/>
        <v>-0.3380121172431933</v>
      </c>
      <c r="AL167" s="73">
        <f>Summary!G167</f>
        <v>2467142.6012584707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-3886599.3761834037</v>
      </c>
      <c r="AN167" s="20">
        <f>Summary!I167</f>
        <v>6391440.2156319097</v>
      </c>
      <c r="AP167" s="12">
        <v>1</v>
      </c>
    </row>
    <row r="168" spans="1:42" x14ac:dyDescent="0.3">
      <c r="A168">
        <v>164</v>
      </c>
      <c r="B168" t="str">
        <f>Summary!B168</f>
        <v>Portland Snowy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12067056.868513694</v>
      </c>
      <c r="H168" s="73">
        <f>SUMIFS(AM$5:AM168,$F$5:$F168,$F168,$D$5:$D168,$D168)</f>
        <v>207746.98097481657</v>
      </c>
      <c r="I168" s="20">
        <f>SUMIFS(AN$5:AN168,$F$5:$F168,$F168,$D$5:$D168,$D168)</f>
        <v>21668248.150932468</v>
      </c>
      <c r="J168" s="73">
        <f t="shared" si="32"/>
        <v>21668248.150932468</v>
      </c>
      <c r="K168" s="73">
        <f t="shared" si="33"/>
        <v>33735305.019446164</v>
      </c>
      <c r="L168" s="73">
        <f t="shared" si="34"/>
        <v>33943052.00042098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15778533.170463718</v>
      </c>
      <c r="Q168" s="73">
        <f>P168/SUMIFS(FinParameters!$H$8:$H$39,FinParameters!$B$8:$B$39,Financials!$E168,FinParameters!$C$8:$C$39,Financials!$F168)</f>
        <v>8435848.1665114537</v>
      </c>
      <c r="R168" s="73">
        <f t="shared" si="47"/>
        <v>-37807718.053933471</v>
      </c>
      <c r="S168" s="12">
        <f t="shared" si="36"/>
        <v>-0.70554885236532583</v>
      </c>
      <c r="T168" s="115">
        <f t="shared" si="37"/>
        <v>12067056.868513694</v>
      </c>
      <c r="U168" s="73">
        <f>T168/SUMIFS(FinParameters!$L$8:$L$39,FinParameters!$B$8:$B$39,Financials!$E168,FinParameters!$C$8:$C$39,Financials!$F168)</f>
        <v>10405385.319086539</v>
      </c>
      <c r="V168" s="73">
        <f t="shared" si="38"/>
        <v>10405385.319086539</v>
      </c>
      <c r="W168" s="12"/>
      <c r="X168" s="73">
        <f t="shared" si="39"/>
        <v>27845590.038977414</v>
      </c>
      <c r="Y168" s="73">
        <f t="shared" si="40"/>
        <v>18841233.48559799</v>
      </c>
      <c r="Z168" s="73">
        <f t="shared" si="40"/>
        <v>-27402332.734846935</v>
      </c>
      <c r="AA168" s="12">
        <f t="shared" si="41"/>
        <v>-0.51136872068354311</v>
      </c>
      <c r="AB168" s="115">
        <f t="shared" si="42"/>
        <v>207746.98097481657</v>
      </c>
      <c r="AC168" s="73">
        <f>AB168/SUMIFS(FinParameters!$L$8:$L$39,FinParameters!$B$8:$B$39,Financials!$E168,FinParameters!$C$8:$C$39,Financials!$F168)</f>
        <v>179139.57060734092</v>
      </c>
      <c r="AD168" s="73">
        <f t="shared" si="43"/>
        <v>179139.57060734092</v>
      </c>
      <c r="AE168" s="12"/>
      <c r="AF168" s="73">
        <f t="shared" si="44"/>
        <v>28053337.01995223</v>
      </c>
      <c r="AG168" s="73">
        <f t="shared" si="45"/>
        <v>19020373.056205332</v>
      </c>
      <c r="AH168" s="73">
        <f t="shared" si="45"/>
        <v>-27223193.164239593</v>
      </c>
      <c r="AI168" s="12">
        <f t="shared" si="46"/>
        <v>-0.50802570700906191</v>
      </c>
      <c r="AL168" s="73">
        <f>Summary!G168</f>
        <v>-1148308.8636702499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28749.123931604558</v>
      </c>
      <c r="AN168" s="20">
        <f>Summary!I168</f>
        <v>5342713.2858337369</v>
      </c>
      <c r="AP168" s="12">
        <v>1</v>
      </c>
    </row>
    <row r="169" spans="1:42" x14ac:dyDescent="0.3">
      <c r="A169">
        <v>165</v>
      </c>
      <c r="B169" t="str">
        <f>Summary!B169</f>
        <v>Portland Snowy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-2121680.8854247741</v>
      </c>
      <c r="H169" s="73">
        <f>SUMIFS(AM$5:AM169,$F$5:$F169,$F169,$D$5:$D169,$D169)</f>
        <v>15110287.318144243</v>
      </c>
      <c r="I169" s="20">
        <f>SUMIFS(AN$5:AN169,$F$5:$F169,$F169,$D$5:$D169,$D169)</f>
        <v>17864054.181455459</v>
      </c>
      <c r="J169" s="73">
        <f t="shared" si="32"/>
        <v>17864054.181455459</v>
      </c>
      <c r="K169" s="73">
        <f t="shared" si="33"/>
        <v>15742373.296030685</v>
      </c>
      <c r="L169" s="73">
        <f t="shared" si="34"/>
        <v>30852660.614174929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11974339.200986709</v>
      </c>
      <c r="Q169" s="73">
        <f>P169/SUMIFS(FinParameters!$H$8:$H$39,FinParameters!$B$8:$B$39,Financials!$E169,FinParameters!$C$8:$C$39,Financials!$F169)</f>
        <v>6401970.7220263267</v>
      </c>
      <c r="R169" s="73">
        <f t="shared" si="47"/>
        <v>-41611912.023410477</v>
      </c>
      <c r="S169" s="12">
        <f t="shared" si="36"/>
        <v>-0.77654083039242472</v>
      </c>
      <c r="T169" s="115">
        <f t="shared" si="37"/>
        <v>-2121680.8854247741</v>
      </c>
      <c r="U169" s="73">
        <f>T169/SUMIFS(FinParameters!$L$8:$L$39,FinParameters!$B$8:$B$39,Financials!$E169,FinParameters!$C$8:$C$39,Financials!$F169)</f>
        <v>-1829518.7780700913</v>
      </c>
      <c r="V169" s="73">
        <f t="shared" si="38"/>
        <v>-1829518.7780700913</v>
      </c>
      <c r="W169" s="12"/>
      <c r="X169" s="73">
        <f t="shared" si="39"/>
        <v>9852658.3155619353</v>
      </c>
      <c r="Y169" s="73">
        <f t="shared" si="40"/>
        <v>4572451.9439562354</v>
      </c>
      <c r="Z169" s="73">
        <f t="shared" si="40"/>
        <v>-43441430.801480569</v>
      </c>
      <c r="AA169" s="12">
        <f t="shared" si="41"/>
        <v>-0.81068240096822064</v>
      </c>
      <c r="AB169" s="115">
        <f t="shared" si="42"/>
        <v>15110287.318144243</v>
      </c>
      <c r="AC169" s="73">
        <f>AB169/SUMIFS(FinParameters!$L$8:$L$39,FinParameters!$B$8:$B$39,Financials!$E169,FinParameters!$C$8:$C$39,Financials!$F169)</f>
        <v>13029553.398198539</v>
      </c>
      <c r="AD169" s="73">
        <f t="shared" si="43"/>
        <v>13029553.398198539</v>
      </c>
      <c r="AE169" s="12"/>
      <c r="AF169" s="73">
        <f t="shared" si="44"/>
        <v>24962945.633706179</v>
      </c>
      <c r="AG169" s="73">
        <f t="shared" si="45"/>
        <v>17602005.342154775</v>
      </c>
      <c r="AH169" s="73">
        <f t="shared" si="45"/>
        <v>-30411877.403282031</v>
      </c>
      <c r="AI169" s="12">
        <f t="shared" si="46"/>
        <v>-0.56753134821709383</v>
      </c>
      <c r="AL169" s="73">
        <f>Summary!G169</f>
        <v>-4211037.7155786026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3761635.5527283102</v>
      </c>
      <c r="AN169" s="20">
        <f>Summary!I169</f>
        <v>4352618.4775686665</v>
      </c>
      <c r="AP169" s="12">
        <v>1</v>
      </c>
    </row>
    <row r="170" spans="1:42" x14ac:dyDescent="0.3">
      <c r="A170">
        <v>166</v>
      </c>
      <c r="B170" t="str">
        <f>Summary!B170</f>
        <v>Portland Snowy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-18809554.354681436</v>
      </c>
      <c r="H170" s="73">
        <f>SUMIFS(AM$5:AM170,$F$5:$F170,$F170,$D$5:$D170,$D170)</f>
        <v>35158189.599252477</v>
      </c>
      <c r="I170" s="20">
        <f>SUMIFS(AN$5:AN170,$F$5:$F170,$F170,$D$5:$D170,$D170)</f>
        <v>13412689.965267465</v>
      </c>
      <c r="J170" s="73">
        <f t="shared" si="32"/>
        <v>13412689.965267465</v>
      </c>
      <c r="K170" s="73">
        <f t="shared" si="33"/>
        <v>-5396864.3894139715</v>
      </c>
      <c r="L170" s="73">
        <f t="shared" si="34"/>
        <v>29761325.209838506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7522974.9847987145</v>
      </c>
      <c r="Q170" s="73">
        <f>P170/SUMIFS(FinParameters!$H$8:$H$39,FinParameters!$B$8:$B$39,Financials!$E170,FinParameters!$C$8:$C$39,Financials!$F170)</f>
        <v>4022089.6357478485</v>
      </c>
      <c r="R170" s="73">
        <f t="shared" si="47"/>
        <v>-46063276.239598475</v>
      </c>
      <c r="S170" s="12">
        <f t="shared" si="36"/>
        <v>-0.8596099780651647</v>
      </c>
      <c r="T170" s="115">
        <f t="shared" si="37"/>
        <v>-18809554.354681436</v>
      </c>
      <c r="U170" s="73">
        <f>T170/SUMIFS(FinParameters!$L$8:$L$39,FinParameters!$B$8:$B$39,Financials!$E170,FinParameters!$C$8:$C$39,Financials!$F170)</f>
        <v>-16219419.770155564</v>
      </c>
      <c r="V170" s="73">
        <f t="shared" si="38"/>
        <v>-16219419.770155564</v>
      </c>
      <c r="W170" s="12"/>
      <c r="X170" s="73">
        <f t="shared" si="39"/>
        <v>-11286579.369882721</v>
      </c>
      <c r="Y170" s="73">
        <f t="shared" si="40"/>
        <v>-12197330.134407716</v>
      </c>
      <c r="Z170" s="73">
        <f t="shared" si="40"/>
        <v>-62282696.009754039</v>
      </c>
      <c r="AA170" s="12">
        <f t="shared" si="41"/>
        <v>-1.1622887324015205</v>
      </c>
      <c r="AB170" s="115">
        <f t="shared" si="42"/>
        <v>35158189.599252477</v>
      </c>
      <c r="AC170" s="73">
        <f>AB170/SUMIFS(FinParameters!$L$8:$L$39,FinParameters!$B$8:$B$39,Financials!$E170,FinParameters!$C$8:$C$39,Financials!$F170)</f>
        <v>30316796.704280622</v>
      </c>
      <c r="AD170" s="73">
        <f t="shared" si="43"/>
        <v>30316796.704280622</v>
      </c>
      <c r="AE170" s="12"/>
      <c r="AF170" s="73">
        <f t="shared" si="44"/>
        <v>23871610.229369756</v>
      </c>
      <c r="AG170" s="73">
        <f t="shared" si="45"/>
        <v>18119466.569872908</v>
      </c>
      <c r="AH170" s="73">
        <f t="shared" si="45"/>
        <v>-31965899.305473417</v>
      </c>
      <c r="AI170" s="12">
        <f t="shared" si="46"/>
        <v>-0.59653173295540629</v>
      </c>
      <c r="AL170" s="73">
        <f>Summary!G170</f>
        <v>-6403098.077080478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8687712.2077746503</v>
      </c>
      <c r="AN170" s="20">
        <f>Summary!I170</f>
        <v>3237604.2544844444</v>
      </c>
      <c r="AP170" s="12">
        <v>1</v>
      </c>
    </row>
    <row r="171" spans="1:42" x14ac:dyDescent="0.3">
      <c r="A171">
        <v>167</v>
      </c>
      <c r="B171" t="str">
        <f>Summary!B171</f>
        <v>Portland Snowy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-47134539.361661717</v>
      </c>
      <c r="H171" s="73">
        <f>SUMIFS(AM$5:AM171,$F$5:$F171,$F171,$D$5:$D171,$D171)</f>
        <v>76948368.55713293</v>
      </c>
      <c r="I171" s="20">
        <f>SUMIFS(AN$5:AN171,$F$5:$F171,$F171,$D$5:$D171,$D171)</f>
        <v>6043454.0498924945</v>
      </c>
      <c r="J171" s="73">
        <f t="shared" si="32"/>
        <v>6043454.0498924945</v>
      </c>
      <c r="K171" s="73">
        <f t="shared" si="33"/>
        <v>-41091085.311769225</v>
      </c>
      <c r="L171" s="73">
        <f t="shared" si="34"/>
        <v>35857283.245363705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153739.06942374445</v>
      </c>
      <c r="Q171" s="73">
        <f>P171/SUMIFS(FinParameters!$H$8:$H$39,FinParameters!$B$8:$B$39,Financials!$E171,FinParameters!$C$8:$C$39,Financials!$F171)</f>
        <v>82195.184616223502</v>
      </c>
      <c r="R171" s="73">
        <f t="shared" si="47"/>
        <v>-53432512.15497344</v>
      </c>
      <c r="S171" s="12">
        <f t="shared" si="36"/>
        <v>-0.99713099786025428</v>
      </c>
      <c r="T171" s="115">
        <f t="shared" si="37"/>
        <v>-47134539.361661717</v>
      </c>
      <c r="U171" s="73">
        <f>T171/SUMIFS(FinParameters!$L$8:$L$39,FinParameters!$B$8:$B$39,Financials!$E171,FinParameters!$C$8:$C$39,Financials!$F171)</f>
        <v>-40643965.570052944</v>
      </c>
      <c r="V171" s="73">
        <f t="shared" si="38"/>
        <v>-40643965.570052944</v>
      </c>
      <c r="W171" s="12"/>
      <c r="X171" s="73">
        <f t="shared" si="39"/>
        <v>-46980800.292237975</v>
      </c>
      <c r="Y171" s="73">
        <f t="shared" si="40"/>
        <v>-40561770.385436721</v>
      </c>
      <c r="Z171" s="73">
        <f t="shared" si="40"/>
        <v>-94076477.725026384</v>
      </c>
      <c r="AA171" s="12">
        <f t="shared" si="41"/>
        <v>-1.755608492392438</v>
      </c>
      <c r="AB171" s="115">
        <f t="shared" si="42"/>
        <v>76948368.55713293</v>
      </c>
      <c r="AC171" s="73">
        <f>AB171/SUMIFS(FinParameters!$L$8:$L$39,FinParameters!$B$8:$B$39,Financials!$E171,FinParameters!$C$8:$C$39,Financials!$F171)</f>
        <v>66352337.047589563</v>
      </c>
      <c r="AD171" s="73">
        <f t="shared" si="43"/>
        <v>66352337.047589563</v>
      </c>
      <c r="AE171" s="12"/>
      <c r="AF171" s="73">
        <f t="shared" si="44"/>
        <v>29967568.264894955</v>
      </c>
      <c r="AG171" s="73">
        <f t="shared" si="45"/>
        <v>25790566.662152842</v>
      </c>
      <c r="AH171" s="73">
        <f t="shared" si="45"/>
        <v>-27724140.677436821</v>
      </c>
      <c r="AI171" s="12">
        <f t="shared" si="46"/>
        <v>-0.51737414064177611</v>
      </c>
      <c r="AL171" s="73">
        <f>Summary!G171</f>
        <v>-13904703.723479185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20430439.257801268</v>
      </c>
      <c r="AN171" s="20">
        <f>Summary!I171</f>
        <v>1144791.9979771497</v>
      </c>
      <c r="AP171" s="12">
        <v>1</v>
      </c>
    </row>
    <row r="172" spans="1:42" x14ac:dyDescent="0.3">
      <c r="A172">
        <v>168</v>
      </c>
      <c r="B172" t="str">
        <f>Summary!B172</f>
        <v>Portland Snowy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16989921.376313474</v>
      </c>
      <c r="H172" s="73">
        <f>SUMIFS(AM$5:AM172,$F$5:$F172,$F172,$D$5:$D172,$D172)</f>
        <v>-912118.01065939781</v>
      </c>
      <c r="I172" s="20">
        <f>SUMIFS(AN$5:AN172,$F$5:$F172,$F172,$D$5:$D172,$D172)</f>
        <v>22079049.364181165</v>
      </c>
      <c r="J172" s="73">
        <f t="shared" si="32"/>
        <v>22079049.364181165</v>
      </c>
      <c r="K172" s="73">
        <f t="shared" si="33"/>
        <v>39068970.740494639</v>
      </c>
      <c r="L172" s="73">
        <f t="shared" si="34"/>
        <v>38156852.729835242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16189334.383712415</v>
      </c>
      <c r="Q172" s="73">
        <f>P172/SUMIFS(FinParameters!$H$8:$H$39,FinParameters!$B$8:$B$39,Financials!$E172,FinParameters!$C$8:$C$39,Financials!$F172)</f>
        <v>8655479.270629026</v>
      </c>
      <c r="R172" s="73">
        <f t="shared" si="47"/>
        <v>-37396916.840684779</v>
      </c>
      <c r="S172" s="12">
        <f t="shared" si="36"/>
        <v>-0.69788268419975608</v>
      </c>
      <c r="T172" s="115">
        <f t="shared" si="37"/>
        <v>16989921.376313474</v>
      </c>
      <c r="U172" s="73">
        <f>T172/SUMIFS(FinParameters!$L$8:$L$39,FinParameters!$B$8:$B$39,Financials!$E172,FinParameters!$C$8:$C$39,Financials!$F172)</f>
        <v>14650355.955710491</v>
      </c>
      <c r="V172" s="73">
        <f t="shared" si="38"/>
        <v>14650355.955710491</v>
      </c>
      <c r="W172" s="12"/>
      <c r="X172" s="73">
        <f t="shared" si="39"/>
        <v>33179255.760025889</v>
      </c>
      <c r="Y172" s="73">
        <f t="shared" si="40"/>
        <v>23305835.226339519</v>
      </c>
      <c r="Z172" s="73">
        <f t="shared" si="40"/>
        <v>-22746560.884974286</v>
      </c>
      <c r="AA172" s="12">
        <f t="shared" si="41"/>
        <v>-0.4244850192957339</v>
      </c>
      <c r="AB172" s="115">
        <f t="shared" si="42"/>
        <v>-912118.01065939781</v>
      </c>
      <c r="AC172" s="73">
        <f>AB172/SUMIFS(FinParameters!$L$8:$L$39,FinParameters!$B$8:$B$39,Financials!$E172,FinParameters!$C$8:$C$39,Financials!$F172)</f>
        <v>-786516.50197772891</v>
      </c>
      <c r="AD172" s="73">
        <f t="shared" si="43"/>
        <v>-786516.50197772891</v>
      </c>
      <c r="AE172" s="12"/>
      <c r="AF172" s="73">
        <f t="shared" si="44"/>
        <v>32267137.749366492</v>
      </c>
      <c r="AG172" s="73">
        <f t="shared" si="45"/>
        <v>22519318.724361788</v>
      </c>
      <c r="AH172" s="73">
        <f t="shared" si="45"/>
        <v>-23533077.386952017</v>
      </c>
      <c r="AI172" s="12">
        <f t="shared" si="46"/>
        <v>-0.43916259953332365</v>
      </c>
      <c r="AL172" s="73">
        <f>Summary!G172</f>
        <v>-526330.94521420531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-188917.76693490616</v>
      </c>
      <c r="AN172" s="20">
        <f>Summary!I172</f>
        <v>5418174.558443726</v>
      </c>
      <c r="AP172" s="12">
        <v>1</v>
      </c>
    </row>
    <row r="173" spans="1:42" x14ac:dyDescent="0.3">
      <c r="A173">
        <v>169</v>
      </c>
      <c r="B173" t="str">
        <f>Summary!B173</f>
        <v>Portland Snowy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139807926.06683597</v>
      </c>
      <c r="H173" s="73">
        <f>SUMIFS(AM$5:AM173,$F$5:$F173,$F173,$D$5:$D173,$D173)</f>
        <v>-121440444.4651641</v>
      </c>
      <c r="I173" s="20">
        <f>SUMIFS(AN$5:AN173,$F$5:$F173,$F173,$D$5:$D173,$D173)</f>
        <v>61955982.100109197</v>
      </c>
      <c r="J173" s="73">
        <f t="shared" si="32"/>
        <v>61955982.100109197</v>
      </c>
      <c r="K173" s="73">
        <f t="shared" si="33"/>
        <v>201763908.16694516</v>
      </c>
      <c r="L173" s="73">
        <f t="shared" si="34"/>
        <v>80323463.701781064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55070274.245128728</v>
      </c>
      <c r="Q173" s="73">
        <f>P173/SUMIFS(FinParameters!$H$8:$H$39,FinParameters!$B$8:$B$39,Financials!$E173,FinParameters!$C$8:$C$39,Financials!$F173)</f>
        <v>26525060.780229431</v>
      </c>
      <c r="R173" s="73">
        <f t="shared" si="47"/>
        <v>-2303761.1254901588</v>
      </c>
      <c r="S173" s="12">
        <f t="shared" si="36"/>
        <v>-4.0153374442089697E-2</v>
      </c>
      <c r="T173" s="115">
        <f t="shared" si="37"/>
        <v>139807926.06683597</v>
      </c>
      <c r="U173" s="73">
        <f>T173/SUMIFS(FinParameters!$L$8:$L$39,FinParameters!$B$8:$B$39,Financials!$E173,FinParameters!$C$8:$C$39,Financials!$F173)</f>
        <v>117615547.78914206</v>
      </c>
      <c r="V173" s="73">
        <f t="shared" si="38"/>
        <v>117615547.78914206</v>
      </c>
      <c r="W173" s="12"/>
      <c r="X173" s="73">
        <f t="shared" si="39"/>
        <v>194878200.31196469</v>
      </c>
      <c r="Y173" s="73">
        <f t="shared" si="40"/>
        <v>144140608.56937149</v>
      </c>
      <c r="Z173" s="73">
        <f t="shared" si="40"/>
        <v>115311786.6636519</v>
      </c>
      <c r="AA173" s="12">
        <f t="shared" si="41"/>
        <v>2.0098252793057467</v>
      </c>
      <c r="AB173" s="115">
        <f t="shared" si="42"/>
        <v>-121440444.4651641</v>
      </c>
      <c r="AC173" s="73">
        <f>AB173/SUMIFS(FinParameters!$L$8:$L$39,FinParameters!$B$8:$B$39,Financials!$E173,FinParameters!$C$8:$C$39,Financials!$F173)</f>
        <v>-102163624.06162119</v>
      </c>
      <c r="AD173" s="73">
        <f t="shared" si="43"/>
        <v>-102163624.06162119</v>
      </c>
      <c r="AE173" s="12"/>
      <c r="AF173" s="73">
        <f t="shared" si="44"/>
        <v>73437755.846800596</v>
      </c>
      <c r="AG173" s="73">
        <f t="shared" si="45"/>
        <v>41976984.507750303</v>
      </c>
      <c r="AH173" s="73">
        <f t="shared" si="45"/>
        <v>13148162.602030709</v>
      </c>
      <c r="AI173" s="12">
        <f t="shared" si="46"/>
        <v>0.22916572831416793</v>
      </c>
      <c r="AL173" s="73">
        <f>Summary!G173</f>
        <v>18773330.945654888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-23399267.935984991</v>
      </c>
      <c r="AN173" s="20">
        <f>Summary!I173</f>
        <v>12466640.456735181</v>
      </c>
      <c r="AP173" s="12">
        <v>1</v>
      </c>
    </row>
    <row r="174" spans="1:42" x14ac:dyDescent="0.3">
      <c r="A174">
        <v>170</v>
      </c>
      <c r="B174" t="str">
        <f>Summary!B174</f>
        <v>Portland Snowy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73420360.746077254</v>
      </c>
      <c r="H174" s="73">
        <f>SUMIFS(AM$5:AM174,$F$5:$F174,$F174,$D$5:$D174,$D174)</f>
        <v>-50312961.800065815</v>
      </c>
      <c r="I174" s="20">
        <f>SUMIFS(AN$5:AN174,$F$5:$F174,$F174,$D$5:$D174,$D174)</f>
        <v>41313019.228953786</v>
      </c>
      <c r="J174" s="73">
        <f t="shared" si="32"/>
        <v>41313019.228953786</v>
      </c>
      <c r="K174" s="73">
        <f t="shared" si="33"/>
        <v>114733379.97503105</v>
      </c>
      <c r="L174" s="73">
        <f t="shared" si="34"/>
        <v>64420418.174965225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34427311.373973317</v>
      </c>
      <c r="Q174" s="73">
        <f>P174/SUMIFS(FinParameters!$H$8:$H$39,FinParameters!$B$8:$B$39,Financials!$E174,FinParameters!$C$8:$C$39,Financials!$F174)</f>
        <v>16582204.087630862</v>
      </c>
      <c r="R174" s="73">
        <f t="shared" si="47"/>
        <v>-22946723.99664557</v>
      </c>
      <c r="S174" s="12">
        <f t="shared" si="36"/>
        <v>-0.39994962614040802</v>
      </c>
      <c r="T174" s="115">
        <f t="shared" si="37"/>
        <v>73420360.746077254</v>
      </c>
      <c r="U174" s="73">
        <f>T174/SUMIFS(FinParameters!$L$8:$L$39,FinParameters!$B$8:$B$39,Financials!$E174,FinParameters!$C$8:$C$39,Financials!$F174)</f>
        <v>61765997.042958125</v>
      </c>
      <c r="V174" s="73">
        <f t="shared" si="38"/>
        <v>61765997.042958125</v>
      </c>
      <c r="W174" s="12"/>
      <c r="X174" s="73">
        <f t="shared" si="39"/>
        <v>107847672.12005058</v>
      </c>
      <c r="Y174" s="73">
        <f t="shared" si="40"/>
        <v>78348201.130588993</v>
      </c>
      <c r="Z174" s="73">
        <f t="shared" si="40"/>
        <v>38819273.046312556</v>
      </c>
      <c r="AA174" s="12">
        <f t="shared" si="41"/>
        <v>0.67660001245427159</v>
      </c>
      <c r="AB174" s="115">
        <f t="shared" si="42"/>
        <v>-50312961.800065815</v>
      </c>
      <c r="AC174" s="73">
        <f>AB174/SUMIFS(FinParameters!$L$8:$L$39,FinParameters!$B$8:$B$39,Financials!$E174,FinParameters!$C$8:$C$39,Financials!$F174)</f>
        <v>-42326545.636475459</v>
      </c>
      <c r="AD174" s="73">
        <f t="shared" si="43"/>
        <v>-42326545.636475459</v>
      </c>
      <c r="AE174" s="12"/>
      <c r="AF174" s="73">
        <f t="shared" si="44"/>
        <v>57534710.319984764</v>
      </c>
      <c r="AG174" s="73">
        <f t="shared" si="45"/>
        <v>36021655.494113535</v>
      </c>
      <c r="AH174" s="73">
        <f t="shared" si="45"/>
        <v>-3507272.5901629031</v>
      </c>
      <c r="AI174" s="12">
        <f t="shared" si="46"/>
        <v>-6.1129961793814649E-2</v>
      </c>
      <c r="AL174" s="73">
        <f>Summary!G174</f>
        <v>8346943.4587955428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-9927050.5827841796</v>
      </c>
      <c r="AN174" s="20">
        <f>Summary!I174</f>
        <v>8602909.9060643464</v>
      </c>
      <c r="AP174" s="12">
        <v>1</v>
      </c>
    </row>
    <row r="175" spans="1:42" x14ac:dyDescent="0.3">
      <c r="A175">
        <v>171</v>
      </c>
      <c r="B175" t="str">
        <f>Summary!B175</f>
        <v>Portland Snowy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36631563.303723849</v>
      </c>
      <c r="H175" s="73">
        <f>SUMIFS(AM$5:AM175,$F$5:$F175,$F175,$D$5:$D175,$D175)</f>
        <v>-19822410.75334914</v>
      </c>
      <c r="I175" s="20">
        <f>SUMIFS(AN$5:AN175,$F$5:$F175,$F175,$D$5:$D175,$D175)</f>
        <v>32859954.477740832</v>
      </c>
      <c r="J175" s="73">
        <f t="shared" si="32"/>
        <v>32859954.477740832</v>
      </c>
      <c r="K175" s="73">
        <f t="shared" si="33"/>
        <v>69491517.781464681</v>
      </c>
      <c r="L175" s="73">
        <f t="shared" si="34"/>
        <v>49669107.028115541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25974246.622760363</v>
      </c>
      <c r="Q175" s="73">
        <f>P175/SUMIFS(FinParameters!$H$8:$H$39,FinParameters!$B$8:$B$39,Financials!$E175,FinParameters!$C$8:$C$39,Financials!$F175)</f>
        <v>12510714.352404568</v>
      </c>
      <c r="R175" s="73">
        <f t="shared" si="47"/>
        <v>-31399788.747858524</v>
      </c>
      <c r="S175" s="12">
        <f t="shared" si="36"/>
        <v>-0.54728220779705317</v>
      </c>
      <c r="T175" s="115">
        <f t="shared" si="37"/>
        <v>36631563.303723849</v>
      </c>
      <c r="U175" s="73">
        <f>T175/SUMIFS(FinParameters!$L$8:$L$39,FinParameters!$B$8:$B$39,Financials!$E175,FinParameters!$C$8:$C$39,Financials!$F175)</f>
        <v>30816860.714180399</v>
      </c>
      <c r="V175" s="73">
        <f t="shared" si="38"/>
        <v>30816860.714180399</v>
      </c>
      <c r="W175" s="12"/>
      <c r="X175" s="73">
        <f t="shared" si="39"/>
        <v>62605809.926484212</v>
      </c>
      <c r="Y175" s="73">
        <f t="shared" si="40"/>
        <v>43327575.066584967</v>
      </c>
      <c r="Z175" s="73">
        <f t="shared" si="40"/>
        <v>-582928.03367812559</v>
      </c>
      <c r="AA175" s="12">
        <f t="shared" si="41"/>
        <v>-1.0160136548049778E-2</v>
      </c>
      <c r="AB175" s="115">
        <f t="shared" si="42"/>
        <v>-19822410.75334914</v>
      </c>
      <c r="AC175" s="73">
        <f>AB175/SUMIFS(FinParameters!$L$8:$L$39,FinParameters!$B$8:$B$39,Financials!$E175,FinParameters!$C$8:$C$39,Financials!$F175)</f>
        <v>-16675905.042336363</v>
      </c>
      <c r="AD175" s="73">
        <f t="shared" si="43"/>
        <v>-16675905.042336363</v>
      </c>
      <c r="AE175" s="12"/>
      <c r="AF175" s="73">
        <f t="shared" si="44"/>
        <v>42783399.173135072</v>
      </c>
      <c r="AG175" s="73">
        <f t="shared" si="45"/>
        <v>26651670.024248604</v>
      </c>
      <c r="AH175" s="73">
        <f t="shared" si="45"/>
        <v>-17258833.076014489</v>
      </c>
      <c r="AI175" s="12">
        <f t="shared" si="46"/>
        <v>-0.30081260564169238</v>
      </c>
      <c r="AL175" s="73">
        <f>Summary!G175</f>
        <v>2733462.9441192173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-3880581.0136669762</v>
      </c>
      <c r="AN175" s="20">
        <f>Summary!I175</f>
        <v>6980426.3842568807</v>
      </c>
      <c r="AP175" s="12">
        <v>1</v>
      </c>
    </row>
    <row r="176" spans="1:42" x14ac:dyDescent="0.3">
      <c r="A176">
        <v>172</v>
      </c>
      <c r="B176" t="str">
        <f>Summary!B176</f>
        <v>Portland Snowy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11401684.157936249</v>
      </c>
      <c r="H176" s="73">
        <f>SUMIFS(AM$5:AM176,$F$5:$F176,$F176,$D$5:$D176,$D176)</f>
        <v>241230.04538268328</v>
      </c>
      <c r="I176" s="20">
        <f>SUMIFS(AN$5:AN176,$F$5:$F176,$F176,$D$5:$D176,$D176)</f>
        <v>27582527.167907961</v>
      </c>
      <c r="J176" s="73">
        <f t="shared" si="32"/>
        <v>27582527.167907961</v>
      </c>
      <c r="K176" s="73">
        <f t="shared" si="33"/>
        <v>38984211.325844213</v>
      </c>
      <c r="L176" s="73">
        <f t="shared" si="34"/>
        <v>39225441.371226892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20696819.312927492</v>
      </c>
      <c r="Q176" s="73">
        <f>P176/SUMIFS(FinParameters!$H$8:$H$39,FinParameters!$B$8:$B$39,Financials!$E176,FinParameters!$C$8:$C$39,Financials!$F176)</f>
        <v>9968797.1007587407</v>
      </c>
      <c r="R176" s="73">
        <f t="shared" si="47"/>
        <v>-36677216.057691395</v>
      </c>
      <c r="S176" s="12">
        <f t="shared" si="36"/>
        <v>-0.6392650581533561</v>
      </c>
      <c r="T176" s="115">
        <f t="shared" si="37"/>
        <v>11401684.157936249</v>
      </c>
      <c r="U176" s="73">
        <f>T176/SUMIFS(FinParameters!$L$8:$L$39,FinParameters!$B$8:$B$39,Financials!$E176,FinParameters!$C$8:$C$39,Financials!$F176)</f>
        <v>9591840.5034731366</v>
      </c>
      <c r="V176" s="73">
        <f t="shared" si="38"/>
        <v>9591840.5034731366</v>
      </c>
      <c r="W176" s="12"/>
      <c r="X176" s="73">
        <f t="shared" si="39"/>
        <v>32098503.470863745</v>
      </c>
      <c r="Y176" s="73">
        <f t="shared" si="40"/>
        <v>19560637.604231879</v>
      </c>
      <c r="Z176" s="73">
        <f t="shared" si="40"/>
        <v>-27085375.554218259</v>
      </c>
      <c r="AA176" s="12">
        <f t="shared" si="41"/>
        <v>-0.47208419939882107</v>
      </c>
      <c r="AB176" s="115">
        <f t="shared" si="42"/>
        <v>241230.04538268328</v>
      </c>
      <c r="AC176" s="73">
        <f>AB176/SUMIFS(FinParameters!$L$8:$L$39,FinParameters!$B$8:$B$39,Financials!$E176,FinParameters!$C$8:$C$39,Financials!$F176)</f>
        <v>202938.45083804693</v>
      </c>
      <c r="AD176" s="73">
        <f t="shared" si="43"/>
        <v>202938.45083804693</v>
      </c>
      <c r="AE176" s="12"/>
      <c r="AF176" s="73">
        <f t="shared" si="44"/>
        <v>32339733.516246427</v>
      </c>
      <c r="AG176" s="73">
        <f t="shared" si="45"/>
        <v>19763576.055069927</v>
      </c>
      <c r="AH176" s="73">
        <f t="shared" si="45"/>
        <v>-26882437.103380211</v>
      </c>
      <c r="AI176" s="12">
        <f t="shared" si="46"/>
        <v>-0.46854708632097797</v>
      </c>
      <c r="AL176" s="73">
        <f>Summary!G176</f>
        <v>-665372.71057744452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33483.064407866696</v>
      </c>
      <c r="AN176" s="20">
        <f>Summary!I176</f>
        <v>5914279.0169754941</v>
      </c>
      <c r="AP176" s="12">
        <v>1</v>
      </c>
    </row>
    <row r="177" spans="1:42" x14ac:dyDescent="0.3">
      <c r="A177">
        <v>173</v>
      </c>
      <c r="B177" t="str">
        <f>Summary!B177</f>
        <v>Portland Snowy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-5247724.6527007082</v>
      </c>
      <c r="H177" s="73">
        <f>SUMIFS(AM$5:AM177,$F$5:$F177,$F177,$D$5:$D177,$D177)</f>
        <v>18584488.05238178</v>
      </c>
      <c r="I177" s="20">
        <f>SUMIFS(AN$5:AN177,$F$5:$F177,$F177,$D$5:$D177,$D177)</f>
        <v>22758799.398218695</v>
      </c>
      <c r="J177" s="73">
        <f t="shared" si="32"/>
        <v>22758799.398218695</v>
      </c>
      <c r="K177" s="73">
        <f t="shared" si="33"/>
        <v>17511074.745517988</v>
      </c>
      <c r="L177" s="73">
        <f t="shared" si="34"/>
        <v>36095562.797899768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15873091.543238226</v>
      </c>
      <c r="Q177" s="73">
        <f>P177/SUMIFS(FinParameters!$H$8:$H$39,FinParameters!$B$8:$B$39,Financials!$E177,FinParameters!$C$8:$C$39,Financials!$F177)</f>
        <v>7645408.0486403704</v>
      </c>
      <c r="R177" s="73">
        <f t="shared" si="47"/>
        <v>-41500943.827380665</v>
      </c>
      <c r="S177" s="12">
        <f t="shared" si="36"/>
        <v>-0.72334015830152332</v>
      </c>
      <c r="T177" s="115">
        <f t="shared" si="37"/>
        <v>-5247724.6527007082</v>
      </c>
      <c r="U177" s="73">
        <f>T177/SUMIFS(FinParameters!$L$8:$L$39,FinParameters!$B$8:$B$39,Financials!$E177,FinParameters!$C$8:$C$39,Financials!$F177)</f>
        <v>-4414728.3136073165</v>
      </c>
      <c r="V177" s="73">
        <f t="shared" si="38"/>
        <v>-4414728.3136073165</v>
      </c>
      <c r="W177" s="12"/>
      <c r="X177" s="73">
        <f t="shared" si="39"/>
        <v>10625366.890537519</v>
      </c>
      <c r="Y177" s="73">
        <f t="shared" si="40"/>
        <v>3230679.7350330539</v>
      </c>
      <c r="Z177" s="73">
        <f t="shared" si="40"/>
        <v>-45915672.140987977</v>
      </c>
      <c r="AA177" s="12">
        <f t="shared" si="41"/>
        <v>-0.80028660777277816</v>
      </c>
      <c r="AB177" s="115">
        <f t="shared" si="42"/>
        <v>18584488.05238178</v>
      </c>
      <c r="AC177" s="73">
        <f>AB177/SUMIFS(FinParameters!$L$8:$L$39,FinParameters!$B$8:$B$39,Financials!$E177,FinParameters!$C$8:$C$39,Financials!$F177)</f>
        <v>15634483.710291956</v>
      </c>
      <c r="AD177" s="73">
        <f t="shared" si="43"/>
        <v>15634483.710291956</v>
      </c>
      <c r="AE177" s="12"/>
      <c r="AF177" s="73">
        <f t="shared" si="44"/>
        <v>29209854.942919299</v>
      </c>
      <c r="AG177" s="73">
        <f t="shared" si="45"/>
        <v>18865163.44532501</v>
      </c>
      <c r="AH177" s="73">
        <f t="shared" si="45"/>
        <v>-30281188.430696022</v>
      </c>
      <c r="AI177" s="12">
        <f t="shared" si="46"/>
        <v>-0.52778557818164118</v>
      </c>
      <c r="AL177" s="73">
        <f>Summary!G177</f>
        <v>-3126043.7672759341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3474200.7342375363</v>
      </c>
      <c r="AN177" s="20">
        <f>Summary!I177</f>
        <v>4894745.2167632366</v>
      </c>
      <c r="AP177" s="12">
        <v>1</v>
      </c>
    </row>
    <row r="178" spans="1:42" x14ac:dyDescent="0.3">
      <c r="A178">
        <v>174</v>
      </c>
      <c r="B178" t="str">
        <f>Summary!B178</f>
        <v>Portland Snowy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-24702197.834640589</v>
      </c>
      <c r="H178" s="73">
        <f>SUMIFS(AM$5:AM178,$F$5:$F178,$F178,$D$5:$D178,$D178)</f>
        <v>43303208.817353591</v>
      </c>
      <c r="I178" s="20">
        <f>SUMIFS(AN$5:AN178,$F$5:$F178,$F178,$D$5:$D178,$D178)</f>
        <v>17078735.760212608</v>
      </c>
      <c r="J178" s="73">
        <f t="shared" si="32"/>
        <v>17078735.760212608</v>
      </c>
      <c r="K178" s="73">
        <f t="shared" si="33"/>
        <v>-7623462.0744279809</v>
      </c>
      <c r="L178" s="73">
        <f t="shared" si="34"/>
        <v>35679746.742925614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10193027.905232139</v>
      </c>
      <c r="Q178" s="73">
        <f>P178/SUMIFS(FinParameters!$H$8:$H$39,FinParameters!$B$8:$B$39,Financials!$E178,FinParameters!$C$8:$C$39,Financials!$F178)</f>
        <v>4909557.622999724</v>
      </c>
      <c r="R178" s="73">
        <f t="shared" si="47"/>
        <v>-47181007.465386748</v>
      </c>
      <c r="S178" s="12">
        <f t="shared" si="36"/>
        <v>-0.82234075327997647</v>
      </c>
      <c r="T178" s="115">
        <f t="shared" si="37"/>
        <v>-24702197.834640589</v>
      </c>
      <c r="U178" s="73">
        <f>T178/SUMIFS(FinParameters!$L$8:$L$39,FinParameters!$B$8:$B$39,Financials!$E178,FinParameters!$C$8:$C$39,Financials!$F178)</f>
        <v>-20781100.268436044</v>
      </c>
      <c r="V178" s="73">
        <f t="shared" si="38"/>
        <v>-20781100.268436044</v>
      </c>
      <c r="W178" s="12"/>
      <c r="X178" s="73">
        <f t="shared" si="39"/>
        <v>-14509169.92940845</v>
      </c>
      <c r="Y178" s="73">
        <f t="shared" si="40"/>
        <v>-15871542.64543632</v>
      </c>
      <c r="Z178" s="73">
        <f t="shared" si="40"/>
        <v>-67962107.733822793</v>
      </c>
      <c r="AA178" s="12">
        <f t="shared" si="41"/>
        <v>-1.1845446689396721</v>
      </c>
      <c r="AB178" s="115">
        <f t="shared" si="42"/>
        <v>43303208.817353591</v>
      </c>
      <c r="AC178" s="73">
        <f>AB178/SUMIFS(FinParameters!$L$8:$L$39,FinParameters!$B$8:$B$39,Financials!$E178,FinParameters!$C$8:$C$39,Financials!$F178)</f>
        <v>36429484.145597361</v>
      </c>
      <c r="AD178" s="73">
        <f t="shared" si="43"/>
        <v>36429484.145597361</v>
      </c>
      <c r="AE178" s="12"/>
      <c r="AF178" s="73">
        <f t="shared" si="44"/>
        <v>28794038.887945142</v>
      </c>
      <c r="AG178" s="73">
        <f t="shared" si="45"/>
        <v>20557941.500161041</v>
      </c>
      <c r="AH178" s="73">
        <f t="shared" si="45"/>
        <v>-31532623.588225432</v>
      </c>
      <c r="AI178" s="12">
        <f t="shared" si="46"/>
        <v>-0.54959745091197154</v>
      </c>
      <c r="AL178" s="73">
        <f>Summary!G178</f>
        <v>-5892643.4799591517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8145019.2181011122</v>
      </c>
      <c r="AN178" s="20">
        <f>Summary!I178</f>
        <v>3666045.7949451427</v>
      </c>
      <c r="AP178" s="12">
        <v>1</v>
      </c>
    </row>
    <row r="179" spans="1:42" x14ac:dyDescent="0.3">
      <c r="A179">
        <v>175</v>
      </c>
      <c r="B179" t="str">
        <f>Summary!B179</f>
        <v>Portland Snowy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-57822589.6941645</v>
      </c>
      <c r="H179" s="73">
        <f>SUMIFS(AM$5:AM179,$F$5:$F179,$F179,$D$5:$D179,$D179)</f>
        <v>93022361.31888473</v>
      </c>
      <c r="I179" s="20">
        <f>SUMIFS(AN$5:AN179,$F$5:$F179,$F179,$D$5:$D179,$D179)</f>
        <v>8075532.5180097474</v>
      </c>
      <c r="J179" s="73">
        <f t="shared" si="32"/>
        <v>8075532.5180097474</v>
      </c>
      <c r="K179" s="73">
        <f t="shared" si="33"/>
        <v>-49747057.176154755</v>
      </c>
      <c r="L179" s="73">
        <f t="shared" si="34"/>
        <v>43275304.142729975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1189824.6630292786</v>
      </c>
      <c r="Q179" s="73">
        <f>P179/SUMIFS(FinParameters!$H$8:$H$39,FinParameters!$B$8:$B$39,Financials!$E179,FinParameters!$C$8:$C$39,Financials!$F179)</f>
        <v>573089.05643336778</v>
      </c>
      <c r="R179" s="73">
        <f t="shared" si="47"/>
        <v>-56184210.707589604</v>
      </c>
      <c r="S179" s="12">
        <f t="shared" si="36"/>
        <v>-0.97926196657872544</v>
      </c>
      <c r="T179" s="115">
        <f t="shared" si="37"/>
        <v>-57822589.6941645</v>
      </c>
      <c r="U179" s="73">
        <f>T179/SUMIFS(FinParameters!$L$8:$L$39,FinParameters!$B$8:$B$39,Financials!$E179,FinParameters!$C$8:$C$39,Financials!$F179)</f>
        <v>-48644134.512193397</v>
      </c>
      <c r="V179" s="73">
        <f t="shared" si="38"/>
        <v>-48644134.512193397</v>
      </c>
      <c r="W179" s="12"/>
      <c r="X179" s="73">
        <f t="shared" si="39"/>
        <v>-56632765.031135224</v>
      </c>
      <c r="Y179" s="73">
        <f t="shared" si="40"/>
        <v>-48071045.455760032</v>
      </c>
      <c r="Z179" s="73">
        <f t="shared" si="40"/>
        <v>-104828345.21978301</v>
      </c>
      <c r="AA179" s="12">
        <f t="shared" si="41"/>
        <v>-1.8271042736078029</v>
      </c>
      <c r="AB179" s="115">
        <f t="shared" si="42"/>
        <v>93022361.31888473</v>
      </c>
      <c r="AC179" s="73">
        <f>AB179/SUMIFS(FinParameters!$L$8:$L$39,FinParameters!$B$8:$B$39,Financials!$E179,FinParameters!$C$8:$C$39,Financials!$F179)</f>
        <v>78256478.662946329</v>
      </c>
      <c r="AD179" s="73">
        <f t="shared" si="43"/>
        <v>78256478.662946329</v>
      </c>
      <c r="AE179" s="12"/>
      <c r="AF179" s="73">
        <f t="shared" si="44"/>
        <v>36389596.287749507</v>
      </c>
      <c r="AG179" s="73">
        <f t="shared" si="45"/>
        <v>30185433.207186297</v>
      </c>
      <c r="AH179" s="73">
        <f t="shared" si="45"/>
        <v>-26571866.55683668</v>
      </c>
      <c r="AI179" s="12">
        <f t="shared" si="46"/>
        <v>-0.4631340010370627</v>
      </c>
      <c r="AL179" s="73">
        <f>Summary!G179</f>
        <v>-10688050.332502784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16073992.761751805</v>
      </c>
      <c r="AN179" s="20">
        <f>Summary!I179</f>
        <v>2032078.4681172532</v>
      </c>
      <c r="AP179" s="12">
        <v>1</v>
      </c>
    </row>
    <row r="180" spans="1:42" x14ac:dyDescent="0.3">
      <c r="A180">
        <v>176</v>
      </c>
      <c r="B180" t="str">
        <f>Summary!B180</f>
        <v>Portland Snowy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17042158.517188378</v>
      </c>
      <c r="H180" s="73">
        <f>SUMIFS(AM$5:AM180,$F$5:$F180,$F180,$D$5:$D180,$D180)</f>
        <v>-1231484.9165957184</v>
      </c>
      <c r="I180" s="20">
        <f>SUMIFS(AN$5:AN180,$F$5:$F180,$F180,$D$5:$D180,$D180)</f>
        <v>28051623.399695784</v>
      </c>
      <c r="J180" s="73">
        <f t="shared" si="32"/>
        <v>28051623.399695784</v>
      </c>
      <c r="K180" s="73">
        <f t="shared" si="33"/>
        <v>45093781.916884162</v>
      </c>
      <c r="L180" s="73">
        <f t="shared" si="34"/>
        <v>43862297.000288442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21165915.544715315</v>
      </c>
      <c r="Q180" s="73">
        <f>P180/SUMIFS(FinParameters!$H$8:$H$39,FinParameters!$B$8:$B$39,Financials!$E180,FinParameters!$C$8:$C$39,Financials!$F180)</f>
        <v>10194741.246316528</v>
      </c>
      <c r="R180" s="73">
        <f t="shared" si="47"/>
        <v>-36208119.825903572</v>
      </c>
      <c r="S180" s="12">
        <f t="shared" si="36"/>
        <v>-0.63108895150933841</v>
      </c>
      <c r="T180" s="115">
        <f t="shared" si="37"/>
        <v>17042158.517188378</v>
      </c>
      <c r="U180" s="73">
        <f>T180/SUMIFS(FinParameters!$L$8:$L$39,FinParameters!$B$8:$B$39,Financials!$E180,FinParameters!$C$8:$C$39,Financials!$F180)</f>
        <v>14336975.491291376</v>
      </c>
      <c r="V180" s="73">
        <f t="shared" si="38"/>
        <v>14336975.491291376</v>
      </c>
      <c r="W180" s="12"/>
      <c r="X180" s="73">
        <f t="shared" si="39"/>
        <v>38208074.061903693</v>
      </c>
      <c r="Y180" s="73">
        <f t="shared" si="40"/>
        <v>24531716.737607904</v>
      </c>
      <c r="Z180" s="73">
        <f t="shared" si="40"/>
        <v>-21871144.334612198</v>
      </c>
      <c r="AA180" s="12">
        <f t="shared" si="41"/>
        <v>-0.38120282447157905</v>
      </c>
      <c r="AB180" s="115">
        <f t="shared" si="42"/>
        <v>-1231484.9165957184</v>
      </c>
      <c r="AC180" s="73">
        <f>AB180/SUMIFS(FinParameters!$L$8:$L$39,FinParameters!$B$8:$B$39,Financials!$E180,FinParameters!$C$8:$C$39,Financials!$F180)</f>
        <v>-1036005.4478615819</v>
      </c>
      <c r="AD180" s="73">
        <f t="shared" si="43"/>
        <v>-1036005.4478615819</v>
      </c>
      <c r="AE180" s="12"/>
      <c r="AF180" s="73">
        <f t="shared" si="44"/>
        <v>36976589.145307973</v>
      </c>
      <c r="AG180" s="73">
        <f t="shared" si="45"/>
        <v>23495711.289746322</v>
      </c>
      <c r="AH180" s="73">
        <f t="shared" si="45"/>
        <v>-22907149.78247378</v>
      </c>
      <c r="AI180" s="12">
        <f t="shared" si="46"/>
        <v>-0.39925986789146922</v>
      </c>
      <c r="AL180" s="73">
        <f>Summary!G180</f>
        <v>52237.14087490258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-319366.90593632049</v>
      </c>
      <c r="AN180" s="20">
        <f>Summary!I180</f>
        <v>5972574.0355146192</v>
      </c>
      <c r="AP180" s="12">
        <v>1</v>
      </c>
    </row>
    <row r="181" spans="1:42" x14ac:dyDescent="0.3">
      <c r="A181">
        <v>177</v>
      </c>
      <c r="B181" t="str">
        <f>Summary!B181</f>
        <v>Portland Snowy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155027309.56841117</v>
      </c>
      <c r="H181" s="73">
        <f>SUMIFS(AM$5:AM181,$F$5:$F181,$F181,$D$5:$D181,$D181)</f>
        <v>-142244719.95467776</v>
      </c>
      <c r="I181" s="20">
        <f>SUMIFS(AN$5:AN181,$F$5:$F181,$F181,$D$5:$D181,$D181)</f>
        <v>73855778.626204878</v>
      </c>
      <c r="J181" s="73">
        <f t="shared" si="32"/>
        <v>73855778.626204878</v>
      </c>
      <c r="K181" s="73">
        <f t="shared" si="33"/>
        <v>228883088.19461605</v>
      </c>
      <c r="L181" s="73">
        <f t="shared" si="34"/>
        <v>86638368.239938289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65964178.074849896</v>
      </c>
      <c r="Q181" s="73">
        <f>P181/SUMIFS(FinParameters!$H$8:$H$39,FinParameters!$B$8:$B$39,Financials!$E181,FinParameters!$C$8:$C$39,Financials!$F181)</f>
        <v>28623604.673198342</v>
      </c>
      <c r="R181" s="73">
        <f t="shared" si="47"/>
        <v>5609150.3519961908</v>
      </c>
      <c r="S181" s="12">
        <f t="shared" si="36"/>
        <v>9.2935925367361907E-2</v>
      </c>
      <c r="T181" s="115">
        <f t="shared" si="37"/>
        <v>155027309.56841117</v>
      </c>
      <c r="U181" s="73">
        <f>T181/SUMIFS(FinParameters!$L$8:$L$39,FinParameters!$B$8:$B$39,Financials!$E181,FinParameters!$C$8:$C$39,Financials!$F181)</f>
        <v>127238132.71065313</v>
      </c>
      <c r="V181" s="73">
        <f t="shared" si="38"/>
        <v>127238132.71065313</v>
      </c>
      <c r="W181" s="12"/>
      <c r="X181" s="73">
        <f t="shared" si="39"/>
        <v>220991487.64326108</v>
      </c>
      <c r="Y181" s="73">
        <f t="shared" si="40"/>
        <v>155861737.38385147</v>
      </c>
      <c r="Z181" s="73">
        <f t="shared" si="40"/>
        <v>132847283.06264931</v>
      </c>
      <c r="AA181" s="12">
        <f t="shared" si="41"/>
        <v>2.2010972088800167</v>
      </c>
      <c r="AB181" s="115">
        <f t="shared" si="42"/>
        <v>-142244719.95467776</v>
      </c>
      <c r="AC181" s="73">
        <f>AB181/SUMIFS(FinParameters!$L$8:$L$39,FinParameters!$B$8:$B$39,Financials!$E181,FinParameters!$C$8:$C$39,Financials!$F181)</f>
        <v>-116746866.11907038</v>
      </c>
      <c r="AD181" s="73">
        <f t="shared" si="43"/>
        <v>-116746866.11907038</v>
      </c>
      <c r="AE181" s="12"/>
      <c r="AF181" s="73">
        <f t="shared" si="44"/>
        <v>78746767.688583314</v>
      </c>
      <c r="AG181" s="73">
        <f t="shared" si="45"/>
        <v>39114871.264781088</v>
      </c>
      <c r="AH181" s="73">
        <f t="shared" si="45"/>
        <v>16100416.943578929</v>
      </c>
      <c r="AI181" s="12">
        <f t="shared" si="46"/>
        <v>0.26676181837760027</v>
      </c>
      <c r="AL181" s="73">
        <f>Summary!G181</f>
        <v>15219383.501575194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-20804275.48951368</v>
      </c>
      <c r="AN181" s="20">
        <f>Summary!I181</f>
        <v>11899796.526095688</v>
      </c>
      <c r="AP181" s="12">
        <v>1</v>
      </c>
    </row>
    <row r="182" spans="1:42" x14ac:dyDescent="0.3">
      <c r="A182">
        <v>178</v>
      </c>
      <c r="B182" t="str">
        <f>Summary!B182</f>
        <v>Portland Snowy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80305426.591084719</v>
      </c>
      <c r="H182" s="73">
        <f>SUMIFS(AM$5:AM182,$F$5:$F182,$F182,$D$5:$D182,$D182)</f>
        <v>-59327113.235115483</v>
      </c>
      <c r="I182" s="20">
        <f>SUMIFS(AN$5:AN182,$F$5:$F182,$F182,$D$5:$D182,$D182)</f>
        <v>49928749.432828978</v>
      </c>
      <c r="J182" s="73">
        <f t="shared" si="32"/>
        <v>49928749.432828978</v>
      </c>
      <c r="K182" s="73">
        <f t="shared" si="33"/>
        <v>130234176.0239137</v>
      </c>
      <c r="L182" s="73">
        <f t="shared" si="34"/>
        <v>70907062.788798213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42037148.881473996</v>
      </c>
      <c r="Q182" s="73">
        <f>P182/SUMIFS(FinParameters!$H$8:$H$39,FinParameters!$B$8:$B$39,Financials!$E182,FinParameters!$C$8:$C$39,Financials!$F182)</f>
        <v>18241032.72849628</v>
      </c>
      <c r="R182" s="73">
        <f t="shared" si="47"/>
        <v>-18317878.84137971</v>
      </c>
      <c r="S182" s="12">
        <f t="shared" si="36"/>
        <v>-0.30350211958304779</v>
      </c>
      <c r="T182" s="115">
        <f t="shared" si="37"/>
        <v>80305426.591084719</v>
      </c>
      <c r="U182" s="73">
        <f>T182/SUMIFS(FinParameters!$L$8:$L$39,FinParameters!$B$8:$B$39,Financials!$E182,FinParameters!$C$8:$C$39,Financials!$F182)</f>
        <v>65910403.492315277</v>
      </c>
      <c r="V182" s="73">
        <f t="shared" si="38"/>
        <v>65910403.492315277</v>
      </c>
      <c r="W182" s="12"/>
      <c r="X182" s="73">
        <f t="shared" si="39"/>
        <v>122342575.47255872</v>
      </c>
      <c r="Y182" s="73">
        <f t="shared" si="40"/>
        <v>84151436.220811561</v>
      </c>
      <c r="Z182" s="73">
        <f t="shared" si="40"/>
        <v>47592524.650935568</v>
      </c>
      <c r="AA182" s="12">
        <f t="shared" si="41"/>
        <v>0.78854283473246489</v>
      </c>
      <c r="AB182" s="115">
        <f t="shared" si="42"/>
        <v>-59327113.235115483</v>
      </c>
      <c r="AC182" s="73">
        <f>AB182/SUMIFS(FinParameters!$L$8:$L$39,FinParameters!$B$8:$B$39,Financials!$E182,FinParameters!$C$8:$C$39,Financials!$F182)</f>
        <v>-48692524.743961036</v>
      </c>
      <c r="AD182" s="73">
        <f t="shared" si="43"/>
        <v>-48692524.743961036</v>
      </c>
      <c r="AE182" s="12"/>
      <c r="AF182" s="73">
        <f t="shared" si="44"/>
        <v>63015462.237443238</v>
      </c>
      <c r="AG182" s="73">
        <f t="shared" si="45"/>
        <v>35458911.476850525</v>
      </c>
      <c r="AH182" s="73">
        <f t="shared" si="45"/>
        <v>-1100000.0930254683</v>
      </c>
      <c r="AI182" s="12">
        <f t="shared" si="46"/>
        <v>-1.8225492299938889E-2</v>
      </c>
      <c r="AL182" s="73">
        <f>Summary!G182</f>
        <v>6885065.8450074568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-9014151.4350496642</v>
      </c>
      <c r="AN182" s="20">
        <f>Summary!I182</f>
        <v>8615730.2038751896</v>
      </c>
      <c r="AP182" s="12">
        <v>1</v>
      </c>
    </row>
    <row r="183" spans="1:42" x14ac:dyDescent="0.3">
      <c r="A183">
        <v>179</v>
      </c>
      <c r="B183" t="str">
        <f>Summary!B183</f>
        <v>Portland Snowy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38537020.89498397</v>
      </c>
      <c r="H183" s="73">
        <f>SUMIFS(AM$5:AM183,$F$5:$F183,$F183,$D$5:$D183,$D183)</f>
        <v>-23511214.211291239</v>
      </c>
      <c r="I183" s="20">
        <f>SUMIFS(AN$5:AN183,$F$5:$F183,$F183,$D$5:$D183,$D183)</f>
        <v>40042880.900284559</v>
      </c>
      <c r="J183" s="73">
        <f t="shared" si="32"/>
        <v>40042880.900284559</v>
      </c>
      <c r="K183" s="73">
        <f t="shared" si="33"/>
        <v>78579901.795268536</v>
      </c>
      <c r="L183" s="73">
        <f t="shared" si="34"/>
        <v>55068687.583977289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32151280.348929577</v>
      </c>
      <c r="Q183" s="73">
        <f>P183/SUMIFS(FinParameters!$H$8:$H$39,FinParameters!$B$8:$B$39,Financials!$E183,FinParameters!$C$8:$C$39,Financials!$F183)</f>
        <v>13951292.43330642</v>
      </c>
      <c r="R183" s="73">
        <f t="shared" si="47"/>
        <v>-28203747.373924129</v>
      </c>
      <c r="S183" s="12">
        <f t="shared" si="36"/>
        <v>-0.46729739738392417</v>
      </c>
      <c r="T183" s="115">
        <f t="shared" si="37"/>
        <v>38537020.89498397</v>
      </c>
      <c r="U183" s="73">
        <f>T183/SUMIFS(FinParameters!$L$8:$L$39,FinParameters!$B$8:$B$39,Financials!$E183,FinParameters!$C$8:$C$39,Financials!$F183)</f>
        <v>31629127.748910569</v>
      </c>
      <c r="V183" s="73">
        <f t="shared" si="38"/>
        <v>31629127.748910569</v>
      </c>
      <c r="W183" s="12"/>
      <c r="X183" s="73">
        <f t="shared" si="39"/>
        <v>70688301.243913561</v>
      </c>
      <c r="Y183" s="73">
        <f t="shared" si="40"/>
        <v>45580420.182216987</v>
      </c>
      <c r="Z183" s="73">
        <f t="shared" si="40"/>
        <v>3425380.3749864399</v>
      </c>
      <c r="AA183" s="12">
        <f t="shared" si="41"/>
        <v>5.6753853062839435E-2</v>
      </c>
      <c r="AB183" s="115">
        <f t="shared" si="42"/>
        <v>-23511214.211291239</v>
      </c>
      <c r="AC183" s="73">
        <f>AB183/SUMIFS(FinParameters!$L$8:$L$39,FinParameters!$B$8:$B$39,Financials!$E183,FinParameters!$C$8:$C$39,Financials!$F183)</f>
        <v>-19296748.439569321</v>
      </c>
      <c r="AD183" s="73">
        <f t="shared" si="43"/>
        <v>-19296748.439569321</v>
      </c>
      <c r="AE183" s="12"/>
      <c r="AF183" s="73">
        <f t="shared" si="44"/>
        <v>47177087.032622322</v>
      </c>
      <c r="AG183" s="73">
        <f t="shared" si="45"/>
        <v>26283671.742647666</v>
      </c>
      <c r="AH183" s="73">
        <f t="shared" si="45"/>
        <v>-15871368.064582881</v>
      </c>
      <c r="AI183" s="12">
        <f t="shared" si="46"/>
        <v>-0.26296679271631113</v>
      </c>
      <c r="AL183" s="73">
        <f>Summary!G183</f>
        <v>1905457.5912601231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-3688803.4579420988</v>
      </c>
      <c r="AN183" s="20">
        <f>Summary!I183</f>
        <v>7182926.4225437259</v>
      </c>
      <c r="AP183" s="12">
        <v>1</v>
      </c>
    </row>
    <row r="184" spans="1:42" x14ac:dyDescent="0.3">
      <c r="A184">
        <v>180</v>
      </c>
      <c r="B184" t="str">
        <f>Summary!B184</f>
        <v>Portland Snowy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10201572.920993041</v>
      </c>
      <c r="H184" s="73">
        <f>SUMIFS(AM$5:AM184,$F$5:$F184,$F184,$D$5:$D184,$D184)</f>
        <v>256177.76087241067</v>
      </c>
      <c r="I184" s="20">
        <f>SUMIFS(AN$5:AN184,$F$5:$F184,$F184,$D$5:$D184,$D184)</f>
        <v>33788741.328802079</v>
      </c>
      <c r="J184" s="73">
        <f t="shared" si="32"/>
        <v>33788741.328802079</v>
      </c>
      <c r="K184" s="73">
        <f t="shared" si="33"/>
        <v>43990314.249795124</v>
      </c>
      <c r="L184" s="73">
        <f t="shared" si="34"/>
        <v>44246492.010667533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25897140.777447097</v>
      </c>
      <c r="Q184" s="73">
        <f>P184/SUMIFS(FinParameters!$H$8:$H$39,FinParameters!$B$8:$B$39,Financials!$E184,FinParameters!$C$8:$C$39,Financials!$F184)</f>
        <v>11237455.561694223</v>
      </c>
      <c r="R184" s="73">
        <f t="shared" si="47"/>
        <v>-34457886.945406608</v>
      </c>
      <c r="S184" s="12">
        <f t="shared" si="36"/>
        <v>-0.57091990916870994</v>
      </c>
      <c r="T184" s="115">
        <f t="shared" si="37"/>
        <v>10201572.920993041</v>
      </c>
      <c r="U184" s="73">
        <f>T184/SUMIFS(FinParameters!$L$8:$L$39,FinParameters!$B$8:$B$39,Financials!$E184,FinParameters!$C$8:$C$39,Financials!$F184)</f>
        <v>8372905.9918047376</v>
      </c>
      <c r="V184" s="73">
        <f t="shared" si="38"/>
        <v>8372905.9918047376</v>
      </c>
      <c r="W184" s="12"/>
      <c r="X184" s="73">
        <f t="shared" si="39"/>
        <v>36098713.698440142</v>
      </c>
      <c r="Y184" s="73">
        <f t="shared" si="40"/>
        <v>19610361.553498961</v>
      </c>
      <c r="Z184" s="73">
        <f t="shared" si="40"/>
        <v>-26084980.953601871</v>
      </c>
      <c r="AA184" s="12">
        <f t="shared" si="41"/>
        <v>-0.43219234482638924</v>
      </c>
      <c r="AB184" s="115">
        <f t="shared" si="42"/>
        <v>256177.76087241067</v>
      </c>
      <c r="AC184" s="73">
        <f>AB184/SUMIFS(FinParameters!$L$8:$L$39,FinParameters!$B$8:$B$39,Financials!$E184,FinParameters!$C$8:$C$39,Financials!$F184)</f>
        <v>210257.01875460736</v>
      </c>
      <c r="AD184" s="73">
        <f t="shared" si="43"/>
        <v>210257.01875460736</v>
      </c>
      <c r="AE184" s="12"/>
      <c r="AF184" s="73">
        <f t="shared" si="44"/>
        <v>36354891.459312551</v>
      </c>
      <c r="AG184" s="73">
        <f t="shared" si="45"/>
        <v>19820618.57225357</v>
      </c>
      <c r="AH184" s="73">
        <f t="shared" si="45"/>
        <v>-25874723.934847262</v>
      </c>
      <c r="AI184" s="12">
        <f t="shared" si="46"/>
        <v>-0.42870867450616179</v>
      </c>
      <c r="AL184" s="73">
        <f>Summary!G184</f>
        <v>-1200111.2369432077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14947.715489727376</v>
      </c>
      <c r="AN184" s="20">
        <f>Summary!I184</f>
        <v>6206214.160894122</v>
      </c>
      <c r="AP184" s="12">
        <v>1</v>
      </c>
    </row>
    <row r="185" spans="1:42" x14ac:dyDescent="0.3">
      <c r="A185">
        <v>181</v>
      </c>
      <c r="B185" t="str">
        <f>Summary!B185</f>
        <v>Portland Snowy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-8995602.3140565082</v>
      </c>
      <c r="H185" s="73">
        <f>SUMIFS(AM$5:AM185,$F$5:$F185,$F185,$D$5:$D185,$D185)</f>
        <v>21896063.942776319</v>
      </c>
      <c r="I185" s="20">
        <f>SUMIFS(AN$5:AN185,$F$5:$F185,$F185,$D$5:$D185,$D185)</f>
        <v>27976645.131371707</v>
      </c>
      <c r="J185" s="73">
        <f t="shared" si="32"/>
        <v>27976645.131371707</v>
      </c>
      <c r="K185" s="73">
        <f t="shared" si="33"/>
        <v>18981042.817315198</v>
      </c>
      <c r="L185" s="73">
        <f t="shared" si="34"/>
        <v>40877106.760091513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20085044.580016725</v>
      </c>
      <c r="Q185" s="73">
        <f>P185/SUMIFS(FinParameters!$H$8:$H$39,FinParameters!$B$8:$B$39,Financials!$E185,FinParameters!$C$8:$C$39,Financials!$F185)</f>
        <v>8715433.0225962121</v>
      </c>
      <c r="R185" s="73">
        <f t="shared" si="47"/>
        <v>-40269983.142836981</v>
      </c>
      <c r="S185" s="12">
        <f t="shared" si="36"/>
        <v>-0.66721836874558449</v>
      </c>
      <c r="T185" s="115">
        <f t="shared" si="37"/>
        <v>-8995602.3140565082</v>
      </c>
      <c r="U185" s="73">
        <f>T185/SUMIFS(FinParameters!$L$8:$L$39,FinParameters!$B$8:$B$39,Financials!$E185,FinParameters!$C$8:$C$39,Financials!$F185)</f>
        <v>-7383109.7516601942</v>
      </c>
      <c r="V185" s="73">
        <f t="shared" si="38"/>
        <v>-7383109.7516601942</v>
      </c>
      <c r="W185" s="12"/>
      <c r="X185" s="73">
        <f t="shared" si="39"/>
        <v>11089442.265960218</v>
      </c>
      <c r="Y185" s="73">
        <f t="shared" si="40"/>
        <v>1332323.2709360179</v>
      </c>
      <c r="Z185" s="73">
        <f t="shared" si="40"/>
        <v>-47653092.894497171</v>
      </c>
      <c r="AA185" s="12">
        <f t="shared" si="41"/>
        <v>-0.78954636742637285</v>
      </c>
      <c r="AB185" s="115">
        <f t="shared" si="42"/>
        <v>21896063.942776319</v>
      </c>
      <c r="AC185" s="73">
        <f>AB185/SUMIFS(FinParameters!$L$8:$L$39,FinParameters!$B$8:$B$39,Financials!$E185,FinParameters!$C$8:$C$39,Financials!$F185)</f>
        <v>17971119.395337854</v>
      </c>
      <c r="AD185" s="73">
        <f t="shared" si="43"/>
        <v>17971119.395337854</v>
      </c>
      <c r="AE185" s="12"/>
      <c r="AF185" s="73">
        <f t="shared" si="44"/>
        <v>32985506.208736539</v>
      </c>
      <c r="AG185" s="73">
        <f t="shared" si="45"/>
        <v>19303442.66627387</v>
      </c>
      <c r="AH185" s="73">
        <f t="shared" si="45"/>
        <v>-29681973.499159317</v>
      </c>
      <c r="AI185" s="12">
        <f t="shared" si="46"/>
        <v>-0.49178957609723878</v>
      </c>
      <c r="AL185" s="73">
        <f>Summary!G185</f>
        <v>-3747877.6613557991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3311575.8903945391</v>
      </c>
      <c r="AN185" s="20">
        <f>Summary!I185</f>
        <v>5217845.7331530126</v>
      </c>
      <c r="AP185" s="12">
        <v>1</v>
      </c>
    </row>
    <row r="186" spans="1:42" x14ac:dyDescent="0.3">
      <c r="A186">
        <v>182</v>
      </c>
      <c r="B186" t="str">
        <f>Summary!B186</f>
        <v>Portland Snowy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-31475023.628537379</v>
      </c>
      <c r="H186" s="73">
        <f>SUMIFS(AM$5:AM186,$F$5:$F186,$F186,$D$5:$D186,$D186)</f>
        <v>51160879.91658733</v>
      </c>
      <c r="I186" s="20">
        <f>SUMIFS(AN$5:AN186,$F$5:$F186,$F186,$D$5:$D186,$D186)</f>
        <v>21033347.365975887</v>
      </c>
      <c r="J186" s="73">
        <f t="shared" si="32"/>
        <v>21033347.365975887</v>
      </c>
      <c r="K186" s="73">
        <f t="shared" si="33"/>
        <v>-10441676.262561493</v>
      </c>
      <c r="L186" s="73">
        <f t="shared" si="34"/>
        <v>40719203.654025838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13141746.814620906</v>
      </c>
      <c r="Q186" s="73">
        <f>P186/SUMIFS(FinParameters!$H$8:$H$39,FinParameters!$B$8:$B$39,Financials!$E186,FinParameters!$C$8:$C$39,Financials!$F186)</f>
        <v>5702552.1505041262</v>
      </c>
      <c r="R186" s="73">
        <f t="shared" si="47"/>
        <v>-47213280.908232801</v>
      </c>
      <c r="S186" s="12">
        <f t="shared" si="36"/>
        <v>-0.78225928625255647</v>
      </c>
      <c r="T186" s="115">
        <f t="shared" si="37"/>
        <v>-31475023.628537379</v>
      </c>
      <c r="U186" s="73">
        <f>T186/SUMIFS(FinParameters!$L$8:$L$39,FinParameters!$B$8:$B$39,Financials!$E186,FinParameters!$C$8:$C$39,Financials!$F186)</f>
        <v>-25833017.7093831</v>
      </c>
      <c r="V186" s="73">
        <f t="shared" si="38"/>
        <v>-25833017.7093831</v>
      </c>
      <c r="W186" s="12"/>
      <c r="X186" s="73">
        <f t="shared" si="39"/>
        <v>-18333276.813916475</v>
      </c>
      <c r="Y186" s="73">
        <f t="shared" si="40"/>
        <v>-20130465.558878973</v>
      </c>
      <c r="Z186" s="73">
        <f t="shared" si="40"/>
        <v>-73046298.617615908</v>
      </c>
      <c r="AA186" s="12">
        <f t="shared" si="41"/>
        <v>-1.2102769458252869</v>
      </c>
      <c r="AB186" s="115">
        <f t="shared" si="42"/>
        <v>51160879.91658733</v>
      </c>
      <c r="AC186" s="73">
        <f>AB186/SUMIFS(FinParameters!$L$8:$L$39,FinParameters!$B$8:$B$39,Financials!$E186,FinParameters!$C$8:$C$39,Financials!$F186)</f>
        <v>41990116.751319438</v>
      </c>
      <c r="AD186" s="73">
        <f t="shared" si="43"/>
        <v>41990116.751319438</v>
      </c>
      <c r="AE186" s="12"/>
      <c r="AF186" s="73">
        <f t="shared" si="44"/>
        <v>32827603.102670856</v>
      </c>
      <c r="AG186" s="73">
        <f t="shared" si="45"/>
        <v>21859651.192440465</v>
      </c>
      <c r="AH186" s="73">
        <f t="shared" si="45"/>
        <v>-31056181.86629647</v>
      </c>
      <c r="AI186" s="12">
        <f t="shared" si="46"/>
        <v>-0.51455832327514461</v>
      </c>
      <c r="AL186" s="73">
        <f>Summary!G186</f>
        <v>-6772825.7938967925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7857671.0992337391</v>
      </c>
      <c r="AN186" s="20">
        <f>Summary!I186</f>
        <v>3954611.6057632798</v>
      </c>
      <c r="AP186" s="12">
        <v>1</v>
      </c>
    </row>
    <row r="187" spans="1:42" x14ac:dyDescent="0.3">
      <c r="A187">
        <v>183</v>
      </c>
      <c r="B187" t="str">
        <f>Summary!B187</f>
        <v>Portland Snowy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-67828989.078431144</v>
      </c>
      <c r="H187" s="73">
        <f>SUMIFS(AM$5:AM187,$F$5:$F187,$F187,$D$5:$D187,$D187)</f>
        <v>109502214.57633685</v>
      </c>
      <c r="I187" s="20">
        <f>SUMIFS(AN$5:AN187,$F$5:$F187,$F187,$D$5:$D187,$D187)</f>
        <v>10380018.792069912</v>
      </c>
      <c r="J187" s="73">
        <f t="shared" si="32"/>
        <v>10380018.792069912</v>
      </c>
      <c r="K187" s="73">
        <f t="shared" si="33"/>
        <v>-57448970.286361232</v>
      </c>
      <c r="L187" s="73">
        <f t="shared" si="34"/>
        <v>52053244.289975613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2488418.2407149319</v>
      </c>
      <c r="Q187" s="73">
        <f>P187/SUMIFS(FinParameters!$H$8:$H$39,FinParameters!$B$8:$B$39,Financials!$E187,FinParameters!$C$8:$C$39,Financials!$F187)</f>
        <v>1079790.6085175155</v>
      </c>
      <c r="R187" s="73">
        <f t="shared" si="47"/>
        <v>-57866609.482138768</v>
      </c>
      <c r="S187" s="12">
        <f t="shared" si="36"/>
        <v>-0.9587703239547567</v>
      </c>
      <c r="T187" s="115">
        <f t="shared" si="37"/>
        <v>-67828989.078431144</v>
      </c>
      <c r="U187" s="73">
        <f>T187/SUMIFS(FinParameters!$L$8:$L$39,FinParameters!$B$8:$B$39,Financials!$E187,FinParameters!$C$8:$C$39,Financials!$F187)</f>
        <v>-55670410.187841035</v>
      </c>
      <c r="V187" s="73">
        <f t="shared" si="38"/>
        <v>-55670410.187841035</v>
      </c>
      <c r="W187" s="12"/>
      <c r="X187" s="73">
        <f t="shared" si="39"/>
        <v>-65340570.837716214</v>
      </c>
      <c r="Y187" s="73">
        <f t="shared" si="40"/>
        <v>-54590619.579323523</v>
      </c>
      <c r="Z187" s="73">
        <f t="shared" si="40"/>
        <v>-113537019.66997981</v>
      </c>
      <c r="AA187" s="12">
        <f t="shared" si="41"/>
        <v>-1.8811526388710198</v>
      </c>
      <c r="AB187" s="115">
        <f t="shared" si="42"/>
        <v>109502214.57633685</v>
      </c>
      <c r="AC187" s="73">
        <f>AB187/SUMIFS(FinParameters!$L$8:$L$39,FinParameters!$B$8:$B$39,Financials!$E187,FinParameters!$C$8:$C$39,Financials!$F187)</f>
        <v>89873567.109967843</v>
      </c>
      <c r="AD187" s="73">
        <f t="shared" si="43"/>
        <v>89873567.109967843</v>
      </c>
      <c r="AE187" s="12"/>
      <c r="AF187" s="73">
        <f t="shared" si="44"/>
        <v>44161643.738620631</v>
      </c>
      <c r="AG187" s="73">
        <f t="shared" si="45"/>
        <v>35282947.53064432</v>
      </c>
      <c r="AH187" s="73">
        <f t="shared" si="45"/>
        <v>-23663452.560011968</v>
      </c>
      <c r="AI187" s="12">
        <f t="shared" si="46"/>
        <v>-0.39207094177262208</v>
      </c>
      <c r="AL187" s="73">
        <f>Summary!G187</f>
        <v>-10006399.384266643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16479853.257452117</v>
      </c>
      <c r="AN187" s="20">
        <f>Summary!I187</f>
        <v>2304486.274060165</v>
      </c>
      <c r="AP187" s="12">
        <v>1</v>
      </c>
    </row>
    <row r="188" spans="1:42" x14ac:dyDescent="0.3">
      <c r="A188">
        <v>184</v>
      </c>
      <c r="B188" t="str">
        <f>Summary!B188</f>
        <v>Portland Snowy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16295474.839856528</v>
      </c>
      <c r="H188" s="73">
        <f>SUMIFS(AM$5:AM188,$F$5:$F188,$F188,$D$5:$D188,$D188)</f>
        <v>-1481250.425987818</v>
      </c>
      <c r="I188" s="20">
        <f>SUMIFS(AN$5:AN188,$F$5:$F188,$F188,$D$5:$D188,$D188)</f>
        <v>34265254.8757907</v>
      </c>
      <c r="J188" s="73">
        <f t="shared" si="32"/>
        <v>34265254.8757907</v>
      </c>
      <c r="K188" s="73">
        <f t="shared" si="33"/>
        <v>50560729.715647228</v>
      </c>
      <c r="L188" s="73">
        <f t="shared" si="34"/>
        <v>49079479.289659411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26373654.324435718</v>
      </c>
      <c r="Q188" s="73">
        <f>P188/SUMIFS(FinParameters!$H$8:$H$39,FinParameters!$B$8:$B$39,Financials!$E188,FinParameters!$C$8:$C$39,Financials!$F188)</f>
        <v>11444227.415577538</v>
      </c>
      <c r="R188" s="73">
        <f t="shared" si="47"/>
        <v>-33981373.398417987</v>
      </c>
      <c r="S188" s="12">
        <f t="shared" si="36"/>
        <v>-0.56302473348961424</v>
      </c>
      <c r="T188" s="115">
        <f t="shared" si="37"/>
        <v>16295474.839856528</v>
      </c>
      <c r="U188" s="73">
        <f>T188/SUMIFS(FinParameters!$L$8:$L$39,FinParameters!$B$8:$B$39,Financials!$E188,FinParameters!$C$8:$C$39,Financials!$F188)</f>
        <v>13374455.094583265</v>
      </c>
      <c r="V188" s="73">
        <f t="shared" si="38"/>
        <v>13374455.094583265</v>
      </c>
      <c r="W188" s="12"/>
      <c r="X188" s="73">
        <f t="shared" si="39"/>
        <v>42669129.164292246</v>
      </c>
      <c r="Y188" s="73">
        <f t="shared" si="40"/>
        <v>24818682.510160804</v>
      </c>
      <c r="Z188" s="73">
        <f t="shared" si="40"/>
        <v>-20606918.303834721</v>
      </c>
      <c r="AA188" s="12">
        <f t="shared" si="41"/>
        <v>-0.34142836282770556</v>
      </c>
      <c r="AB188" s="115">
        <f t="shared" si="42"/>
        <v>-1481250.425987818</v>
      </c>
      <c r="AC188" s="73">
        <f>AB188/SUMIFS(FinParameters!$L$8:$L$39,FinParameters!$B$8:$B$39,Financials!$E188,FinParameters!$C$8:$C$39,Financials!$F188)</f>
        <v>-1215731.2076449334</v>
      </c>
      <c r="AD188" s="73">
        <f t="shared" si="43"/>
        <v>-1215731.2076449334</v>
      </c>
      <c r="AE188" s="12"/>
      <c r="AF188" s="73">
        <f t="shared" si="44"/>
        <v>41187878.738304429</v>
      </c>
      <c r="AG188" s="73">
        <f t="shared" si="45"/>
        <v>23602951.302515872</v>
      </c>
      <c r="AH188" s="73">
        <f t="shared" si="45"/>
        <v>-21822649.511479653</v>
      </c>
      <c r="AI188" s="12">
        <f t="shared" si="46"/>
        <v>-0.36157136090944764</v>
      </c>
      <c r="AL188" s="73">
        <f>Summary!G188</f>
        <v>-746683.67733185005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-249765.50939209969</v>
      </c>
      <c r="AN188" s="20">
        <f>Summary!I188</f>
        <v>6213631.4760949174</v>
      </c>
      <c r="AP188" s="12">
        <v>1</v>
      </c>
    </row>
    <row r="189" spans="1:42" x14ac:dyDescent="0.3">
      <c r="A189">
        <v>185</v>
      </c>
      <c r="B189" t="str">
        <f>Summary!B189</f>
        <v>Portland Snowy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173864810.3326402</v>
      </c>
      <c r="H189" s="73">
        <f>SUMIFS(AM$5:AM189,$F$5:$F189,$F189,$D$5:$D189,$D189)</f>
        <v>-163668414.53568122</v>
      </c>
      <c r="I189" s="20">
        <f>SUMIFS(AN$5:AN189,$F$5:$F189,$F189,$D$5:$D189,$D189)</f>
        <v>84746569.396715492</v>
      </c>
      <c r="J189" s="73">
        <f t="shared" si="32"/>
        <v>84746569.396715492</v>
      </c>
      <c r="K189" s="73">
        <f t="shared" si="33"/>
        <v>258611379.72935569</v>
      </c>
      <c r="L189" s="73">
        <f t="shared" si="34"/>
        <v>94942965.193674475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75838928.831576645</v>
      </c>
      <c r="Q189" s="73">
        <f>P189/SUMIFS(FinParameters!$H$8:$H$39,FinParameters!$B$8:$B$39,Financials!$E189,FinParameters!$C$8:$C$39,Financials!$F189)</f>
        <v>29647315.919712618</v>
      </c>
      <c r="R189" s="73">
        <f t="shared" si="47"/>
        <v>13111845.756828966</v>
      </c>
      <c r="S189" s="12">
        <f t="shared" si="36"/>
        <v>0.20903005709996833</v>
      </c>
      <c r="T189" s="115">
        <f t="shared" si="37"/>
        <v>173864810.3326402</v>
      </c>
      <c r="U189" s="73">
        <f>T189/SUMIFS(FinParameters!$L$8:$L$39,FinParameters!$B$8:$B$39,Financials!$E189,FinParameters!$C$8:$C$39,Financials!$F189)</f>
        <v>139218484.74691036</v>
      </c>
      <c r="V189" s="73">
        <f t="shared" si="38"/>
        <v>139218484.74691036</v>
      </c>
      <c r="W189" s="12"/>
      <c r="X189" s="73">
        <f t="shared" si="39"/>
        <v>249703739.16421685</v>
      </c>
      <c r="Y189" s="73">
        <f t="shared" si="40"/>
        <v>168865800.666623</v>
      </c>
      <c r="Z189" s="73">
        <f t="shared" si="40"/>
        <v>152330330.50373933</v>
      </c>
      <c r="AA189" s="12">
        <f t="shared" si="41"/>
        <v>2.428461886586013</v>
      </c>
      <c r="AB189" s="115">
        <f t="shared" si="42"/>
        <v>-163668414.53568122</v>
      </c>
      <c r="AC189" s="73">
        <f>AB189/SUMIFS(FinParameters!$L$8:$L$39,FinParameters!$B$8:$B$39,Financials!$E189,FinParameters!$C$8:$C$39,Financials!$F189)</f>
        <v>-131053941.4444644</v>
      </c>
      <c r="AD189" s="73">
        <f t="shared" si="43"/>
        <v>-131053941.4444644</v>
      </c>
      <c r="AE189" s="12"/>
      <c r="AF189" s="73">
        <f t="shared" si="44"/>
        <v>86035324.628535628</v>
      </c>
      <c r="AG189" s="73">
        <f t="shared" si="45"/>
        <v>37811859.222158596</v>
      </c>
      <c r="AH189" s="73">
        <f t="shared" si="45"/>
        <v>21276389.059274927</v>
      </c>
      <c r="AI189" s="12">
        <f t="shared" si="46"/>
        <v>0.33918983661206231</v>
      </c>
      <c r="AL189" s="73">
        <f>Summary!G189</f>
        <v>18837500.764229041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-21423694.581003457</v>
      </c>
      <c r="AN189" s="20">
        <f>Summary!I189</f>
        <v>10890790.770510606</v>
      </c>
      <c r="AP189" s="12">
        <v>1</v>
      </c>
    </row>
    <row r="190" spans="1:42" x14ac:dyDescent="0.3">
      <c r="A190">
        <v>186</v>
      </c>
      <c r="B190" t="str">
        <f>Summary!B190</f>
        <v>Portland Snowy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88641681.538610488</v>
      </c>
      <c r="H190" s="73">
        <f>SUMIFS(AM$5:AM190,$F$5:$F190,$F190,$D$5:$D190,$D190)</f>
        <v>-68985388.602891758</v>
      </c>
      <c r="I190" s="20">
        <f>SUMIFS(AN$5:AN190,$F$5:$F190,$F190,$D$5:$D190,$D190)</f>
        <v>57045586.378734216</v>
      </c>
      <c r="J190" s="73">
        <f t="shared" si="32"/>
        <v>57045586.378734216</v>
      </c>
      <c r="K190" s="73">
        <f t="shared" si="33"/>
        <v>145687267.91734469</v>
      </c>
      <c r="L190" s="73">
        <f t="shared" si="34"/>
        <v>76701879.314452946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48137945.813595362</v>
      </c>
      <c r="Q190" s="73">
        <f>P190/SUMIFS(FinParameters!$H$8:$H$39,FinParameters!$B$8:$B$39,Financials!$E190,FinParameters!$C$8:$C$39,Financials!$F190)</f>
        <v>18818315.464754429</v>
      </c>
      <c r="R190" s="73">
        <f t="shared" si="47"/>
        <v>-14589137.261152318</v>
      </c>
      <c r="S190" s="12">
        <f t="shared" si="36"/>
        <v>-0.23258115228740059</v>
      </c>
      <c r="T190" s="115">
        <f t="shared" si="37"/>
        <v>88641681.538610488</v>
      </c>
      <c r="U190" s="73">
        <f>T190/SUMIFS(FinParameters!$L$8:$L$39,FinParameters!$B$8:$B$39,Financials!$E190,FinParameters!$C$8:$C$39,Financials!$F190)</f>
        <v>70977908.442849502</v>
      </c>
      <c r="V190" s="73">
        <f t="shared" si="38"/>
        <v>70977908.442849502</v>
      </c>
      <c r="W190" s="12"/>
      <c r="X190" s="73">
        <f t="shared" si="39"/>
        <v>136779627.35220584</v>
      </c>
      <c r="Y190" s="73">
        <f t="shared" si="40"/>
        <v>89796223.907603934</v>
      </c>
      <c r="Z190" s="73">
        <f t="shared" si="40"/>
        <v>56388771.181697182</v>
      </c>
      <c r="AA190" s="12">
        <f t="shared" si="41"/>
        <v>0.89895414257510498</v>
      </c>
      <c r="AB190" s="115">
        <f t="shared" si="42"/>
        <v>-68985388.602891758</v>
      </c>
      <c r="AC190" s="73">
        <f>AB190/SUMIFS(FinParameters!$L$8:$L$39,FinParameters!$B$8:$B$39,Financials!$E190,FinParameters!$C$8:$C$39,Financials!$F190)</f>
        <v>-55238557.201982424</v>
      </c>
      <c r="AD190" s="73">
        <f t="shared" si="43"/>
        <v>-55238557.201982424</v>
      </c>
      <c r="AE190" s="12"/>
      <c r="AF190" s="73">
        <f t="shared" si="44"/>
        <v>67794238.749314085</v>
      </c>
      <c r="AG190" s="73">
        <f t="shared" si="45"/>
        <v>34557666.705621511</v>
      </c>
      <c r="AH190" s="73">
        <f t="shared" si="45"/>
        <v>1150213.9797147587</v>
      </c>
      <c r="AI190" s="12">
        <f t="shared" si="46"/>
        <v>1.8336800044474019E-2</v>
      </c>
      <c r="AL190" s="73">
        <f>Summary!G190</f>
        <v>8336254.9475257751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-9658275.367776271</v>
      </c>
      <c r="AN190" s="20">
        <f>Summary!I190</f>
        <v>7116836.9459052365</v>
      </c>
      <c r="AP190" s="12">
        <v>1</v>
      </c>
    </row>
    <row r="191" spans="1:42" x14ac:dyDescent="0.3">
      <c r="A191">
        <v>187</v>
      </c>
      <c r="B191" t="str">
        <f>Summary!B191</f>
        <v>Portland Snowy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41386869.830729008</v>
      </c>
      <c r="H191" s="73">
        <f>SUMIFS(AM$5:AM191,$F$5:$F191,$F191,$D$5:$D191,$D191)</f>
        <v>-27347615.581670791</v>
      </c>
      <c r="I191" s="20">
        <f>SUMIFS(AN$5:AN191,$F$5:$F191,$F191,$D$5:$D191,$D191)</f>
        <v>46005015.977922037</v>
      </c>
      <c r="J191" s="73">
        <f t="shared" si="32"/>
        <v>46005015.977922037</v>
      </c>
      <c r="K191" s="73">
        <f t="shared" si="33"/>
        <v>87391885.808651045</v>
      </c>
      <c r="L191" s="73">
        <f t="shared" si="34"/>
        <v>60044270.226980254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37097375.412783183</v>
      </c>
      <c r="Q191" s="73">
        <f>P191/SUMIFS(FinParameters!$H$8:$H$39,FinParameters!$B$8:$B$39,Financials!$E191,FinParameters!$C$8:$C$39,Financials!$F191)</f>
        <v>14502283.004253469</v>
      </c>
      <c r="R191" s="73">
        <f t="shared" si="47"/>
        <v>-25629707.661964498</v>
      </c>
      <c r="S191" s="12">
        <f t="shared" si="36"/>
        <v>-0.40859077778928898</v>
      </c>
      <c r="T191" s="115">
        <f t="shared" si="37"/>
        <v>41386869.830729008</v>
      </c>
      <c r="U191" s="73">
        <f>T191/SUMIFS(FinParameters!$L$8:$L$39,FinParameters!$B$8:$B$39,Financials!$E191,FinParameters!$C$8:$C$39,Financials!$F191)</f>
        <v>33139640.478301127</v>
      </c>
      <c r="V191" s="73">
        <f t="shared" si="38"/>
        <v>33139640.478301127</v>
      </c>
      <c r="W191" s="12"/>
      <c r="X191" s="73">
        <f t="shared" si="39"/>
        <v>78484245.243512183</v>
      </c>
      <c r="Y191" s="73">
        <f t="shared" si="40"/>
        <v>47641923.4825546</v>
      </c>
      <c r="Z191" s="73">
        <f t="shared" si="40"/>
        <v>7509932.816336628</v>
      </c>
      <c r="AA191" s="12">
        <f t="shared" si="41"/>
        <v>0.11972392861608983</v>
      </c>
      <c r="AB191" s="115">
        <f t="shared" si="42"/>
        <v>-27347615.581670791</v>
      </c>
      <c r="AC191" s="73">
        <f>AB191/SUMIFS(FinParameters!$L$8:$L$39,FinParameters!$B$8:$B$39,Financials!$E191,FinParameters!$C$8:$C$39,Financials!$F191)</f>
        <v>-21898011.422996085</v>
      </c>
      <c r="AD191" s="73">
        <f t="shared" si="43"/>
        <v>-21898011.422996085</v>
      </c>
      <c r="AE191" s="12"/>
      <c r="AF191" s="73">
        <f t="shared" si="44"/>
        <v>51136629.661841393</v>
      </c>
      <c r="AG191" s="73">
        <f t="shared" si="45"/>
        <v>25743912.059558515</v>
      </c>
      <c r="AH191" s="73">
        <f t="shared" si="45"/>
        <v>-14388078.606659457</v>
      </c>
      <c r="AI191" s="12">
        <f t="shared" si="46"/>
        <v>-0.22937585969865909</v>
      </c>
      <c r="AL191" s="73">
        <f>Summary!G191</f>
        <v>2849848.9357450404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-3836401.3703795522</v>
      </c>
      <c r="AN191" s="20">
        <f>Summary!I191</f>
        <v>5962135.0776374806</v>
      </c>
      <c r="AP191" s="12">
        <v>1</v>
      </c>
    </row>
    <row r="192" spans="1:42" x14ac:dyDescent="0.3">
      <c r="A192">
        <v>188</v>
      </c>
      <c r="B192" t="str">
        <f>Summary!B192</f>
        <v>Portland Snowy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10001647.982903825</v>
      </c>
      <c r="H192" s="73">
        <f>SUMIFS(AM$5:AM192,$F$5:$F192,$F192,$D$5:$D192,$D192)</f>
        <v>323295.22638869192</v>
      </c>
      <c r="I192" s="20">
        <f>SUMIFS(AN$5:AN192,$F$5:$F192,$F192,$D$5:$D192,$D192)</f>
        <v>38966450.166127816</v>
      </c>
      <c r="J192" s="73">
        <f t="shared" si="32"/>
        <v>38966450.166127816</v>
      </c>
      <c r="K192" s="73">
        <f t="shared" si="33"/>
        <v>48968098.149031639</v>
      </c>
      <c r="L192" s="73">
        <f t="shared" si="34"/>
        <v>49291393.375420332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30058809.600988962</v>
      </c>
      <c r="Q192" s="73">
        <f>P192/SUMIFS(FinParameters!$H$8:$H$39,FinParameters!$B$8:$B$39,Financials!$E192,FinParameters!$C$8:$C$39,Financials!$F192)</f>
        <v>11750733.273014819</v>
      </c>
      <c r="R192" s="73">
        <f t="shared" si="47"/>
        <v>-32668273.47375872</v>
      </c>
      <c r="S192" s="12">
        <f t="shared" si="36"/>
        <v>-0.52080013723625751</v>
      </c>
      <c r="T192" s="115">
        <f t="shared" si="37"/>
        <v>10001647.982903825</v>
      </c>
      <c r="U192" s="73">
        <f>T192/SUMIFS(FinParameters!$L$8:$L$39,FinParameters!$B$8:$B$39,Financials!$E192,FinParameters!$C$8:$C$39,Financials!$F192)</f>
        <v>8008603.204339507</v>
      </c>
      <c r="V192" s="73">
        <f t="shared" si="38"/>
        <v>8008603.204339507</v>
      </c>
      <c r="W192" s="12"/>
      <c r="X192" s="73">
        <f t="shared" si="39"/>
        <v>40060457.583892785</v>
      </c>
      <c r="Y192" s="73">
        <f t="shared" si="40"/>
        <v>19759336.477354325</v>
      </c>
      <c r="Z192" s="73">
        <f t="shared" si="40"/>
        <v>-24659670.269419212</v>
      </c>
      <c r="AA192" s="12">
        <f t="shared" si="41"/>
        <v>-0.39312636680449381</v>
      </c>
      <c r="AB192" s="115">
        <f t="shared" si="42"/>
        <v>323295.22638869192</v>
      </c>
      <c r="AC192" s="73">
        <f>AB192/SUMIFS(FinParameters!$L$8:$L$39,FinParameters!$B$8:$B$39,Financials!$E192,FinParameters!$C$8:$C$39,Financials!$F192)</f>
        <v>258871.65699391338</v>
      </c>
      <c r="AD192" s="73">
        <f t="shared" si="43"/>
        <v>258871.65699391338</v>
      </c>
      <c r="AE192" s="12"/>
      <c r="AF192" s="73">
        <f t="shared" si="44"/>
        <v>40383752.810281478</v>
      </c>
      <c r="AG192" s="73">
        <f t="shared" si="45"/>
        <v>20018208.13434824</v>
      </c>
      <c r="AH192" s="73">
        <f t="shared" si="45"/>
        <v>-24400798.612425297</v>
      </c>
      <c r="AI192" s="12">
        <f t="shared" si="46"/>
        <v>-0.38899941486755402</v>
      </c>
      <c r="AL192" s="73">
        <f>Summary!G192</f>
        <v>-199924.93808921563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67117.465516281256</v>
      </c>
      <c r="AN192" s="20">
        <f>Summary!I192</f>
        <v>5177708.8373257341</v>
      </c>
      <c r="AP192" s="12">
        <v>1</v>
      </c>
    </row>
    <row r="193" spans="1:42" x14ac:dyDescent="0.3">
      <c r="A193">
        <v>189</v>
      </c>
      <c r="B193" t="str">
        <f>Summary!B193</f>
        <v>Portland Snowy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-11916019.104677491</v>
      </c>
      <c r="H193" s="73">
        <f>SUMIFS(AM$5:AM193,$F$5:$F193,$F193,$D$5:$D193,$D193)</f>
        <v>25734938.384383593</v>
      </c>
      <c r="I193" s="20">
        <f>SUMIFS(AN$5:AN193,$F$5:$F193,$F193,$D$5:$D193,$D193)</f>
        <v>32390979.364293911</v>
      </c>
      <c r="J193" s="73">
        <f t="shared" si="32"/>
        <v>32390979.364293911</v>
      </c>
      <c r="K193" s="73">
        <f t="shared" si="33"/>
        <v>20474960.25961642</v>
      </c>
      <c r="L193" s="73">
        <f t="shared" si="34"/>
        <v>46209898.644000009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23483338.799155056</v>
      </c>
      <c r="Q193" s="73">
        <f>P193/SUMIFS(FinParameters!$H$8:$H$39,FinParameters!$B$8:$B$39,Financials!$E193,FinParameters!$C$8:$C$39,Financials!$F193)</f>
        <v>9180218.8526997529</v>
      </c>
      <c r="R193" s="73">
        <f t="shared" si="47"/>
        <v>-39243744.275592625</v>
      </c>
      <c r="S193" s="12">
        <f t="shared" si="36"/>
        <v>-0.62562680029021067</v>
      </c>
      <c r="T193" s="115">
        <f t="shared" si="37"/>
        <v>-11916019.104677491</v>
      </c>
      <c r="U193" s="73">
        <f>T193/SUMIFS(FinParameters!$L$8:$L$39,FinParameters!$B$8:$B$39,Financials!$E193,FinParameters!$C$8:$C$39,Financials!$F193)</f>
        <v>-9541494.4564949684</v>
      </c>
      <c r="V193" s="73">
        <f t="shared" si="38"/>
        <v>-9541494.4564949684</v>
      </c>
      <c r="W193" s="12"/>
      <c r="X193" s="73">
        <f t="shared" si="39"/>
        <v>11567319.694477566</v>
      </c>
      <c r="Y193" s="73">
        <f t="shared" si="40"/>
        <v>-361275.60379521549</v>
      </c>
      <c r="Z193" s="73">
        <f t="shared" si="40"/>
        <v>-48785238.732087597</v>
      </c>
      <c r="AA193" s="12">
        <f t="shared" si="41"/>
        <v>-0.77773804138084157</v>
      </c>
      <c r="AB193" s="115">
        <f t="shared" si="42"/>
        <v>25734938.384383593</v>
      </c>
      <c r="AC193" s="73">
        <f>AB193/SUMIFS(FinParameters!$L$8:$L$39,FinParameters!$B$8:$B$39,Financials!$E193,FinParameters!$C$8:$C$39,Financials!$F193)</f>
        <v>20606695.052750293</v>
      </c>
      <c r="AD193" s="73">
        <f t="shared" si="43"/>
        <v>20606695.052750293</v>
      </c>
      <c r="AE193" s="12"/>
      <c r="AF193" s="73">
        <f t="shared" si="44"/>
        <v>37302258.078861162</v>
      </c>
      <c r="AG193" s="73">
        <f t="shared" si="45"/>
        <v>20245419.448955078</v>
      </c>
      <c r="AH193" s="73">
        <f t="shared" si="45"/>
        <v>-28178543.679337304</v>
      </c>
      <c r="AI193" s="12">
        <f t="shared" si="46"/>
        <v>-0.44922451831147342</v>
      </c>
      <c r="AL193" s="73">
        <f>Summary!G193</f>
        <v>-2920416.7906209836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3838874.4416072746</v>
      </c>
      <c r="AN193" s="20">
        <f>Summary!I193</f>
        <v>4414334.232922202</v>
      </c>
      <c r="AP193" s="12">
        <v>1</v>
      </c>
    </row>
    <row r="194" spans="1:42" x14ac:dyDescent="0.3">
      <c r="A194">
        <v>190</v>
      </c>
      <c r="B194" t="str">
        <f>Summary!B194</f>
        <v>Portland Snowy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-37464034.66718293</v>
      </c>
      <c r="H194" s="73">
        <f>SUMIFS(AM$5:AM194,$F$5:$F194,$F194,$D$5:$D194,$D194)</f>
        <v>60104882.980170101</v>
      </c>
      <c r="I194" s="20">
        <f>SUMIFS(AN$5:AN194,$F$5:$F194,$F194,$D$5:$D194,$D194)</f>
        <v>24379503.67571694</v>
      </c>
      <c r="J194" s="73">
        <f t="shared" si="32"/>
        <v>24379503.67571694</v>
      </c>
      <c r="K194" s="73">
        <f t="shared" si="33"/>
        <v>-13084530.99146599</v>
      </c>
      <c r="L194" s="73">
        <f t="shared" si="34"/>
        <v>47020351.988704115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15471863.110578086</v>
      </c>
      <c r="Q194" s="73">
        <f>P194/SUMIFS(FinParameters!$H$8:$H$39,FinParameters!$B$8:$B$39,Financials!$E194,FinParameters!$C$8:$C$39,Financials!$F194)</f>
        <v>6048334.5502484208</v>
      </c>
      <c r="R194" s="73">
        <f t="shared" si="47"/>
        <v>-47255219.964169592</v>
      </c>
      <c r="S194" s="12">
        <f t="shared" si="36"/>
        <v>-0.75334636408740219</v>
      </c>
      <c r="T194" s="115">
        <f t="shared" si="37"/>
        <v>-37464034.66718293</v>
      </c>
      <c r="U194" s="73">
        <f>T194/SUMIFS(FinParameters!$L$8:$L$39,FinParameters!$B$8:$B$39,Financials!$E194,FinParameters!$C$8:$C$39,Financials!$F194)</f>
        <v>-29998515.104305554</v>
      </c>
      <c r="V194" s="73">
        <f t="shared" si="38"/>
        <v>-29998515.104305554</v>
      </c>
      <c r="W194" s="12"/>
      <c r="X194" s="73">
        <f t="shared" si="39"/>
        <v>-21992171.556604844</v>
      </c>
      <c r="Y194" s="73">
        <f t="shared" si="40"/>
        <v>-23950180.554057132</v>
      </c>
      <c r="Z194" s="73">
        <f t="shared" si="40"/>
        <v>-77253735.068475142</v>
      </c>
      <c r="AA194" s="12">
        <f t="shared" si="41"/>
        <v>-1.2315850073311558</v>
      </c>
      <c r="AB194" s="115">
        <f t="shared" si="42"/>
        <v>60104882.980170101</v>
      </c>
      <c r="AC194" s="73">
        <f>AB194/SUMIFS(FinParameters!$L$8:$L$39,FinParameters!$B$8:$B$39,Financials!$E194,FinParameters!$C$8:$C$39,Financials!$F194)</f>
        <v>48127684.483021267</v>
      </c>
      <c r="AD194" s="73">
        <f t="shared" si="43"/>
        <v>48127684.483021267</v>
      </c>
      <c r="AE194" s="12"/>
      <c r="AF194" s="73">
        <f t="shared" si="44"/>
        <v>38112711.423565254</v>
      </c>
      <c r="AG194" s="73">
        <f t="shared" si="45"/>
        <v>24177503.928964134</v>
      </c>
      <c r="AH194" s="73">
        <f t="shared" si="45"/>
        <v>-29126050.585453875</v>
      </c>
      <c r="AI194" s="12">
        <f t="shared" si="46"/>
        <v>-0.46432974654259473</v>
      </c>
      <c r="AL194" s="73">
        <f>Summary!G194</f>
        <v>-5989011.0386455525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8944003.0635827687</v>
      </c>
      <c r="AN194" s="20">
        <f>Summary!I194</f>
        <v>3346156.3097410533</v>
      </c>
      <c r="AP194" s="12">
        <v>1</v>
      </c>
    </row>
    <row r="195" spans="1:42" x14ac:dyDescent="0.3">
      <c r="A195">
        <v>191</v>
      </c>
      <c r="B195" t="str">
        <f>Summary!B195</f>
        <v>Portland Snowy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-78518609.328807235</v>
      </c>
      <c r="H195" s="73">
        <f>SUMIFS(AM$5:AM195,$F$5:$F195,$F195,$D$5:$D195,$D195)</f>
        <v>126440931.18777877</v>
      </c>
      <c r="I195" s="20">
        <f>SUMIFS(AN$5:AN195,$F$5:$F195,$F195,$D$5:$D195,$D195)</f>
        <v>12110277.388257548</v>
      </c>
      <c r="J195" s="73">
        <f t="shared" si="32"/>
        <v>12110277.388257548</v>
      </c>
      <c r="K195" s="73">
        <f t="shared" si="33"/>
        <v>-66408331.940549687</v>
      </c>
      <c r="L195" s="73">
        <f t="shared" si="34"/>
        <v>60032599.247229084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3202636.8231186941</v>
      </c>
      <c r="Q195" s="73">
        <f>P195/SUMIFS(FinParameters!$H$8:$H$39,FinParameters!$B$8:$B$39,Financials!$E195,FinParameters!$C$8:$C$39,Financials!$F195)</f>
        <v>1251990.0680819091</v>
      </c>
      <c r="R195" s="73">
        <f t="shared" si="47"/>
        <v>-59524446.251628995</v>
      </c>
      <c r="S195" s="12">
        <f t="shared" si="36"/>
        <v>-0.94894331656866115</v>
      </c>
      <c r="T195" s="115">
        <f t="shared" si="37"/>
        <v>-78518609.328807235</v>
      </c>
      <c r="U195" s="73">
        <f>T195/SUMIFS(FinParameters!$L$8:$L$39,FinParameters!$B$8:$B$39,Financials!$E195,FinParameters!$C$8:$C$39,Financials!$F195)</f>
        <v>-62872077.416225761</v>
      </c>
      <c r="V195" s="73">
        <f t="shared" si="38"/>
        <v>-62872077.416225761</v>
      </c>
      <c r="W195" s="12"/>
      <c r="X195" s="73">
        <f t="shared" si="39"/>
        <v>-75315972.505688548</v>
      </c>
      <c r="Y195" s="73">
        <f t="shared" si="40"/>
        <v>-61620087.348143853</v>
      </c>
      <c r="Z195" s="73">
        <f t="shared" si="40"/>
        <v>-122396523.66785476</v>
      </c>
      <c r="AA195" s="12">
        <f t="shared" si="41"/>
        <v>-1.9512548275519679</v>
      </c>
      <c r="AB195" s="115">
        <f t="shared" si="42"/>
        <v>126440931.18777877</v>
      </c>
      <c r="AC195" s="73">
        <f>AB195/SUMIFS(FinParameters!$L$8:$L$39,FinParameters!$B$8:$B$39,Financials!$E195,FinParameters!$C$8:$C$39,Financials!$F195)</f>
        <v>101244839.69052057</v>
      </c>
      <c r="AD195" s="73">
        <f t="shared" si="43"/>
        <v>101244839.69052057</v>
      </c>
      <c r="AE195" s="12"/>
      <c r="AF195" s="73">
        <f t="shared" si="44"/>
        <v>51124958.682090223</v>
      </c>
      <c r="AG195" s="73">
        <f t="shared" si="45"/>
        <v>39624752.342376716</v>
      </c>
      <c r="AH195" s="73">
        <f t="shared" si="45"/>
        <v>-21151683.977334186</v>
      </c>
      <c r="AI195" s="12">
        <f t="shared" si="46"/>
        <v>-0.33720177857033679</v>
      </c>
      <c r="AL195" s="73">
        <f>Summary!G195</f>
        <v>-10689620.250376092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16938716.611441918</v>
      </c>
      <c r="AN195" s="20">
        <f>Summary!I195</f>
        <v>1730258.596187637</v>
      </c>
      <c r="AP195" s="12">
        <v>1</v>
      </c>
    </row>
    <row r="196" spans="1:42" x14ac:dyDescent="0.3">
      <c r="A196">
        <v>192</v>
      </c>
      <c r="B196" t="str">
        <f>Summary!B196</f>
        <v>Portland Snowy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16502821.234441102</v>
      </c>
      <c r="H196" s="73">
        <f>SUMIFS(AM$5:AM196,$F$5:$F196,$F196,$D$5:$D196,$D196)</f>
        <v>-1589325.9281213237</v>
      </c>
      <c r="I196" s="20">
        <f>SUMIFS(AN$5:AN196,$F$5:$F196,$F196,$D$5:$D196,$D196)</f>
        <v>39459413.410284564</v>
      </c>
      <c r="J196" s="73">
        <f t="shared" si="32"/>
        <v>39459413.410284564</v>
      </c>
      <c r="K196" s="73">
        <f t="shared" si="33"/>
        <v>55962234.644725665</v>
      </c>
      <c r="L196" s="73">
        <f t="shared" si="34"/>
        <v>54372908.716604337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30551772.84514571</v>
      </c>
      <c r="Q196" s="73">
        <f>P196/SUMIFS(FinParameters!$H$8:$H$39,FinParameters!$B$8:$B$39,Financials!$E196,FinParameters!$C$8:$C$39,Financials!$F196)</f>
        <v>11943444.816564949</v>
      </c>
      <c r="R196" s="73">
        <f t="shared" si="47"/>
        <v>-32175310.229601972</v>
      </c>
      <c r="S196" s="12">
        <f t="shared" si="36"/>
        <v>-0.51294127914828747</v>
      </c>
      <c r="T196" s="115">
        <f t="shared" si="37"/>
        <v>16502821.234441102</v>
      </c>
      <c r="U196" s="73">
        <f>T196/SUMIFS(FinParameters!$L$8:$L$39,FinParameters!$B$8:$B$39,Financials!$E196,FinParameters!$C$8:$C$39,Financials!$F196)</f>
        <v>13214277.011618551</v>
      </c>
      <c r="V196" s="73">
        <f t="shared" si="38"/>
        <v>13214277.011618551</v>
      </c>
      <c r="W196" s="12"/>
      <c r="X196" s="73">
        <f t="shared" si="39"/>
        <v>47054594.079586811</v>
      </c>
      <c r="Y196" s="73">
        <f t="shared" si="40"/>
        <v>25157721.828183502</v>
      </c>
      <c r="Z196" s="73">
        <f t="shared" si="40"/>
        <v>-18961033.217983421</v>
      </c>
      <c r="AA196" s="12">
        <f t="shared" si="41"/>
        <v>-0.30227825507825418</v>
      </c>
      <c r="AB196" s="115">
        <f t="shared" si="42"/>
        <v>-1589325.9281213237</v>
      </c>
      <c r="AC196" s="73">
        <f>AB196/SUMIFS(FinParameters!$L$8:$L$39,FinParameters!$B$8:$B$39,Financials!$E196,FinParameters!$C$8:$C$39,Financials!$F196)</f>
        <v>-1272618.3467413769</v>
      </c>
      <c r="AD196" s="73">
        <f t="shared" si="43"/>
        <v>-1272618.3467413769</v>
      </c>
      <c r="AE196" s="12"/>
      <c r="AF196" s="73">
        <f t="shared" si="44"/>
        <v>45465268.15146549</v>
      </c>
      <c r="AG196" s="73">
        <f t="shared" si="45"/>
        <v>23885103.481442124</v>
      </c>
      <c r="AH196" s="73">
        <f t="shared" si="45"/>
        <v>-20233651.564724799</v>
      </c>
      <c r="AI196" s="12">
        <f t="shared" si="46"/>
        <v>-0.32256643498971099</v>
      </c>
      <c r="AL196" s="73">
        <f>Summary!G196</f>
        <v>207346.39458457413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-108075.50213350568</v>
      </c>
      <c r="AN196" s="20">
        <f>Summary!I196</f>
        <v>5194158.5344938654</v>
      </c>
      <c r="AP196" s="12">
        <v>1</v>
      </c>
    </row>
    <row r="197" spans="1:42" x14ac:dyDescent="0.3">
      <c r="A197">
        <v>193</v>
      </c>
      <c r="B197" t="str">
        <f>Summary!B197</f>
        <v>Portland Snowy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193076745.32890379</v>
      </c>
      <c r="H197" s="73">
        <f>SUMIFS(AM$5:AM197,$F$5:$F197,$F197,$D$5:$D197,$D197)</f>
        <v>-187854712.08657706</v>
      </c>
      <c r="I197" s="20">
        <f>SUMIFS(AN$5:AN197,$F$5:$F197,$F197,$D$5:$D197,$D197)</f>
        <v>94951075.247719601</v>
      </c>
      <c r="J197" s="73">
        <f t="shared" si="32"/>
        <v>94951075.247719601</v>
      </c>
      <c r="K197" s="73">
        <f t="shared" si="33"/>
        <v>288027820.57662338</v>
      </c>
      <c r="L197" s="73">
        <f t="shared" si="34"/>
        <v>100173108.49004634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85016993.668452278</v>
      </c>
      <c r="Q197" s="73">
        <f>P197/SUMIFS(FinParameters!$H$8:$H$39,FinParameters!$B$8:$B$39,Financials!$E197,FinParameters!$C$8:$C$39,Financials!$F197)</f>
        <v>29941665.602096025</v>
      </c>
      <c r="R197" s="73">
        <f t="shared" si="47"/>
        <v>20384143.508219413</v>
      </c>
      <c r="S197" s="12">
        <f t="shared" si="36"/>
        <v>0.31538363939830272</v>
      </c>
      <c r="T197" s="115">
        <f t="shared" si="37"/>
        <v>193076745.32890379</v>
      </c>
      <c r="U197" s="73">
        <f>T197/SUMIFS(FinParameters!$L$8:$L$39,FinParameters!$B$8:$B$39,Financials!$E197,FinParameters!$C$8:$C$39,Financials!$F197)</f>
        <v>150831244.86134493</v>
      </c>
      <c r="V197" s="73">
        <f t="shared" si="38"/>
        <v>150831244.86134493</v>
      </c>
      <c r="W197" s="12"/>
      <c r="X197" s="73">
        <f t="shared" si="39"/>
        <v>278093738.99735606</v>
      </c>
      <c r="Y197" s="73">
        <f t="shared" si="40"/>
        <v>180772910.46344095</v>
      </c>
      <c r="Z197" s="73">
        <f t="shared" si="40"/>
        <v>171215388.36956435</v>
      </c>
      <c r="AA197" s="12">
        <f t="shared" si="41"/>
        <v>2.6490459254868095</v>
      </c>
      <c r="AB197" s="115">
        <f t="shared" si="42"/>
        <v>-187854712.08657706</v>
      </c>
      <c r="AC197" s="73">
        <f>AB197/SUMIFS(FinParameters!$L$8:$L$39,FinParameters!$B$8:$B$39,Financials!$E197,FinParameters!$C$8:$C$39,Financials!$F197)</f>
        <v>-146751800.83868068</v>
      </c>
      <c r="AD197" s="73">
        <f t="shared" si="43"/>
        <v>-146751800.83868068</v>
      </c>
      <c r="AE197" s="12"/>
      <c r="AF197" s="73">
        <f t="shared" si="44"/>
        <v>90239026.910778999</v>
      </c>
      <c r="AG197" s="73">
        <f t="shared" si="45"/>
        <v>34021109.62476027</v>
      </c>
      <c r="AH197" s="73">
        <f t="shared" si="45"/>
        <v>24463587.53088367</v>
      </c>
      <c r="AI197" s="12">
        <f t="shared" si="46"/>
        <v>0.37850083154673508</v>
      </c>
      <c r="AL197" s="73">
        <f>Summary!G197</f>
        <v>19211934.996263608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-24186297.550895847</v>
      </c>
      <c r="AN197" s="20">
        <f>Summary!I197</f>
        <v>10204505.851004109</v>
      </c>
      <c r="AP197" s="12">
        <v>1</v>
      </c>
    </row>
    <row r="198" spans="1:42" x14ac:dyDescent="0.3">
      <c r="A198">
        <v>194</v>
      </c>
      <c r="B198" t="str">
        <f>Summary!B198</f>
        <v>Portland Snowy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98680376.119245902</v>
      </c>
      <c r="H198" s="73">
        <f>SUMIFS(AM$5:AM198,$F$5:$F198,$F198,$D$5:$D198,$D198)</f>
        <v>-79618644.646314442</v>
      </c>
      <c r="I198" s="20">
        <f>SUMIFS(AN$5:AN198,$F$5:$F198,$F198,$D$5:$D198,$D198)</f>
        <v>64596368.561087854</v>
      </c>
      <c r="J198" s="73">
        <f t="shared" ref="J198:J260" si="48">I198</f>
        <v>64596368.561087854</v>
      </c>
      <c r="K198" s="73">
        <f t="shared" ref="K198:K260" si="49">SUM(G198,I198)</f>
        <v>163276744.68033376</v>
      </c>
      <c r="L198" s="73">
        <f t="shared" ref="L198:L260" si="50">SUM(G198:I198)</f>
        <v>83658100.034019321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54662286.981820531</v>
      </c>
      <c r="Q198" s="73">
        <f>P198/SUMIFS(FinParameters!$H$8:$H$39,FinParameters!$B$8:$B$39,Financials!$E198,FinParameters!$C$8:$C$39,Financials!$F198)</f>
        <v>19251209.049312796</v>
      </c>
      <c r="R198" s="73">
        <f t="shared" si="47"/>
        <v>-9970563.1784123331</v>
      </c>
      <c r="S198" s="12">
        <f t="shared" ref="S198:S260" si="52">-R198/SUM($N198,$O198)</f>
        <v>-0.15426463715732894</v>
      </c>
      <c r="T198" s="115">
        <f t="shared" ref="T198:T260" si="53">G198</f>
        <v>98680376.119245902</v>
      </c>
      <c r="U198" s="73">
        <f>T198/SUMIFS(FinParameters!$L$8:$L$39,FinParameters!$B$8:$B$39,Financials!$E198,FinParameters!$C$8:$C$39,Financials!$F198)</f>
        <v>77088952.106048524</v>
      </c>
      <c r="V198" s="73">
        <f t="shared" ref="V198:V260" si="54">U198</f>
        <v>77088952.106048524</v>
      </c>
      <c r="W198" s="12"/>
      <c r="X198" s="73">
        <f t="shared" ref="X198:X260" si="55">SUM(K198,M198)</f>
        <v>153342663.10106644</v>
      </c>
      <c r="Y198" s="73">
        <f t="shared" ref="Y198:Z260" si="56">SUM(Q198,U198)</f>
        <v>96340161.155361325</v>
      </c>
      <c r="Z198" s="73">
        <f t="shared" si="56"/>
        <v>67118388.927636191</v>
      </c>
      <c r="AA198" s="12">
        <f t="shared" ref="AA198:AA260" si="57">-Z198/SUM($N198,$O198)</f>
        <v>1.0384562766649059</v>
      </c>
      <c r="AB198" s="115">
        <f t="shared" ref="AB198:AB260" si="58">H198*AP198</f>
        <v>-79618644.646314442</v>
      </c>
      <c r="AC198" s="73">
        <f>AB198/SUMIFS(FinParameters!$L$8:$L$39,FinParameters!$B$8:$B$39,Financials!$E198,FinParameters!$C$8:$C$39,Financials!$F198)</f>
        <v>-62197957.94526948</v>
      </c>
      <c r="AD198" s="73">
        <f t="shared" ref="AD198:AD260" si="59">AC198</f>
        <v>-62197957.94526948</v>
      </c>
      <c r="AE198" s="12"/>
      <c r="AF198" s="73">
        <f t="shared" ref="AF198:AF260" si="60">X198+AB198</f>
        <v>73724018.454751998</v>
      </c>
      <c r="AG198" s="73">
        <f t="shared" ref="AG198:AH260" si="61">Y198+AC198</f>
        <v>34142203.210091844</v>
      </c>
      <c r="AH198" s="73">
        <f t="shared" si="61"/>
        <v>4920430.9823667109</v>
      </c>
      <c r="AI198" s="12">
        <f t="shared" ref="AI198:AI260" si="62">-AH198/SUM($N198,$O198)</f>
        <v>7.6128949445496391E-2</v>
      </c>
      <c r="AL198" s="73">
        <f>Summary!G198</f>
        <v>10038694.580635415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-10633256.043422682</v>
      </c>
      <c r="AN198" s="20">
        <f>Summary!I198</f>
        <v>7550782.1823536409</v>
      </c>
      <c r="AP198" s="12">
        <v>1</v>
      </c>
    </row>
    <row r="199" spans="1:42" x14ac:dyDescent="0.3">
      <c r="A199">
        <v>195</v>
      </c>
      <c r="B199" t="str">
        <f>Summary!B199</f>
        <v>Portland Snowy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45592891.483393021</v>
      </c>
      <c r="H199" s="73">
        <f>SUMIFS(AM$5:AM199,$F$5:$F199,$F199,$D$5:$D199,$D199)</f>
        <v>-31709548.462992258</v>
      </c>
      <c r="I199" s="20">
        <f>SUMIFS(AN$5:AN199,$F$5:$F199,$F199,$D$5:$D199,$D199)</f>
        <v>52381553.438419051</v>
      </c>
      <c r="J199" s="73">
        <f t="shared" si="48"/>
        <v>52381553.438419051</v>
      </c>
      <c r="K199" s="73">
        <f t="shared" si="49"/>
        <v>97974444.921812072</v>
      </c>
      <c r="L199" s="73">
        <f t="shared" si="50"/>
        <v>66264896.458819814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42447471.859151728</v>
      </c>
      <c r="Q199" s="73">
        <f>P199/SUMIFS(FinParameters!$H$8:$H$39,FinParameters!$B$8:$B$39,Financials!$E199,FinParameters!$C$8:$C$39,Financials!$F199)</f>
        <v>14949340.752009206</v>
      </c>
      <c r="R199" s="73">
        <f t="shared" ref="R199:R260" si="63">SUM(P199,N199:O199)</f>
        <v>-22185378.301081136</v>
      </c>
      <c r="S199" s="12">
        <f t="shared" si="52"/>
        <v>-0.34325235922724784</v>
      </c>
      <c r="T199" s="115">
        <f t="shared" si="53"/>
        <v>45592891.483393021</v>
      </c>
      <c r="U199" s="73">
        <f>T199/SUMIFS(FinParameters!$L$8:$L$39,FinParameters!$B$8:$B$39,Financials!$E199,FinParameters!$C$8:$C$39,Financials!$F199)</f>
        <v>35617093.956881151</v>
      </c>
      <c r="V199" s="73">
        <f t="shared" si="54"/>
        <v>35617093.956881151</v>
      </c>
      <c r="W199" s="12"/>
      <c r="X199" s="73">
        <f t="shared" si="55"/>
        <v>88040363.342544749</v>
      </c>
      <c r="Y199" s="73">
        <f t="shared" si="56"/>
        <v>50566434.708890356</v>
      </c>
      <c r="Z199" s="73">
        <f t="shared" si="56"/>
        <v>13431715.655800015</v>
      </c>
      <c r="AA199" s="12">
        <f t="shared" si="57"/>
        <v>0.20781561732928569</v>
      </c>
      <c r="AB199" s="115">
        <f t="shared" si="58"/>
        <v>-31709548.462992258</v>
      </c>
      <c r="AC199" s="73">
        <f>AB199/SUMIFS(FinParameters!$L$8:$L$39,FinParameters!$B$8:$B$39,Financials!$E199,FinParameters!$C$8:$C$39,Financials!$F199)</f>
        <v>-24771448.578734048</v>
      </c>
      <c r="AD199" s="73">
        <f t="shared" si="59"/>
        <v>-24771448.578734048</v>
      </c>
      <c r="AE199" s="12"/>
      <c r="AF199" s="73">
        <f t="shared" si="60"/>
        <v>56330814.879552491</v>
      </c>
      <c r="AG199" s="73">
        <f t="shared" si="61"/>
        <v>25794986.130156308</v>
      </c>
      <c r="AH199" s="73">
        <f t="shared" si="61"/>
        <v>-11339732.922934033</v>
      </c>
      <c r="AI199" s="12">
        <f t="shared" si="62"/>
        <v>-0.17544844293298881</v>
      </c>
      <c r="AL199" s="73">
        <f>Summary!G199</f>
        <v>4206021.6526640151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-4361932.8813214693</v>
      </c>
      <c r="AN199" s="20">
        <f>Summary!I199</f>
        <v>6376537.4604970161</v>
      </c>
      <c r="AP199" s="12">
        <v>1</v>
      </c>
    </row>
    <row r="200" spans="1:42" x14ac:dyDescent="0.3">
      <c r="A200">
        <v>196</v>
      </c>
      <c r="B200" t="str">
        <f>Summary!B200</f>
        <v>Portland Snowy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10684966.811489519</v>
      </c>
      <c r="H200" s="73">
        <f>SUMIFS(AM$5:AM200,$F$5:$F200,$F200,$D$5:$D200,$D200)</f>
        <v>429278.59817568958</v>
      </c>
      <c r="I200" s="20">
        <f>SUMIFS(AN$5:AN200,$F$5:$F200,$F200,$D$5:$D200,$D200)</f>
        <v>44509729.616433911</v>
      </c>
      <c r="J200" s="73">
        <f t="shared" si="48"/>
        <v>44509729.616433911</v>
      </c>
      <c r="K200" s="73">
        <f t="shared" si="49"/>
        <v>55194696.427923426</v>
      </c>
      <c r="L200" s="73">
        <f t="shared" si="50"/>
        <v>55623975.026099116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34575648.037166588</v>
      </c>
      <c r="Q200" s="73">
        <f>P200/SUMIFS(FinParameters!$H$8:$H$39,FinParameters!$B$8:$B$39,Financials!$E200,FinParameters!$C$8:$C$39,Financials!$F200)</f>
        <v>12177006.582258936</v>
      </c>
      <c r="R200" s="73">
        <f t="shared" si="63"/>
        <v>-30057202.123066276</v>
      </c>
      <c r="S200" s="12">
        <f t="shared" si="52"/>
        <v>-0.46504528345184742</v>
      </c>
      <c r="T200" s="115">
        <f t="shared" si="53"/>
        <v>10684966.811489519</v>
      </c>
      <c r="U200" s="73">
        <f>T200/SUMIFS(FinParameters!$L$8:$L$39,FinParameters!$B$8:$B$39,Financials!$E200,FinParameters!$C$8:$C$39,Financials!$F200)</f>
        <v>8347078.9956280533</v>
      </c>
      <c r="V200" s="73">
        <f t="shared" si="54"/>
        <v>8347078.9956280533</v>
      </c>
      <c r="W200" s="12"/>
      <c r="X200" s="73">
        <f t="shared" si="55"/>
        <v>45260614.848656103</v>
      </c>
      <c r="Y200" s="73">
        <f t="shared" si="56"/>
        <v>20524085.577886991</v>
      </c>
      <c r="Z200" s="73">
        <f t="shared" si="56"/>
        <v>-21710123.127438225</v>
      </c>
      <c r="AA200" s="12">
        <f t="shared" si="57"/>
        <v>-0.33589920719287686</v>
      </c>
      <c r="AB200" s="115">
        <f t="shared" si="58"/>
        <v>429278.59817568958</v>
      </c>
      <c r="AC200" s="73">
        <f>AB200/SUMIFS(FinParameters!$L$8:$L$39,FinParameters!$B$8:$B$39,Financials!$E200,FinParameters!$C$8:$C$39,Financials!$F200)</f>
        <v>335351.75478990941</v>
      </c>
      <c r="AD200" s="73">
        <f t="shared" si="59"/>
        <v>335351.75478990941</v>
      </c>
      <c r="AE200" s="12"/>
      <c r="AF200" s="73">
        <f t="shared" si="60"/>
        <v>45689893.446831793</v>
      </c>
      <c r="AG200" s="73">
        <f t="shared" si="61"/>
        <v>20859437.332676902</v>
      </c>
      <c r="AH200" s="73">
        <f t="shared" si="61"/>
        <v>-21374771.372648314</v>
      </c>
      <c r="AI200" s="12">
        <f t="shared" si="62"/>
        <v>-0.33071064202890016</v>
      </c>
      <c r="AL200" s="73">
        <f>Summary!G200</f>
        <v>683318.82858569408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105983.37178699762</v>
      </c>
      <c r="AN200" s="20">
        <f>Summary!I200</f>
        <v>5543279.4503060952</v>
      </c>
      <c r="AP200" s="12">
        <v>1</v>
      </c>
    </row>
    <row r="201" spans="1:42" x14ac:dyDescent="0.3">
      <c r="A201">
        <v>197</v>
      </c>
      <c r="B201" t="str">
        <f>Summary!B201</f>
        <v>Portland Snowy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-13999104.341104405</v>
      </c>
      <c r="H201" s="73">
        <f>SUMIFS(AM$5:AM201,$F$5:$F201,$F201,$D$5:$D201,$D201)</f>
        <v>29904021.611602858</v>
      </c>
      <c r="I201" s="20">
        <f>SUMIFS(AN$5:AN201,$F$5:$F201,$F201,$D$5:$D201,$D201)</f>
        <v>37172668.042579934</v>
      </c>
      <c r="J201" s="73">
        <f t="shared" si="48"/>
        <v>37172668.042579934</v>
      </c>
      <c r="K201" s="73">
        <f t="shared" si="49"/>
        <v>23173563.701475531</v>
      </c>
      <c r="L201" s="73">
        <f t="shared" si="50"/>
        <v>53077585.313078389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27238586.463312611</v>
      </c>
      <c r="Q201" s="73">
        <f>P201/SUMIFS(FinParameters!$H$8:$H$39,FinParameters!$B$8:$B$39,Financials!$E201,FinParameters!$C$8:$C$39,Financials!$F201)</f>
        <v>9593007.3761350028</v>
      </c>
      <c r="R201" s="73">
        <f t="shared" si="63"/>
        <v>-37394263.696920253</v>
      </c>
      <c r="S201" s="12">
        <f t="shared" si="52"/>
        <v>-0.57856436168628222</v>
      </c>
      <c r="T201" s="115">
        <f t="shared" si="53"/>
        <v>-13999104.341104405</v>
      </c>
      <c r="U201" s="73">
        <f>T201/SUMIFS(FinParameters!$L$8:$L$39,FinParameters!$B$8:$B$39,Financials!$E201,FinParameters!$C$8:$C$39,Financials!$F201)</f>
        <v>-10936077.936862452</v>
      </c>
      <c r="V201" s="73">
        <f t="shared" si="54"/>
        <v>-10936077.936862452</v>
      </c>
      <c r="W201" s="12"/>
      <c r="X201" s="73">
        <f t="shared" si="55"/>
        <v>13239482.122208206</v>
      </c>
      <c r="Y201" s="73">
        <f t="shared" si="56"/>
        <v>-1343070.5607274491</v>
      </c>
      <c r="Z201" s="73">
        <f t="shared" si="56"/>
        <v>-48330341.633782707</v>
      </c>
      <c r="AA201" s="12">
        <f t="shared" si="57"/>
        <v>-0.7477674512877861</v>
      </c>
      <c r="AB201" s="115">
        <f t="shared" si="58"/>
        <v>29904021.611602858</v>
      </c>
      <c r="AC201" s="73">
        <f>AB201/SUMIFS(FinParameters!$L$8:$L$39,FinParameters!$B$8:$B$39,Financials!$E201,FinParameters!$C$8:$C$39,Financials!$F201)</f>
        <v>23360973.888155762</v>
      </c>
      <c r="AD201" s="73">
        <f t="shared" si="59"/>
        <v>23360973.888155762</v>
      </c>
      <c r="AE201" s="12"/>
      <c r="AF201" s="73">
        <f t="shared" si="60"/>
        <v>43143503.733811066</v>
      </c>
      <c r="AG201" s="73">
        <f t="shared" si="61"/>
        <v>22017903.327428311</v>
      </c>
      <c r="AH201" s="73">
        <f t="shared" si="61"/>
        <v>-24969367.745626945</v>
      </c>
      <c r="AI201" s="12">
        <f t="shared" si="62"/>
        <v>-0.38632626727314023</v>
      </c>
      <c r="AL201" s="73">
        <f>Summary!G201</f>
        <v>-2083085.2364269143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4169083.227219265</v>
      </c>
      <c r="AN201" s="20">
        <f>Summary!I201</f>
        <v>4781688.6782860262</v>
      </c>
      <c r="AP201" s="12">
        <v>1</v>
      </c>
    </row>
    <row r="202" spans="1:42" x14ac:dyDescent="0.3">
      <c r="A202">
        <v>198</v>
      </c>
      <c r="B202" t="str">
        <f>Summary!B202</f>
        <v>Portland Snowy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-43179514.736565828</v>
      </c>
      <c r="H202" s="73">
        <f>SUMIFS(AM$5:AM202,$F$5:$F202,$F202,$D$5:$D202,$D202)</f>
        <v>69453356.977462858</v>
      </c>
      <c r="I202" s="20">
        <f>SUMIFS(AN$5:AN202,$F$5:$F202,$F202,$D$5:$D202,$D202)</f>
        <v>28094935.573572867</v>
      </c>
      <c r="J202" s="73">
        <f t="shared" si="48"/>
        <v>28094935.573572867</v>
      </c>
      <c r="K202" s="73">
        <f t="shared" si="49"/>
        <v>-15084579.162992962</v>
      </c>
      <c r="L202" s="73">
        <f t="shared" si="50"/>
        <v>54368777.814469896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18160853.994305544</v>
      </c>
      <c r="Q202" s="73">
        <f>P202/SUMIFS(FinParameters!$H$8:$H$39,FinParameters!$B$8:$B$39,Financials!$E202,FinParameters!$C$8:$C$39,Financials!$F202)</f>
        <v>6395970.8980836943</v>
      </c>
      <c r="R202" s="73">
        <f t="shared" si="63"/>
        <v>-46471996.165927321</v>
      </c>
      <c r="S202" s="12">
        <f t="shared" si="52"/>
        <v>-0.7190151146161351</v>
      </c>
      <c r="T202" s="115">
        <f t="shared" si="53"/>
        <v>-43179514.736565828</v>
      </c>
      <c r="U202" s="73">
        <f>T202/SUMIFS(FinParameters!$L$8:$L$39,FinParameters!$B$8:$B$39,Financials!$E202,FinParameters!$C$8:$C$39,Financials!$F202)</f>
        <v>-33731767.899497718</v>
      </c>
      <c r="V202" s="73">
        <f t="shared" si="54"/>
        <v>-33731767.899497718</v>
      </c>
      <c r="W202" s="12"/>
      <c r="X202" s="73">
        <f t="shared" si="55"/>
        <v>-25018660.742260285</v>
      </c>
      <c r="Y202" s="73">
        <f t="shared" si="56"/>
        <v>-27335797.001414023</v>
      </c>
      <c r="Z202" s="73">
        <f t="shared" si="56"/>
        <v>-80203764.065425038</v>
      </c>
      <c r="AA202" s="12">
        <f t="shared" si="57"/>
        <v>-1.2409133105934513</v>
      </c>
      <c r="AB202" s="115">
        <f t="shared" si="58"/>
        <v>69453356.977462858</v>
      </c>
      <c r="AC202" s="73">
        <f>AB202/SUMIFS(FinParameters!$L$8:$L$39,FinParameters!$B$8:$B$39,Financials!$E202,FinParameters!$C$8:$C$39,Financials!$F202)</f>
        <v>54256851.465280376</v>
      </c>
      <c r="AD202" s="73">
        <f t="shared" si="59"/>
        <v>54256851.465280376</v>
      </c>
      <c r="AE202" s="12"/>
      <c r="AF202" s="73">
        <f t="shared" si="60"/>
        <v>44434696.235202573</v>
      </c>
      <c r="AG202" s="73">
        <f t="shared" si="61"/>
        <v>26921054.463866353</v>
      </c>
      <c r="AH202" s="73">
        <f t="shared" si="61"/>
        <v>-25946912.600144662</v>
      </c>
      <c r="AI202" s="12">
        <f t="shared" si="62"/>
        <v>-0.40145084946461501</v>
      </c>
      <c r="AL202" s="73">
        <f>Summary!G202</f>
        <v>-5715480.0693829004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9348473.9972927514</v>
      </c>
      <c r="AN202" s="20">
        <f>Summary!I202</f>
        <v>3715431.8978559244</v>
      </c>
      <c r="AP202" s="12">
        <v>1</v>
      </c>
    </row>
    <row r="203" spans="1:42" x14ac:dyDescent="0.3">
      <c r="A203">
        <v>199</v>
      </c>
      <c r="B203" t="str">
        <f>Summary!B203</f>
        <v>Portland Snowy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-87903382.112258106</v>
      </c>
      <c r="H203" s="73">
        <f>SUMIFS(AM$5:AM203,$F$5:$F203,$F203,$D$5:$D203,$D203)</f>
        <v>147145825.03025198</v>
      </c>
      <c r="I203" s="20">
        <f>SUMIFS(AN$5:AN203,$F$5:$F203,$F203,$D$5:$D203,$D203)</f>
        <v>14437312.179136716</v>
      </c>
      <c r="J203" s="73">
        <f t="shared" si="48"/>
        <v>14437312.179136716</v>
      </c>
      <c r="K203" s="73">
        <f t="shared" si="49"/>
        <v>-73466069.933121383</v>
      </c>
      <c r="L203" s="73">
        <f t="shared" si="50"/>
        <v>73679755.097130597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4503230.5998693909</v>
      </c>
      <c r="Q203" s="73">
        <f>P203/SUMIFS(FinParameters!$H$8:$H$39,FinParameters!$B$8:$B$39,Financials!$E203,FinParameters!$C$8:$C$39,Financials!$F203)</f>
        <v>1585967.9216162316</v>
      </c>
      <c r="R203" s="73">
        <f t="shared" si="63"/>
        <v>-60129619.560363479</v>
      </c>
      <c r="S203" s="12">
        <f t="shared" si="52"/>
        <v>-0.93032597837314435</v>
      </c>
      <c r="T203" s="115">
        <f t="shared" si="53"/>
        <v>-87903382.112258106</v>
      </c>
      <c r="U203" s="73">
        <f>T203/SUMIFS(FinParameters!$L$8:$L$39,FinParameters!$B$8:$B$39,Financials!$E203,FinParameters!$C$8:$C$39,Financials!$F203)</f>
        <v>-68669981.61238192</v>
      </c>
      <c r="V203" s="73">
        <f t="shared" si="54"/>
        <v>-68669981.61238192</v>
      </c>
      <c r="W203" s="12"/>
      <c r="X203" s="73">
        <f t="shared" si="55"/>
        <v>-83400151.512388706</v>
      </c>
      <c r="Y203" s="73">
        <f t="shared" si="56"/>
        <v>-67084013.690765686</v>
      </c>
      <c r="Z203" s="73">
        <f t="shared" si="56"/>
        <v>-128799601.17274541</v>
      </c>
      <c r="AA203" s="12">
        <f t="shared" si="57"/>
        <v>-1.9927885100755296</v>
      </c>
      <c r="AB203" s="115">
        <f t="shared" si="58"/>
        <v>147145825.03025198</v>
      </c>
      <c r="AC203" s="73">
        <f>AB203/SUMIFS(FinParameters!$L$8:$L$39,FinParameters!$B$8:$B$39,Financials!$E203,FinParameters!$C$8:$C$39,Financials!$F203)</f>
        <v>114950083.33424637</v>
      </c>
      <c r="AD203" s="73">
        <f t="shared" si="59"/>
        <v>114950083.33424637</v>
      </c>
      <c r="AE203" s="12"/>
      <c r="AF203" s="73">
        <f t="shared" si="60"/>
        <v>63745673.517863274</v>
      </c>
      <c r="AG203" s="73">
        <f t="shared" si="61"/>
        <v>47866069.643480681</v>
      </c>
      <c r="AH203" s="73">
        <f t="shared" si="61"/>
        <v>-13849517.838499039</v>
      </c>
      <c r="AI203" s="12">
        <f t="shared" si="62"/>
        <v>-0.2142798562056967</v>
      </c>
      <c r="AL203" s="73">
        <f>Summary!G203</f>
        <v>-9384772.7834508754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20704893.842473216</v>
      </c>
      <c r="AN203" s="20">
        <f>Summary!I203</f>
        <v>2327034.7908791672</v>
      </c>
      <c r="AP203" s="12">
        <v>1</v>
      </c>
    </row>
    <row r="204" spans="1:42" x14ac:dyDescent="0.3">
      <c r="A204">
        <v>200</v>
      </c>
      <c r="B204" t="str">
        <f>Summary!B204</f>
        <v>Portland Snowy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17751996.581583165</v>
      </c>
      <c r="H204" s="73">
        <f>SUMIFS(AM$5:AM204,$F$5:$F204,$F204,$D$5:$D204,$D204)</f>
        <v>-1796348.0145912371</v>
      </c>
      <c r="I204" s="20">
        <f>SUMIFS(AN$5:AN204,$F$5:$F204,$F204,$D$5:$D204,$D204)</f>
        <v>45041897.562747061</v>
      </c>
      <c r="J204" s="73">
        <f t="shared" si="48"/>
        <v>45041897.562747061</v>
      </c>
      <c r="K204" s="73">
        <f t="shared" si="49"/>
        <v>62793894.144330226</v>
      </c>
      <c r="L204" s="73">
        <f t="shared" si="50"/>
        <v>60997546.129738986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35107815.983479738</v>
      </c>
      <c r="Q204" s="73">
        <f>P204/SUMIFS(FinParameters!$H$8:$H$39,FinParameters!$B$8:$B$39,Financials!$E204,FinParameters!$C$8:$C$39,Financials!$F204)</f>
        <v>12364427.873051712</v>
      </c>
      <c r="R204" s="73">
        <f t="shared" si="63"/>
        <v>-29525034.176753126</v>
      </c>
      <c r="S204" s="12">
        <f t="shared" si="52"/>
        <v>-0.45681157652117921</v>
      </c>
      <c r="T204" s="115">
        <f t="shared" si="53"/>
        <v>17751996.581583165</v>
      </c>
      <c r="U204" s="73">
        <f>T204/SUMIFS(FinParameters!$L$8:$L$39,FinParameters!$B$8:$B$39,Financials!$E204,FinParameters!$C$8:$C$39,Financials!$F204)</f>
        <v>13867831.356973344</v>
      </c>
      <c r="V204" s="73">
        <f t="shared" si="54"/>
        <v>13867831.356973344</v>
      </c>
      <c r="W204" s="12"/>
      <c r="X204" s="73">
        <f t="shared" si="55"/>
        <v>52859812.565062903</v>
      </c>
      <c r="Y204" s="73">
        <f t="shared" si="56"/>
        <v>26232259.230025057</v>
      </c>
      <c r="Z204" s="73">
        <f t="shared" si="56"/>
        <v>-15657202.819779782</v>
      </c>
      <c r="AA204" s="12">
        <f t="shared" si="57"/>
        <v>-0.24224837340398311</v>
      </c>
      <c r="AB204" s="115">
        <f t="shared" si="58"/>
        <v>-1796348.0145912371</v>
      </c>
      <c r="AC204" s="73">
        <f>AB204/SUMIFS(FinParameters!$L$8:$L$39,FinParameters!$B$8:$B$39,Financials!$E204,FinParameters!$C$8:$C$39,Financials!$F204)</f>
        <v>-1403304.1979418579</v>
      </c>
      <c r="AD204" s="73">
        <f t="shared" si="59"/>
        <v>-1403304.1979418579</v>
      </c>
      <c r="AE204" s="12"/>
      <c r="AF204" s="73">
        <f t="shared" si="60"/>
        <v>51063464.550471663</v>
      </c>
      <c r="AG204" s="73">
        <f t="shared" si="61"/>
        <v>24828955.032083198</v>
      </c>
      <c r="AH204" s="73">
        <f t="shared" si="61"/>
        <v>-17060507.017721638</v>
      </c>
      <c r="AI204" s="12">
        <f t="shared" si="62"/>
        <v>-0.26396030772937479</v>
      </c>
      <c r="AL204" s="73">
        <f>Summary!G204</f>
        <v>1249175.3471420633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-207022.08646991325</v>
      </c>
      <c r="AN204" s="20">
        <f>Summary!I204</f>
        <v>5582484.1524624983</v>
      </c>
      <c r="AP204" s="12">
        <v>1</v>
      </c>
    </row>
    <row r="205" spans="1:42" x14ac:dyDescent="0.3">
      <c r="A205">
        <v>201</v>
      </c>
      <c r="B205" t="str">
        <f>Summary!B205</f>
        <v>Portland Snowy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215164521.57497299</v>
      </c>
      <c r="H205" s="73">
        <f>SUMIFS(AM$5:AM205,$F$5:$F205,$F205,$D$5:$D205,$D205)</f>
        <v>-217062316.63125437</v>
      </c>
      <c r="I205" s="20">
        <f>SUMIFS(AN$5:AN205,$F$5:$F205,$F205,$D$5:$D205,$D205)</f>
        <v>106935829.58903517</v>
      </c>
      <c r="J205" s="73">
        <f t="shared" si="48"/>
        <v>106935829.58903517</v>
      </c>
      <c r="K205" s="73">
        <f t="shared" si="49"/>
        <v>322100351.16400814</v>
      </c>
      <c r="L205" s="73">
        <f t="shared" si="50"/>
        <v>105038034.53275378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95964645.970286161</v>
      </c>
      <c r="Q205" s="73">
        <f>P205/SUMIFS(FinParameters!$H$8:$H$39,FinParameters!$B$8:$B$39,Financials!$E205,FinParameters!$C$8:$C$39,Financials!$F205)</f>
        <v>30447980.920559894</v>
      </c>
      <c r="R205" s="73">
        <f t="shared" si="63"/>
        <v>29787978.298520796</v>
      </c>
      <c r="S205" s="12">
        <f t="shared" si="52"/>
        <v>0.45012810929478092</v>
      </c>
      <c r="T205" s="115">
        <f t="shared" si="53"/>
        <v>215164521.57497299</v>
      </c>
      <c r="U205" s="73">
        <f>T205/SUMIFS(FinParameters!$L$8:$L$39,FinParameters!$B$8:$B$39,Financials!$E205,FinParameters!$C$8:$C$39,Financials!$F205)</f>
        <v>163986517.42678016</v>
      </c>
      <c r="V205" s="73">
        <f t="shared" si="54"/>
        <v>163986517.42678016</v>
      </c>
      <c r="W205" s="12"/>
      <c r="X205" s="73">
        <f t="shared" si="55"/>
        <v>311129167.54525912</v>
      </c>
      <c r="Y205" s="73">
        <f t="shared" si="56"/>
        <v>194434498.34734005</v>
      </c>
      <c r="Z205" s="73">
        <f t="shared" si="56"/>
        <v>193774495.72530097</v>
      </c>
      <c r="AA205" s="12">
        <f t="shared" si="57"/>
        <v>2.9281392149634624</v>
      </c>
      <c r="AB205" s="115">
        <f t="shared" si="58"/>
        <v>-217062316.63125437</v>
      </c>
      <c r="AC205" s="73">
        <f>AB205/SUMIFS(FinParameters!$L$8:$L$39,FinParameters!$B$8:$B$39,Financials!$E205,FinParameters!$C$8:$C$39,Financials!$F205)</f>
        <v>-165432912.02655578</v>
      </c>
      <c r="AD205" s="73">
        <f t="shared" si="59"/>
        <v>-165432912.02655578</v>
      </c>
      <c r="AE205" s="12"/>
      <c r="AF205" s="73">
        <f t="shared" si="60"/>
        <v>94066850.914004743</v>
      </c>
      <c r="AG205" s="73">
        <f t="shared" si="61"/>
        <v>29001586.320784271</v>
      </c>
      <c r="AH205" s="73">
        <f t="shared" si="61"/>
        <v>28341583.698745191</v>
      </c>
      <c r="AI205" s="12">
        <f t="shared" si="62"/>
        <v>0.42827154487921248</v>
      </c>
      <c r="AL205" s="73">
        <f>Summary!G205</f>
        <v>22087776.246069185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-29207604.544677332</v>
      </c>
      <c r="AN205" s="20">
        <f>Summary!I205</f>
        <v>11984754.341315569</v>
      </c>
      <c r="AP205" s="12">
        <v>1</v>
      </c>
    </row>
    <row r="206" spans="1:42" x14ac:dyDescent="0.3">
      <c r="A206">
        <v>202</v>
      </c>
      <c r="B206" t="str">
        <f>Summary!B206</f>
        <v>Portland Snowy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106631185.00082792</v>
      </c>
      <c r="H206" s="73">
        <f>SUMIFS(AM$5:AM206,$F$5:$F206,$F206,$D$5:$D206,$D206)</f>
        <v>-92704554.818707854</v>
      </c>
      <c r="I206" s="20">
        <f>SUMIFS(AN$5:AN206,$F$5:$F206,$F206,$D$5:$D206,$D206)</f>
        <v>72871376.891529456</v>
      </c>
      <c r="J206" s="73">
        <f t="shared" si="48"/>
        <v>72871376.891529456</v>
      </c>
      <c r="K206" s="73">
        <f t="shared" si="49"/>
        <v>179502561.89235738</v>
      </c>
      <c r="L206" s="73">
        <f t="shared" si="50"/>
        <v>86798007.073649526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61900193.272780448</v>
      </c>
      <c r="Q206" s="73">
        <f>P206/SUMIFS(FinParameters!$H$8:$H$39,FinParameters!$B$8:$B$39,Financials!$E206,FinParameters!$C$8:$C$39,Financials!$F206)</f>
        <v>19639898.471903555</v>
      </c>
      <c r="R206" s="73">
        <f t="shared" si="63"/>
        <v>-4276474.3989849184</v>
      </c>
      <c r="S206" s="12">
        <f t="shared" si="52"/>
        <v>-6.462208735254131E-2</v>
      </c>
      <c r="T206" s="115">
        <f t="shared" si="53"/>
        <v>106631185.00082792</v>
      </c>
      <c r="U206" s="73">
        <f>T206/SUMIFS(FinParameters!$L$8:$L$39,FinParameters!$B$8:$B$39,Financials!$E206,FinParameters!$C$8:$C$39,Financials!$F206)</f>
        <v>81268401.265138656</v>
      </c>
      <c r="V206" s="73">
        <f t="shared" si="54"/>
        <v>81268401.265138656</v>
      </c>
      <c r="W206" s="12"/>
      <c r="X206" s="73">
        <f t="shared" si="55"/>
        <v>168531378.27360839</v>
      </c>
      <c r="Y206" s="73">
        <f t="shared" si="56"/>
        <v>100908299.73704222</v>
      </c>
      <c r="Z206" s="73">
        <f t="shared" si="56"/>
        <v>76991926.866153732</v>
      </c>
      <c r="AA206" s="12">
        <f t="shared" si="57"/>
        <v>1.163430096662343</v>
      </c>
      <c r="AB206" s="115">
        <f t="shared" si="58"/>
        <v>-92704554.818707854</v>
      </c>
      <c r="AC206" s="73">
        <f>AB206/SUMIFS(FinParameters!$L$8:$L$39,FinParameters!$B$8:$B$39,Financials!$E206,FinParameters!$C$8:$C$39,Financials!$F206)</f>
        <v>-70654292.738604531</v>
      </c>
      <c r="AD206" s="73">
        <f t="shared" si="59"/>
        <v>-70654292.738604531</v>
      </c>
      <c r="AE206" s="12"/>
      <c r="AF206" s="73">
        <f t="shared" si="60"/>
        <v>75826823.454900533</v>
      </c>
      <c r="AG206" s="73">
        <f t="shared" si="61"/>
        <v>30254006.998437688</v>
      </c>
      <c r="AH206" s="73">
        <f t="shared" si="61"/>
        <v>6337634.1275492013</v>
      </c>
      <c r="AI206" s="12">
        <f t="shared" si="62"/>
        <v>9.5768408270173258E-2</v>
      </c>
      <c r="AL206" s="73">
        <f>Summary!G206</f>
        <v>7950808.881582018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-13085910.172393411</v>
      </c>
      <c r="AN206" s="20">
        <f>Summary!I206</f>
        <v>8275008.3304416053</v>
      </c>
      <c r="AP206" s="12">
        <v>1</v>
      </c>
    </row>
    <row r="207" spans="1:42" x14ac:dyDescent="0.3">
      <c r="A207">
        <v>203</v>
      </c>
      <c r="B207" t="str">
        <f>Summary!B207</f>
        <v>Portland Snowy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48179740.33292079</v>
      </c>
      <c r="H207" s="73">
        <f>SUMIFS(AM$5:AM207,$F$5:$F207,$F207,$D$5:$D207,$D207)</f>
        <v>-36967666.567141131</v>
      </c>
      <c r="I207" s="20">
        <f>SUMIFS(AN$5:AN207,$F$5:$F207,$F207,$D$5:$D207,$D207)</f>
        <v>59325313.709058858</v>
      </c>
      <c r="J207" s="73">
        <f t="shared" si="48"/>
        <v>59325313.709058858</v>
      </c>
      <c r="K207" s="73">
        <f t="shared" si="49"/>
        <v>107505054.04197964</v>
      </c>
      <c r="L207" s="73">
        <f t="shared" si="50"/>
        <v>70537387.474838525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48354130.090309851</v>
      </c>
      <c r="Q207" s="73">
        <f>P207/SUMIFS(FinParameters!$H$8:$H$39,FinParameters!$B$8:$B$39,Financials!$E207,FinParameters!$C$8:$C$39,Financials!$F207)</f>
        <v>15341958.650854543</v>
      </c>
      <c r="R207" s="73">
        <f t="shared" si="63"/>
        <v>-17822537.581455514</v>
      </c>
      <c r="S207" s="12">
        <f t="shared" si="52"/>
        <v>-0.26931754360698335</v>
      </c>
      <c r="T207" s="115">
        <f t="shared" si="53"/>
        <v>48179740.33292079</v>
      </c>
      <c r="U207" s="73">
        <f>T207/SUMIFS(FinParameters!$L$8:$L$39,FinParameters!$B$8:$B$39,Financials!$E207,FinParameters!$C$8:$C$39,Financials!$F207)</f>
        <v>36719937.701110519</v>
      </c>
      <c r="V207" s="73">
        <f t="shared" si="54"/>
        <v>36719937.701110519</v>
      </c>
      <c r="W207" s="12"/>
      <c r="X207" s="73">
        <f t="shared" si="55"/>
        <v>96533870.423230633</v>
      </c>
      <c r="Y207" s="73">
        <f t="shared" si="56"/>
        <v>52061896.351965062</v>
      </c>
      <c r="Z207" s="73">
        <f t="shared" si="56"/>
        <v>18897400.119655006</v>
      </c>
      <c r="AA207" s="12">
        <f t="shared" si="57"/>
        <v>0.2855598624788066</v>
      </c>
      <c r="AB207" s="115">
        <f t="shared" si="58"/>
        <v>-36967666.567141131</v>
      </c>
      <c r="AC207" s="73">
        <f>AB207/SUMIFS(FinParameters!$L$8:$L$39,FinParameters!$B$8:$B$39,Financials!$E207,FinParameters!$C$8:$C$39,Financials!$F207)</f>
        <v>-28174714.183200251</v>
      </c>
      <c r="AD207" s="73">
        <f t="shared" si="59"/>
        <v>-28174714.183200251</v>
      </c>
      <c r="AE207" s="12"/>
      <c r="AF207" s="73">
        <f t="shared" si="60"/>
        <v>59566203.856089503</v>
      </c>
      <c r="AG207" s="73">
        <f t="shared" si="61"/>
        <v>23887182.168764811</v>
      </c>
      <c r="AH207" s="73">
        <f t="shared" si="61"/>
        <v>-9277314.0635452457</v>
      </c>
      <c r="AI207" s="12">
        <f t="shared" si="62"/>
        <v>-0.14019010611958424</v>
      </c>
      <c r="AL207" s="73">
        <f>Summary!G207</f>
        <v>2586848.8495277716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-5258118.1041488759</v>
      </c>
      <c r="AN207" s="20">
        <f>Summary!I207</f>
        <v>6943760.2706398042</v>
      </c>
      <c r="AP207" s="12">
        <v>1</v>
      </c>
    </row>
    <row r="208" spans="1:42" x14ac:dyDescent="0.3">
      <c r="A208">
        <v>204</v>
      </c>
      <c r="B208" t="str">
        <f>Summary!B208</f>
        <v>Portland Snowy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9771578.8875853084</v>
      </c>
      <c r="H208" s="73">
        <f>SUMIFS(AM$5:AM208,$F$5:$F208,$F208,$D$5:$D208,$D208)</f>
        <v>549948.28955290641</v>
      </c>
      <c r="I208" s="20">
        <f>SUMIFS(AN$5:AN208,$F$5:$F208,$F208,$D$5:$D208,$D208)</f>
        <v>50512899.638839342</v>
      </c>
      <c r="J208" s="73">
        <f t="shared" si="48"/>
        <v>50512899.638839342</v>
      </c>
      <c r="K208" s="73">
        <f t="shared" si="49"/>
        <v>60284478.526424646</v>
      </c>
      <c r="L208" s="73">
        <f t="shared" si="50"/>
        <v>60834426.815977558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39541716.020090334</v>
      </c>
      <c r="Q208" s="73">
        <f>P208/SUMIFS(FinParameters!$H$8:$H$39,FinParameters!$B$8:$B$39,Financials!$E208,FinParameters!$C$8:$C$39,Financials!$F208)</f>
        <v>12545926.708453607</v>
      </c>
      <c r="R208" s="73">
        <f t="shared" si="63"/>
        <v>-26634951.651675031</v>
      </c>
      <c r="S208" s="12">
        <f t="shared" si="52"/>
        <v>-0.40248251519377998</v>
      </c>
      <c r="T208" s="115">
        <f t="shared" si="53"/>
        <v>9771578.8875853084</v>
      </c>
      <c r="U208" s="73">
        <f>T208/SUMIFS(FinParameters!$L$8:$L$39,FinParameters!$B$8:$B$39,Financials!$E208,FinParameters!$C$8:$C$39,Financials!$F208)</f>
        <v>7447357.86274976</v>
      </c>
      <c r="V208" s="73">
        <f t="shared" si="54"/>
        <v>7447357.86274976</v>
      </c>
      <c r="W208" s="12"/>
      <c r="X208" s="73">
        <f t="shared" si="55"/>
        <v>49313294.907675639</v>
      </c>
      <c r="Y208" s="73">
        <f t="shared" si="56"/>
        <v>19993284.571203366</v>
      </c>
      <c r="Z208" s="73">
        <f t="shared" si="56"/>
        <v>-19187593.788925271</v>
      </c>
      <c r="AA208" s="12">
        <f t="shared" si="57"/>
        <v>-0.28994499819929376</v>
      </c>
      <c r="AB208" s="115">
        <f t="shared" si="58"/>
        <v>549948.28955290641</v>
      </c>
      <c r="AC208" s="73">
        <f>AB208/SUMIFS(FinParameters!$L$8:$L$39,FinParameters!$B$8:$B$39,Financials!$E208,FinParameters!$C$8:$C$39,Financials!$F208)</f>
        <v>419140.21934685658</v>
      </c>
      <c r="AD208" s="73">
        <f t="shared" si="59"/>
        <v>419140.21934685658</v>
      </c>
      <c r="AE208" s="12"/>
      <c r="AF208" s="73">
        <f t="shared" si="60"/>
        <v>49863243.197228543</v>
      </c>
      <c r="AG208" s="73">
        <f t="shared" si="61"/>
        <v>20412424.790550221</v>
      </c>
      <c r="AH208" s="73">
        <f t="shared" si="61"/>
        <v>-18768453.569578417</v>
      </c>
      <c r="AI208" s="12">
        <f t="shared" si="62"/>
        <v>-0.28361134263619137</v>
      </c>
      <c r="AL208" s="73">
        <f>Summary!G208</f>
        <v>-913387.92390421068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120669.69137721685</v>
      </c>
      <c r="AN208" s="20">
        <f>Summary!I208</f>
        <v>6003170.0224054316</v>
      </c>
      <c r="AP208" s="12">
        <v>1</v>
      </c>
    </row>
    <row r="209" spans="1:42" x14ac:dyDescent="0.3">
      <c r="A209">
        <v>205</v>
      </c>
      <c r="B209" t="str">
        <f>Summary!B209</f>
        <v>Portland Snowy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-17892874.210572463</v>
      </c>
      <c r="H209" s="73">
        <f>SUMIFS(AM$5:AM209,$F$5:$F209,$F209,$D$5:$D209,$D209)</f>
        <v>34636535.770167217</v>
      </c>
      <c r="I209" s="20">
        <f>SUMIFS(AN$5:AN209,$F$5:$F209,$F209,$D$5:$D209,$D209)</f>
        <v>42297502.872368358</v>
      </c>
      <c r="J209" s="73">
        <f t="shared" si="48"/>
        <v>42297502.872368358</v>
      </c>
      <c r="K209" s="73">
        <f t="shared" si="49"/>
        <v>24404628.661795896</v>
      </c>
      <c r="L209" s="73">
        <f t="shared" si="50"/>
        <v>59041164.431963116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31326319.25361935</v>
      </c>
      <c r="Q209" s="73">
        <f>P209/SUMIFS(FinParameters!$H$8:$H$39,FinParameters!$B$8:$B$39,Financials!$E209,FinParameters!$C$8:$C$39,Financials!$F209)</f>
        <v>9939318.394827459</v>
      </c>
      <c r="R209" s="73">
        <f t="shared" si="63"/>
        <v>-34850348.418146014</v>
      </c>
      <c r="S209" s="12">
        <f t="shared" si="52"/>
        <v>-0.52662591883596921</v>
      </c>
      <c r="T209" s="115">
        <f t="shared" si="53"/>
        <v>-17892874.210572463</v>
      </c>
      <c r="U209" s="73">
        <f>T209/SUMIFS(FinParameters!$L$8:$L$39,FinParameters!$B$8:$B$39,Financials!$E209,FinParameters!$C$8:$C$39,Financials!$F209)</f>
        <v>-13636960.717637749</v>
      </c>
      <c r="V209" s="73">
        <f t="shared" si="54"/>
        <v>-13636960.717637749</v>
      </c>
      <c r="W209" s="12"/>
      <c r="X209" s="73">
        <f t="shared" si="55"/>
        <v>13433445.043046888</v>
      </c>
      <c r="Y209" s="73">
        <f t="shared" si="56"/>
        <v>-3697642.3228102904</v>
      </c>
      <c r="Z209" s="73">
        <f t="shared" si="56"/>
        <v>-48487309.135783762</v>
      </c>
      <c r="AA209" s="12">
        <f t="shared" si="57"/>
        <v>-0.7326949337533829</v>
      </c>
      <c r="AB209" s="115">
        <f t="shared" si="58"/>
        <v>34636535.770167217</v>
      </c>
      <c r="AC209" s="73">
        <f>AB209/SUMIFS(FinParameters!$L$8:$L$39,FinParameters!$B$8:$B$39,Financials!$E209,FinParameters!$C$8:$C$39,Financials!$F209)</f>
        <v>26398055.00972743</v>
      </c>
      <c r="AD209" s="73">
        <f t="shared" si="59"/>
        <v>26398055.00972743</v>
      </c>
      <c r="AE209" s="12"/>
      <c r="AF209" s="73">
        <f t="shared" si="60"/>
        <v>48069980.813214108</v>
      </c>
      <c r="AG209" s="73">
        <f t="shared" si="61"/>
        <v>22700412.686917141</v>
      </c>
      <c r="AH209" s="73">
        <f t="shared" si="61"/>
        <v>-22089254.126056332</v>
      </c>
      <c r="AI209" s="12">
        <f t="shared" si="62"/>
        <v>-0.33379217937685357</v>
      </c>
      <c r="AL209" s="73">
        <f>Summary!G209</f>
        <v>-3893769.8694680561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4732514.1585643562</v>
      </c>
      <c r="AN209" s="20">
        <f>Summary!I209</f>
        <v>5124834.8297884269</v>
      </c>
      <c r="AP209" s="12">
        <v>1</v>
      </c>
    </row>
    <row r="210" spans="1:42" x14ac:dyDescent="0.3">
      <c r="A210">
        <v>206</v>
      </c>
      <c r="B210" t="str">
        <f>Summary!B210</f>
        <v>Portland Snowy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-50243390.983678438</v>
      </c>
      <c r="H210" s="73">
        <f>SUMIFS(AM$5:AM210,$F$5:$F210,$F210,$D$5:$D210,$D210)</f>
        <v>80261220.026042074</v>
      </c>
      <c r="I210" s="20">
        <f>SUMIFS(AN$5:AN210,$F$5:$F210,$F210,$D$5:$D210,$D210)</f>
        <v>32176110.48938819</v>
      </c>
      <c r="J210" s="73">
        <f t="shared" si="48"/>
        <v>32176110.48938819</v>
      </c>
      <c r="K210" s="73">
        <f t="shared" si="49"/>
        <v>-18067280.494290248</v>
      </c>
      <c r="L210" s="73">
        <f t="shared" si="50"/>
        <v>62193939.531751826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21204926.870639183</v>
      </c>
      <c r="Q210" s="73">
        <f>P210/SUMIFS(FinParameters!$H$8:$H$39,FinParameters!$B$8:$B$39,Financials!$E210,FinParameters!$C$8:$C$39,Financials!$F210)</f>
        <v>6727969.4751231978</v>
      </c>
      <c r="R210" s="73">
        <f t="shared" si="63"/>
        <v>-44971740.801126182</v>
      </c>
      <c r="S210" s="12">
        <f t="shared" si="52"/>
        <v>-0.67957094824092545</v>
      </c>
      <c r="T210" s="115">
        <f t="shared" si="53"/>
        <v>-50243390.983678438</v>
      </c>
      <c r="U210" s="73">
        <f>T210/SUMIFS(FinParameters!$L$8:$L$39,FinParameters!$B$8:$B$39,Financials!$E210,FinParameters!$C$8:$C$39,Financials!$F210)</f>
        <v>-38292738.276810162</v>
      </c>
      <c r="V210" s="73">
        <f t="shared" si="54"/>
        <v>-38292738.276810162</v>
      </c>
      <c r="W210" s="12"/>
      <c r="X210" s="73">
        <f t="shared" si="55"/>
        <v>-29038464.113039255</v>
      </c>
      <c r="Y210" s="73">
        <f t="shared" si="56"/>
        <v>-31564768.801686965</v>
      </c>
      <c r="Z210" s="73">
        <f t="shared" si="56"/>
        <v>-83264479.077936351</v>
      </c>
      <c r="AA210" s="12">
        <f t="shared" si="57"/>
        <v>-1.2582150478009275</v>
      </c>
      <c r="AB210" s="115">
        <f t="shared" si="58"/>
        <v>80261220.026042074</v>
      </c>
      <c r="AC210" s="73">
        <f>AB210/SUMIFS(FinParameters!$L$8:$L$39,FinParameters!$B$8:$B$39,Financials!$E210,FinParameters!$C$8:$C$39,Financials!$F210)</f>
        <v>61170670.053561963</v>
      </c>
      <c r="AD210" s="73">
        <f t="shared" si="59"/>
        <v>61170670.053561963</v>
      </c>
      <c r="AE210" s="12"/>
      <c r="AF210" s="73">
        <f t="shared" si="60"/>
        <v>51222755.913002819</v>
      </c>
      <c r="AG210" s="73">
        <f t="shared" si="61"/>
        <v>29605901.251874998</v>
      </c>
      <c r="AH210" s="73">
        <f t="shared" si="61"/>
        <v>-22093809.024374388</v>
      </c>
      <c r="AI210" s="12">
        <f t="shared" si="62"/>
        <v>-0.3338610087464533</v>
      </c>
      <c r="AL210" s="73">
        <f>Summary!G210</f>
        <v>-7063876.2471126122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10807863.04857921</v>
      </c>
      <c r="AN210" s="20">
        <f>Summary!I210</f>
        <v>4081174.9158153231</v>
      </c>
      <c r="AP210" s="12">
        <v>1</v>
      </c>
    </row>
    <row r="211" spans="1:42" x14ac:dyDescent="0.3">
      <c r="A211">
        <v>207</v>
      </c>
      <c r="B211" t="str">
        <f>Summary!B211</f>
        <v>Portland Snowy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-100047521.4359308</v>
      </c>
      <c r="H211" s="73">
        <f>SUMIFS(AM$5:AM211,$F$5:$F211,$F211,$D$5:$D211,$D211)</f>
        <v>170191167.77858546</v>
      </c>
      <c r="I211" s="20">
        <f>SUMIFS(AN$5:AN211,$F$5:$F211,$F211,$D$5:$D211,$D211)</f>
        <v>16957967.936486542</v>
      </c>
      <c r="J211" s="73">
        <f t="shared" si="48"/>
        <v>16957967.936486542</v>
      </c>
      <c r="K211" s="73">
        <f t="shared" si="49"/>
        <v>-83089553.499444261</v>
      </c>
      <c r="L211" s="73">
        <f t="shared" si="50"/>
        <v>87101614.279141203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5986784.3177375346</v>
      </c>
      <c r="Q211" s="73">
        <f>P211/SUMIFS(FinParameters!$H$8:$H$39,FinParameters!$B$8:$B$39,Financials!$E211,FinParameters!$C$8:$C$39,Financials!$F211)</f>
        <v>1899506.7697995913</v>
      </c>
      <c r="R211" s="73">
        <f t="shared" si="63"/>
        <v>-60189883.35402783</v>
      </c>
      <c r="S211" s="12">
        <f t="shared" si="52"/>
        <v>-0.9095333063998956</v>
      </c>
      <c r="T211" s="115">
        <f t="shared" si="53"/>
        <v>-100047521.4359308</v>
      </c>
      <c r="U211" s="73">
        <f>T211/SUMIFS(FinParameters!$L$8:$L$39,FinParameters!$B$8:$B$39,Financials!$E211,FinParameters!$C$8:$C$39,Financials!$F211)</f>
        <v>-76250696.431580082</v>
      </c>
      <c r="V211" s="73">
        <f t="shared" si="54"/>
        <v>-76250696.431580082</v>
      </c>
      <c r="W211" s="12"/>
      <c r="X211" s="73">
        <f t="shared" si="55"/>
        <v>-94060737.118193269</v>
      </c>
      <c r="Y211" s="73">
        <f t="shared" si="56"/>
        <v>-74351189.661780491</v>
      </c>
      <c r="Z211" s="73">
        <f t="shared" si="56"/>
        <v>-136440579.7856079</v>
      </c>
      <c r="AA211" s="12">
        <f t="shared" si="57"/>
        <v>-2.0617626209640805</v>
      </c>
      <c r="AB211" s="115">
        <f t="shared" si="58"/>
        <v>170191167.77858546</v>
      </c>
      <c r="AC211" s="73">
        <f>AB211/SUMIFS(FinParameters!$L$8:$L$39,FinParameters!$B$8:$B$39,Financials!$E211,FinParameters!$C$8:$C$39,Financials!$F211)</f>
        <v>129710310.49411324</v>
      </c>
      <c r="AD211" s="73">
        <f t="shared" si="59"/>
        <v>129710310.49411324</v>
      </c>
      <c r="AE211" s="12"/>
      <c r="AF211" s="73">
        <f t="shared" si="60"/>
        <v>76130430.660392195</v>
      </c>
      <c r="AG211" s="73">
        <f t="shared" si="61"/>
        <v>55359120.832332745</v>
      </c>
      <c r="AH211" s="73">
        <f t="shared" si="61"/>
        <v>-6730269.2914946675</v>
      </c>
      <c r="AI211" s="12">
        <f t="shared" si="62"/>
        <v>-0.10170154418890713</v>
      </c>
      <c r="AL211" s="73">
        <f>Summary!G211</f>
        <v>-12144139.323672693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23045342.748333484</v>
      </c>
      <c r="AN211" s="20">
        <f>Summary!I211</f>
        <v>2520655.7573498264</v>
      </c>
      <c r="AP211" s="12">
        <v>1</v>
      </c>
    </row>
    <row r="212" spans="1:42" x14ac:dyDescent="0.3">
      <c r="A212">
        <v>208</v>
      </c>
      <c r="B212" t="str">
        <f>Summary!B212</f>
        <v>Portland Snowy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17332698.442789864</v>
      </c>
      <c r="H212" s="73">
        <f>SUMIFS(AM$5:AM212,$F$5:$F212,$F212,$D$5:$D212,$D212)</f>
        <v>-2208577.3117303741</v>
      </c>
      <c r="I212" s="20">
        <f>SUMIFS(AN$5:AN212,$F$5:$F212,$F212,$D$5:$D212,$D212)</f>
        <v>51105317.691541523</v>
      </c>
      <c r="J212" s="73">
        <f t="shared" si="48"/>
        <v>51105317.691541523</v>
      </c>
      <c r="K212" s="73">
        <f t="shared" si="49"/>
        <v>68438016.13433139</v>
      </c>
      <c r="L212" s="73">
        <f t="shared" si="50"/>
        <v>66229438.822601013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40134134.072792515</v>
      </c>
      <c r="Q212" s="73">
        <f>P212/SUMIFS(FinParameters!$H$8:$H$39,FinParameters!$B$8:$B$39,Financials!$E212,FinParameters!$C$8:$C$39,Financials!$F212)</f>
        <v>12733891.071613519</v>
      </c>
      <c r="R212" s="73">
        <f t="shared" si="63"/>
        <v>-26042533.59897285</v>
      </c>
      <c r="S212" s="12">
        <f t="shared" si="52"/>
        <v>-0.39353044683578164</v>
      </c>
      <c r="T212" s="115">
        <f t="shared" si="53"/>
        <v>17332698.442789864</v>
      </c>
      <c r="U212" s="73">
        <f>T212/SUMIFS(FinParameters!$L$8:$L$39,FinParameters!$B$8:$B$39,Financials!$E212,FinParameters!$C$8:$C$39,Financials!$F212)</f>
        <v>13210025.679123361</v>
      </c>
      <c r="V212" s="73">
        <f t="shared" si="54"/>
        <v>13210025.679123361</v>
      </c>
      <c r="W212" s="12"/>
      <c r="X212" s="73">
        <f t="shared" si="55"/>
        <v>57466832.515582383</v>
      </c>
      <c r="Y212" s="73">
        <f t="shared" si="56"/>
        <v>25943916.750736877</v>
      </c>
      <c r="Z212" s="73">
        <f t="shared" si="56"/>
        <v>-12832507.919849489</v>
      </c>
      <c r="AA212" s="12">
        <f t="shared" si="57"/>
        <v>-0.19391287550921135</v>
      </c>
      <c r="AB212" s="115">
        <f t="shared" si="58"/>
        <v>-2208577.3117303741</v>
      </c>
      <c r="AC212" s="73">
        <f>AB212/SUMIFS(FinParameters!$L$8:$L$39,FinParameters!$B$8:$B$39,Financials!$E212,FinParameters!$C$8:$C$39,Financials!$F212)</f>
        <v>-1683255.6741575333</v>
      </c>
      <c r="AD212" s="73">
        <f t="shared" si="59"/>
        <v>-1683255.6741575333</v>
      </c>
      <c r="AE212" s="12"/>
      <c r="AF212" s="73">
        <f t="shared" si="60"/>
        <v>55258255.203852005</v>
      </c>
      <c r="AG212" s="73">
        <f t="shared" si="61"/>
        <v>24260661.076579344</v>
      </c>
      <c r="AH212" s="73">
        <f t="shared" si="61"/>
        <v>-14515763.594007023</v>
      </c>
      <c r="AI212" s="12">
        <f t="shared" si="62"/>
        <v>-0.21934866327819422</v>
      </c>
      <c r="AL212" s="73">
        <f>Summary!G212</f>
        <v>-419298.13879330253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-412229.29713913711</v>
      </c>
      <c r="AN212" s="20">
        <f>Summary!I212</f>
        <v>6063420.1287944606</v>
      </c>
      <c r="AP212" s="12">
        <v>1</v>
      </c>
    </row>
    <row r="213" spans="1:42" x14ac:dyDescent="0.3">
      <c r="A213">
        <v>209</v>
      </c>
      <c r="B213" t="str">
        <f>Summary!B213</f>
        <v>Portland Snowy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233861152.82552636</v>
      </c>
      <c r="H213" s="73">
        <f>SUMIFS(AM$5:AM213,$F$5:$F213,$F213,$D$5:$D213,$D213)</f>
        <v>-246478012.74530357</v>
      </c>
      <c r="I213" s="20">
        <f>SUMIFS(AN$5:AN213,$F$5:$F213,$F213,$D$5:$D213,$D213)</f>
        <v>118198652.61726046</v>
      </c>
      <c r="J213" s="73">
        <f t="shared" si="48"/>
        <v>118198652.61726046</v>
      </c>
      <c r="K213" s="73">
        <f t="shared" si="49"/>
        <v>352059805.44278681</v>
      </c>
      <c r="L213" s="73">
        <f t="shared" si="50"/>
        <v>105581792.69748324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106164439.40804273</v>
      </c>
      <c r="Q213" s="73">
        <f>P213/SUMIFS(FinParameters!$H$8:$H$39,FinParameters!$B$8:$B$39,Financials!$E213,FinParameters!$C$8:$C$39,Financials!$F213)</f>
        <v>30346130.798884023</v>
      </c>
      <c r="R213" s="73">
        <f t="shared" si="63"/>
        <v>38728442.995852567</v>
      </c>
      <c r="S213" s="12">
        <f t="shared" si="52"/>
        <v>0.57429926235733308</v>
      </c>
      <c r="T213" s="115">
        <f t="shared" si="53"/>
        <v>233861152.82552636</v>
      </c>
      <c r="U213" s="73">
        <f>T213/SUMIFS(FinParameters!$L$8:$L$39,FinParameters!$B$8:$B$39,Financials!$E213,FinParameters!$C$8:$C$39,Financials!$F213)</f>
        <v>173888836.46690044</v>
      </c>
      <c r="V213" s="73">
        <f t="shared" si="54"/>
        <v>173888836.46690044</v>
      </c>
      <c r="W213" s="12"/>
      <c r="X213" s="73">
        <f t="shared" si="55"/>
        <v>340025592.23356909</v>
      </c>
      <c r="Y213" s="73">
        <f t="shared" si="56"/>
        <v>204234967.26578447</v>
      </c>
      <c r="Z213" s="73">
        <f t="shared" si="56"/>
        <v>212617279.462753</v>
      </c>
      <c r="AA213" s="12">
        <f t="shared" si="57"/>
        <v>3.1528751820195389</v>
      </c>
      <c r="AB213" s="115">
        <f t="shared" si="58"/>
        <v>-246478012.74530357</v>
      </c>
      <c r="AC213" s="73">
        <f>AB213/SUMIFS(FinParameters!$L$8:$L$39,FinParameters!$B$8:$B$39,Financials!$E213,FinParameters!$C$8:$C$39,Financials!$F213)</f>
        <v>-183270176.91104308</v>
      </c>
      <c r="AD213" s="73">
        <f t="shared" si="59"/>
        <v>-183270176.91104308</v>
      </c>
      <c r="AE213" s="12"/>
      <c r="AF213" s="73">
        <f t="shared" si="60"/>
        <v>93547579.488265514</v>
      </c>
      <c r="AG213" s="73">
        <f t="shared" si="61"/>
        <v>20964790.354741395</v>
      </c>
      <c r="AH213" s="73">
        <f t="shared" si="61"/>
        <v>29347102.55170992</v>
      </c>
      <c r="AI213" s="12">
        <f t="shared" si="62"/>
        <v>0.43518453219451436</v>
      </c>
      <c r="AL213" s="73">
        <f>Summary!G213</f>
        <v>18696631.250553377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-29415696.114049207</v>
      </c>
      <c r="AN213" s="20">
        <f>Summary!I213</f>
        <v>11262823.028225292</v>
      </c>
      <c r="AP213" s="12">
        <v>1</v>
      </c>
    </row>
    <row r="214" spans="1:42" x14ac:dyDescent="0.3">
      <c r="A214">
        <v>210</v>
      </c>
      <c r="B214" t="str">
        <f>Summary!B214</f>
        <v>Portland Snowy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113598375.4474474</v>
      </c>
      <c r="H214" s="73">
        <f>SUMIFS(AM$5:AM214,$F$5:$F214,$F214,$D$5:$D214,$D214)</f>
        <v>-105529232.28592984</v>
      </c>
      <c r="I214" s="20">
        <f>SUMIFS(AN$5:AN214,$F$5:$F214,$F214,$D$5:$D214,$D214)</f>
        <v>80943170.413858369</v>
      </c>
      <c r="J214" s="73">
        <f t="shared" si="48"/>
        <v>80943170.413858369</v>
      </c>
      <c r="K214" s="73">
        <f t="shared" si="49"/>
        <v>194541545.86130577</v>
      </c>
      <c r="L214" s="73">
        <f t="shared" si="50"/>
        <v>89012313.575375929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68908957.204640642</v>
      </c>
      <c r="Q214" s="73">
        <f>P214/SUMIFS(FinParameters!$H$8:$H$39,FinParameters!$B$8:$B$39,Financials!$E214,FinParameters!$C$8:$C$39,Financials!$F214)</f>
        <v>19696993.081737205</v>
      </c>
      <c r="R214" s="73">
        <f t="shared" si="63"/>
        <v>1472960.792450482</v>
      </c>
      <c r="S214" s="12">
        <f t="shared" si="52"/>
        <v>2.1842352316517717E-2</v>
      </c>
      <c r="T214" s="115">
        <f t="shared" si="53"/>
        <v>113598375.4474474</v>
      </c>
      <c r="U214" s="73">
        <f>T214/SUMIFS(FinParameters!$L$8:$L$39,FinParameters!$B$8:$B$39,Financials!$E214,FinParameters!$C$8:$C$39,Financials!$F214)</f>
        <v>84466740.595536023</v>
      </c>
      <c r="V214" s="73">
        <f t="shared" si="54"/>
        <v>84466740.595536023</v>
      </c>
      <c r="W214" s="12"/>
      <c r="X214" s="73">
        <f t="shared" si="55"/>
        <v>182507332.65208805</v>
      </c>
      <c r="Y214" s="73">
        <f t="shared" si="56"/>
        <v>104163733.67727323</v>
      </c>
      <c r="Z214" s="73">
        <f t="shared" si="56"/>
        <v>85939701.387986511</v>
      </c>
      <c r="AA214" s="12">
        <f t="shared" si="57"/>
        <v>1.2743891387426955</v>
      </c>
      <c r="AB214" s="115">
        <f t="shared" si="58"/>
        <v>-105529232.28592984</v>
      </c>
      <c r="AC214" s="73">
        <f>AB214/SUMIFS(FinParameters!$L$8:$L$39,FinParameters!$B$8:$B$39,Financials!$E214,FinParameters!$C$8:$C$39,Financials!$F214)</f>
        <v>-78466881.710516527</v>
      </c>
      <c r="AD214" s="73">
        <f t="shared" si="59"/>
        <v>-78466881.710516527</v>
      </c>
      <c r="AE214" s="12"/>
      <c r="AF214" s="73">
        <f t="shared" si="60"/>
        <v>76978100.366158202</v>
      </c>
      <c r="AG214" s="73">
        <f t="shared" si="61"/>
        <v>25696851.966756701</v>
      </c>
      <c r="AH214" s="73">
        <f t="shared" si="61"/>
        <v>7472819.6774699837</v>
      </c>
      <c r="AI214" s="12">
        <f t="shared" si="62"/>
        <v>0.11081351318357846</v>
      </c>
      <c r="AL214" s="73">
        <f>Summary!G214</f>
        <v>6967190.4466194846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-12824677.467221988</v>
      </c>
      <c r="AN214" s="20">
        <f>Summary!I214</f>
        <v>8071793.5223289076</v>
      </c>
      <c r="AP214" s="12">
        <v>1</v>
      </c>
    </row>
    <row r="215" spans="1:42" x14ac:dyDescent="0.3">
      <c r="A215">
        <v>211</v>
      </c>
      <c r="B215" t="str">
        <f>Summary!B215</f>
        <v>Portland Snowy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50365618.209040582</v>
      </c>
      <c r="H215" s="73">
        <f>SUMIFS(AM$5:AM215,$F$5:$F215,$F215,$D$5:$D215,$D215)</f>
        <v>-42191604.048951633</v>
      </c>
      <c r="I215" s="20">
        <f>SUMIFS(AN$5:AN215,$F$5:$F215,$F215,$D$5:$D215,$D215)</f>
        <v>66228480.909757219</v>
      </c>
      <c r="J215" s="73">
        <f t="shared" si="48"/>
        <v>66228480.909757219</v>
      </c>
      <c r="K215" s="73">
        <f t="shared" si="49"/>
        <v>116594099.11879781</v>
      </c>
      <c r="L215" s="73">
        <f t="shared" si="50"/>
        <v>74402495.069846168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54194267.700539485</v>
      </c>
      <c r="Q215" s="73">
        <f>P215/SUMIFS(FinParameters!$H$8:$H$39,FinParameters!$B$8:$B$39,Financials!$E215,FinParameters!$C$8:$C$39,Financials!$F215)</f>
        <v>15490934.114664741</v>
      </c>
      <c r="R215" s="73">
        <f t="shared" si="63"/>
        <v>-13241728.711650675</v>
      </c>
      <c r="S215" s="12">
        <f t="shared" si="52"/>
        <v>-0.19635994744873403</v>
      </c>
      <c r="T215" s="115">
        <f t="shared" si="53"/>
        <v>50365618.209040582</v>
      </c>
      <c r="U215" s="73">
        <f>T215/SUMIFS(FinParameters!$L$8:$L$39,FinParameters!$B$8:$B$39,Financials!$E215,FinParameters!$C$8:$C$39,Financials!$F215)</f>
        <v>37449651.823277287</v>
      </c>
      <c r="V215" s="73">
        <f t="shared" si="54"/>
        <v>37449651.823277287</v>
      </c>
      <c r="W215" s="12"/>
      <c r="X215" s="73">
        <f t="shared" si="55"/>
        <v>104559885.90958008</v>
      </c>
      <c r="Y215" s="73">
        <f t="shared" si="56"/>
        <v>52940585.937942028</v>
      </c>
      <c r="Z215" s="73">
        <f t="shared" si="56"/>
        <v>24207923.11162661</v>
      </c>
      <c r="AA215" s="12">
        <f t="shared" si="57"/>
        <v>0.35897627972544693</v>
      </c>
      <c r="AB215" s="115">
        <f t="shared" si="58"/>
        <v>-42191604.048951633</v>
      </c>
      <c r="AC215" s="73">
        <f>AB215/SUMIFS(FinParameters!$L$8:$L$39,FinParameters!$B$8:$B$39,Financials!$E215,FinParameters!$C$8:$C$39,Financials!$F215)</f>
        <v>-31371815.49009946</v>
      </c>
      <c r="AD215" s="73">
        <f t="shared" si="59"/>
        <v>-31371815.49009946</v>
      </c>
      <c r="AE215" s="12"/>
      <c r="AF215" s="73">
        <f t="shared" si="60"/>
        <v>62368281.860628448</v>
      </c>
      <c r="AG215" s="73">
        <f t="shared" si="61"/>
        <v>21568770.447842568</v>
      </c>
      <c r="AH215" s="73">
        <f t="shared" si="61"/>
        <v>-7163892.3784728497</v>
      </c>
      <c r="AI215" s="12">
        <f t="shared" si="62"/>
        <v>-0.10623246870536134</v>
      </c>
      <c r="AL215" s="73">
        <f>Summary!G215</f>
        <v>2185877.8761197901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-5223937.4818105046</v>
      </c>
      <c r="AN215" s="20">
        <f>Summary!I215</f>
        <v>6903167.2006983627</v>
      </c>
      <c r="AP215" s="12">
        <v>1</v>
      </c>
    </row>
    <row r="216" spans="1:42" x14ac:dyDescent="0.3">
      <c r="A216">
        <v>212</v>
      </c>
      <c r="B216" t="str">
        <f>Summary!B216</f>
        <v>Portland Snowy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8398168.0287991352</v>
      </c>
      <c r="H216" s="73">
        <f>SUMIFS(AM$5:AM216,$F$5:$F216,$F216,$D$5:$D216,$D216)</f>
        <v>646900.84996688657</v>
      </c>
      <c r="I216" s="20">
        <f>SUMIFS(AN$5:AN216,$F$5:$F216,$F216,$D$5:$D216,$D216)</f>
        <v>56505056.713804685</v>
      </c>
      <c r="J216" s="73">
        <f t="shared" si="48"/>
        <v>56505056.713804685</v>
      </c>
      <c r="K216" s="73">
        <f t="shared" si="49"/>
        <v>64903224.742603824</v>
      </c>
      <c r="L216" s="73">
        <f t="shared" si="50"/>
        <v>65550125.592570707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44470843.50458695</v>
      </c>
      <c r="Q216" s="73">
        <f>P216/SUMIFS(FinParameters!$H$8:$H$39,FinParameters!$B$8:$B$39,Financials!$E216,FinParameters!$C$8:$C$39,Financials!$F216)</f>
        <v>12711582.534148075</v>
      </c>
      <c r="R216" s="73">
        <f t="shared" si="63"/>
        <v>-22965152.907603212</v>
      </c>
      <c r="S216" s="12">
        <f t="shared" si="52"/>
        <v>-0.34054739500300296</v>
      </c>
      <c r="T216" s="115">
        <f t="shared" si="53"/>
        <v>8398168.0287991352</v>
      </c>
      <c r="U216" s="73">
        <f>T216/SUMIFS(FinParameters!$L$8:$L$39,FinParameters!$B$8:$B$39,Financials!$E216,FinParameters!$C$8:$C$39,Financials!$F216)</f>
        <v>6244507.2614129558</v>
      </c>
      <c r="V216" s="73">
        <f t="shared" si="54"/>
        <v>6244507.2614129558</v>
      </c>
      <c r="W216" s="12"/>
      <c r="X216" s="73">
        <f t="shared" si="55"/>
        <v>52869011.533386089</v>
      </c>
      <c r="Y216" s="73">
        <f t="shared" si="56"/>
        <v>18956089.795561031</v>
      </c>
      <c r="Z216" s="73">
        <f t="shared" si="56"/>
        <v>-16720645.646190256</v>
      </c>
      <c r="AA216" s="12">
        <f t="shared" si="57"/>
        <v>-0.24794837380304099</v>
      </c>
      <c r="AB216" s="115">
        <f t="shared" si="58"/>
        <v>646900.84996688657</v>
      </c>
      <c r="AC216" s="73">
        <f>AB216/SUMIFS(FinParameters!$L$8:$L$39,FinParameters!$B$8:$B$39,Financials!$E216,FinParameters!$C$8:$C$39,Financials!$F216)</f>
        <v>481006.93403369078</v>
      </c>
      <c r="AD216" s="73">
        <f t="shared" si="59"/>
        <v>481006.93403369078</v>
      </c>
      <c r="AE216" s="12"/>
      <c r="AF216" s="73">
        <f t="shared" si="60"/>
        <v>53515912.383352973</v>
      </c>
      <c r="AG216" s="73">
        <f t="shared" si="61"/>
        <v>19437096.729594722</v>
      </c>
      <c r="AH216" s="73">
        <f t="shared" si="61"/>
        <v>-16239638.712156566</v>
      </c>
      <c r="AI216" s="12">
        <f t="shared" si="62"/>
        <v>-0.2408155818280604</v>
      </c>
      <c r="AL216" s="73">
        <f>Summary!G216</f>
        <v>-1373410.8587861729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96952.560413980187</v>
      </c>
      <c r="AN216" s="20">
        <f>Summary!I216</f>
        <v>5992157.0749653457</v>
      </c>
      <c r="AP216" s="12">
        <v>1</v>
      </c>
    </row>
    <row r="217" spans="1:42" x14ac:dyDescent="0.3">
      <c r="A217">
        <v>213</v>
      </c>
      <c r="B217" t="str">
        <f>Summary!B217</f>
        <v>Portland Snowy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-22192245.366271958</v>
      </c>
      <c r="H217" s="73">
        <f>SUMIFS(AM$5:AM217,$F$5:$F217,$F217,$D$5:$D217,$D217)</f>
        <v>39388319.026788041</v>
      </c>
      <c r="I217" s="20">
        <f>SUMIFS(AN$5:AN217,$F$5:$F217,$F217,$D$5:$D217,$D217)</f>
        <v>47449209.952410609</v>
      </c>
      <c r="J217" s="73">
        <f t="shared" si="48"/>
        <v>47449209.952410609</v>
      </c>
      <c r="K217" s="73">
        <f t="shared" si="49"/>
        <v>25256964.586138651</v>
      </c>
      <c r="L217" s="73">
        <f t="shared" si="50"/>
        <v>64645283.612926692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35414996.743192874</v>
      </c>
      <c r="Q217" s="73">
        <f>P217/SUMIFS(FinParameters!$H$8:$H$39,FinParameters!$B$8:$B$39,Financials!$E217,FinParameters!$C$8:$C$39,Financials!$F217)</f>
        <v>10123051.837351535</v>
      </c>
      <c r="R217" s="73">
        <f t="shared" si="63"/>
        <v>-32020999.668997288</v>
      </c>
      <c r="S217" s="12">
        <f t="shared" si="52"/>
        <v>-0.47483541984424465</v>
      </c>
      <c r="T217" s="115">
        <f t="shared" si="53"/>
        <v>-22192245.366271958</v>
      </c>
      <c r="U217" s="73">
        <f>T217/SUMIFS(FinParameters!$L$8:$L$39,FinParameters!$B$8:$B$39,Financials!$E217,FinParameters!$C$8:$C$39,Financials!$F217)</f>
        <v>-16501174.644460997</v>
      </c>
      <c r="V217" s="73">
        <f t="shared" si="54"/>
        <v>-16501174.644460997</v>
      </c>
      <c r="W217" s="12"/>
      <c r="X217" s="73">
        <f t="shared" si="55"/>
        <v>13222751.376920918</v>
      </c>
      <c r="Y217" s="73">
        <f t="shared" si="56"/>
        <v>-6378122.8071094621</v>
      </c>
      <c r="Z217" s="73">
        <f t="shared" si="56"/>
        <v>-48522174.313458286</v>
      </c>
      <c r="AA217" s="12">
        <f t="shared" si="57"/>
        <v>-0.71952928547055783</v>
      </c>
      <c r="AB217" s="115">
        <f t="shared" si="58"/>
        <v>39388319.026788041</v>
      </c>
      <c r="AC217" s="73">
        <f>AB217/SUMIFS(FinParameters!$L$8:$L$39,FinParameters!$B$8:$B$39,Financials!$E217,FinParameters!$C$8:$C$39,Financials!$F217)</f>
        <v>29287416.414410353</v>
      </c>
      <c r="AD217" s="73">
        <f t="shared" si="59"/>
        <v>29287416.414410353</v>
      </c>
      <c r="AE217" s="12"/>
      <c r="AF217" s="73">
        <f t="shared" si="60"/>
        <v>52611070.403708957</v>
      </c>
      <c r="AG217" s="73">
        <f t="shared" si="61"/>
        <v>22909293.607300892</v>
      </c>
      <c r="AH217" s="73">
        <f t="shared" si="61"/>
        <v>-19234757.899047934</v>
      </c>
      <c r="AI217" s="12">
        <f t="shared" si="62"/>
        <v>-0.28522983157954701</v>
      </c>
      <c r="AL217" s="73">
        <f>Summary!G217</f>
        <v>-4299371.1556994934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4751783.2566208215</v>
      </c>
      <c r="AN217" s="20">
        <f>Summary!I217</f>
        <v>5151707.0800422467</v>
      </c>
      <c r="AP217" s="12">
        <v>1</v>
      </c>
    </row>
    <row r="218" spans="1:42" x14ac:dyDescent="0.3">
      <c r="A218">
        <v>214</v>
      </c>
      <c r="B218" t="str">
        <f>Summary!B218</f>
        <v>Portland Snowy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-57835031.935020164</v>
      </c>
      <c r="H218" s="73">
        <f>SUMIFS(AM$5:AM218,$F$5:$F218,$F218,$D$5:$D218,$D218)</f>
        <v>91033830.270928413</v>
      </c>
      <c r="I218" s="20">
        <f>SUMIFS(AN$5:AN218,$F$5:$F218,$F218,$D$5:$D218,$D218)</f>
        <v>36276699.768478647</v>
      </c>
      <c r="J218" s="73">
        <f t="shared" si="48"/>
        <v>36276699.768478647</v>
      </c>
      <c r="K218" s="73">
        <f t="shared" si="49"/>
        <v>-21558332.166541517</v>
      </c>
      <c r="L218" s="73">
        <f t="shared" si="50"/>
        <v>69475498.104386896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24242486.559260912</v>
      </c>
      <c r="Q218" s="73">
        <f>P218/SUMIFS(FinParameters!$H$8:$H$39,FinParameters!$B$8:$B$39,Financials!$E218,FinParameters!$C$8:$C$39,Financials!$F218)</f>
        <v>6929492.3245437257</v>
      </c>
      <c r="R218" s="73">
        <f t="shared" si="63"/>
        <v>-43193509.852929249</v>
      </c>
      <c r="S218" s="12">
        <f t="shared" si="52"/>
        <v>-0.64051118321017819</v>
      </c>
      <c r="T218" s="115">
        <f t="shared" si="53"/>
        <v>-57835031.935020164</v>
      </c>
      <c r="U218" s="73">
        <f>T218/SUMIFS(FinParameters!$L$8:$L$39,FinParameters!$B$8:$B$39,Financials!$E218,FinParameters!$C$8:$C$39,Financials!$F218)</f>
        <v>-43003578.357067607</v>
      </c>
      <c r="V218" s="73">
        <f t="shared" si="54"/>
        <v>-43003578.357067607</v>
      </c>
      <c r="W218" s="12"/>
      <c r="X218" s="73">
        <f t="shared" si="55"/>
        <v>-33592545.375759251</v>
      </c>
      <c r="Y218" s="73">
        <f t="shared" si="56"/>
        <v>-36074086.032523885</v>
      </c>
      <c r="Z218" s="73">
        <f t="shared" si="56"/>
        <v>-86197088.209996849</v>
      </c>
      <c r="AA218" s="12">
        <f t="shared" si="57"/>
        <v>-1.2782058959006546</v>
      </c>
      <c r="AB218" s="115">
        <f t="shared" si="58"/>
        <v>91033830.270928413</v>
      </c>
      <c r="AC218" s="73">
        <f>AB218/SUMIFS(FinParameters!$L$8:$L$39,FinParameters!$B$8:$B$39,Financials!$E218,FinParameters!$C$8:$C$39,Financials!$F218)</f>
        <v>67688740.236164585</v>
      </c>
      <c r="AD218" s="73">
        <f t="shared" si="59"/>
        <v>67688740.236164585</v>
      </c>
      <c r="AE218" s="12"/>
      <c r="AF218" s="73">
        <f t="shared" si="60"/>
        <v>57441284.895169161</v>
      </c>
      <c r="AG218" s="73">
        <f t="shared" si="61"/>
        <v>31614654.203640699</v>
      </c>
      <c r="AH218" s="73">
        <f t="shared" si="61"/>
        <v>-18508347.973832265</v>
      </c>
      <c r="AI218" s="12">
        <f t="shared" si="62"/>
        <v>-0.27445798918285991</v>
      </c>
      <c r="AL218" s="73">
        <f>Summary!G218</f>
        <v>-7591640.9513417287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10772610.244886339</v>
      </c>
      <c r="AN218" s="20">
        <f>Summary!I218</f>
        <v>4100589.2790904562</v>
      </c>
      <c r="AP218" s="12">
        <v>1</v>
      </c>
    </row>
    <row r="219" spans="1:42" x14ac:dyDescent="0.3">
      <c r="A219">
        <v>215</v>
      </c>
      <c r="B219" t="str">
        <f>Summary!B219</f>
        <v>Portland Snowy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-111928786.18255925</v>
      </c>
      <c r="H219" s="73">
        <f>SUMIFS(AM$5:AM219,$F$5:$F219,$F219,$D$5:$D219,$D219)</f>
        <v>193748302.32824531</v>
      </c>
      <c r="I219" s="20">
        <f>SUMIFS(AN$5:AN219,$F$5:$F219,$F219,$D$5:$D219,$D219)</f>
        <v>19726822.019280788</v>
      </c>
      <c r="J219" s="73">
        <f t="shared" si="48"/>
        <v>19726822.019280788</v>
      </c>
      <c r="K219" s="73">
        <f t="shared" si="49"/>
        <v>-92201964.163278461</v>
      </c>
      <c r="L219" s="73">
        <f t="shared" si="50"/>
        <v>101546338.16496685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7692608.8100630548</v>
      </c>
      <c r="Q219" s="73">
        <f>P219/SUMIFS(FinParameters!$H$8:$H$39,FinParameters!$B$8:$B$39,Financials!$E219,FinParameters!$C$8:$C$39,Financials!$F219)</f>
        <v>2198861.6380065978</v>
      </c>
      <c r="R219" s="73">
        <f t="shared" si="63"/>
        <v>-59743387.602127105</v>
      </c>
      <c r="S219" s="12">
        <f t="shared" si="52"/>
        <v>-0.88592726111669817</v>
      </c>
      <c r="T219" s="115">
        <f t="shared" si="53"/>
        <v>-111928786.18255925</v>
      </c>
      <c r="U219" s="73">
        <f>T219/SUMIFS(FinParameters!$L$8:$L$39,FinParameters!$B$8:$B$39,Financials!$E219,FinParameters!$C$8:$C$39,Financials!$F219)</f>
        <v>-83225307.672019958</v>
      </c>
      <c r="V219" s="73">
        <f t="shared" si="54"/>
        <v>-83225307.672019958</v>
      </c>
      <c r="W219" s="12"/>
      <c r="X219" s="73">
        <f t="shared" si="55"/>
        <v>-104236177.37249619</v>
      </c>
      <c r="Y219" s="73">
        <f t="shared" si="56"/>
        <v>-81026446.034013361</v>
      </c>
      <c r="Z219" s="73">
        <f t="shared" si="56"/>
        <v>-142968695.27414706</v>
      </c>
      <c r="AA219" s="12">
        <f t="shared" si="57"/>
        <v>-2.1200649931866824</v>
      </c>
      <c r="AB219" s="115">
        <f t="shared" si="58"/>
        <v>193748302.32824531</v>
      </c>
      <c r="AC219" s="73">
        <f>AB219/SUMIFS(FinParameters!$L$8:$L$39,FinParameters!$B$8:$B$39,Financials!$E219,FinParameters!$C$8:$C$39,Financials!$F219)</f>
        <v>144062690.41370448</v>
      </c>
      <c r="AD219" s="73">
        <f t="shared" si="59"/>
        <v>144062690.41370448</v>
      </c>
      <c r="AE219" s="12"/>
      <c r="AF219" s="73">
        <f t="shared" si="60"/>
        <v>89512124.955749124</v>
      </c>
      <c r="AG219" s="73">
        <f t="shared" si="61"/>
        <v>63036244.379691124</v>
      </c>
      <c r="AH219" s="73">
        <f t="shared" si="61"/>
        <v>1093995.1395574212</v>
      </c>
      <c r="AI219" s="12">
        <f t="shared" si="62"/>
        <v>1.6222717802975382E-2</v>
      </c>
      <c r="AL219" s="73">
        <f>Summary!G219</f>
        <v>-11881264.746628447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23557134.549659841</v>
      </c>
      <c r="AN219" s="20">
        <f>Summary!I219</f>
        <v>2768854.0827942463</v>
      </c>
      <c r="AP219" s="12">
        <v>1</v>
      </c>
    </row>
    <row r="220" spans="1:42" x14ac:dyDescent="0.3">
      <c r="A220">
        <v>216</v>
      </c>
      <c r="B220" t="str">
        <f>Summary!B220</f>
        <v>Portland Snowy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16423950.019692726</v>
      </c>
      <c r="H220" s="73">
        <f>SUMIFS(AM$5:AM220,$F$5:$F220,$F220,$D$5:$D220,$D220)</f>
        <v>-2568467.7542884271</v>
      </c>
      <c r="I220" s="20">
        <f>SUMIFS(AN$5:AN220,$F$5:$F220,$F220,$D$5:$D220,$D220)</f>
        <v>57138678.146260217</v>
      </c>
      <c r="J220" s="73">
        <f t="shared" si="48"/>
        <v>57138678.146260217</v>
      </c>
      <c r="K220" s="73">
        <f t="shared" si="49"/>
        <v>73562628.165952951</v>
      </c>
      <c r="L220" s="73">
        <f t="shared" si="50"/>
        <v>70994160.411664516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45104464.937042482</v>
      </c>
      <c r="Q220" s="73">
        <f>P220/SUMIFS(FinParameters!$H$8:$H$39,FinParameters!$B$8:$B$39,Financials!$E220,FinParameters!$C$8:$C$39,Financials!$F220)</f>
        <v>12892697.40626047</v>
      </c>
      <c r="R220" s="73">
        <f t="shared" si="63"/>
        <v>-22331531.475147679</v>
      </c>
      <c r="S220" s="12">
        <f t="shared" si="52"/>
        <v>-0.33115150162014795</v>
      </c>
      <c r="T220" s="115">
        <f t="shared" si="53"/>
        <v>16423950.019692726</v>
      </c>
      <c r="U220" s="73">
        <f>T220/SUMIFS(FinParameters!$L$8:$L$39,FinParameters!$B$8:$B$39,Financials!$E220,FinParameters!$C$8:$C$39,Financials!$F220)</f>
        <v>12212124.692832541</v>
      </c>
      <c r="V220" s="73">
        <f t="shared" si="54"/>
        <v>12212124.692832541</v>
      </c>
      <c r="W220" s="12"/>
      <c r="X220" s="73">
        <f t="shared" si="55"/>
        <v>61528414.956735216</v>
      </c>
      <c r="Y220" s="73">
        <f t="shared" si="56"/>
        <v>25104822.099093013</v>
      </c>
      <c r="Z220" s="73">
        <f t="shared" si="56"/>
        <v>-10119406.782315139</v>
      </c>
      <c r="AA220" s="12">
        <f t="shared" si="57"/>
        <v>-0.15005942405688086</v>
      </c>
      <c r="AB220" s="115">
        <f t="shared" si="58"/>
        <v>-2568467.7542884271</v>
      </c>
      <c r="AC220" s="73">
        <f>AB220/SUMIFS(FinParameters!$L$8:$L$39,FinParameters!$B$8:$B$39,Financials!$E220,FinParameters!$C$8:$C$39,Financials!$F220)</f>
        <v>-1909799.3142502678</v>
      </c>
      <c r="AD220" s="73">
        <f t="shared" si="59"/>
        <v>-1909799.3142502678</v>
      </c>
      <c r="AE220" s="12"/>
      <c r="AF220" s="73">
        <f t="shared" si="60"/>
        <v>58959947.202446789</v>
      </c>
      <c r="AG220" s="73">
        <f t="shared" si="61"/>
        <v>23195022.784842744</v>
      </c>
      <c r="AH220" s="73">
        <f t="shared" si="61"/>
        <v>-12029206.096565407</v>
      </c>
      <c r="AI220" s="12">
        <f t="shared" si="62"/>
        <v>-0.17837960045906479</v>
      </c>
      <c r="AL220" s="73">
        <f>Summary!G220</f>
        <v>-908748.42309713678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-359890.44255805277</v>
      </c>
      <c r="AN220" s="20">
        <f>Summary!I220</f>
        <v>6033360.454718695</v>
      </c>
      <c r="AP220" s="12">
        <v>1</v>
      </c>
    </row>
    <row r="221" spans="1:42" x14ac:dyDescent="0.3">
      <c r="A221">
        <v>217</v>
      </c>
      <c r="B221" t="str">
        <f>Summary!B221</f>
        <v>Portland Snowy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254146706.55319539</v>
      </c>
      <c r="H221" s="73">
        <f>SUMIFS(AM$5:AM221,$F$5:$F221,$F221,$D$5:$D221,$D221)</f>
        <v>-275918159.9200545</v>
      </c>
      <c r="I221" s="20">
        <f>SUMIFS(AN$5:AN221,$F$5:$F221,$F221,$D$5:$D221,$D221)</f>
        <v>129766144.09687659</v>
      </c>
      <c r="J221" s="73">
        <f t="shared" si="48"/>
        <v>129766144.09687659</v>
      </c>
      <c r="K221" s="73">
        <f t="shared" si="49"/>
        <v>383912850.65007198</v>
      </c>
      <c r="L221" s="73">
        <f t="shared" si="50"/>
        <v>107994690.73001748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116642325.55742842</v>
      </c>
      <c r="Q221" s="73">
        <f>P221/SUMIFS(FinParameters!$H$8:$H$39,FinParameters!$B$8:$B$39,Financials!$E221,FinParameters!$C$8:$C$39,Financials!$F221)</f>
        <v>30037061.626626339</v>
      </c>
      <c r="R221" s="73">
        <f t="shared" si="63"/>
        <v>48173118.69249624</v>
      </c>
      <c r="S221" s="12">
        <f t="shared" si="52"/>
        <v>0.70357348796994801</v>
      </c>
      <c r="T221" s="115">
        <f t="shared" si="53"/>
        <v>254146706.55319539</v>
      </c>
      <c r="U221" s="73">
        <f>T221/SUMIFS(FinParameters!$L$8:$L$39,FinParameters!$B$8:$B$39,Financials!$E221,FinParameters!$C$8:$C$39,Financials!$F221)</f>
        <v>184363199.33903566</v>
      </c>
      <c r="V221" s="73">
        <f t="shared" si="54"/>
        <v>184363199.33903566</v>
      </c>
      <c r="W221" s="12"/>
      <c r="X221" s="73">
        <f t="shared" si="55"/>
        <v>370789032.11062378</v>
      </c>
      <c r="Y221" s="73">
        <f t="shared" si="56"/>
        <v>214400260.965662</v>
      </c>
      <c r="Z221" s="73">
        <f t="shared" si="56"/>
        <v>232536318.0315319</v>
      </c>
      <c r="AA221" s="12">
        <f t="shared" si="57"/>
        <v>3.396217492196917</v>
      </c>
      <c r="AB221" s="115">
        <f t="shared" si="58"/>
        <v>-275918159.9200545</v>
      </c>
      <c r="AC221" s="73">
        <f>AB221/SUMIFS(FinParameters!$L$8:$L$39,FinParameters!$B$8:$B$39,Financials!$E221,FinParameters!$C$8:$C$39,Financials!$F221)</f>
        <v>-200156655.21895525</v>
      </c>
      <c r="AD221" s="73">
        <f t="shared" si="59"/>
        <v>-200156655.21895525</v>
      </c>
      <c r="AE221" s="12"/>
      <c r="AF221" s="73">
        <f t="shared" si="60"/>
        <v>94870872.190569282</v>
      </c>
      <c r="AG221" s="73">
        <f t="shared" si="61"/>
        <v>14243605.746706754</v>
      </c>
      <c r="AH221" s="73">
        <f t="shared" si="61"/>
        <v>32379662.812576652</v>
      </c>
      <c r="AI221" s="12">
        <f t="shared" si="62"/>
        <v>0.47290839627296044</v>
      </c>
      <c r="AL221" s="73">
        <f>Summary!G221</f>
        <v>20285553.727669023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-29440147.174750913</v>
      </c>
      <c r="AN221" s="20">
        <f>Summary!I221</f>
        <v>11567491.479616128</v>
      </c>
      <c r="AP221" s="12">
        <v>1</v>
      </c>
    </row>
    <row r="222" spans="1:42" x14ac:dyDescent="0.3">
      <c r="A222">
        <v>218</v>
      </c>
      <c r="B222" t="str">
        <f>Summary!B222</f>
        <v>Portland Snowy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123127365.26851374</v>
      </c>
      <c r="H222" s="73">
        <f>SUMIFS(AM$5:AM222,$F$5:$F222,$F222,$D$5:$D222,$D222)</f>
        <v>-118789367.79327531</v>
      </c>
      <c r="I222" s="20">
        <f>SUMIFS(AN$5:AN222,$F$5:$F222,$F222,$D$5:$D222,$D222)</f>
        <v>89536766.402454555</v>
      </c>
      <c r="J222" s="73">
        <f t="shared" si="48"/>
        <v>89536766.402454555</v>
      </c>
      <c r="K222" s="73">
        <f t="shared" si="49"/>
        <v>212664131.67096829</v>
      </c>
      <c r="L222" s="73">
        <f t="shared" si="50"/>
        <v>93874763.877692983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76412947.863006383</v>
      </c>
      <c r="Q222" s="73">
        <f>P222/SUMIFS(FinParameters!$H$8:$H$39,FinParameters!$B$8:$B$39,Financials!$E222,FinParameters!$C$8:$C$39,Financials!$F222)</f>
        <v>19677423.380102832</v>
      </c>
      <c r="R222" s="73">
        <f t="shared" si="63"/>
        <v>7943740.9980742047</v>
      </c>
      <c r="S222" s="12">
        <f t="shared" si="52"/>
        <v>0.11601917652916094</v>
      </c>
      <c r="T222" s="115">
        <f t="shared" si="53"/>
        <v>123127365.26851374</v>
      </c>
      <c r="U222" s="73">
        <f>T222/SUMIFS(FinParameters!$L$8:$L$39,FinParameters!$B$8:$B$39,Financials!$E222,FinParameters!$C$8:$C$39,Financials!$F222)</f>
        <v>89319099.566367552</v>
      </c>
      <c r="V222" s="73">
        <f t="shared" si="54"/>
        <v>89319099.566367552</v>
      </c>
      <c r="W222" s="12"/>
      <c r="X222" s="73">
        <f t="shared" si="55"/>
        <v>199540313.13152012</v>
      </c>
      <c r="Y222" s="73">
        <f t="shared" si="56"/>
        <v>108996522.94647038</v>
      </c>
      <c r="Z222" s="73">
        <f t="shared" si="56"/>
        <v>97262840.564441755</v>
      </c>
      <c r="AA222" s="12">
        <f t="shared" si="57"/>
        <v>1.4205340622144229</v>
      </c>
      <c r="AB222" s="115">
        <f t="shared" si="58"/>
        <v>-118789367.79327531</v>
      </c>
      <c r="AC222" s="73">
        <f>AB222/SUMIFS(FinParameters!$L$8:$L$39,FinParameters!$B$8:$B$39,Financials!$E222,FinParameters!$C$8:$C$39,Financials!$F222)</f>
        <v>-86172227.808294162</v>
      </c>
      <c r="AD222" s="73">
        <f t="shared" si="59"/>
        <v>-86172227.808294162</v>
      </c>
      <c r="AE222" s="12"/>
      <c r="AF222" s="73">
        <f t="shared" si="60"/>
        <v>80750945.338244811</v>
      </c>
      <c r="AG222" s="73">
        <f t="shared" si="61"/>
        <v>22824295.138176218</v>
      </c>
      <c r="AH222" s="73">
        <f t="shared" si="61"/>
        <v>11090612.756147593</v>
      </c>
      <c r="AI222" s="12">
        <f t="shared" si="62"/>
        <v>0.16197957102125954</v>
      </c>
      <c r="AL222" s="73">
        <f>Summary!G222</f>
        <v>9528989.821066333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-13260135.507345473</v>
      </c>
      <c r="AN222" s="20">
        <f>Summary!I222</f>
        <v>8593595.9885961823</v>
      </c>
      <c r="AP222" s="12">
        <v>1</v>
      </c>
    </row>
    <row r="223" spans="1:42" x14ac:dyDescent="0.3">
      <c r="A223">
        <v>219</v>
      </c>
      <c r="B223" t="str">
        <f>Summary!B223</f>
        <v>Portland Snowy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55136097.302076153</v>
      </c>
      <c r="H223" s="73">
        <f>SUMIFS(AM$5:AM223,$F$5:$F223,$F223,$D$5:$D223,$D223)</f>
        <v>-47662575.142083034</v>
      </c>
      <c r="I223" s="20">
        <f>SUMIFS(AN$5:AN223,$F$5:$F223,$F223,$D$5:$D223,$D223)</f>
        <v>73658074.836700439</v>
      </c>
      <c r="J223" s="73">
        <f t="shared" si="48"/>
        <v>73658074.836700439</v>
      </c>
      <c r="K223" s="73">
        <f t="shared" si="49"/>
        <v>128794172.1387766</v>
      </c>
      <c r="L223" s="73">
        <f t="shared" si="50"/>
        <v>81131596.996693552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60534256.297252268</v>
      </c>
      <c r="Q223" s="73">
        <f>P223/SUMIFS(FinParameters!$H$8:$H$39,FinParameters!$B$8:$B$39,Financials!$E223,FinParameters!$C$8:$C$39,Financials!$F223)</f>
        <v>15588433.943108764</v>
      </c>
      <c r="R223" s="73">
        <f t="shared" si="63"/>
        <v>-7934950.5676799109</v>
      </c>
      <c r="S223" s="12">
        <f t="shared" si="52"/>
        <v>-0.11589079136454768</v>
      </c>
      <c r="T223" s="115">
        <f t="shared" si="53"/>
        <v>55136097.302076153</v>
      </c>
      <c r="U223" s="73">
        <f>T223/SUMIFS(FinParameters!$L$8:$L$39,FinParameters!$B$8:$B$39,Financials!$E223,FinParameters!$C$8:$C$39,Financials!$F223)</f>
        <v>39996848.416965358</v>
      </c>
      <c r="V223" s="73">
        <f t="shared" si="54"/>
        <v>39996848.416965358</v>
      </c>
      <c r="W223" s="12"/>
      <c r="X223" s="73">
        <f t="shared" si="55"/>
        <v>115670353.59932843</v>
      </c>
      <c r="Y223" s="73">
        <f t="shared" si="56"/>
        <v>55585282.360074118</v>
      </c>
      <c r="Z223" s="73">
        <f t="shared" si="56"/>
        <v>32061897.849285446</v>
      </c>
      <c r="AA223" s="12">
        <f t="shared" si="57"/>
        <v>0.46826740541238199</v>
      </c>
      <c r="AB223" s="115">
        <f t="shared" si="58"/>
        <v>-47662575.142083034</v>
      </c>
      <c r="AC223" s="73">
        <f>AB223/SUMIFS(FinParameters!$L$8:$L$39,FinParameters!$B$8:$B$39,Financials!$E223,FinParameters!$C$8:$C$39,Financials!$F223)</f>
        <v>-34575403.164204955</v>
      </c>
      <c r="AD223" s="73">
        <f t="shared" si="59"/>
        <v>-34575403.164204955</v>
      </c>
      <c r="AE223" s="12"/>
      <c r="AF223" s="73">
        <f t="shared" si="60"/>
        <v>68007778.457245395</v>
      </c>
      <c r="AG223" s="73">
        <f t="shared" si="61"/>
        <v>21009879.195869163</v>
      </c>
      <c r="AH223" s="73">
        <f t="shared" si="61"/>
        <v>-2513505.314919509</v>
      </c>
      <c r="AI223" s="12">
        <f t="shared" si="62"/>
        <v>-3.6710010674986353E-2</v>
      </c>
      <c r="AL223" s="73">
        <f>Summary!G223</f>
        <v>4770479.0930355703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-5470971.0931314044</v>
      </c>
      <c r="AN223" s="20">
        <f>Summary!I223</f>
        <v>7429593.9269432221</v>
      </c>
      <c r="AP223" s="12">
        <v>1</v>
      </c>
    </row>
    <row r="224" spans="1:42" x14ac:dyDescent="0.3">
      <c r="A224">
        <v>220</v>
      </c>
      <c r="B224" t="str">
        <f>Summary!B224</f>
        <v>Portland Snowy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9537281.1324556377</v>
      </c>
      <c r="H224" s="73">
        <f>SUMIFS(AM$5:AM224,$F$5:$F224,$F224,$D$5:$D224,$D224)</f>
        <v>492428.91811998666</v>
      </c>
      <c r="I224" s="20">
        <f>SUMIFS(AN$5:AN224,$F$5:$F224,$F224,$D$5:$D224,$D224)</f>
        <v>63013849.682655759</v>
      </c>
      <c r="J224" s="73">
        <f t="shared" si="48"/>
        <v>63013849.682655759</v>
      </c>
      <c r="K224" s="73">
        <f t="shared" si="49"/>
        <v>72551130.815111399</v>
      </c>
      <c r="L224" s="73">
        <f t="shared" si="50"/>
        <v>73043559.733231381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49890031.14320758</v>
      </c>
      <c r="Q224" s="73">
        <f>P224/SUMIFS(FinParameters!$H$8:$H$39,FinParameters!$B$8:$B$39,Financials!$E224,FinParameters!$C$8:$C$39,Financials!$F224)</f>
        <v>12847394.227106934</v>
      </c>
      <c r="R224" s="73">
        <f t="shared" si="63"/>
        <v>-18579175.7217246</v>
      </c>
      <c r="S224" s="12">
        <f t="shared" si="52"/>
        <v>-0.27135082429646606</v>
      </c>
      <c r="T224" s="115">
        <f t="shared" si="53"/>
        <v>9537281.1324556377</v>
      </c>
      <c r="U224" s="73">
        <f>T224/SUMIFS(FinParameters!$L$8:$L$39,FinParameters!$B$8:$B$39,Financials!$E224,FinParameters!$C$8:$C$39,Financials!$F224)</f>
        <v>6918538.0618233904</v>
      </c>
      <c r="V224" s="73">
        <f t="shared" si="54"/>
        <v>6918538.0618233904</v>
      </c>
      <c r="W224" s="12"/>
      <c r="X224" s="73">
        <f t="shared" si="55"/>
        <v>59427312.275663227</v>
      </c>
      <c r="Y224" s="73">
        <f t="shared" si="56"/>
        <v>19765932.288930327</v>
      </c>
      <c r="Z224" s="73">
        <f t="shared" si="56"/>
        <v>-11660637.659901209</v>
      </c>
      <c r="AA224" s="12">
        <f t="shared" si="57"/>
        <v>-0.17030484496342879</v>
      </c>
      <c r="AB224" s="115">
        <f t="shared" si="58"/>
        <v>492428.91811998666</v>
      </c>
      <c r="AC224" s="73">
        <f>AB224/SUMIFS(FinParameters!$L$8:$L$39,FinParameters!$B$8:$B$39,Financials!$E224,FinParameters!$C$8:$C$39,Financials!$F224)</f>
        <v>357217.97076547367</v>
      </c>
      <c r="AD224" s="73">
        <f t="shared" si="59"/>
        <v>357217.97076547367</v>
      </c>
      <c r="AE224" s="12"/>
      <c r="AF224" s="73">
        <f t="shared" si="60"/>
        <v>59919741.193783216</v>
      </c>
      <c r="AG224" s="73">
        <f t="shared" si="61"/>
        <v>20123150.259695802</v>
      </c>
      <c r="AH224" s="73">
        <f t="shared" si="61"/>
        <v>-11303419.689135736</v>
      </c>
      <c r="AI224" s="12">
        <f t="shared" si="62"/>
        <v>-0.16508763876049803</v>
      </c>
      <c r="AL224" s="73">
        <f>Summary!G224</f>
        <v>1139113.103656502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-154471.93184689994</v>
      </c>
      <c r="AN224" s="20">
        <f>Summary!I224</f>
        <v>6508792.9688510774</v>
      </c>
      <c r="AP224" s="12">
        <v>1</v>
      </c>
    </row>
    <row r="225" spans="1:42" x14ac:dyDescent="0.3">
      <c r="A225">
        <v>221</v>
      </c>
      <c r="B225" t="str">
        <f>Summary!B225</f>
        <v>Portland Snowy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-24751005.309748985</v>
      </c>
      <c r="H225" s="73">
        <f>SUMIFS(AM$5:AM225,$F$5:$F225,$F225,$D$5:$D225,$D225)</f>
        <v>44853192.467027575</v>
      </c>
      <c r="I225" s="20">
        <f>SUMIFS(AN$5:AN225,$F$5:$F225,$F225,$D$5:$D225,$D225)</f>
        <v>52968482.60049323</v>
      </c>
      <c r="J225" s="73">
        <f t="shared" si="48"/>
        <v>52968482.60049323</v>
      </c>
      <c r="K225" s="73">
        <f t="shared" si="49"/>
        <v>28217477.290744245</v>
      </c>
      <c r="L225" s="73">
        <f t="shared" si="50"/>
        <v>73070669.75777182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39844664.061045051</v>
      </c>
      <c r="Q225" s="73">
        <f>P225/SUMIFS(FinParameters!$H$8:$H$39,FinParameters!$B$8:$B$39,Financials!$E225,FinParameters!$C$8:$C$39,Financials!$F225)</f>
        <v>10260569.001640709</v>
      </c>
      <c r="R225" s="73">
        <f t="shared" si="63"/>
        <v>-28624542.803887129</v>
      </c>
      <c r="S225" s="12">
        <f t="shared" si="52"/>
        <v>-0.41806447181948792</v>
      </c>
      <c r="T225" s="115">
        <f t="shared" si="53"/>
        <v>-24751005.309748985</v>
      </c>
      <c r="U225" s="73">
        <f>T225/SUMIFS(FinParameters!$L$8:$L$39,FinParameters!$B$8:$B$39,Financials!$E225,FinParameters!$C$8:$C$39,Financials!$F225)</f>
        <v>-17954883.569611259</v>
      </c>
      <c r="V225" s="73">
        <f t="shared" si="54"/>
        <v>-17954883.569611259</v>
      </c>
      <c r="W225" s="12"/>
      <c r="X225" s="73">
        <f t="shared" si="55"/>
        <v>15093658.751296069</v>
      </c>
      <c r="Y225" s="73">
        <f t="shared" si="56"/>
        <v>-7694314.5679705497</v>
      </c>
      <c r="Z225" s="73">
        <f t="shared" si="56"/>
        <v>-46579426.373498388</v>
      </c>
      <c r="AA225" s="12">
        <f t="shared" si="57"/>
        <v>-0.6802974432781832</v>
      </c>
      <c r="AB225" s="115">
        <f t="shared" si="58"/>
        <v>44853192.467027575</v>
      </c>
      <c r="AC225" s="73">
        <f>AB225/SUMIFS(FinParameters!$L$8:$L$39,FinParameters!$B$8:$B$39,Financials!$E225,FinParameters!$C$8:$C$39,Financials!$F225)</f>
        <v>32537419.728710499</v>
      </c>
      <c r="AD225" s="73">
        <f t="shared" si="59"/>
        <v>32537419.728710499</v>
      </c>
      <c r="AE225" s="12"/>
      <c r="AF225" s="73">
        <f t="shared" si="60"/>
        <v>59946851.218323648</v>
      </c>
      <c r="AG225" s="73">
        <f t="shared" si="61"/>
        <v>24843105.160739951</v>
      </c>
      <c r="AH225" s="73">
        <f t="shared" si="61"/>
        <v>-14042006.644787889</v>
      </c>
      <c r="AI225" s="12">
        <f t="shared" si="62"/>
        <v>-0.20508499057814811</v>
      </c>
      <c r="AL225" s="73">
        <f>Summary!G225</f>
        <v>-2558759.9434770253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5464873.4402395329</v>
      </c>
      <c r="AN225" s="20">
        <f>Summary!I225</f>
        <v>5519272.6480826186</v>
      </c>
      <c r="AP225" s="12">
        <v>1</v>
      </c>
    </row>
    <row r="226" spans="1:42" x14ac:dyDescent="0.3">
      <c r="A226">
        <v>222</v>
      </c>
      <c r="B226" t="str">
        <f>Summary!B226</f>
        <v>Portland Snowy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-64587340.605519958</v>
      </c>
      <c r="H226" s="73">
        <f>SUMIFS(AM$5:AM226,$F$5:$F226,$F226,$D$5:$D226,$D226)</f>
        <v>103958446.3909857</v>
      </c>
      <c r="I226" s="20">
        <f>SUMIFS(AN$5:AN226,$F$5:$F226,$F226,$D$5:$D226,$D226)</f>
        <v>40575167.262044698</v>
      </c>
      <c r="J226" s="73">
        <f t="shared" si="48"/>
        <v>40575167.262044698</v>
      </c>
      <c r="K226" s="73">
        <f t="shared" si="49"/>
        <v>-24012173.34347526</v>
      </c>
      <c r="L226" s="73">
        <f t="shared" si="50"/>
        <v>79946273.047510445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27451348.722596522</v>
      </c>
      <c r="Q226" s="73">
        <f>P226/SUMIFS(FinParameters!$H$8:$H$39,FinParameters!$B$8:$B$39,Financials!$E226,FinParameters!$C$8:$C$39,Financials!$F226)</f>
        <v>7069113.6289860234</v>
      </c>
      <c r="R226" s="73">
        <f t="shared" si="63"/>
        <v>-41017858.142335653</v>
      </c>
      <c r="S226" s="12">
        <f t="shared" si="52"/>
        <v>-0.59907015168513278</v>
      </c>
      <c r="T226" s="115">
        <f t="shared" si="53"/>
        <v>-64587340.605519958</v>
      </c>
      <c r="U226" s="73">
        <f>T226/SUMIFS(FinParameters!$L$8:$L$39,FinParameters!$B$8:$B$39,Financials!$E226,FinParameters!$C$8:$C$39,Financials!$F226)</f>
        <v>-46852972.884546533</v>
      </c>
      <c r="V226" s="73">
        <f t="shared" si="54"/>
        <v>-46852972.884546533</v>
      </c>
      <c r="W226" s="12"/>
      <c r="X226" s="73">
        <f t="shared" si="55"/>
        <v>-37135991.882923439</v>
      </c>
      <c r="Y226" s="73">
        <f t="shared" si="56"/>
        <v>-39783859.25556051</v>
      </c>
      <c r="Z226" s="73">
        <f t="shared" si="56"/>
        <v>-87870831.026882187</v>
      </c>
      <c r="AA226" s="12">
        <f t="shared" si="57"/>
        <v>-1.283362770657227</v>
      </c>
      <c r="AB226" s="115">
        <f t="shared" si="58"/>
        <v>103958446.3909857</v>
      </c>
      <c r="AC226" s="73">
        <f>AB226/SUMIFS(FinParameters!$L$8:$L$39,FinParameters!$B$8:$B$39,Financials!$E226,FinParameters!$C$8:$C$39,Financials!$F226)</f>
        <v>75413575.233350873</v>
      </c>
      <c r="AD226" s="73">
        <f t="shared" si="59"/>
        <v>75413575.233350873</v>
      </c>
      <c r="AE226" s="12"/>
      <c r="AF226" s="73">
        <f t="shared" si="60"/>
        <v>66822454.508062258</v>
      </c>
      <c r="AG226" s="73">
        <f t="shared" si="61"/>
        <v>35629715.977790363</v>
      </c>
      <c r="AH226" s="73">
        <f t="shared" si="61"/>
        <v>-12457255.793531314</v>
      </c>
      <c r="AI226" s="12">
        <f t="shared" si="62"/>
        <v>-0.18193953696740625</v>
      </c>
      <c r="AL226" s="73">
        <f>Summary!G226</f>
        <v>-6752308.6704997951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12924616.120057281</v>
      </c>
      <c r="AN226" s="20">
        <f>Summary!I226</f>
        <v>4298467.4935660521</v>
      </c>
      <c r="AP226" s="12">
        <v>1</v>
      </c>
    </row>
    <row r="227" spans="1:42" x14ac:dyDescent="0.3">
      <c r="A227">
        <v>223</v>
      </c>
      <c r="B227" t="str">
        <f>Summary!B227</f>
        <v>Portland Snowy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-124063282.01613434</v>
      </c>
      <c r="H227" s="73">
        <f>SUMIFS(AM$5:AM227,$F$5:$F227,$F227,$D$5:$D227,$D227)</f>
        <v>221285713.95093149</v>
      </c>
      <c r="I227" s="20">
        <f>SUMIFS(AN$5:AN227,$F$5:$F227,$F227,$D$5:$D227,$D227)</f>
        <v>22531897.776057966</v>
      </c>
      <c r="J227" s="73">
        <f t="shared" si="48"/>
        <v>22531897.776057966</v>
      </c>
      <c r="K227" s="73">
        <f t="shared" si="49"/>
        <v>-101531384.24007636</v>
      </c>
      <c r="L227" s="73">
        <f t="shared" si="50"/>
        <v>119754329.71085513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9408079.2366097905</v>
      </c>
      <c r="Q227" s="73">
        <f>P227/SUMIFS(FinParameters!$H$8:$H$39,FinParameters!$B$8:$B$39,Financials!$E227,FinParameters!$C$8:$C$39,Financials!$F227)</f>
        <v>2422714.5203745044</v>
      </c>
      <c r="R227" s="73">
        <f t="shared" si="63"/>
        <v>-59061127.628322393</v>
      </c>
      <c r="S227" s="12">
        <f t="shared" si="52"/>
        <v>-0.86259400879042003</v>
      </c>
      <c r="T227" s="115">
        <f t="shared" si="53"/>
        <v>-124063282.01613434</v>
      </c>
      <c r="U227" s="73">
        <f>T227/SUMIFS(FinParameters!$L$8:$L$39,FinParameters!$B$8:$B$39,Financials!$E227,FinParameters!$C$8:$C$39,Financials!$F227)</f>
        <v>-89998032.645007312</v>
      </c>
      <c r="V227" s="73">
        <f t="shared" si="54"/>
        <v>-89998032.645007312</v>
      </c>
      <c r="W227" s="12"/>
      <c r="X227" s="73">
        <f t="shared" si="55"/>
        <v>-114655202.77952453</v>
      </c>
      <c r="Y227" s="73">
        <f t="shared" si="56"/>
        <v>-87575318.124632806</v>
      </c>
      <c r="Z227" s="73">
        <f t="shared" si="56"/>
        <v>-149059160.2733297</v>
      </c>
      <c r="AA227" s="12">
        <f t="shared" si="57"/>
        <v>-2.1770247838181578</v>
      </c>
      <c r="AB227" s="115">
        <f t="shared" si="58"/>
        <v>221285713.95093149</v>
      </c>
      <c r="AC227" s="73">
        <f>AB227/SUMIFS(FinParameters!$L$8:$L$39,FinParameters!$B$8:$B$39,Financials!$E227,FinParameters!$C$8:$C$39,Financials!$F227)</f>
        <v>160525165.74113938</v>
      </c>
      <c r="AD227" s="73">
        <f t="shared" si="59"/>
        <v>160525165.74113938</v>
      </c>
      <c r="AE227" s="12"/>
      <c r="AF227" s="73">
        <f t="shared" si="60"/>
        <v>106630511.17140695</v>
      </c>
      <c r="AG227" s="73">
        <f t="shared" si="61"/>
        <v>72949847.616506577</v>
      </c>
      <c r="AH227" s="73">
        <f t="shared" si="61"/>
        <v>11466005.467809677</v>
      </c>
      <c r="AI227" s="12">
        <f t="shared" si="62"/>
        <v>0.16746222123513763</v>
      </c>
      <c r="AL227" s="73">
        <f>Summary!G227</f>
        <v>-12134495.833575083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27537411.622686177</v>
      </c>
      <c r="AN227" s="20">
        <f>Summary!I227</f>
        <v>2805075.7567771766</v>
      </c>
      <c r="AP227" s="12">
        <v>1</v>
      </c>
    </row>
    <row r="228" spans="1:42" x14ac:dyDescent="0.3">
      <c r="A228">
        <v>224</v>
      </c>
      <c r="B228" t="str">
        <f>Summary!B228</f>
        <v>Portland Snowy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17620344.39267803</v>
      </c>
      <c r="H228" s="73">
        <f>SUMIFS(AM$5:AM228,$F$5:$F228,$F228,$D$5:$D228,$D228)</f>
        <v>-2649315.9998436626</v>
      </c>
      <c r="I228" s="20">
        <f>SUMIFS(AN$5:AN228,$F$5:$F228,$F228,$D$5:$D228,$D228)</f>
        <v>63610844.481903642</v>
      </c>
      <c r="J228" s="73">
        <f t="shared" si="48"/>
        <v>63610844.481903642</v>
      </c>
      <c r="K228" s="73">
        <f t="shared" si="49"/>
        <v>81231188.874581665</v>
      </c>
      <c r="L228" s="73">
        <f t="shared" si="50"/>
        <v>78581872.874738008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50487025.942455471</v>
      </c>
      <c r="Q228" s="73">
        <f>P228/SUMIFS(FinParameters!$H$8:$H$39,FinParameters!$B$8:$B$39,Financials!$E228,FinParameters!$C$8:$C$39,Financials!$F228)</f>
        <v>13001128.898377318</v>
      </c>
      <c r="R228" s="73">
        <f t="shared" si="63"/>
        <v>-17982180.922476709</v>
      </c>
      <c r="S228" s="12">
        <f t="shared" si="52"/>
        <v>-0.2626316521812469</v>
      </c>
      <c r="T228" s="115">
        <f t="shared" si="53"/>
        <v>17620344.39267803</v>
      </c>
      <c r="U228" s="73">
        <f>T228/SUMIFS(FinParameters!$L$8:$L$39,FinParameters!$B$8:$B$39,Financials!$E228,FinParameters!$C$8:$C$39,Financials!$F228)</f>
        <v>12782156.848488638</v>
      </c>
      <c r="V228" s="73">
        <f t="shared" si="54"/>
        <v>12782156.848488638</v>
      </c>
      <c r="W228" s="12"/>
      <c r="X228" s="73">
        <f t="shared" si="55"/>
        <v>68107370.335133493</v>
      </c>
      <c r="Y228" s="73">
        <f t="shared" si="56"/>
        <v>25783285.746865958</v>
      </c>
      <c r="Z228" s="73">
        <f t="shared" si="56"/>
        <v>-5200024.0739880707</v>
      </c>
      <c r="AA228" s="12">
        <f t="shared" si="57"/>
        <v>-7.5946900980553969E-2</v>
      </c>
      <c r="AB228" s="115">
        <f t="shared" si="58"/>
        <v>-2649315.9998436626</v>
      </c>
      <c r="AC228" s="73">
        <f>AB228/SUMIFS(FinParameters!$L$8:$L$39,FinParameters!$B$8:$B$39,Financials!$E228,FinParameters!$C$8:$C$39,Financials!$F228)</f>
        <v>-1921867.8078326355</v>
      </c>
      <c r="AD228" s="73">
        <f t="shared" si="59"/>
        <v>-1921867.8078326355</v>
      </c>
      <c r="AE228" s="12"/>
      <c r="AF228" s="73">
        <f t="shared" si="60"/>
        <v>65458054.335289828</v>
      </c>
      <c r="AG228" s="73">
        <f t="shared" si="61"/>
        <v>23861417.939033322</v>
      </c>
      <c r="AH228" s="73">
        <f t="shared" si="61"/>
        <v>-7121891.8818207067</v>
      </c>
      <c r="AI228" s="12">
        <f t="shared" si="62"/>
        <v>-0.10401598335832805</v>
      </c>
      <c r="AL228" s="73">
        <f>Summary!G228</f>
        <v>1196394.372985305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-80848.245555235757</v>
      </c>
      <c r="AN228" s="20">
        <f>Summary!I228</f>
        <v>6472166.3356434237</v>
      </c>
      <c r="AP228" s="12">
        <v>1</v>
      </c>
    </row>
    <row r="229" spans="1:42" x14ac:dyDescent="0.3">
      <c r="A229">
        <v>225</v>
      </c>
      <c r="B229" t="str">
        <f>Summary!B229</f>
        <v>Portland Snowy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275039650.83956677</v>
      </c>
      <c r="H229" s="73">
        <f>SUMIFS(AM$5:AM229,$F$5:$F229,$F229,$D$5:$D229,$D229)</f>
        <v>-299776666.96079099</v>
      </c>
      <c r="I229" s="20">
        <f>SUMIFS(AN$5:AN229,$F$5:$F229,$F229,$D$5:$D229,$D229)</f>
        <v>141338742.52237898</v>
      </c>
      <c r="J229" s="73">
        <f t="shared" si="48"/>
        <v>141338742.52237898</v>
      </c>
      <c r="K229" s="73">
        <f t="shared" si="49"/>
        <v>416378393.36194575</v>
      </c>
      <c r="L229" s="73">
        <f t="shared" si="50"/>
        <v>116601726.40115476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127098078.5194446</v>
      </c>
      <c r="Q229" s="73">
        <f>P229/SUMIFS(FinParameters!$H$8:$H$39,FinParameters!$B$8:$B$39,Financials!$E229,FinParameters!$C$8:$C$39,Financials!$F229)</f>
        <v>29486096.456228837</v>
      </c>
      <c r="R229" s="73">
        <f t="shared" si="63"/>
        <v>57777151.678533897</v>
      </c>
      <c r="S229" s="12">
        <f t="shared" si="52"/>
        <v>0.83347344462272699</v>
      </c>
      <c r="T229" s="115">
        <f t="shared" si="53"/>
        <v>275039650.83956677</v>
      </c>
      <c r="U229" s="73">
        <f>T229/SUMIFS(FinParameters!$L$8:$L$39,FinParameters!$B$8:$B$39,Financials!$E229,FinParameters!$C$8:$C$39,Financials!$F229)</f>
        <v>194653040.81148532</v>
      </c>
      <c r="V229" s="73">
        <f t="shared" si="54"/>
        <v>194653040.81148532</v>
      </c>
      <c r="W229" s="12"/>
      <c r="X229" s="73">
        <f t="shared" si="55"/>
        <v>402137729.35901135</v>
      </c>
      <c r="Y229" s="73">
        <f t="shared" si="56"/>
        <v>224139137.26771414</v>
      </c>
      <c r="Z229" s="73">
        <f t="shared" si="56"/>
        <v>252430192.4900192</v>
      </c>
      <c r="AA229" s="12">
        <f t="shared" si="57"/>
        <v>3.6414716881864315</v>
      </c>
      <c r="AB229" s="115">
        <f t="shared" si="58"/>
        <v>-299776666.96079099</v>
      </c>
      <c r="AC229" s="73">
        <f>AB229/SUMIFS(FinParameters!$L$8:$L$39,FinParameters!$B$8:$B$39,Financials!$E229,FinParameters!$C$8:$C$39,Financials!$F229)</f>
        <v>-212160099.86242828</v>
      </c>
      <c r="AD229" s="73">
        <f t="shared" si="59"/>
        <v>-212160099.86242828</v>
      </c>
      <c r="AE229" s="12"/>
      <c r="AF229" s="73">
        <f t="shared" si="60"/>
        <v>102361062.39822036</v>
      </c>
      <c r="AG229" s="73">
        <f t="shared" si="61"/>
        <v>11979037.405285865</v>
      </c>
      <c r="AH229" s="73">
        <f t="shared" si="61"/>
        <v>40270092.627590925</v>
      </c>
      <c r="AI229" s="12">
        <f t="shared" si="62"/>
        <v>0.58092259383677158</v>
      </c>
      <c r="AL229" s="73">
        <f>Summary!G229</f>
        <v>20892944.286371384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-23858507.040736508</v>
      </c>
      <c r="AN229" s="20">
        <f>Summary!I229</f>
        <v>11572598.42550238</v>
      </c>
      <c r="AP229" s="12">
        <v>1</v>
      </c>
    </row>
    <row r="230" spans="1:42" x14ac:dyDescent="0.3">
      <c r="A230">
        <v>226</v>
      </c>
      <c r="B230" t="str">
        <f>Summary!B230</f>
        <v>Portland Snowy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134485909.20623651</v>
      </c>
      <c r="H230" s="73">
        <f>SUMIFS(AM$5:AM230,$F$5:$F230,$F230,$D$5:$D230,$D230)</f>
        <v>-129527599.98744415</v>
      </c>
      <c r="I230" s="20">
        <f>SUMIFS(AN$5:AN230,$F$5:$F230,$F230,$D$5:$D230,$D230)</f>
        <v>98479343.48987177</v>
      </c>
      <c r="J230" s="73">
        <f t="shared" si="48"/>
        <v>98479343.48987177</v>
      </c>
      <c r="K230" s="73">
        <f t="shared" si="49"/>
        <v>232965252.69610828</v>
      </c>
      <c r="L230" s="73">
        <f t="shared" si="50"/>
        <v>103437652.70866413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84238679.486937389</v>
      </c>
      <c r="Q230" s="73">
        <f>P230/SUMIFS(FinParameters!$H$8:$H$39,FinParameters!$B$8:$B$39,Financials!$E230,FinParameters!$C$8:$C$39,Financials!$F230)</f>
        <v>19542937.687426776</v>
      </c>
      <c r="R230" s="73">
        <f t="shared" si="63"/>
        <v>14917752.64602669</v>
      </c>
      <c r="S230" s="12">
        <f t="shared" si="52"/>
        <v>0.21519840149082906</v>
      </c>
      <c r="T230" s="115">
        <f t="shared" si="53"/>
        <v>134485909.20623651</v>
      </c>
      <c r="U230" s="73">
        <f>T230/SUMIFS(FinParameters!$L$8:$L$39,FinParameters!$B$8:$B$39,Financials!$E230,FinParameters!$C$8:$C$39,Financials!$F230)</f>
        <v>95179335.391758457</v>
      </c>
      <c r="V230" s="73">
        <f t="shared" si="54"/>
        <v>95179335.391758457</v>
      </c>
      <c r="W230" s="12"/>
      <c r="X230" s="73">
        <f t="shared" si="55"/>
        <v>218724588.69317392</v>
      </c>
      <c r="Y230" s="73">
        <f t="shared" si="56"/>
        <v>114722273.07918523</v>
      </c>
      <c r="Z230" s="73">
        <f t="shared" si="56"/>
        <v>110097088.03778514</v>
      </c>
      <c r="AA230" s="12">
        <f t="shared" si="57"/>
        <v>1.5882229660670062</v>
      </c>
      <c r="AB230" s="115">
        <f t="shared" si="58"/>
        <v>-129527599.98744415</v>
      </c>
      <c r="AC230" s="73">
        <f>AB230/SUMIFS(FinParameters!$L$8:$L$39,FinParameters!$B$8:$B$39,Financials!$E230,FinParameters!$C$8:$C$39,Financials!$F230)</f>
        <v>-91670205.112631768</v>
      </c>
      <c r="AD230" s="73">
        <f t="shared" si="59"/>
        <v>-91670205.112631768</v>
      </c>
      <c r="AE230" s="12"/>
      <c r="AF230" s="73">
        <f t="shared" si="60"/>
        <v>89196988.705729768</v>
      </c>
      <c r="AG230" s="73">
        <f t="shared" si="61"/>
        <v>23052067.966553465</v>
      </c>
      <c r="AH230" s="73">
        <f t="shared" si="61"/>
        <v>18426882.925153375</v>
      </c>
      <c r="AI230" s="12">
        <f t="shared" si="62"/>
        <v>0.26581991564311419</v>
      </c>
      <c r="AL230" s="73">
        <f>Summary!G230</f>
        <v>11358543.937722774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-10738232.194168834</v>
      </c>
      <c r="AN230" s="20">
        <f>Summary!I230</f>
        <v>8942577.0874172151</v>
      </c>
      <c r="AP230" s="12">
        <v>1</v>
      </c>
    </row>
    <row r="231" spans="1:42" x14ac:dyDescent="0.3">
      <c r="A231">
        <v>227</v>
      </c>
      <c r="B231" t="str">
        <f>Summary!B231</f>
        <v>Portland Snowy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63161880.915034935</v>
      </c>
      <c r="H231" s="73">
        <f>SUMIFS(AM$5:AM231,$F$5:$F231,$F231,$D$5:$D231,$D231)</f>
        <v>-52204209.927078396</v>
      </c>
      <c r="I231" s="20">
        <f>SUMIFS(AN$5:AN231,$F$5:$F231,$F231,$D$5:$D231,$D231)</f>
        <v>81725444.372229338</v>
      </c>
      <c r="J231" s="73">
        <f t="shared" si="48"/>
        <v>81725444.372229338</v>
      </c>
      <c r="K231" s="73">
        <f t="shared" si="49"/>
        <v>144887325.28726429</v>
      </c>
      <c r="L231" s="73">
        <f t="shared" si="50"/>
        <v>92683115.360185876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67484780.369294956</v>
      </c>
      <c r="Q231" s="73">
        <f>P231/SUMIFS(FinParameters!$H$8:$H$39,FinParameters!$B$8:$B$39,Financials!$E231,FinParameters!$C$8:$C$39,Financials!$F231)</f>
        <v>15656119.797216466</v>
      </c>
      <c r="R231" s="73">
        <f t="shared" si="63"/>
        <v>-1836146.4716157429</v>
      </c>
      <c r="S231" s="12">
        <f t="shared" si="52"/>
        <v>-2.6487621491698171E-2</v>
      </c>
      <c r="T231" s="115">
        <f t="shared" si="53"/>
        <v>63161880.915034935</v>
      </c>
      <c r="U231" s="73">
        <f>T231/SUMIFS(FinParameters!$L$8:$L$39,FinParameters!$B$8:$B$39,Financials!$E231,FinParameters!$C$8:$C$39,Financials!$F231)</f>
        <v>44701380.858922258</v>
      </c>
      <c r="V231" s="73">
        <f t="shared" si="54"/>
        <v>44701380.858922258</v>
      </c>
      <c r="W231" s="12"/>
      <c r="X231" s="73">
        <f t="shared" si="55"/>
        <v>130646661.28432991</v>
      </c>
      <c r="Y231" s="73">
        <f t="shared" si="56"/>
        <v>60357500.656138726</v>
      </c>
      <c r="Z231" s="73">
        <f t="shared" si="56"/>
        <v>42865234.387306511</v>
      </c>
      <c r="AA231" s="12">
        <f t="shared" si="57"/>
        <v>0.61835922196598503</v>
      </c>
      <c r="AB231" s="115">
        <f t="shared" si="58"/>
        <v>-52204209.927078396</v>
      </c>
      <c r="AC231" s="73">
        <f>AB231/SUMIFS(FinParameters!$L$8:$L$39,FinParameters!$B$8:$B$39,Financials!$E231,FinParameters!$C$8:$C$39,Financials!$F231)</f>
        <v>-36946339.098555498</v>
      </c>
      <c r="AD231" s="73">
        <f t="shared" si="59"/>
        <v>-36946339.098555498</v>
      </c>
      <c r="AE231" s="12"/>
      <c r="AF231" s="73">
        <f t="shared" si="60"/>
        <v>78442451.35725151</v>
      </c>
      <c r="AG231" s="73">
        <f t="shared" si="61"/>
        <v>23411161.557583228</v>
      </c>
      <c r="AH231" s="73">
        <f t="shared" si="61"/>
        <v>5918895.2887510136</v>
      </c>
      <c r="AI231" s="12">
        <f t="shared" si="62"/>
        <v>8.5383960637668441E-2</v>
      </c>
      <c r="AL231" s="73">
        <f>Summary!G231</f>
        <v>8025783.6129587814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-4541634.7849953612</v>
      </c>
      <c r="AN231" s="20">
        <f>Summary!I231</f>
        <v>8067369.535528902</v>
      </c>
      <c r="AP231" s="12">
        <v>1</v>
      </c>
    </row>
    <row r="232" spans="1:42" x14ac:dyDescent="0.3">
      <c r="A232">
        <v>228</v>
      </c>
      <c r="B232" t="str">
        <f>Summary!B232</f>
        <v>Portland Snowy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14342223.839015843</v>
      </c>
      <c r="H232" s="73">
        <f>SUMIFS(AM$5:AM232,$F$5:$F232,$F232,$D$5:$D232,$D232)</f>
        <v>874015.72808225686</v>
      </c>
      <c r="I232" s="20">
        <f>SUMIFS(AN$5:AN232,$F$5:$F232,$F232,$D$5:$D232,$D232)</f>
        <v>70234780.443762943</v>
      </c>
      <c r="J232" s="73">
        <f t="shared" si="48"/>
        <v>70234780.443762943</v>
      </c>
      <c r="K232" s="73">
        <f t="shared" si="49"/>
        <v>84577004.282778785</v>
      </c>
      <c r="L232" s="73">
        <f t="shared" si="50"/>
        <v>85451020.010861039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55994116.440828562</v>
      </c>
      <c r="Q232" s="73">
        <f>P232/SUMIFS(FinParameters!$H$8:$H$39,FinParameters!$B$8:$B$39,Financials!$E232,FinParameters!$C$8:$C$39,Financials!$F232)</f>
        <v>12990345.232504737</v>
      </c>
      <c r="R232" s="73">
        <f t="shared" si="63"/>
        <v>-13326810.400082137</v>
      </c>
      <c r="S232" s="12">
        <f t="shared" si="52"/>
        <v>-0.19224801235948183</v>
      </c>
      <c r="T232" s="115">
        <f t="shared" si="53"/>
        <v>14342223.839015843</v>
      </c>
      <c r="U232" s="73">
        <f>T232/SUMIFS(FinParameters!$L$8:$L$39,FinParameters!$B$8:$B$39,Financials!$E232,FinParameters!$C$8:$C$39,Financials!$F232)</f>
        <v>10150381.858548341</v>
      </c>
      <c r="V232" s="73">
        <f t="shared" si="54"/>
        <v>10150381.858548341</v>
      </c>
      <c r="W232" s="12"/>
      <c r="X232" s="73">
        <f t="shared" si="55"/>
        <v>70336340.279844403</v>
      </c>
      <c r="Y232" s="73">
        <f t="shared" si="56"/>
        <v>23140727.091053076</v>
      </c>
      <c r="Z232" s="73">
        <f t="shared" si="56"/>
        <v>-3176428.5415337961</v>
      </c>
      <c r="AA232" s="12">
        <f t="shared" si="57"/>
        <v>-4.5822072587453966E-2</v>
      </c>
      <c r="AB232" s="115">
        <f t="shared" si="58"/>
        <v>874015.72808225686</v>
      </c>
      <c r="AC232" s="73">
        <f>AB232/SUMIFS(FinParameters!$L$8:$L$39,FinParameters!$B$8:$B$39,Financials!$E232,FinParameters!$C$8:$C$39,Financials!$F232)</f>
        <v>618564.70028575603</v>
      </c>
      <c r="AD232" s="73">
        <f t="shared" si="59"/>
        <v>618564.70028575603</v>
      </c>
      <c r="AE232" s="12"/>
      <c r="AF232" s="73">
        <f t="shared" si="60"/>
        <v>71210356.007926658</v>
      </c>
      <c r="AG232" s="73">
        <f t="shared" si="61"/>
        <v>23759291.791338831</v>
      </c>
      <c r="AH232" s="73">
        <f t="shared" si="61"/>
        <v>-2557863.8412480401</v>
      </c>
      <c r="AI232" s="12">
        <f t="shared" si="62"/>
        <v>-3.6898869617226202E-2</v>
      </c>
      <c r="AL232" s="73">
        <f>Summary!G232</f>
        <v>4804942.7065602057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381586.80996227014</v>
      </c>
      <c r="AN232" s="20">
        <f>Summary!I232</f>
        <v>7220930.7611071831</v>
      </c>
      <c r="AP232" s="12">
        <v>1</v>
      </c>
    </row>
    <row r="233" spans="1:42" x14ac:dyDescent="0.3">
      <c r="A233">
        <v>229</v>
      </c>
      <c r="B233" t="str">
        <f>Summary!B233</f>
        <v>Portland Snowy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-24499522.049007967</v>
      </c>
      <c r="H233" s="73">
        <f>SUMIFS(AM$5:AM233,$F$5:$F233,$F233,$D$5:$D233,$D233)</f>
        <v>51241950.051970437</v>
      </c>
      <c r="I233" s="20">
        <f>SUMIFS(AN$5:AN233,$F$5:$F233,$F233,$D$5:$D233,$D233)</f>
        <v>59037632.242127866</v>
      </c>
      <c r="J233" s="73">
        <f t="shared" si="48"/>
        <v>59037632.242127866</v>
      </c>
      <c r="K233" s="73">
        <f t="shared" si="49"/>
        <v>34538110.193119898</v>
      </c>
      <c r="L233" s="73">
        <f t="shared" si="50"/>
        <v>85780060.245090336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44796968.239193484</v>
      </c>
      <c r="Q233" s="73">
        <f>P233/SUMIFS(FinParameters!$H$8:$H$39,FinParameters!$B$8:$B$39,Financials!$E233,FinParameters!$C$8:$C$39,Financials!$F233)</f>
        <v>10392664.797409959</v>
      </c>
      <c r="R233" s="73">
        <f t="shared" si="63"/>
        <v>-24523958.601717215</v>
      </c>
      <c r="S233" s="12">
        <f t="shared" si="52"/>
        <v>-0.35377424566175969</v>
      </c>
      <c r="T233" s="115">
        <f t="shared" si="53"/>
        <v>-24499522.049007967</v>
      </c>
      <c r="U233" s="73">
        <f>T233/SUMIFS(FinParameters!$L$8:$L$39,FinParameters!$B$8:$B$39,Financials!$E233,FinParameters!$C$8:$C$39,Financials!$F233)</f>
        <v>-17338978.037203737</v>
      </c>
      <c r="V233" s="73">
        <f t="shared" si="54"/>
        <v>-17338978.037203737</v>
      </c>
      <c r="W233" s="12"/>
      <c r="X233" s="73">
        <f t="shared" si="55"/>
        <v>20297446.190185517</v>
      </c>
      <c r="Y233" s="73">
        <f t="shared" si="56"/>
        <v>-6946313.2397937775</v>
      </c>
      <c r="Z233" s="73">
        <f t="shared" si="56"/>
        <v>-41862936.638920948</v>
      </c>
      <c r="AA233" s="12">
        <f t="shared" si="57"/>
        <v>-0.60390041718563636</v>
      </c>
      <c r="AB233" s="115">
        <f t="shared" si="58"/>
        <v>51241950.051970437</v>
      </c>
      <c r="AC233" s="73">
        <f>AB233/SUMIFS(FinParameters!$L$8:$L$39,FinParameters!$B$8:$B$39,Financials!$E233,FinParameters!$C$8:$C$39,Financials!$F233)</f>
        <v>36265321.615553014</v>
      </c>
      <c r="AD233" s="73">
        <f t="shared" si="59"/>
        <v>36265321.615553014</v>
      </c>
      <c r="AE233" s="12"/>
      <c r="AF233" s="73">
        <f t="shared" si="60"/>
        <v>71539396.242155954</v>
      </c>
      <c r="AG233" s="73">
        <f t="shared" si="61"/>
        <v>29319008.375759237</v>
      </c>
      <c r="AH233" s="73">
        <f t="shared" si="61"/>
        <v>-5597615.0233679339</v>
      </c>
      <c r="AI233" s="12">
        <f t="shared" si="62"/>
        <v>-8.0749281327618147E-2</v>
      </c>
      <c r="AL233" s="73">
        <f>Summary!G233</f>
        <v>251483.26074101817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6388757.5849428624</v>
      </c>
      <c r="AN233" s="20">
        <f>Summary!I233</f>
        <v>6069149.6416346356</v>
      </c>
      <c r="AP233" s="12">
        <v>1</v>
      </c>
    </row>
    <row r="234" spans="1:42" x14ac:dyDescent="0.3">
      <c r="A234">
        <v>230</v>
      </c>
      <c r="B234" t="str">
        <f>Summary!B234</f>
        <v>Portland Snowy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-69794485.020674869</v>
      </c>
      <c r="H234" s="73">
        <f>SUMIFS(AM$5:AM234,$F$5:$F234,$F234,$D$5:$D234,$D234)</f>
        <v>118554467.60473482</v>
      </c>
      <c r="I234" s="20">
        <f>SUMIFS(AN$5:AN234,$F$5:$F234,$F234,$D$5:$D234,$D234)</f>
        <v>45189276.012351587</v>
      </c>
      <c r="J234" s="73">
        <f t="shared" si="48"/>
        <v>45189276.012351587</v>
      </c>
      <c r="K234" s="73">
        <f t="shared" si="49"/>
        <v>-24605209.008323282</v>
      </c>
      <c r="L234" s="73">
        <f t="shared" si="50"/>
        <v>93949258.596411541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30948612.009417206</v>
      </c>
      <c r="Q234" s="73">
        <f>P234/SUMIFS(FinParameters!$H$8:$H$39,FinParameters!$B$8:$B$39,Financials!$E234,FinParameters!$C$8:$C$39,Financials!$F234)</f>
        <v>7179917.8203663183</v>
      </c>
      <c r="R234" s="73">
        <f t="shared" si="63"/>
        <v>-38372314.831493497</v>
      </c>
      <c r="S234" s="12">
        <f t="shared" si="52"/>
        <v>-0.55354589992076597</v>
      </c>
      <c r="T234" s="115">
        <f t="shared" si="53"/>
        <v>-69794485.020674869</v>
      </c>
      <c r="U234" s="73">
        <f>T234/SUMIFS(FinParameters!$L$8:$L$39,FinParameters!$B$8:$B$39,Financials!$E234,FinParameters!$C$8:$C$39,Financials!$F234)</f>
        <v>-49395455.163192809</v>
      </c>
      <c r="V234" s="73">
        <f t="shared" si="54"/>
        <v>-49395455.163192809</v>
      </c>
      <c r="W234" s="12"/>
      <c r="X234" s="73">
        <f t="shared" si="55"/>
        <v>-38845873.011257663</v>
      </c>
      <c r="Y234" s="73">
        <f t="shared" si="56"/>
        <v>-42215537.342826493</v>
      </c>
      <c r="Z234" s="73">
        <f t="shared" si="56"/>
        <v>-87767769.994686306</v>
      </c>
      <c r="AA234" s="12">
        <f t="shared" si="57"/>
        <v>-1.2661078550797584</v>
      </c>
      <c r="AB234" s="115">
        <f t="shared" si="58"/>
        <v>118554467.60473482</v>
      </c>
      <c r="AC234" s="73">
        <f>AB234/SUMIFS(FinParameters!$L$8:$L$39,FinParameters!$B$8:$B$39,Financials!$E234,FinParameters!$C$8:$C$39,Financials!$F234)</f>
        <v>83904220.902714089</v>
      </c>
      <c r="AD234" s="73">
        <f t="shared" si="59"/>
        <v>83904220.902714089</v>
      </c>
      <c r="AE234" s="12"/>
      <c r="AF234" s="73">
        <f t="shared" si="60"/>
        <v>79708594.59347716</v>
      </c>
      <c r="AG234" s="73">
        <f t="shared" si="61"/>
        <v>41688683.559887595</v>
      </c>
      <c r="AH234" s="73">
        <f t="shared" si="61"/>
        <v>-3863549.091972217</v>
      </c>
      <c r="AI234" s="12">
        <f t="shared" si="62"/>
        <v>-5.5734238822844041E-2</v>
      </c>
      <c r="AL234" s="73">
        <f>Summary!G234</f>
        <v>-5207144.4151549069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14596021.213749122</v>
      </c>
      <c r="AN234" s="20">
        <f>Summary!I234</f>
        <v>4614108.7503068857</v>
      </c>
      <c r="AP234" s="12">
        <v>1</v>
      </c>
    </row>
    <row r="235" spans="1:42" x14ac:dyDescent="0.3">
      <c r="A235">
        <v>231</v>
      </c>
      <c r="B235" t="str">
        <f>Summary!B235</f>
        <v>Portland Snowy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-133496167.6130188</v>
      </c>
      <c r="H235" s="73">
        <f>SUMIFS(AM$5:AM235,$F$5:$F235,$F235,$D$5:$D235,$D235)</f>
        <v>246924068.32364717</v>
      </c>
      <c r="I235" s="20">
        <f>SUMIFS(AN$5:AN235,$F$5:$F235,$F235,$D$5:$D235,$D235)</f>
        <v>25791028.182562504</v>
      </c>
      <c r="J235" s="73">
        <f t="shared" si="48"/>
        <v>25791028.182562504</v>
      </c>
      <c r="K235" s="73">
        <f t="shared" si="49"/>
        <v>-107705139.4304563</v>
      </c>
      <c r="L235" s="73">
        <f t="shared" si="50"/>
        <v>139218928.89319089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11550364.179628124</v>
      </c>
      <c r="Q235" s="73">
        <f>P235/SUMIFS(FinParameters!$H$8:$H$39,FinParameters!$B$8:$B$39,Financials!$E235,FinParameters!$C$8:$C$39,Financials!$F235)</f>
        <v>2679624.7140194266</v>
      </c>
      <c r="R235" s="73">
        <f t="shared" si="63"/>
        <v>-57770562.661282569</v>
      </c>
      <c r="S235" s="12">
        <f t="shared" si="52"/>
        <v>-0.8333783937116731</v>
      </c>
      <c r="T235" s="115">
        <f t="shared" si="53"/>
        <v>-133496167.6130188</v>
      </c>
      <c r="U235" s="73">
        <f>T235/SUMIFS(FinParameters!$L$8:$L$39,FinParameters!$B$8:$B$39,Financials!$E235,FinParameters!$C$8:$C$39,Financials!$F235)</f>
        <v>-94478868.349463493</v>
      </c>
      <c r="V235" s="73">
        <f t="shared" si="54"/>
        <v>-94478868.349463493</v>
      </c>
      <c r="W235" s="12"/>
      <c r="X235" s="73">
        <f t="shared" si="55"/>
        <v>-121945803.43339068</v>
      </c>
      <c r="Y235" s="73">
        <f t="shared" si="56"/>
        <v>-91799243.63544406</v>
      </c>
      <c r="Z235" s="73">
        <f t="shared" si="56"/>
        <v>-152249431.01074606</v>
      </c>
      <c r="AA235" s="12">
        <f t="shared" si="57"/>
        <v>-2.1962982601221359</v>
      </c>
      <c r="AB235" s="115">
        <f t="shared" si="58"/>
        <v>246924068.32364717</v>
      </c>
      <c r="AC235" s="73">
        <f>AB235/SUMIFS(FinParameters!$L$8:$L$39,FinParameters!$B$8:$B$39,Financials!$E235,FinParameters!$C$8:$C$39,Financials!$F235)</f>
        <v>174754878.44033578</v>
      </c>
      <c r="AD235" s="73">
        <f t="shared" si="59"/>
        <v>174754878.44033578</v>
      </c>
      <c r="AE235" s="12"/>
      <c r="AF235" s="73">
        <f t="shared" si="60"/>
        <v>124978264.89025649</v>
      </c>
      <c r="AG235" s="73">
        <f t="shared" si="61"/>
        <v>82955634.80489172</v>
      </c>
      <c r="AH235" s="73">
        <f t="shared" si="61"/>
        <v>22505447.429589719</v>
      </c>
      <c r="AI235" s="12">
        <f t="shared" si="62"/>
        <v>0.32465589332408951</v>
      </c>
      <c r="AL235" s="73">
        <f>Summary!G235</f>
        <v>-9432885.5968844555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25638354.372715686</v>
      </c>
      <c r="AN235" s="20">
        <f>Summary!I235</f>
        <v>3259130.4065045365</v>
      </c>
      <c r="AP235" s="12">
        <v>1</v>
      </c>
    </row>
    <row r="236" spans="1:42" x14ac:dyDescent="0.3">
      <c r="A236">
        <v>232</v>
      </c>
      <c r="B236" t="str">
        <f>Summary!B236</f>
        <v>Portland Snowy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21662182.517440364</v>
      </c>
      <c r="H236" s="73">
        <f>SUMIFS(AM$5:AM236,$F$5:$F236,$F236,$D$5:$D236,$D236)</f>
        <v>-1579905.800443942</v>
      </c>
      <c r="I236" s="20">
        <f>SUMIFS(AN$5:AN236,$F$5:$F236,$F236,$D$5:$D236,$D236)</f>
        <v>70635088.198567167</v>
      </c>
      <c r="J236" s="73">
        <f t="shared" si="48"/>
        <v>70635088.198567167</v>
      </c>
      <c r="K236" s="73">
        <f t="shared" si="49"/>
        <v>92297270.716007531</v>
      </c>
      <c r="L236" s="73">
        <f t="shared" si="50"/>
        <v>90717364.915563583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56394424.195632786</v>
      </c>
      <c r="Q236" s="73">
        <f>P236/SUMIFS(FinParameters!$H$8:$H$39,FinParameters!$B$8:$B$39,Financials!$E236,FinParameters!$C$8:$C$39,Financials!$F236)</f>
        <v>13083214.55993936</v>
      </c>
      <c r="R236" s="73">
        <f t="shared" si="63"/>
        <v>-12926502.645277914</v>
      </c>
      <c r="S236" s="12">
        <f t="shared" si="52"/>
        <v>-0.18647330949489208</v>
      </c>
      <c r="T236" s="115">
        <f t="shared" si="53"/>
        <v>21662182.517440364</v>
      </c>
      <c r="U236" s="73">
        <f>T236/SUMIFS(FinParameters!$L$8:$L$39,FinParameters!$B$8:$B$39,Financials!$E236,FinParameters!$C$8:$C$39,Financials!$F236)</f>
        <v>15330915.687108517</v>
      </c>
      <c r="V236" s="73">
        <f t="shared" si="54"/>
        <v>15330915.687108517</v>
      </c>
      <c r="W236" s="12"/>
      <c r="X236" s="73">
        <f t="shared" si="55"/>
        <v>78056606.713073149</v>
      </c>
      <c r="Y236" s="73">
        <f t="shared" si="56"/>
        <v>28414130.247047879</v>
      </c>
      <c r="Z236" s="73">
        <f t="shared" si="56"/>
        <v>2404413.041830603</v>
      </c>
      <c r="AA236" s="12">
        <f t="shared" si="57"/>
        <v>3.4685240827039915E-2</v>
      </c>
      <c r="AB236" s="115">
        <f t="shared" si="58"/>
        <v>-1579905.800443942</v>
      </c>
      <c r="AC236" s="73">
        <f>AB236/SUMIFS(FinParameters!$L$8:$L$39,FinParameters!$B$8:$B$39,Financials!$E236,FinParameters!$C$8:$C$39,Financials!$F236)</f>
        <v>-1118142.3017130871</v>
      </c>
      <c r="AD236" s="73">
        <f t="shared" si="59"/>
        <v>-1118142.3017130871</v>
      </c>
      <c r="AE236" s="12"/>
      <c r="AF236" s="73">
        <f t="shared" si="60"/>
        <v>76476700.912629202</v>
      </c>
      <c r="AG236" s="73">
        <f t="shared" si="61"/>
        <v>27295987.945334792</v>
      </c>
      <c r="AH236" s="73">
        <f t="shared" si="61"/>
        <v>1286270.7401175159</v>
      </c>
      <c r="AI236" s="12">
        <f t="shared" si="62"/>
        <v>1.8555302110565629E-2</v>
      </c>
      <c r="AL236" s="73">
        <f>Summary!G236</f>
        <v>4041838.1247623339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1069410.1993997206</v>
      </c>
      <c r="AN236" s="20">
        <f>Summary!I236</f>
        <v>7024243.7166635208</v>
      </c>
      <c r="AP236" s="12">
        <v>1</v>
      </c>
    </row>
    <row r="237" spans="1:42" x14ac:dyDescent="0.3">
      <c r="A237">
        <v>233</v>
      </c>
      <c r="B237" t="str">
        <f>Summary!B237</f>
        <v>Portland Snowy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296250470.33859128</v>
      </c>
      <c r="H237" s="73">
        <f>SUMIFS(AM$5:AM237,$F$5:$F237,$F237,$D$5:$D237,$D237)</f>
        <v>-319543199.97052282</v>
      </c>
      <c r="I237" s="20">
        <f>SUMIFS(AN$5:AN237,$F$5:$F237,$F237,$D$5:$D237,$D237)</f>
        <v>152907509.0109531</v>
      </c>
      <c r="J237" s="73">
        <f t="shared" si="48"/>
        <v>152907509.0109531</v>
      </c>
      <c r="K237" s="73">
        <f t="shared" si="49"/>
        <v>449157979.34954441</v>
      </c>
      <c r="L237" s="73">
        <f t="shared" si="50"/>
        <v>129614779.37902156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137522078.40794536</v>
      </c>
      <c r="Q237" s="73">
        <f>P237/SUMIFS(FinParameters!$H$8:$H$39,FinParameters!$B$8:$B$39,Financials!$E237,FinParameters!$C$8:$C$39,Financials!$F237)</f>
        <v>28742712.147646517</v>
      </c>
      <c r="R237" s="73">
        <f t="shared" si="63"/>
        <v>67496330.071029022</v>
      </c>
      <c r="S237" s="12">
        <f t="shared" si="52"/>
        <v>0.96387873994980422</v>
      </c>
      <c r="T237" s="115">
        <f t="shared" si="53"/>
        <v>296250470.33859128</v>
      </c>
      <c r="U237" s="73">
        <f>T237/SUMIFS(FinParameters!$L$8:$L$39,FinParameters!$B$8:$B$39,Financials!$E237,FinParameters!$C$8:$C$39,Financials!$F237)</f>
        <v>204550745.96614701</v>
      </c>
      <c r="V237" s="73">
        <f t="shared" si="54"/>
        <v>204550745.96614701</v>
      </c>
      <c r="W237" s="12"/>
      <c r="X237" s="73">
        <f t="shared" si="55"/>
        <v>433772548.74653667</v>
      </c>
      <c r="Y237" s="73">
        <f t="shared" si="56"/>
        <v>233293458.11379352</v>
      </c>
      <c r="Z237" s="73">
        <f t="shared" si="56"/>
        <v>272047076.03717601</v>
      </c>
      <c r="AA237" s="12">
        <f t="shared" si="57"/>
        <v>3.8849577833609183</v>
      </c>
      <c r="AB237" s="115">
        <f t="shared" si="58"/>
        <v>-319543199.97052282</v>
      </c>
      <c r="AC237" s="73">
        <f>AB237/SUMIFS(FinParameters!$L$8:$L$39,FinParameters!$B$8:$B$39,Financials!$E237,FinParameters!$C$8:$C$39,Financials!$F237)</f>
        <v>-220633573.50175855</v>
      </c>
      <c r="AD237" s="73">
        <f t="shared" si="59"/>
        <v>-220633573.50175855</v>
      </c>
      <c r="AE237" s="12"/>
      <c r="AF237" s="73">
        <f t="shared" si="60"/>
        <v>114229348.77601385</v>
      </c>
      <c r="AG237" s="73">
        <f t="shared" si="61"/>
        <v>12659884.612034976</v>
      </c>
      <c r="AH237" s="73">
        <f t="shared" si="61"/>
        <v>51413502.535417467</v>
      </c>
      <c r="AI237" s="12">
        <f t="shared" si="62"/>
        <v>0.7342085412361552</v>
      </c>
      <c r="AL237" s="73">
        <f>Summary!G237</f>
        <v>21210819.499024488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-19766533.009731825</v>
      </c>
      <c r="AN237" s="20">
        <f>Summary!I237</f>
        <v>11568766.48857413</v>
      </c>
      <c r="AP237" s="12">
        <v>1</v>
      </c>
    </row>
    <row r="238" spans="1:42" x14ac:dyDescent="0.3">
      <c r="A238">
        <v>234</v>
      </c>
      <c r="B238" t="str">
        <f>Summary!B238</f>
        <v>Portland Snowy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145855931.69097283</v>
      </c>
      <c r="H238" s="73">
        <f>SUMIFS(AM$5:AM238,$F$5:$F238,$F238,$D$5:$D238,$D238)</f>
        <v>-138466855.85469976</v>
      </c>
      <c r="I238" s="20">
        <f>SUMIFS(AN$5:AN238,$F$5:$F238,$F238,$D$5:$D238,$D238)</f>
        <v>107430764.45421419</v>
      </c>
      <c r="J238" s="73">
        <f t="shared" si="48"/>
        <v>107430764.45421419</v>
      </c>
      <c r="K238" s="73">
        <f t="shared" si="49"/>
        <v>253286696.14518702</v>
      </c>
      <c r="L238" s="73">
        <f t="shared" si="50"/>
        <v>114819840.29048726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92045333.851206452</v>
      </c>
      <c r="Q238" s="73">
        <f>P238/SUMIFS(FinParameters!$H$8:$H$39,FinParameters!$B$8:$B$39,Financials!$E238,FinParameters!$C$8:$C$39,Financials!$F238)</f>
        <v>19237874.863781862</v>
      </c>
      <c r="R238" s="73">
        <f t="shared" si="63"/>
        <v>22019585.514290109</v>
      </c>
      <c r="S238" s="12">
        <f t="shared" si="52"/>
        <v>0.31444984219728461</v>
      </c>
      <c r="T238" s="115">
        <f t="shared" si="53"/>
        <v>145855931.69097283</v>
      </c>
      <c r="U238" s="73">
        <f>T238/SUMIFS(FinParameters!$L$8:$L$39,FinParameters!$B$8:$B$39,Financials!$E238,FinParameters!$C$8:$C$39,Financials!$F238)</f>
        <v>100708497.09327669</v>
      </c>
      <c r="V238" s="73">
        <f t="shared" si="54"/>
        <v>100708497.09327669</v>
      </c>
      <c r="W238" s="12"/>
      <c r="X238" s="73">
        <f t="shared" si="55"/>
        <v>237901265.54217929</v>
      </c>
      <c r="Y238" s="73">
        <f t="shared" si="56"/>
        <v>119946371.95705855</v>
      </c>
      <c r="Z238" s="73">
        <f t="shared" si="56"/>
        <v>122728082.6075668</v>
      </c>
      <c r="AA238" s="12">
        <f t="shared" si="57"/>
        <v>1.7526136531534462</v>
      </c>
      <c r="AB238" s="115">
        <f t="shared" si="58"/>
        <v>-138466855.85469976</v>
      </c>
      <c r="AC238" s="73">
        <f>AB238/SUMIFS(FinParameters!$L$8:$L$39,FinParameters!$B$8:$B$39,Financials!$E238,FinParameters!$C$8:$C$39,Financials!$F238)</f>
        <v>-95606594.731458902</v>
      </c>
      <c r="AD238" s="73">
        <f t="shared" si="59"/>
        <v>-95606594.731458902</v>
      </c>
      <c r="AE238" s="12"/>
      <c r="AF238" s="73">
        <f t="shared" si="60"/>
        <v>99434409.687479526</v>
      </c>
      <c r="AG238" s="73">
        <f t="shared" si="61"/>
        <v>24339777.225599647</v>
      </c>
      <c r="AH238" s="73">
        <f t="shared" si="61"/>
        <v>27121487.876107901</v>
      </c>
      <c r="AI238" s="12">
        <f t="shared" si="62"/>
        <v>0.38730736222364553</v>
      </c>
      <c r="AL238" s="73">
        <f>Summary!G238</f>
        <v>11370022.484736325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-8939255.8672556039</v>
      </c>
      <c r="AN238" s="20">
        <f>Summary!I238</f>
        <v>8951420.9643424097</v>
      </c>
      <c r="AP238" s="12">
        <v>1</v>
      </c>
    </row>
    <row r="239" spans="1:42" x14ac:dyDescent="0.3">
      <c r="A239">
        <v>235</v>
      </c>
      <c r="B239" t="str">
        <f>Summary!B239</f>
        <v>Portland Snowy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72475699.482877463</v>
      </c>
      <c r="H239" s="73">
        <f>SUMIFS(AM$5:AM239,$F$5:$F239,$F239,$D$5:$D239,$D239)</f>
        <v>-56159820.523147985</v>
      </c>
      <c r="I239" s="20">
        <f>SUMIFS(AN$5:AN239,$F$5:$F239,$F239,$D$5:$D239,$D239)</f>
        <v>90036074.498207062</v>
      </c>
      <c r="J239" s="73">
        <f t="shared" si="48"/>
        <v>90036074.498207062</v>
      </c>
      <c r="K239" s="73">
        <f t="shared" si="49"/>
        <v>162511773.98108453</v>
      </c>
      <c r="L239" s="73">
        <f t="shared" si="50"/>
        <v>106351953.45793654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74650643.895199329</v>
      </c>
      <c r="Q239" s="73">
        <f>P239/SUMIFS(FinParameters!$H$8:$H$39,FinParameters!$B$8:$B$39,Financials!$E239,FinParameters!$C$8:$C$39,Financials!$F239)</f>
        <v>15602309.054341735</v>
      </c>
      <c r="R239" s="73">
        <f t="shared" si="63"/>
        <v>4624895.5582829881</v>
      </c>
      <c r="S239" s="12">
        <f t="shared" si="52"/>
        <v>6.6045642754592668E-2</v>
      </c>
      <c r="T239" s="115">
        <f t="shared" si="53"/>
        <v>72475699.482877463</v>
      </c>
      <c r="U239" s="73">
        <f>T239/SUMIFS(FinParameters!$L$8:$L$39,FinParameters!$B$8:$B$39,Financials!$E239,FinParameters!$C$8:$C$39,Financials!$F239)</f>
        <v>50041974.20074001</v>
      </c>
      <c r="V239" s="73">
        <f t="shared" si="54"/>
        <v>50041974.20074001</v>
      </c>
      <c r="W239" s="12"/>
      <c r="X239" s="73">
        <f t="shared" si="55"/>
        <v>147126343.37807679</v>
      </c>
      <c r="Y239" s="73">
        <f t="shared" si="56"/>
        <v>65644283.255081743</v>
      </c>
      <c r="Z239" s="73">
        <f t="shared" si="56"/>
        <v>54666869.759022996</v>
      </c>
      <c r="AA239" s="12">
        <f t="shared" si="57"/>
        <v>0.78066812647261041</v>
      </c>
      <c r="AB239" s="115">
        <f t="shared" si="58"/>
        <v>-56159820.523147985</v>
      </c>
      <c r="AC239" s="73">
        <f>AB239/SUMIFS(FinParameters!$L$8:$L$39,FinParameters!$B$8:$B$39,Financials!$E239,FinParameters!$C$8:$C$39,Financials!$F239)</f>
        <v>-38776421.749492899</v>
      </c>
      <c r="AD239" s="73">
        <f t="shared" si="59"/>
        <v>-38776421.749492899</v>
      </c>
      <c r="AE239" s="12"/>
      <c r="AF239" s="73">
        <f t="shared" si="60"/>
        <v>90966522.854928806</v>
      </c>
      <c r="AG239" s="73">
        <f t="shared" si="61"/>
        <v>26867861.505588844</v>
      </c>
      <c r="AH239" s="73">
        <f t="shared" si="61"/>
        <v>15890448.009530097</v>
      </c>
      <c r="AI239" s="12">
        <f t="shared" si="62"/>
        <v>0.22692293030666455</v>
      </c>
      <c r="AL239" s="73">
        <f>Summary!G239</f>
        <v>9313818.5678425338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-3955610.5960695874</v>
      </c>
      <c r="AN239" s="20">
        <f>Summary!I239</f>
        <v>8310630.1259777201</v>
      </c>
      <c r="AP239" s="12">
        <v>1</v>
      </c>
    </row>
    <row r="240" spans="1:42" x14ac:dyDescent="0.3">
      <c r="A240">
        <v>236</v>
      </c>
      <c r="B240" t="str">
        <f>Summary!B240</f>
        <v>Portland Snowy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20916511.06305318</v>
      </c>
      <c r="H240" s="73">
        <f>SUMIFS(AM$5:AM240,$F$5:$F240,$F240,$D$5:$D240,$D240)</f>
        <v>1481804.6440175469</v>
      </c>
      <c r="I240" s="20">
        <f>SUMIFS(AN$5:AN240,$F$5:$F240,$F240,$D$5:$D240,$D240)</f>
        <v>77799001.081447691</v>
      </c>
      <c r="J240" s="73">
        <f t="shared" si="48"/>
        <v>77799001.081447691</v>
      </c>
      <c r="K240" s="73">
        <f t="shared" si="49"/>
        <v>98715512.144500867</v>
      </c>
      <c r="L240" s="73">
        <f t="shared" si="50"/>
        <v>100197316.78851841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62413570.478439957</v>
      </c>
      <c r="Q240" s="73">
        <f>P240/SUMIFS(FinParameters!$H$8:$H$39,FinParameters!$B$8:$B$39,Financials!$E240,FinParameters!$C$8:$C$39,Financials!$F240)</f>
        <v>13044707.51995996</v>
      </c>
      <c r="R240" s="73">
        <f t="shared" si="63"/>
        <v>-7612177.8584763836</v>
      </c>
      <c r="S240" s="12">
        <f t="shared" si="52"/>
        <v>-0.10870541249843919</v>
      </c>
      <c r="T240" s="115">
        <f t="shared" si="53"/>
        <v>20916511.06305318</v>
      </c>
      <c r="U240" s="73">
        <f>T240/SUMIFS(FinParameters!$L$8:$L$39,FinParameters!$B$8:$B$39,Financials!$E240,FinParameters!$C$8:$C$39,Financials!$F240)</f>
        <v>14442130.458279829</v>
      </c>
      <c r="V240" s="73">
        <f t="shared" si="54"/>
        <v>14442130.458279829</v>
      </c>
      <c r="W240" s="12"/>
      <c r="X240" s="73">
        <f t="shared" si="55"/>
        <v>83330081.541493133</v>
      </c>
      <c r="Y240" s="73">
        <f t="shared" si="56"/>
        <v>27486837.97823979</v>
      </c>
      <c r="Z240" s="73">
        <f t="shared" si="56"/>
        <v>6829952.5998034459</v>
      </c>
      <c r="AA240" s="12">
        <f t="shared" si="57"/>
        <v>9.7534874842641492E-2</v>
      </c>
      <c r="AB240" s="115">
        <f t="shared" si="58"/>
        <v>1481804.6440175469</v>
      </c>
      <c r="AC240" s="73">
        <f>AB240/SUMIFS(FinParameters!$L$8:$L$39,FinParameters!$B$8:$B$39,Financials!$E240,FinParameters!$C$8:$C$39,Financials!$F240)</f>
        <v>1023135.0686581712</v>
      </c>
      <c r="AD240" s="73">
        <f t="shared" si="59"/>
        <v>1023135.0686581712</v>
      </c>
      <c r="AE240" s="12"/>
      <c r="AF240" s="73">
        <f t="shared" si="60"/>
        <v>84811886.18551068</v>
      </c>
      <c r="AG240" s="73">
        <f t="shared" si="61"/>
        <v>28509973.046897963</v>
      </c>
      <c r="AH240" s="73">
        <f t="shared" si="61"/>
        <v>7853087.6684616171</v>
      </c>
      <c r="AI240" s="12">
        <f t="shared" si="62"/>
        <v>0.11214571575412365</v>
      </c>
      <c r="AL240" s="73">
        <f>Summary!G240</f>
        <v>6574287.2240373353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607788.91593528993</v>
      </c>
      <c r="AN240" s="20">
        <f>Summary!I240</f>
        <v>7564220.637684755</v>
      </c>
      <c r="AP240" s="12">
        <v>1</v>
      </c>
    </row>
    <row r="241" spans="1:42" x14ac:dyDescent="0.3">
      <c r="A241">
        <v>237</v>
      </c>
      <c r="B241" t="str">
        <f>Summary!B241</f>
        <v>Portland Snowy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-23745039.611009505</v>
      </c>
      <c r="H241" s="73">
        <f>SUMIFS(AM$5:AM241,$F$5:$F241,$F241,$D$5:$D241,$D241)</f>
        <v>58792231.96951735</v>
      </c>
      <c r="I241" s="20">
        <f>SUMIFS(AN$5:AN241,$F$5:$F241,$F241,$D$5:$D241,$D241)</f>
        <v>65232260.095607579</v>
      </c>
      <c r="J241" s="73">
        <f t="shared" si="48"/>
        <v>65232260.095607579</v>
      </c>
      <c r="K241" s="73">
        <f t="shared" si="49"/>
        <v>41487220.48459807</v>
      </c>
      <c r="L241" s="73">
        <f t="shared" si="50"/>
        <v>100279452.45411542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49846829.492599845</v>
      </c>
      <c r="Q241" s="73">
        <f>P241/SUMIFS(FinParameters!$H$8:$H$39,FinParameters!$B$8:$B$39,Financials!$E241,FinParameters!$C$8:$C$39,Financials!$F241)</f>
        <v>10418204.030690666</v>
      </c>
      <c r="R241" s="73">
        <f t="shared" si="63"/>
        <v>-20178918.844316497</v>
      </c>
      <c r="S241" s="12">
        <f t="shared" si="52"/>
        <v>-0.2881642727647728</v>
      </c>
      <c r="T241" s="115">
        <f t="shared" si="53"/>
        <v>-23745039.611009505</v>
      </c>
      <c r="U241" s="73">
        <f>T241/SUMIFS(FinParameters!$L$8:$L$39,FinParameters!$B$8:$B$39,Financials!$E241,FinParameters!$C$8:$C$39,Financials!$F241)</f>
        <v>-16395131.997179462</v>
      </c>
      <c r="V241" s="73">
        <f t="shared" si="54"/>
        <v>-16395131.997179462</v>
      </c>
      <c r="W241" s="12"/>
      <c r="X241" s="73">
        <f t="shared" si="55"/>
        <v>26101789.881590333</v>
      </c>
      <c r="Y241" s="73">
        <f t="shared" si="56"/>
        <v>-5976927.9664887954</v>
      </c>
      <c r="Z241" s="73">
        <f t="shared" si="56"/>
        <v>-36574050.841495961</v>
      </c>
      <c r="AA241" s="12">
        <f t="shared" si="57"/>
        <v>-0.52229432330414327</v>
      </c>
      <c r="AB241" s="115">
        <f t="shared" si="58"/>
        <v>58792231.96951735</v>
      </c>
      <c r="AC241" s="73">
        <f>AB241/SUMIFS(FinParameters!$L$8:$L$39,FinParameters!$B$8:$B$39,Financials!$E241,FinParameters!$C$8:$C$39,Financials!$F241)</f>
        <v>40594011.18463964</v>
      </c>
      <c r="AD241" s="73">
        <f t="shared" si="59"/>
        <v>40594011.18463964</v>
      </c>
      <c r="AE241" s="12"/>
      <c r="AF241" s="73">
        <f t="shared" si="60"/>
        <v>84894021.851107687</v>
      </c>
      <c r="AG241" s="73">
        <f t="shared" si="61"/>
        <v>34617083.218150847</v>
      </c>
      <c r="AH241" s="73">
        <f t="shared" si="61"/>
        <v>4019960.3431436792</v>
      </c>
      <c r="AI241" s="12">
        <f t="shared" si="62"/>
        <v>5.7406888731875598E-2</v>
      </c>
      <c r="AL241" s="73">
        <f>Summary!G241</f>
        <v>754482.43799846293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7550281.9175469093</v>
      </c>
      <c r="AN241" s="20">
        <f>Summary!I241</f>
        <v>6194627.8534797113</v>
      </c>
      <c r="AP241" s="12">
        <v>1</v>
      </c>
    </row>
    <row r="242" spans="1:42" x14ac:dyDescent="0.3">
      <c r="A242">
        <v>238</v>
      </c>
      <c r="B242" t="str">
        <f>Summary!B242</f>
        <v>Portland Snowy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-76558831.710336566</v>
      </c>
      <c r="H242" s="73">
        <f>SUMIFS(AM$5:AM242,$F$5:$F242,$F242,$D$5:$D242,$D242)</f>
        <v>136432576.20838657</v>
      </c>
      <c r="I242" s="20">
        <f>SUMIFS(AN$5:AN242,$F$5:$F242,$F242,$D$5:$D242,$D242)</f>
        <v>49596465.18332129</v>
      </c>
      <c r="J242" s="73">
        <f t="shared" si="48"/>
        <v>49596465.18332129</v>
      </c>
      <c r="K242" s="73">
        <f t="shared" si="49"/>
        <v>-26962366.527015276</v>
      </c>
      <c r="L242" s="73">
        <f t="shared" si="50"/>
        <v>109470209.6813713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34211034.580313548</v>
      </c>
      <c r="Q242" s="73">
        <f>P242/SUMIFS(FinParameters!$H$8:$H$39,FinParameters!$B$8:$B$39,Financials!$E242,FinParameters!$C$8:$C$39,Financials!$F242)</f>
        <v>7150254.9306898918</v>
      </c>
      <c r="R242" s="73">
        <f t="shared" si="63"/>
        <v>-35814713.756602794</v>
      </c>
      <c r="S242" s="12">
        <f t="shared" si="52"/>
        <v>-0.51145063933178858</v>
      </c>
      <c r="T242" s="115">
        <f t="shared" si="53"/>
        <v>-76558831.710336566</v>
      </c>
      <c r="U242" s="73">
        <f>T242/SUMIFS(FinParameters!$L$8:$L$39,FinParameters!$B$8:$B$39,Financials!$E242,FinParameters!$C$8:$C$39,Financials!$F242)</f>
        <v>-52861236.367819771</v>
      </c>
      <c r="V242" s="73">
        <f t="shared" si="54"/>
        <v>-52861236.367819771</v>
      </c>
      <c r="W242" s="12"/>
      <c r="X242" s="73">
        <f t="shared" si="55"/>
        <v>-42347797.130023018</v>
      </c>
      <c r="Y242" s="73">
        <f t="shared" si="56"/>
        <v>-45710981.437129878</v>
      </c>
      <c r="Z242" s="73">
        <f t="shared" si="56"/>
        <v>-88675950.124422565</v>
      </c>
      <c r="AA242" s="12">
        <f t="shared" si="57"/>
        <v>-1.2663334877590187</v>
      </c>
      <c r="AB242" s="115">
        <f t="shared" si="58"/>
        <v>136432576.20838657</v>
      </c>
      <c r="AC242" s="73">
        <f>AB242/SUMIFS(FinParameters!$L$8:$L$39,FinParameters!$B$8:$B$39,Financials!$E242,FinParameters!$C$8:$C$39,Financials!$F242)</f>
        <v>94201994.702701047</v>
      </c>
      <c r="AD242" s="73">
        <f t="shared" si="59"/>
        <v>94201994.702701047</v>
      </c>
      <c r="AE242" s="12"/>
      <c r="AF242" s="73">
        <f t="shared" si="60"/>
        <v>94084779.078363553</v>
      </c>
      <c r="AG242" s="73">
        <f t="shared" si="61"/>
        <v>48491013.26557117</v>
      </c>
      <c r="AH242" s="73">
        <f t="shared" si="61"/>
        <v>5526044.578278482</v>
      </c>
      <c r="AI242" s="12">
        <f t="shared" si="62"/>
        <v>7.8914466600069857E-2</v>
      </c>
      <c r="AL242" s="73">
        <f>Summary!G242</f>
        <v>-6764346.6896616975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17878108.603651751</v>
      </c>
      <c r="AN242" s="20">
        <f>Summary!I242</f>
        <v>4407189.1709697004</v>
      </c>
      <c r="AP242" s="12">
        <v>1</v>
      </c>
    </row>
    <row r="243" spans="1:42" x14ac:dyDescent="0.3">
      <c r="A243">
        <v>239</v>
      </c>
      <c r="B243" t="str">
        <f>Summary!B243</f>
        <v>Portland Snowy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-144598932.62419879</v>
      </c>
      <c r="H243" s="73">
        <f>SUMIFS(AM$5:AM243,$F$5:$F243,$F243,$D$5:$D243,$D243)</f>
        <v>277757993.78657794</v>
      </c>
      <c r="I243" s="20">
        <f>SUMIFS(AN$5:AN243,$F$5:$F243,$F243,$D$5:$D243,$D243)</f>
        <v>28834389.862068024</v>
      </c>
      <c r="J243" s="73">
        <f t="shared" si="48"/>
        <v>28834389.862068024</v>
      </c>
      <c r="K243" s="73">
        <f t="shared" si="49"/>
        <v>-115764542.76213077</v>
      </c>
      <c r="L243" s="73">
        <f t="shared" si="50"/>
        <v>161993451.02444717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13448959.259060286</v>
      </c>
      <c r="Q243" s="73">
        <f>P243/SUMIFS(FinParameters!$H$8:$H$39,FinParameters!$B$8:$B$39,Financials!$E243,FinParameters!$C$8:$C$39,Financials!$F243)</f>
        <v>2810890.9430666487</v>
      </c>
      <c r="R243" s="73">
        <f t="shared" si="63"/>
        <v>-56576789.077856056</v>
      </c>
      <c r="S243" s="12">
        <f t="shared" si="52"/>
        <v>-0.80794265568783319</v>
      </c>
      <c r="T243" s="115">
        <f t="shared" si="53"/>
        <v>-144598932.62419879</v>
      </c>
      <c r="U243" s="73">
        <f>T243/SUMIFS(FinParameters!$L$8:$L$39,FinParameters!$B$8:$B$39,Financials!$E243,FinParameters!$C$8:$C$39,Financials!$F243)</f>
        <v>-99840582.532690465</v>
      </c>
      <c r="V243" s="73">
        <f t="shared" si="54"/>
        <v>-99840582.532690465</v>
      </c>
      <c r="W243" s="12"/>
      <c r="X243" s="73">
        <f t="shared" si="55"/>
        <v>-131149973.3651385</v>
      </c>
      <c r="Y243" s="73">
        <f t="shared" si="56"/>
        <v>-97029691.589623824</v>
      </c>
      <c r="Z243" s="73">
        <f t="shared" si="56"/>
        <v>-156417371.61054653</v>
      </c>
      <c r="AA243" s="12">
        <f t="shared" si="57"/>
        <v>-2.2337122462150973</v>
      </c>
      <c r="AB243" s="115">
        <f t="shared" si="58"/>
        <v>277757993.78657794</v>
      </c>
      <c r="AC243" s="73">
        <f>AB243/SUMIFS(FinParameters!$L$8:$L$39,FinParameters!$B$8:$B$39,Financials!$E243,FinParameters!$C$8:$C$39,Financials!$F243)</f>
        <v>191782327.84632921</v>
      </c>
      <c r="AD243" s="73">
        <f t="shared" si="59"/>
        <v>191782327.84632921</v>
      </c>
      <c r="AE243" s="12"/>
      <c r="AF243" s="73">
        <f t="shared" si="60"/>
        <v>146608020.42143944</v>
      </c>
      <c r="AG243" s="73">
        <f t="shared" si="61"/>
        <v>94752636.256705388</v>
      </c>
      <c r="AH243" s="73">
        <f t="shared" si="61"/>
        <v>35364956.235782683</v>
      </c>
      <c r="AI243" s="12">
        <f t="shared" si="62"/>
        <v>0.50502789439151052</v>
      </c>
      <c r="AL243" s="73">
        <f>Summary!G243</f>
        <v>-11102765.01118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30833925.46293075</v>
      </c>
      <c r="AN243" s="20">
        <f>Summary!I243</f>
        <v>3043361.6795055186</v>
      </c>
      <c r="AP243" s="12">
        <v>1</v>
      </c>
    </row>
    <row r="244" spans="1:42" x14ac:dyDescent="0.3">
      <c r="A244">
        <v>240</v>
      </c>
      <c r="B244" t="str">
        <f>Summary!B244</f>
        <v>Portland Snowy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26386901.03191682</v>
      </c>
      <c r="H244" s="73">
        <f>SUMIFS(AM$5:AM244,$F$5:$F244,$F244,$D$5:$D244,$D244)</f>
        <v>632423.59595078253</v>
      </c>
      <c r="I244" s="20">
        <f>SUMIFS(AN$5:AN244,$F$5:$F244,$F244,$D$5:$D244,$D244)</f>
        <v>77806784.127766669</v>
      </c>
      <c r="J244" s="73">
        <f t="shared" si="48"/>
        <v>77806784.127766669</v>
      </c>
      <c r="K244" s="73">
        <f t="shared" si="49"/>
        <v>104193685.1596835</v>
      </c>
      <c r="L244" s="73">
        <f t="shared" si="50"/>
        <v>104826108.75563428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62421353.524758935</v>
      </c>
      <c r="Q244" s="73">
        <f>P244/SUMIFS(FinParameters!$H$8:$H$39,FinParameters!$B$8:$B$39,Financials!$E244,FinParameters!$C$8:$C$39,Financials!$F244)</f>
        <v>13046334.210470807</v>
      </c>
      <c r="R244" s="73">
        <f t="shared" si="63"/>
        <v>-7604394.8121574055</v>
      </c>
      <c r="S244" s="12">
        <f t="shared" si="52"/>
        <v>-0.10859426700547664</v>
      </c>
      <c r="T244" s="115">
        <f t="shared" si="53"/>
        <v>26386901.03191682</v>
      </c>
      <c r="U244" s="73">
        <f>T244/SUMIFS(FinParameters!$L$8:$L$39,FinParameters!$B$8:$B$39,Financials!$E244,FinParameters!$C$8:$C$39,Financials!$F244)</f>
        <v>18219246.314257666</v>
      </c>
      <c r="V244" s="73">
        <f t="shared" si="54"/>
        <v>18219246.314257666</v>
      </c>
      <c r="W244" s="12"/>
      <c r="X244" s="73">
        <f t="shared" si="55"/>
        <v>88808254.556675762</v>
      </c>
      <c r="Y244" s="73">
        <f t="shared" si="56"/>
        <v>31265580.524728473</v>
      </c>
      <c r="Z244" s="73">
        <f t="shared" si="56"/>
        <v>10614851.502100261</v>
      </c>
      <c r="AA244" s="12">
        <f t="shared" si="57"/>
        <v>0.15158497772888915</v>
      </c>
      <c r="AB244" s="115">
        <f t="shared" si="58"/>
        <v>632423.59595078253</v>
      </c>
      <c r="AC244" s="73">
        <f>AB244/SUMIFS(FinParameters!$L$8:$L$39,FinParameters!$B$8:$B$39,Financials!$E244,FinParameters!$C$8:$C$39,Financials!$F244)</f>
        <v>436666.71033627109</v>
      </c>
      <c r="AD244" s="73">
        <f t="shared" si="59"/>
        <v>436666.71033627109</v>
      </c>
      <c r="AE244" s="12"/>
      <c r="AF244" s="73">
        <f t="shared" si="60"/>
        <v>89440678.152626544</v>
      </c>
      <c r="AG244" s="73">
        <f t="shared" si="61"/>
        <v>31702247.235064745</v>
      </c>
      <c r="AH244" s="73">
        <f t="shared" si="61"/>
        <v>11051518.212436533</v>
      </c>
      <c r="AI244" s="12">
        <f t="shared" si="62"/>
        <v>0.1578207798546348</v>
      </c>
      <c r="AL244" s="73">
        <f>Summary!G244</f>
        <v>4724718.5144764557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2212329.3963947245</v>
      </c>
      <c r="AN244" s="20">
        <f>Summary!I244</f>
        <v>7171695.9291995028</v>
      </c>
      <c r="AP244" s="12">
        <v>1</v>
      </c>
    </row>
    <row r="245" spans="1:42" x14ac:dyDescent="0.3">
      <c r="A245">
        <v>241</v>
      </c>
      <c r="B245" t="str">
        <f>Summary!B245</f>
        <v>Portland Snowy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316967469.12304604</v>
      </c>
      <c r="H245" s="73">
        <f>SUMIFS(AM$5:AM245,$F$5:$F245,$F245,$D$5:$D245,$D245)</f>
        <v>-338297837.23702675</v>
      </c>
      <c r="I245" s="20">
        <f>SUMIFS(AN$5:AN245,$F$5:$F245,$F245,$D$5:$D245,$D245)</f>
        <v>164441033.55962023</v>
      </c>
      <c r="J245" s="73">
        <f t="shared" si="48"/>
        <v>164441033.55962023</v>
      </c>
      <c r="K245" s="73">
        <f t="shared" si="49"/>
        <v>481408502.6826663</v>
      </c>
      <c r="L245" s="73">
        <f t="shared" si="50"/>
        <v>143110665.44563952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147882217.19153729</v>
      </c>
      <c r="Q245" s="73">
        <f>P245/SUMIFS(FinParameters!$H$8:$H$39,FinParameters!$B$8:$B$39,Financials!$E245,FinParameters!$C$8:$C$39,Financials!$F245)</f>
        <v>27845068.635421414</v>
      </c>
      <c r="R245" s="73">
        <f t="shared" si="63"/>
        <v>77271392.247573286</v>
      </c>
      <c r="S245" s="12">
        <f t="shared" si="52"/>
        <v>1.0943278499988498</v>
      </c>
      <c r="T245" s="115">
        <f t="shared" si="53"/>
        <v>316967469.12304604</v>
      </c>
      <c r="U245" s="73">
        <f>T245/SUMIFS(FinParameters!$L$8:$L$39,FinParameters!$B$8:$B$39,Financials!$E245,FinParameters!$C$8:$C$39,Financials!$F245)</f>
        <v>213517190.3101348</v>
      </c>
      <c r="V245" s="73">
        <f t="shared" si="54"/>
        <v>213517190.3101348</v>
      </c>
      <c r="W245" s="12"/>
      <c r="X245" s="73">
        <f t="shared" si="55"/>
        <v>464849686.31458336</v>
      </c>
      <c r="Y245" s="73">
        <f t="shared" si="56"/>
        <v>241362258.94555622</v>
      </c>
      <c r="Z245" s="73">
        <f t="shared" si="56"/>
        <v>290788582.55770808</v>
      </c>
      <c r="AA245" s="12">
        <f t="shared" si="57"/>
        <v>4.1181870171956607</v>
      </c>
      <c r="AB245" s="115">
        <f t="shared" si="58"/>
        <v>-338297837.23702675</v>
      </c>
      <c r="AC245" s="73">
        <f>AB245/SUMIFS(FinParameters!$L$8:$L$39,FinParameters!$B$8:$B$39,Financials!$E245,FinParameters!$C$8:$C$39,Financials!$F245)</f>
        <v>-227885858.1124765</v>
      </c>
      <c r="AD245" s="73">
        <f t="shared" si="59"/>
        <v>-227885858.1124765</v>
      </c>
      <c r="AE245" s="12"/>
      <c r="AF245" s="73">
        <f t="shared" si="60"/>
        <v>126551849.07755661</v>
      </c>
      <c r="AG245" s="73">
        <f t="shared" si="61"/>
        <v>13476400.833079726</v>
      </c>
      <c r="AH245" s="73">
        <f t="shared" si="61"/>
        <v>62902724.445231587</v>
      </c>
      <c r="AI245" s="12">
        <f t="shared" si="62"/>
        <v>0.89083684399878516</v>
      </c>
      <c r="AL245" s="73">
        <f>Summary!G245</f>
        <v>20716998.784454782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-18754637.266503923</v>
      </c>
      <c r="AN245" s="20">
        <f>Summary!I245</f>
        <v>11533524.548667127</v>
      </c>
      <c r="AP245" s="12">
        <v>1</v>
      </c>
    </row>
    <row r="246" spans="1:42" x14ac:dyDescent="0.3">
      <c r="A246">
        <v>242</v>
      </c>
      <c r="B246" t="str">
        <f>Summary!B246</f>
        <v>Portland Snowy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157174985.61542255</v>
      </c>
      <c r="H246" s="73">
        <f>SUMIFS(AM$5:AM246,$F$5:$F246,$F246,$D$5:$D246,$D246)</f>
        <v>-146297187.35461482</v>
      </c>
      <c r="I246" s="20">
        <f>SUMIFS(AN$5:AN246,$F$5:$F246,$F246,$D$5:$D246,$D246)</f>
        <v>116378178.17245296</v>
      </c>
      <c r="J246" s="73">
        <f t="shared" si="48"/>
        <v>116378178.17245296</v>
      </c>
      <c r="K246" s="73">
        <f t="shared" si="49"/>
        <v>273553163.78787553</v>
      </c>
      <c r="L246" s="73">
        <f t="shared" si="50"/>
        <v>127255976.43326068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99819361.804370031</v>
      </c>
      <c r="Q246" s="73">
        <f>P246/SUMIFS(FinParameters!$H$8:$H$39,FinParameters!$B$8:$B$39,Financials!$E246,FinParameters!$C$8:$C$39,Financials!$F246)</f>
        <v>18795207.65493165</v>
      </c>
      <c r="R246" s="73">
        <f t="shared" si="63"/>
        <v>29208536.860406019</v>
      </c>
      <c r="S246" s="12">
        <f t="shared" si="52"/>
        <v>0.41365522756015954</v>
      </c>
      <c r="T246" s="115">
        <f t="shared" si="53"/>
        <v>157174985.61542255</v>
      </c>
      <c r="U246" s="73">
        <f>T246/SUMIFS(FinParameters!$L$8:$L$39,FinParameters!$B$8:$B$39,Financials!$E246,FinParameters!$C$8:$C$39,Financials!$F246)</f>
        <v>105876989.23328038</v>
      </c>
      <c r="V246" s="73">
        <f t="shared" si="54"/>
        <v>105876989.23328038</v>
      </c>
      <c r="W246" s="12"/>
      <c r="X246" s="73">
        <f t="shared" si="55"/>
        <v>256994347.41979259</v>
      </c>
      <c r="Y246" s="73">
        <f t="shared" si="56"/>
        <v>124672196.88821203</v>
      </c>
      <c r="Z246" s="73">
        <f t="shared" si="56"/>
        <v>135085526.0936864</v>
      </c>
      <c r="AA246" s="12">
        <f t="shared" si="57"/>
        <v>1.9130993895183752</v>
      </c>
      <c r="AB246" s="115">
        <f t="shared" si="58"/>
        <v>-146297187.35461482</v>
      </c>
      <c r="AC246" s="73">
        <f>AB246/SUMIFS(FinParameters!$L$8:$L$39,FinParameters!$B$8:$B$39,Financials!$E246,FinParameters!$C$8:$C$39,Financials!$F246)</f>
        <v>-98549433.103201583</v>
      </c>
      <c r="AD246" s="73">
        <f t="shared" si="59"/>
        <v>-98549433.103201583</v>
      </c>
      <c r="AE246" s="12"/>
      <c r="AF246" s="73">
        <f t="shared" si="60"/>
        <v>110697160.06517777</v>
      </c>
      <c r="AG246" s="73">
        <f t="shared" si="61"/>
        <v>26122763.785010442</v>
      </c>
      <c r="AH246" s="73">
        <f t="shared" si="61"/>
        <v>36536092.990484819</v>
      </c>
      <c r="AI246" s="12">
        <f t="shared" si="62"/>
        <v>0.51742906302935099</v>
      </c>
      <c r="AL246" s="73">
        <f>Summary!G246</f>
        <v>11319053.92444971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-7830331.4999150597</v>
      </c>
      <c r="AN246" s="20">
        <f>Summary!I246</f>
        <v>8947413.7182387765</v>
      </c>
      <c r="AP246" s="12">
        <v>1</v>
      </c>
    </row>
    <row r="247" spans="1:42" x14ac:dyDescent="0.3">
      <c r="A247">
        <v>243</v>
      </c>
      <c r="B247" t="str">
        <f>Summary!B247</f>
        <v>Portland Snowy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82572674.997884616</v>
      </c>
      <c r="H247" s="73">
        <f>SUMIFS(AM$5:AM247,$F$5:$F247,$F247,$D$5:$D247,$D247)</f>
        <v>-59685741.343761079</v>
      </c>
      <c r="I247" s="20">
        <f>SUMIFS(AN$5:AN247,$F$5:$F247,$F247,$D$5:$D247,$D247)</f>
        <v>98504432.160265714</v>
      </c>
      <c r="J247" s="73">
        <f t="shared" si="48"/>
        <v>98504432.160265714</v>
      </c>
      <c r="K247" s="73">
        <f t="shared" si="49"/>
        <v>181077107.15815032</v>
      </c>
      <c r="L247" s="73">
        <f t="shared" si="50"/>
        <v>121391365.81438926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81945615.792182788</v>
      </c>
      <c r="Q247" s="73">
        <f>P247/SUMIFS(FinParameters!$H$8:$H$39,FinParameters!$B$8:$B$39,Financials!$E247,FinParameters!$C$8:$C$39,Financials!$F247)</f>
        <v>15429720.621174052</v>
      </c>
      <c r="R247" s="73">
        <f t="shared" si="63"/>
        <v>11334790.848218776</v>
      </c>
      <c r="S247" s="12">
        <f t="shared" si="52"/>
        <v>0.16052483251985719</v>
      </c>
      <c r="T247" s="115">
        <f t="shared" si="53"/>
        <v>82572674.997884616</v>
      </c>
      <c r="U247" s="73">
        <f>T247/SUMIFS(FinParameters!$L$8:$L$39,FinParameters!$B$8:$B$39,Financials!$E247,FinParameters!$C$8:$C$39,Financials!$F247)</f>
        <v>55623012.704486869</v>
      </c>
      <c r="V247" s="73">
        <f t="shared" si="54"/>
        <v>55623012.704486869</v>
      </c>
      <c r="W247" s="12"/>
      <c r="X247" s="73">
        <f t="shared" si="55"/>
        <v>164518290.79006737</v>
      </c>
      <c r="Y247" s="73">
        <f t="shared" si="56"/>
        <v>71052733.325660914</v>
      </c>
      <c r="Z247" s="73">
        <f t="shared" si="56"/>
        <v>66957803.552705646</v>
      </c>
      <c r="AA247" s="12">
        <f t="shared" si="57"/>
        <v>0.9482654197262621</v>
      </c>
      <c r="AB247" s="115">
        <f t="shared" si="58"/>
        <v>-59685741.343761079</v>
      </c>
      <c r="AC247" s="73">
        <f>AB247/SUMIFS(FinParameters!$L$8:$L$39,FinParameters!$B$8:$B$39,Financials!$E247,FinParameters!$C$8:$C$39,Financials!$F247)</f>
        <v>-40205803.543675803</v>
      </c>
      <c r="AD247" s="73">
        <f t="shared" si="59"/>
        <v>-40205803.543675803</v>
      </c>
      <c r="AE247" s="12"/>
      <c r="AF247" s="73">
        <f t="shared" si="60"/>
        <v>104832549.44630629</v>
      </c>
      <c r="AG247" s="73">
        <f t="shared" si="61"/>
        <v>30846929.781985112</v>
      </c>
      <c r="AH247" s="73">
        <f t="shared" si="61"/>
        <v>26752000.009029843</v>
      </c>
      <c r="AI247" s="12">
        <f t="shared" si="62"/>
        <v>0.37886542226719405</v>
      </c>
      <c r="AL247" s="73">
        <f>Summary!G247</f>
        <v>10096975.515007159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-3525920.8206130918</v>
      </c>
      <c r="AN247" s="20">
        <f>Summary!I247</f>
        <v>8468357.6620586496</v>
      </c>
      <c r="AP247" s="12">
        <v>1</v>
      </c>
    </row>
    <row r="248" spans="1:42" x14ac:dyDescent="0.3">
      <c r="A248">
        <v>244</v>
      </c>
      <c r="B248" t="str">
        <f>Summary!B248</f>
        <v>Portland Snowy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28575577.495644823</v>
      </c>
      <c r="H248" s="73">
        <f>SUMIFS(AM$5:AM248,$F$5:$F248,$F248,$D$5:$D248,$D248)</f>
        <v>2024319.3419084772</v>
      </c>
      <c r="I248" s="20">
        <f>SUMIFS(AN$5:AN248,$F$5:$F248,$F248,$D$5:$D248,$D248)</f>
        <v>85565012.026288658</v>
      </c>
      <c r="J248" s="73">
        <f t="shared" si="48"/>
        <v>85565012.026288658</v>
      </c>
      <c r="K248" s="73">
        <f t="shared" si="49"/>
        <v>114140589.52193348</v>
      </c>
      <c r="L248" s="73">
        <f t="shared" si="50"/>
        <v>116164908.86384195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69006195.658205733</v>
      </c>
      <c r="Q248" s="73">
        <f>P248/SUMIFS(FinParameters!$H$8:$H$39,FinParameters!$B$8:$B$39,Financials!$E248,FinParameters!$C$8:$C$39,Financials!$F248)</f>
        <v>12993328.683213824</v>
      </c>
      <c r="R248" s="73">
        <f t="shared" si="63"/>
        <v>-1604629.2857582783</v>
      </c>
      <c r="S248" s="12">
        <f t="shared" si="52"/>
        <v>-2.2724975767266491E-2</v>
      </c>
      <c r="T248" s="115">
        <f t="shared" si="53"/>
        <v>28575577.495644823</v>
      </c>
      <c r="U248" s="73">
        <f>T248/SUMIFS(FinParameters!$L$8:$L$39,FinParameters!$B$8:$B$39,Financials!$E248,FinParameters!$C$8:$C$39,Financials!$F248)</f>
        <v>19249221.490269274</v>
      </c>
      <c r="V248" s="73">
        <f t="shared" si="54"/>
        <v>19249221.490269274</v>
      </c>
      <c r="W248" s="12"/>
      <c r="X248" s="73">
        <f t="shared" si="55"/>
        <v>97581773.153850555</v>
      </c>
      <c r="Y248" s="73">
        <f t="shared" si="56"/>
        <v>32242550.173483096</v>
      </c>
      <c r="Z248" s="73">
        <f t="shared" si="56"/>
        <v>17644592.204510994</v>
      </c>
      <c r="AA248" s="12">
        <f t="shared" si="57"/>
        <v>0.24988508799484432</v>
      </c>
      <c r="AB248" s="115">
        <f t="shared" si="58"/>
        <v>2024319.3419084772</v>
      </c>
      <c r="AC248" s="73">
        <f>AB248/SUMIFS(FinParameters!$L$8:$L$39,FinParameters!$B$8:$B$39,Financials!$E248,FinParameters!$C$8:$C$39,Financials!$F248)</f>
        <v>1363631.982078797</v>
      </c>
      <c r="AD248" s="73">
        <f t="shared" si="59"/>
        <v>1363631.982078797</v>
      </c>
      <c r="AE248" s="12"/>
      <c r="AF248" s="73">
        <f t="shared" si="60"/>
        <v>99606092.49575904</v>
      </c>
      <c r="AG248" s="73">
        <f t="shared" si="61"/>
        <v>33606182.155561894</v>
      </c>
      <c r="AH248" s="73">
        <f t="shared" si="61"/>
        <v>19008224.186589792</v>
      </c>
      <c r="AI248" s="12">
        <f t="shared" si="62"/>
        <v>0.26919702753330693</v>
      </c>
      <c r="AL248" s="73">
        <f>Summary!G248</f>
        <v>7659066.4325916441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542514.69789093046</v>
      </c>
      <c r="AN248" s="20">
        <f>Summary!I248</f>
        <v>7766010.9448409611</v>
      </c>
      <c r="AP248" s="12">
        <v>1</v>
      </c>
    </row>
    <row r="249" spans="1:42" x14ac:dyDescent="0.3">
      <c r="A249">
        <v>245</v>
      </c>
      <c r="B249" t="str">
        <f>Summary!B249</f>
        <v>Portland Snowy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-22724549.950559571</v>
      </c>
      <c r="H249" s="73">
        <f>SUMIFS(AM$5:AM249,$F$5:$F249,$F249,$D$5:$D249,$D249)</f>
        <v>67121461.78536737</v>
      </c>
      <c r="I249" s="20">
        <f>SUMIFS(AN$5:AN249,$F$5:$F249,$F249,$D$5:$D249,$D249)</f>
        <v>71507069.650636569</v>
      </c>
      <c r="J249" s="73">
        <f t="shared" si="48"/>
        <v>71507069.650636569</v>
      </c>
      <c r="K249" s="73">
        <f t="shared" si="49"/>
        <v>48782519.700076997</v>
      </c>
      <c r="L249" s="73">
        <f t="shared" si="50"/>
        <v>115903981.48544437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54948253.282553643</v>
      </c>
      <c r="Q249" s="73">
        <f>P249/SUMIFS(FinParameters!$H$8:$H$39,FinParameters!$B$8:$B$39,Financials!$E249,FinParameters!$C$8:$C$39,Financials!$F249)</f>
        <v>10346327.726933649</v>
      </c>
      <c r="R249" s="73">
        <f t="shared" si="63"/>
        <v>-15662571.661410369</v>
      </c>
      <c r="S249" s="12">
        <f t="shared" si="52"/>
        <v>-0.22181544648203755</v>
      </c>
      <c r="T249" s="115">
        <f t="shared" si="53"/>
        <v>-22724549.950559571</v>
      </c>
      <c r="U249" s="73">
        <f>T249/SUMIFS(FinParameters!$L$8:$L$39,FinParameters!$B$8:$B$39,Financials!$E249,FinParameters!$C$8:$C$39,Financials!$F249)</f>
        <v>-15307823.44929607</v>
      </c>
      <c r="V249" s="73">
        <f t="shared" si="54"/>
        <v>-15307823.44929607</v>
      </c>
      <c r="W249" s="12"/>
      <c r="X249" s="73">
        <f t="shared" si="55"/>
        <v>32223703.331994068</v>
      </c>
      <c r="Y249" s="73">
        <f t="shared" si="56"/>
        <v>-4961495.7223624215</v>
      </c>
      <c r="Z249" s="73">
        <f t="shared" si="56"/>
        <v>-30970395.110706441</v>
      </c>
      <c r="AA249" s="12">
        <f t="shared" si="57"/>
        <v>-0.43860690107054007</v>
      </c>
      <c r="AB249" s="115">
        <f t="shared" si="58"/>
        <v>67121461.78536737</v>
      </c>
      <c r="AC249" s="73">
        <f>AB249/SUMIFS(FinParameters!$L$8:$L$39,FinParameters!$B$8:$B$39,Financials!$E249,FinParameters!$C$8:$C$39,Financials!$F249)</f>
        <v>45214690.231688209</v>
      </c>
      <c r="AD249" s="73">
        <f t="shared" si="59"/>
        <v>45214690.231688209</v>
      </c>
      <c r="AE249" s="12"/>
      <c r="AF249" s="73">
        <f t="shared" si="60"/>
        <v>99345165.117361441</v>
      </c>
      <c r="AG249" s="73">
        <f t="shared" si="61"/>
        <v>40253194.509325787</v>
      </c>
      <c r="AH249" s="73">
        <f t="shared" si="61"/>
        <v>14244295.120981768</v>
      </c>
      <c r="AI249" s="12">
        <f t="shared" si="62"/>
        <v>0.20172962335854153</v>
      </c>
      <c r="AL249" s="73">
        <f>Summary!G249</f>
        <v>1020489.6604499322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8329229.8158500222</v>
      </c>
      <c r="AN249" s="20">
        <f>Summary!I249</f>
        <v>6274809.5550289853</v>
      </c>
      <c r="AP249" s="12">
        <v>1</v>
      </c>
    </row>
    <row r="250" spans="1:42" x14ac:dyDescent="0.3">
      <c r="A250">
        <v>246</v>
      </c>
      <c r="B250" t="str">
        <f>Summary!B250</f>
        <v>Portland Snowy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-83814783.438313872</v>
      </c>
      <c r="H250" s="73">
        <f>SUMIFS(AM$5:AM250,$F$5:$F250,$F250,$D$5:$D250,$D250)</f>
        <v>156085412.07050583</v>
      </c>
      <c r="I250" s="20">
        <f>SUMIFS(AN$5:AN250,$F$5:$F250,$F250,$D$5:$D250,$D250)</f>
        <v>53980975.341572993</v>
      </c>
      <c r="J250" s="73">
        <f t="shared" si="48"/>
        <v>53980975.341572993</v>
      </c>
      <c r="K250" s="73">
        <f t="shared" si="49"/>
        <v>-29833808.096740879</v>
      </c>
      <c r="L250" s="73">
        <f t="shared" si="50"/>
        <v>126251603.97376496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37422158.973490059</v>
      </c>
      <c r="Q250" s="73">
        <f>P250/SUMIFS(FinParameters!$H$8:$H$39,FinParameters!$B$8:$B$39,Financials!$E250,FinParameters!$C$8:$C$39,Financials!$F250)</f>
        <v>7046300.7986474317</v>
      </c>
      <c r="R250" s="73">
        <f t="shared" si="63"/>
        <v>-33188665.970473953</v>
      </c>
      <c r="S250" s="12">
        <f t="shared" si="52"/>
        <v>-0.47002235134360948</v>
      </c>
      <c r="T250" s="115">
        <f t="shared" si="53"/>
        <v>-83814783.438313872</v>
      </c>
      <c r="U250" s="73">
        <f>T250/SUMIFS(FinParameters!$L$8:$L$39,FinParameters!$B$8:$B$39,Financials!$E250,FinParameters!$C$8:$C$39,Financials!$F250)</f>
        <v>-56459727.920072615</v>
      </c>
      <c r="V250" s="73">
        <f t="shared" si="54"/>
        <v>-56459727.920072615</v>
      </c>
      <c r="W250" s="12"/>
      <c r="X250" s="73">
        <f t="shared" si="55"/>
        <v>-46392624.464823812</v>
      </c>
      <c r="Y250" s="73">
        <f t="shared" si="56"/>
        <v>-49413427.121425182</v>
      </c>
      <c r="Z250" s="73">
        <f t="shared" si="56"/>
        <v>-89648393.89054656</v>
      </c>
      <c r="AA250" s="12">
        <f t="shared" si="57"/>
        <v>-1.2696126119711895</v>
      </c>
      <c r="AB250" s="115">
        <f t="shared" si="58"/>
        <v>156085412.07050583</v>
      </c>
      <c r="AC250" s="73">
        <f>AB250/SUMIFS(FinParameters!$L$8:$L$39,FinParameters!$B$8:$B$39,Financials!$E250,FinParameters!$C$8:$C$39,Financials!$F250)</f>
        <v>105143025.3265409</v>
      </c>
      <c r="AD250" s="73">
        <f t="shared" si="59"/>
        <v>105143025.3265409</v>
      </c>
      <c r="AE250" s="12"/>
      <c r="AF250" s="73">
        <f t="shared" si="60"/>
        <v>109692787.60568202</v>
      </c>
      <c r="AG250" s="73">
        <f t="shared" si="61"/>
        <v>55729598.205115721</v>
      </c>
      <c r="AH250" s="73">
        <f t="shared" si="61"/>
        <v>15494631.435994342</v>
      </c>
      <c r="AI250" s="12">
        <f t="shared" si="62"/>
        <v>0.21943705442176487</v>
      </c>
      <c r="AL250" s="73">
        <f>Summary!G250</f>
        <v>-7255951.7279773047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19652835.862119261</v>
      </c>
      <c r="AN250" s="20">
        <f>Summary!I250</f>
        <v>4384510.1582517019</v>
      </c>
      <c r="AP250" s="12">
        <v>1</v>
      </c>
    </row>
    <row r="251" spans="1:42" x14ac:dyDescent="0.3">
      <c r="A251">
        <v>247</v>
      </c>
      <c r="B251" t="str">
        <f>Summary!B251</f>
        <v>Portland Snowy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-156367600.03806338</v>
      </c>
      <c r="H251" s="73">
        <f>SUMIFS(AM$5:AM251,$F$5:$F251,$F251,$D$5:$D251,$D251)</f>
        <v>309669045.45432556</v>
      </c>
      <c r="I251" s="20">
        <f>SUMIFS(AN$5:AN251,$F$5:$F251,$F251,$D$5:$D251,$D251)</f>
        <v>31839450.680447392</v>
      </c>
      <c r="J251" s="73">
        <f t="shared" si="48"/>
        <v>31839450.680447392</v>
      </c>
      <c r="K251" s="73">
        <f t="shared" si="49"/>
        <v>-124528149.35761598</v>
      </c>
      <c r="L251" s="73">
        <f t="shared" si="50"/>
        <v>185140896.09670958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15280634.312364463</v>
      </c>
      <c r="Q251" s="73">
        <f>P251/SUMIFS(FinParameters!$H$8:$H$39,FinParameters!$B$8:$B$39,Financials!$E251,FinParameters!$C$8:$C$39,Financials!$F251)</f>
        <v>2877224.3160884464</v>
      </c>
      <c r="R251" s="73">
        <f t="shared" si="63"/>
        <v>-55330190.631599553</v>
      </c>
      <c r="S251" s="12">
        <f t="shared" si="52"/>
        <v>-0.78359360162565728</v>
      </c>
      <c r="T251" s="115">
        <f t="shared" si="53"/>
        <v>-156367600.03806338</v>
      </c>
      <c r="U251" s="73">
        <f>T251/SUMIFS(FinParameters!$L$8:$L$39,FinParameters!$B$8:$B$39,Financials!$E251,FinParameters!$C$8:$C$39,Financials!$F251)</f>
        <v>-105333114.17742178</v>
      </c>
      <c r="V251" s="73">
        <f t="shared" si="54"/>
        <v>-105333114.17742178</v>
      </c>
      <c r="W251" s="12"/>
      <c r="X251" s="73">
        <f t="shared" si="55"/>
        <v>-141086965.72569892</v>
      </c>
      <c r="Y251" s="73">
        <f t="shared" si="56"/>
        <v>-102455889.86133333</v>
      </c>
      <c r="Z251" s="73">
        <f t="shared" si="56"/>
        <v>-160663304.80902132</v>
      </c>
      <c r="AA251" s="12">
        <f t="shared" si="57"/>
        <v>-2.2753353318917036</v>
      </c>
      <c r="AB251" s="115">
        <f t="shared" si="58"/>
        <v>309669045.45432556</v>
      </c>
      <c r="AC251" s="73">
        <f>AB251/SUMIFS(FinParameters!$L$8:$L$39,FinParameters!$B$8:$B$39,Financials!$E251,FinParameters!$C$8:$C$39,Financials!$F251)</f>
        <v>208600790.15162754</v>
      </c>
      <c r="AD251" s="73">
        <f t="shared" si="59"/>
        <v>208600790.15162754</v>
      </c>
      <c r="AE251" s="12"/>
      <c r="AF251" s="73">
        <f t="shared" si="60"/>
        <v>168582079.72862664</v>
      </c>
      <c r="AG251" s="73">
        <f t="shared" si="61"/>
        <v>106144900.29029422</v>
      </c>
      <c r="AH251" s="73">
        <f t="shared" si="61"/>
        <v>47937485.342606217</v>
      </c>
      <c r="AI251" s="12">
        <f t="shared" si="62"/>
        <v>0.67889711500536765</v>
      </c>
      <c r="AL251" s="73">
        <f>Summary!G251</f>
        <v>-11768667.41386459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31911051.667747606</v>
      </c>
      <c r="AN251" s="20">
        <f>Summary!I251</f>
        <v>3005060.81837937</v>
      </c>
      <c r="AP251" s="12">
        <v>1</v>
      </c>
    </row>
    <row r="252" spans="1:42" x14ac:dyDescent="0.3">
      <c r="A252">
        <v>248</v>
      </c>
      <c r="B252" t="str">
        <f>Summary!B252</f>
        <v>Portland Snowy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31546419.171741806</v>
      </c>
      <c r="H252" s="73">
        <f>SUMIFS(AM$5:AM252,$F$5:$F252,$F252,$D$5:$D252,$D252)</f>
        <v>3487034.8977612993</v>
      </c>
      <c r="I252" s="20">
        <f>SUMIFS(AN$5:AN252,$F$5:$F252,$F252,$D$5:$D252,$D252)</f>
        <v>85083319.797307983</v>
      </c>
      <c r="J252" s="73">
        <f t="shared" si="48"/>
        <v>85083319.797307983</v>
      </c>
      <c r="K252" s="73">
        <f t="shared" si="49"/>
        <v>116629738.96904978</v>
      </c>
      <c r="L252" s="73">
        <f t="shared" si="50"/>
        <v>120116773.8668111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68524503.429225057</v>
      </c>
      <c r="Q252" s="73">
        <f>P252/SUMIFS(FinParameters!$H$8:$H$39,FinParameters!$B$8:$B$39,Financials!$E252,FinParameters!$C$8:$C$39,Financials!$F252)</f>
        <v>12902629.79167811</v>
      </c>
      <c r="R252" s="73">
        <f t="shared" si="63"/>
        <v>-2086321.5147389537</v>
      </c>
      <c r="S252" s="12">
        <f t="shared" si="52"/>
        <v>-2.9546765901611205E-2</v>
      </c>
      <c r="T252" s="115">
        <f t="shared" si="53"/>
        <v>31546419.171741806</v>
      </c>
      <c r="U252" s="73">
        <f>T252/SUMIFS(FinParameters!$L$8:$L$39,FinParameters!$B$8:$B$39,Financials!$E252,FinParameters!$C$8:$C$39,Financials!$F252)</f>
        <v>21250454.51677344</v>
      </c>
      <c r="V252" s="73">
        <f t="shared" si="54"/>
        <v>21250454.51677344</v>
      </c>
      <c r="W252" s="12"/>
      <c r="X252" s="73">
        <f t="shared" si="55"/>
        <v>100070922.60096686</v>
      </c>
      <c r="Y252" s="73">
        <f t="shared" si="56"/>
        <v>34153084.308451548</v>
      </c>
      <c r="Z252" s="73">
        <f t="shared" si="56"/>
        <v>19164133.002034485</v>
      </c>
      <c r="AA252" s="12">
        <f t="shared" si="57"/>
        <v>0.27140502914734299</v>
      </c>
      <c r="AB252" s="115">
        <f t="shared" si="58"/>
        <v>3487034.8977612993</v>
      </c>
      <c r="AC252" s="73">
        <f>AB252/SUMIFS(FinParameters!$L$8:$L$39,FinParameters!$B$8:$B$39,Financials!$E252,FinParameters!$C$8:$C$39,Financials!$F252)</f>
        <v>2348953.6511216909</v>
      </c>
      <c r="AD252" s="73">
        <f t="shared" si="59"/>
        <v>2348953.6511216909</v>
      </c>
      <c r="AE252" s="12"/>
      <c r="AF252" s="73">
        <f t="shared" si="60"/>
        <v>103557957.49872816</v>
      </c>
      <c r="AG252" s="73">
        <f t="shared" si="61"/>
        <v>36502037.959573239</v>
      </c>
      <c r="AH252" s="73">
        <f t="shared" si="61"/>
        <v>21513086.653156176</v>
      </c>
      <c r="AI252" s="12">
        <f t="shared" si="62"/>
        <v>0.30467122668838287</v>
      </c>
      <c r="AL252" s="73">
        <f>Summary!G252</f>
        <v>5159518.1398249865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2854611.301810517</v>
      </c>
      <c r="AN252" s="20">
        <f>Summary!I252</f>
        <v>7276535.669541318</v>
      </c>
      <c r="AP252" s="12">
        <v>1</v>
      </c>
    </row>
    <row r="253" spans="1:42" x14ac:dyDescent="0.3">
      <c r="A253">
        <v>249</v>
      </c>
      <c r="B253" t="str">
        <f>Summary!B253</f>
        <v>Portland Snowy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336165897.78744769</v>
      </c>
      <c r="H253" s="73">
        <f>SUMIFS(AM$5:AM253,$F$5:$F253,$F253,$D$5:$D253,$D253)</f>
        <v>-355876240.6013366</v>
      </c>
      <c r="I253" s="20">
        <f>SUMIFS(AN$5:AN253,$F$5:$F253,$F253,$D$5:$D253,$D253)</f>
        <v>175910920.79600331</v>
      </c>
      <c r="J253" s="73">
        <f t="shared" si="48"/>
        <v>175910920.79600331</v>
      </c>
      <c r="K253" s="73">
        <f t="shared" si="49"/>
        <v>512076818.58345103</v>
      </c>
      <c r="L253" s="73">
        <f t="shared" si="50"/>
        <v>156200577.9821144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158149384.0187183</v>
      </c>
      <c r="Q253" s="73">
        <f>P253/SUMIFS(FinParameters!$H$8:$H$39,FinParameters!$B$8:$B$39,Financials!$E253,FinParameters!$C$8:$C$39,Financials!$F253)</f>
        <v>26827293.791074231</v>
      </c>
      <c r="R253" s="73">
        <f t="shared" si="63"/>
        <v>87051669.91733025</v>
      </c>
      <c r="S253" s="12">
        <f t="shared" si="52"/>
        <v>1.2243947786168097</v>
      </c>
      <c r="T253" s="115">
        <f t="shared" si="53"/>
        <v>336165897.78744769</v>
      </c>
      <c r="U253" s="73">
        <f>T253/SUMIFS(FinParameters!$L$8:$L$39,FinParameters!$B$8:$B$39,Financials!$E253,FinParameters!$C$8:$C$39,Financials!$F253)</f>
        <v>220926566.38295093</v>
      </c>
      <c r="V253" s="73">
        <f t="shared" si="54"/>
        <v>220926566.38295093</v>
      </c>
      <c r="W253" s="12"/>
      <c r="X253" s="73">
        <f t="shared" si="55"/>
        <v>494315281.80616605</v>
      </c>
      <c r="Y253" s="73">
        <f t="shared" si="56"/>
        <v>247753860.17402518</v>
      </c>
      <c r="Z253" s="73">
        <f t="shared" si="56"/>
        <v>307978236.30028117</v>
      </c>
      <c r="AA253" s="12">
        <f t="shared" si="57"/>
        <v>4.3317600318498632</v>
      </c>
      <c r="AB253" s="115">
        <f t="shared" si="58"/>
        <v>-355876240.6013366</v>
      </c>
      <c r="AC253" s="73">
        <f>AB253/SUMIFS(FinParameters!$L$8:$L$39,FinParameters!$B$8:$B$39,Financials!$E253,FinParameters!$C$8:$C$39,Financials!$F253)</f>
        <v>-233880106.25348431</v>
      </c>
      <c r="AD253" s="73">
        <f t="shared" si="59"/>
        <v>-233880106.25348431</v>
      </c>
      <c r="AE253" s="12"/>
      <c r="AF253" s="73">
        <f t="shared" si="60"/>
        <v>138439041.20482945</v>
      </c>
      <c r="AG253" s="73">
        <f t="shared" si="61"/>
        <v>13873753.920540869</v>
      </c>
      <c r="AH253" s="73">
        <f t="shared" si="61"/>
        <v>74098130.046796858</v>
      </c>
      <c r="AI253" s="12">
        <f t="shared" si="62"/>
        <v>1.0422012997651386</v>
      </c>
      <c r="AL253" s="73">
        <f>Summary!G253</f>
        <v>19198428.664401643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-17578403.36430987</v>
      </c>
      <c r="AN253" s="20">
        <f>Summary!I253</f>
        <v>11469887.236383069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Portland Snowy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167803722.26813009</v>
      </c>
      <c r="H254" s="73">
        <f>SUMIFS(AM$5:AM254,$F$5:$F254,$F254,$D$5:$D254,$D254)</f>
        <v>-154088676.28640386</v>
      </c>
      <c r="I254" s="20">
        <f>SUMIFS(AN$5:AN254,$F$5:$F254,$F254,$D$5:$D254,$D254)</f>
        <v>125369793.34601173</v>
      </c>
      <c r="J254" s="73">
        <f t="shared" si="48"/>
        <v>125369793.34601173</v>
      </c>
      <c r="K254" s="73">
        <f t="shared" si="49"/>
        <v>293173515.61414182</v>
      </c>
      <c r="L254" s="73">
        <f t="shared" si="50"/>
        <v>139084839.32773796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107608256.56872672</v>
      </c>
      <c r="Q254" s="73">
        <f>P254/SUMIFS(FinParameters!$H$8:$H$39,FinParameters!$B$8:$B$39,Financials!$E254,FinParameters!$C$8:$C$39,Financials!$F254)</f>
        <v>18253870.106587604</v>
      </c>
      <c r="R254" s="73">
        <f t="shared" si="63"/>
        <v>36510542.467338674</v>
      </c>
      <c r="S254" s="12">
        <f t="shared" si="52"/>
        <v>0.51352624945540792</v>
      </c>
      <c r="T254" s="115">
        <f t="shared" si="53"/>
        <v>167803722.26813009</v>
      </c>
      <c r="U254" s="73">
        <f>T254/SUMIFS(FinParameters!$L$8:$L$39,FinParameters!$B$8:$B$39,Financials!$E254,FinParameters!$C$8:$C$39,Financials!$F254)</f>
        <v>110279776.83333164</v>
      </c>
      <c r="V254" s="73">
        <f t="shared" si="54"/>
        <v>110279776.83333164</v>
      </c>
      <c r="W254" s="12"/>
      <c r="X254" s="73">
        <f t="shared" si="55"/>
        <v>275411978.83685684</v>
      </c>
      <c r="Y254" s="73">
        <f t="shared" si="56"/>
        <v>128533646.93991925</v>
      </c>
      <c r="Z254" s="73">
        <f t="shared" si="56"/>
        <v>146790319.30067033</v>
      </c>
      <c r="AA254" s="12">
        <f t="shared" si="57"/>
        <v>2.0646278316535147</v>
      </c>
      <c r="AB254" s="115">
        <f t="shared" si="58"/>
        <v>-154088676.28640386</v>
      </c>
      <c r="AC254" s="73">
        <f>AB254/SUMIFS(FinParameters!$L$8:$L$39,FinParameters!$B$8:$B$39,Financials!$E254,FinParameters!$C$8:$C$39,Financials!$F254)</f>
        <v>-101266316.40659051</v>
      </c>
      <c r="AD254" s="73">
        <f t="shared" si="59"/>
        <v>-101266316.40659051</v>
      </c>
      <c r="AE254" s="12"/>
      <c r="AF254" s="73">
        <f t="shared" si="60"/>
        <v>121323302.55045298</v>
      </c>
      <c r="AG254" s="73">
        <f t="shared" si="61"/>
        <v>27267330.533328742</v>
      </c>
      <c r="AH254" s="73">
        <f t="shared" si="61"/>
        <v>45524002.894079819</v>
      </c>
      <c r="AI254" s="12">
        <f t="shared" si="62"/>
        <v>0.64030192066598446</v>
      </c>
      <c r="AL254" s="73">
        <f>Summary!G254</f>
        <v>10628736.652707534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-7791488.9317890499</v>
      </c>
      <c r="AN254" s="20">
        <f>Summary!I254</f>
        <v>8991615.1735587791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Portland Snowy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92191753.860827878</v>
      </c>
      <c r="H255" s="73">
        <f>SUMIFS(AM$5:AM255,$F$5:$F255,$F255,$D$5:$D255,$D255)</f>
        <v>-63330099.167733766</v>
      </c>
      <c r="I255" s="20">
        <f>SUMIFS(AN$5:AN255,$F$5:$F255,$F255,$D$5:$D255,$D255)</f>
        <v>107051335.8596586</v>
      </c>
      <c r="J255" s="73">
        <f t="shared" si="48"/>
        <v>107051335.8596586</v>
      </c>
      <c r="K255" s="73">
        <f t="shared" si="49"/>
        <v>199243089.72048646</v>
      </c>
      <c r="L255" s="73">
        <f t="shared" si="50"/>
        <v>135912990.5527527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89289799.082373589</v>
      </c>
      <c r="Q255" s="73">
        <f>P255/SUMIFS(FinParameters!$H$8:$H$39,FinParameters!$B$8:$B$39,Financials!$E255,FinParameters!$C$8:$C$39,Financials!$F255)</f>
        <v>15146462.235005042</v>
      </c>
      <c r="R255" s="73">
        <f t="shared" si="63"/>
        <v>18192084.980985545</v>
      </c>
      <c r="S255" s="12">
        <f t="shared" si="52"/>
        <v>0.25587440061776018</v>
      </c>
      <c r="T255" s="115">
        <f t="shared" si="53"/>
        <v>92191753.860827878</v>
      </c>
      <c r="U255" s="73">
        <f>T255/SUMIFS(FinParameters!$L$8:$L$39,FinParameters!$B$8:$B$39,Financials!$E255,FinParameters!$C$8:$C$39,Financials!$F255)</f>
        <v>60587964.940372914</v>
      </c>
      <c r="V255" s="73">
        <f t="shared" si="54"/>
        <v>60587964.940372914</v>
      </c>
      <c r="W255" s="12"/>
      <c r="X255" s="73">
        <f t="shared" si="55"/>
        <v>181481552.94320145</v>
      </c>
      <c r="Y255" s="73">
        <f t="shared" si="56"/>
        <v>75734427.17537795</v>
      </c>
      <c r="Z255" s="73">
        <f t="shared" si="56"/>
        <v>78780049.921358466</v>
      </c>
      <c r="AA255" s="12">
        <f t="shared" si="57"/>
        <v>1.10805320420028</v>
      </c>
      <c r="AB255" s="115">
        <f t="shared" si="58"/>
        <v>-63330099.167733766</v>
      </c>
      <c r="AC255" s="73">
        <f>AB255/SUMIFS(FinParameters!$L$8:$L$39,FinParameters!$B$8:$B$39,Financials!$E255,FinParameters!$C$8:$C$39,Financials!$F255)</f>
        <v>-41620228.13707795</v>
      </c>
      <c r="AD255" s="73">
        <f t="shared" si="59"/>
        <v>-41620228.13707795</v>
      </c>
      <c r="AE255" s="12"/>
      <c r="AF255" s="73">
        <f t="shared" si="60"/>
        <v>118151453.77546769</v>
      </c>
      <c r="AG255" s="73">
        <f t="shared" si="61"/>
        <v>34114199.0383</v>
      </c>
      <c r="AH255" s="73">
        <f t="shared" si="61"/>
        <v>37159821.784280516</v>
      </c>
      <c r="AI255" s="12">
        <f t="shared" si="62"/>
        <v>0.52265846031687024</v>
      </c>
      <c r="AL255" s="73">
        <f>Summary!G255</f>
        <v>9619078.8629432674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-3644357.8239726839</v>
      </c>
      <c r="AN255" s="20">
        <f>Summary!I255</f>
        <v>8546903.6993928831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Portland Snowy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35647743.214804135</v>
      </c>
      <c r="H256" s="73">
        <f>SUMIFS(AM$5:AM256,$F$5:$F256,$F256,$D$5:$D256,$D256)</f>
        <v>2677701.9990209341</v>
      </c>
      <c r="I256" s="20">
        <f>SUMIFS(AN$5:AN256,$F$5:$F256,$F256,$D$5:$D256,$D256)</f>
        <v>93391578.473336428</v>
      </c>
      <c r="J256" s="73">
        <f t="shared" si="48"/>
        <v>93391578.473336428</v>
      </c>
      <c r="K256" s="73">
        <f t="shared" si="49"/>
        <v>129039321.68814057</v>
      </c>
      <c r="L256" s="73">
        <f t="shared" si="50"/>
        <v>131717023.68716151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75630041.696051419</v>
      </c>
      <c r="Q256" s="73">
        <f>P256/SUMIFS(FinParameters!$H$8:$H$39,FinParameters!$B$8:$B$39,Financials!$E256,FinParameters!$C$8:$C$39,Financials!$F256)</f>
        <v>12829321.850352718</v>
      </c>
      <c r="R256" s="73">
        <f t="shared" si="63"/>
        <v>4532327.5946633741</v>
      </c>
      <c r="S256" s="12">
        <f t="shared" si="52"/>
        <v>6.3747866607920783E-2</v>
      </c>
      <c r="T256" s="115">
        <f t="shared" si="53"/>
        <v>35647743.214804135</v>
      </c>
      <c r="U256" s="73">
        <f>T256/SUMIFS(FinParameters!$L$8:$L$39,FinParameters!$B$8:$B$39,Financials!$E256,FinParameters!$C$8:$C$39,Financials!$F256)</f>
        <v>23427520.63663337</v>
      </c>
      <c r="V256" s="73">
        <f t="shared" si="54"/>
        <v>23427520.63663337</v>
      </c>
      <c r="W256" s="12"/>
      <c r="X256" s="73">
        <f t="shared" si="55"/>
        <v>111277784.91085556</v>
      </c>
      <c r="Y256" s="73">
        <f t="shared" si="56"/>
        <v>36256842.486986086</v>
      </c>
      <c r="Z256" s="73">
        <f t="shared" si="56"/>
        <v>27959848.231296744</v>
      </c>
      <c r="AA256" s="12">
        <f t="shared" si="57"/>
        <v>0.39325945404411927</v>
      </c>
      <c r="AB256" s="115">
        <f t="shared" si="58"/>
        <v>2677701.9990209341</v>
      </c>
      <c r="AC256" s="73">
        <f>AB256/SUMIFS(FinParameters!$L$8:$L$39,FinParameters!$B$8:$B$39,Financials!$E256,FinParameters!$C$8:$C$39,Financials!$F256)</f>
        <v>1759772.5180752943</v>
      </c>
      <c r="AD256" s="73">
        <f t="shared" si="59"/>
        <v>1759772.5180752943</v>
      </c>
      <c r="AE256" s="12"/>
      <c r="AF256" s="73">
        <f t="shared" si="60"/>
        <v>113955486.9098765</v>
      </c>
      <c r="AG256" s="73">
        <f t="shared" si="61"/>
        <v>38016615.005061381</v>
      </c>
      <c r="AH256" s="73">
        <f t="shared" si="61"/>
        <v>29719620.749372039</v>
      </c>
      <c r="AI256" s="12">
        <f t="shared" si="62"/>
        <v>0.41801091814275104</v>
      </c>
      <c r="AL256" s="73">
        <f>Summary!G256</f>
        <v>7072165.7191593107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653382.65711245686</v>
      </c>
      <c r="AN256" s="20">
        <f>Summary!I256</f>
        <v>7826566.4470477626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Portland Snowy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-22896468.773637317</v>
      </c>
      <c r="H257" s="73">
        <f>SUMIFS(AM$5:AM257,$F$5:$F257,$F257,$D$5:$D257,$D257)</f>
        <v>76160397.302611589</v>
      </c>
      <c r="I257" s="20">
        <f>SUMIFS(AN$5:AN257,$F$5:$F257,$F257,$D$5:$D257,$D257)</f>
        <v>77729155.425402939</v>
      </c>
      <c r="J257" s="73">
        <f t="shared" si="48"/>
        <v>77729155.425402939</v>
      </c>
      <c r="K257" s="73">
        <f t="shared" si="49"/>
        <v>54832686.651765622</v>
      </c>
      <c r="L257" s="73">
        <f t="shared" si="50"/>
        <v>130993083.9543772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59967618.648117937</v>
      </c>
      <c r="Q257" s="73">
        <f>P257/SUMIFS(FinParameters!$H$8:$H$39,FinParameters!$B$8:$B$39,Financials!$E257,FinParameters!$C$8:$C$39,Financials!$F257)</f>
        <v>10172464.049773032</v>
      </c>
      <c r="R257" s="73">
        <f t="shared" si="63"/>
        <v>-11130095.453270108</v>
      </c>
      <c r="S257" s="12">
        <f t="shared" si="52"/>
        <v>-0.15654645995225905</v>
      </c>
      <c r="T257" s="115">
        <f t="shared" si="53"/>
        <v>-22896468.773637317</v>
      </c>
      <c r="U257" s="73">
        <f>T257/SUMIFS(FinParameters!$L$8:$L$39,FinParameters!$B$8:$B$39,Financials!$E257,FinParameters!$C$8:$C$39,Financials!$F257)</f>
        <v>-15047446.102497039</v>
      </c>
      <c r="V257" s="73">
        <f t="shared" si="54"/>
        <v>-15047446.102497039</v>
      </c>
      <c r="W257" s="12"/>
      <c r="X257" s="73">
        <f t="shared" si="55"/>
        <v>37071149.87448062</v>
      </c>
      <c r="Y257" s="73">
        <f t="shared" si="56"/>
        <v>-4874982.0527240075</v>
      </c>
      <c r="Z257" s="73">
        <f t="shared" si="56"/>
        <v>-26177541.555767149</v>
      </c>
      <c r="AA257" s="12">
        <f t="shared" si="57"/>
        <v>-0.36819104364504568</v>
      </c>
      <c r="AB257" s="115">
        <f t="shared" si="58"/>
        <v>76160397.302611589</v>
      </c>
      <c r="AC257" s="73">
        <f>AB257/SUMIFS(FinParameters!$L$8:$L$39,FinParameters!$B$8:$B$39,Financials!$E257,FinParameters!$C$8:$C$39,Financials!$F257)</f>
        <v>50052236.652112931</v>
      </c>
      <c r="AD257" s="73">
        <f t="shared" si="59"/>
        <v>50052236.652112931</v>
      </c>
      <c r="AE257" s="12"/>
      <c r="AF257" s="73">
        <f t="shared" si="60"/>
        <v>113231547.17709221</v>
      </c>
      <c r="AG257" s="73">
        <f t="shared" si="61"/>
        <v>45177254.599388927</v>
      </c>
      <c r="AH257" s="73">
        <f t="shared" si="61"/>
        <v>23874695.096345782</v>
      </c>
      <c r="AI257" s="12">
        <f t="shared" si="62"/>
        <v>0.3358011632033564</v>
      </c>
      <c r="AL257" s="73">
        <f>Summary!G257</f>
        <v>-171918.82307774495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9038935.5172442254</v>
      </c>
      <c r="AN257" s="20">
        <f>Summary!I257</f>
        <v>6222085.7747663781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Portland Snowy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-92984949.247665837</v>
      </c>
      <c r="H258" s="73">
        <f>SUMIFS(AM$5:AM258,$F$5:$F258,$F258,$D$5:$D258,$D258)</f>
        <v>177448333.6265932</v>
      </c>
      <c r="I258" s="20">
        <f>SUMIFS(AN$5:AN258,$F$5:$F258,$F258,$D$5:$D258,$D258)</f>
        <v>58190334.063306451</v>
      </c>
      <c r="J258" s="73">
        <f t="shared" si="48"/>
        <v>58190334.063306451</v>
      </c>
      <c r="K258" s="73">
        <f t="shared" si="49"/>
        <v>-34794615.184359387</v>
      </c>
      <c r="L258" s="73">
        <f t="shared" si="50"/>
        <v>142653718.4422338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40428797.286021449</v>
      </c>
      <c r="Q258" s="73">
        <f>P258/SUMIFS(FinParameters!$H$8:$H$39,FinParameters!$B$8:$B$39,Financials!$E258,FinParameters!$C$8:$C$39,Financials!$F258)</f>
        <v>6858042.6610040488</v>
      </c>
      <c r="R258" s="73">
        <f t="shared" si="63"/>
        <v>-30668916.815366596</v>
      </c>
      <c r="S258" s="12">
        <f t="shared" si="52"/>
        <v>-0.43136290952521417</v>
      </c>
      <c r="T258" s="115">
        <f t="shared" si="53"/>
        <v>-92984949.247665837</v>
      </c>
      <c r="U258" s="73">
        <f>T258/SUMIFS(FinParameters!$L$8:$L$39,FinParameters!$B$8:$B$39,Financials!$E258,FinParameters!$C$8:$C$39,Financials!$F258)</f>
        <v>-61109249.027897179</v>
      </c>
      <c r="V258" s="73">
        <f t="shared" si="54"/>
        <v>-61109249.027897179</v>
      </c>
      <c r="W258" s="12"/>
      <c r="X258" s="73">
        <f t="shared" si="55"/>
        <v>-52556151.961644389</v>
      </c>
      <c r="Y258" s="73">
        <f t="shared" si="56"/>
        <v>-54251206.366893128</v>
      </c>
      <c r="Z258" s="73">
        <f t="shared" si="56"/>
        <v>-91778165.843263775</v>
      </c>
      <c r="AA258" s="12">
        <f t="shared" si="57"/>
        <v>-1.2908736518924449</v>
      </c>
      <c r="AB258" s="115">
        <f t="shared" si="58"/>
        <v>106469000.17595592</v>
      </c>
      <c r="AC258" s="73">
        <f>AB258/SUMIFS(FinParameters!$L$8:$L$39,FinParameters!$B$8:$B$39,Financials!$E258,FinParameters!$C$8:$C$39,Financials!$F258)</f>
        <v>69970900.647311404</v>
      </c>
      <c r="AD258" s="73">
        <f t="shared" si="59"/>
        <v>69970900.647311404</v>
      </c>
      <c r="AE258" s="12"/>
      <c r="AF258" s="73">
        <f t="shared" si="60"/>
        <v>53912848.214311533</v>
      </c>
      <c r="AG258" s="73">
        <f t="shared" si="61"/>
        <v>15719694.280418277</v>
      </c>
      <c r="AH258" s="73">
        <f t="shared" si="61"/>
        <v>-21807265.195952371</v>
      </c>
      <c r="AI258" s="12">
        <f t="shared" si="62"/>
        <v>-0.30672245193220105</v>
      </c>
      <c r="AL258" s="73">
        <f>Summary!G258</f>
        <v>-9170165.8093519676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21362921.556087386</v>
      </c>
      <c r="AN258" s="20">
        <f>Summary!I258</f>
        <v>4209358.7217334546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Portland Snowy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-165537765.84741536</v>
      </c>
      <c r="H259" s="73">
        <f>SUMIFS(AM$5:AM259,$F$5:$F259,$F259,$D$5:$D259,$D259)</f>
        <v>342174420.28819543</v>
      </c>
      <c r="I259" s="20">
        <f>SUMIFS(AN$5:AN259,$F$5:$F259,$F259,$D$5:$D259,$D259)</f>
        <v>36048809.402180851</v>
      </c>
      <c r="J259" s="73">
        <f t="shared" si="48"/>
        <v>36048809.402180851</v>
      </c>
      <c r="K259" s="73">
        <f t="shared" si="49"/>
        <v>-129488956.44523451</v>
      </c>
      <c r="L259" s="73">
        <f t="shared" si="50"/>
        <v>212685463.84296092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18287272.624895848</v>
      </c>
      <c r="Q259" s="73">
        <f>P259/SUMIFS(FinParameters!$H$8:$H$39,FinParameters!$B$8:$B$39,Financials!$E259,FinParameters!$C$8:$C$39,Financials!$F259)</f>
        <v>3102117.9019418992</v>
      </c>
      <c r="R259" s="73">
        <f t="shared" si="63"/>
        <v>-52810441.476492196</v>
      </c>
      <c r="S259" s="12">
        <f t="shared" si="52"/>
        <v>-0.74278677091055967</v>
      </c>
      <c r="T259" s="115">
        <f t="shared" si="53"/>
        <v>-165537765.84741536</v>
      </c>
      <c r="U259" s="73">
        <f>T259/SUMIFS(FinParameters!$L$8:$L$39,FinParameters!$B$8:$B$39,Financials!$E259,FinParameters!$C$8:$C$39,Financials!$F259)</f>
        <v>-108790601.4740915</v>
      </c>
      <c r="V259" s="73">
        <f t="shared" si="54"/>
        <v>-108790601.4740915</v>
      </c>
      <c r="W259" s="12"/>
      <c r="X259" s="73">
        <f t="shared" si="55"/>
        <v>-147250493.22251952</v>
      </c>
      <c r="Y259" s="73">
        <f t="shared" si="56"/>
        <v>-105688483.5721496</v>
      </c>
      <c r="Z259" s="73">
        <f t="shared" si="56"/>
        <v>-161601042.9505837</v>
      </c>
      <c r="AA259" s="12">
        <f t="shared" si="57"/>
        <v>-2.2729428785872701</v>
      </c>
      <c r="AB259" s="115">
        <f t="shared" si="58"/>
        <v>136869768.11527818</v>
      </c>
      <c r="AC259" s="73">
        <f>AB259/SUMIFS(FinParameters!$L$8:$L$39,FinParameters!$B$8:$B$39,Financials!$E259,FinParameters!$C$8:$C$39,Financials!$F259)</f>
        <v>89950135.068305522</v>
      </c>
      <c r="AD259" s="73">
        <f t="shared" si="59"/>
        <v>89950135.068305522</v>
      </c>
      <c r="AE259" s="12"/>
      <c r="AF259" s="73">
        <f t="shared" si="60"/>
        <v>-10380725.107241333</v>
      </c>
      <c r="AG259" s="73">
        <f t="shared" si="61"/>
        <v>-15738348.503844082</v>
      </c>
      <c r="AH259" s="73">
        <f t="shared" si="61"/>
        <v>-71650907.882278174</v>
      </c>
      <c r="AI259" s="12">
        <f t="shared" si="62"/>
        <v>-1.0077807534023</v>
      </c>
      <c r="AL259" s="73">
        <f>Summary!G258</f>
        <v>-9170165.8093519676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32505374.833869889</v>
      </c>
      <c r="AN259" s="20">
        <f>Summary!I258</f>
        <v>4209358.7217334546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Portland Snowy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35803395.232023522</v>
      </c>
      <c r="H260" s="73">
        <f>SUMIFS(AM$5:AM260,$F$5:$F260,$F260,$D$5:$D260,$D260)</f>
        <v>6718010.6217454392</v>
      </c>
      <c r="I260" s="20">
        <f>SUMIFS(AN$5:AN260,$F$5:$F260,$F260,$D$5:$D260,$D260)</f>
        <v>92356393.043218315</v>
      </c>
      <c r="J260" s="73">
        <f t="shared" si="48"/>
        <v>92356393.043218315</v>
      </c>
      <c r="K260" s="73">
        <f t="shared" si="49"/>
        <v>128159788.27524184</v>
      </c>
      <c r="L260" s="73">
        <f t="shared" si="50"/>
        <v>134877798.89698726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74594856.265933305</v>
      </c>
      <c r="Q260" s="73">
        <f>P260/SUMIFS(FinParameters!$H$8:$H$39,FinParameters!$B$8:$B$39,Financials!$E260,FinParameters!$C$8:$C$39,Financials!$F260)</f>
        <v>12653720.637396168</v>
      </c>
      <c r="R260" s="73">
        <f t="shared" si="63"/>
        <v>3497142.1645452599</v>
      </c>
      <c r="S260" s="12">
        <f t="shared" si="52"/>
        <v>4.9187828451955594E-2</v>
      </c>
      <c r="T260" s="115">
        <f t="shared" si="53"/>
        <v>35803395.232023522</v>
      </c>
      <c r="U260" s="73">
        <f>T260/SUMIFS(FinParameters!$L$8:$L$39,FinParameters!$B$8:$B$39,Financials!$E260,FinParameters!$C$8:$C$39,Financials!$F260)</f>
        <v>23529814.37297364</v>
      </c>
      <c r="V260" s="73">
        <f t="shared" si="54"/>
        <v>23529814.37297364</v>
      </c>
      <c r="W260" s="12"/>
      <c r="X260" s="73">
        <f t="shared" si="55"/>
        <v>110398251.49795684</v>
      </c>
      <c r="Y260" s="73">
        <f t="shared" si="56"/>
        <v>36183535.010369807</v>
      </c>
      <c r="Z260" s="73">
        <f t="shared" si="56"/>
        <v>27026956.5375189</v>
      </c>
      <c r="AA260" s="12">
        <f t="shared" si="57"/>
        <v>0.38013819261442683</v>
      </c>
      <c r="AB260" s="115">
        <f t="shared" si="58"/>
        <v>6718010.6217454392</v>
      </c>
      <c r="AC260" s="73">
        <f>AB260/SUMIFS(FinParameters!$L$8:$L$39,FinParameters!$B$8:$B$39,Financials!$E260,FinParameters!$C$8:$C$39,Financials!$F260)</f>
        <v>4415043.3739856649</v>
      </c>
      <c r="AD260" s="73">
        <f t="shared" si="59"/>
        <v>4415043.3739856649</v>
      </c>
      <c r="AE260" s="12"/>
      <c r="AF260" s="73">
        <f t="shared" si="60"/>
        <v>117116262.11970228</v>
      </c>
      <c r="AG260" s="73">
        <f t="shared" si="61"/>
        <v>40598578.384355471</v>
      </c>
      <c r="AH260" s="73">
        <f t="shared" si="61"/>
        <v>31441999.911504567</v>
      </c>
      <c r="AI260" s="12">
        <f t="shared" si="62"/>
        <v>0.44223643908814109</v>
      </c>
      <c r="AL260" s="73">
        <f>Summary!G260</f>
        <v>4256976.0602817126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3230975.72398414</v>
      </c>
      <c r="AN260" s="20">
        <f>Summary!I260</f>
        <v>7273073.2459103372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4418-BDE7-46C9-B18A-20515CAFD17D}">
  <dimension ref="A2:AI656"/>
  <sheetViews>
    <sheetView topLeftCell="U1" workbookViewId="0">
      <selection activeCell="W7" sqref="W7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Portland Snowy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21" t="s">
        <v>44</v>
      </c>
      <c r="AB4" s="121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21" t="str">
        <f>$P$32</f>
        <v>Merchant with PPA and Sold Swap NPV</v>
      </c>
      <c r="AH4" s="90" t="s">
        <v>143</v>
      </c>
      <c r="AI4" s="121" t="s">
        <v>144</v>
      </c>
    </row>
    <row r="5" spans="2:35" x14ac:dyDescent="0.3">
      <c r="B5" t="str">
        <f>$B$2</f>
        <v>Portland Snowy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35660166.13870357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111028862.49214466</v>
      </c>
      <c r="V5" s="20">
        <f t="shared" ref="V5:Y5" si="1">AVERAGEIFS($H$5:$H$576,$D$5:$D$576,$T5,$G$5:$G$576,V$4,$F$5:$F$576,$T$4)</f>
        <v>220926566.38295093</v>
      </c>
      <c r="W5" s="20">
        <f t="shared" si="1"/>
        <v>331955428.87509561</v>
      </c>
      <c r="X5" s="20">
        <f t="shared" si="1"/>
        <v>-233880106.25348431</v>
      </c>
      <c r="Y5" s="20">
        <f t="shared" si="1"/>
        <v>98075322.621611297</v>
      </c>
      <c r="AA5" s="3">
        <v>1</v>
      </c>
      <c r="AB5" s="20">
        <f>AVERAGEIFS($H$5:$H$576,$D$5:$D$576,$AA5,$G$5:$G$576,AB$4,$F$5:$F$576,$AA$4)</f>
        <v>87051669.91733025</v>
      </c>
      <c r="AC5" s="20">
        <f t="shared" ref="AC5:AF5" si="2">AVERAGEIFS($H$5:$H$576,$D$5:$D$576,$AA5,$G$5:$G$576,AC$4,$F$5:$F$576,$AA$4)</f>
        <v>220926566.38295093</v>
      </c>
      <c r="AD5" s="20">
        <f t="shared" si="2"/>
        <v>307978236.30028117</v>
      </c>
      <c r="AE5" s="20">
        <f t="shared" si="2"/>
        <v>-233880106.25348431</v>
      </c>
      <c r="AF5" s="20">
        <f t="shared" si="2"/>
        <v>74098130.046796858</v>
      </c>
      <c r="AH5" s="122">
        <v>1</v>
      </c>
      <c r="AI5" s="12">
        <v>1</v>
      </c>
    </row>
    <row r="6" spans="2:35" x14ac:dyDescent="0.3">
      <c r="B6" t="str">
        <f>B5</f>
        <v>Portland Snowy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22768714.069070071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45869401.075771354</v>
      </c>
      <c r="V6" s="20">
        <f t="shared" si="3"/>
        <v>110279776.83333164</v>
      </c>
      <c r="W6" s="20">
        <f t="shared" si="3"/>
        <v>156149177.90910298</v>
      </c>
      <c r="X6" s="20">
        <f t="shared" si="3"/>
        <v>-101266316.40659051</v>
      </c>
      <c r="Y6" s="20">
        <f t="shared" si="3"/>
        <v>54882861.502512477</v>
      </c>
      <c r="AA6" s="3">
        <v>0.95</v>
      </c>
      <c r="AB6" s="20">
        <f t="shared" ref="AB6:AF12" si="4">AVERAGEIFS($H$5:$H$576,$D$5:$D$576,$AA6,$G$5:$G$576,AB$4,$F$5:$F$576,$AA$4)</f>
        <v>36510542.467338674</v>
      </c>
      <c r="AC6" s="20">
        <f t="shared" si="4"/>
        <v>110279776.83333164</v>
      </c>
      <c r="AD6" s="20">
        <f t="shared" si="4"/>
        <v>146790319.30067033</v>
      </c>
      <c r="AE6" s="20">
        <f t="shared" si="4"/>
        <v>-101266316.40659051</v>
      </c>
      <c r="AF6" s="20">
        <f t="shared" si="4"/>
        <v>45524002.894079827</v>
      </c>
      <c r="AH6" s="122">
        <v>1</v>
      </c>
      <c r="AI6" s="12">
        <v>1</v>
      </c>
    </row>
    <row r="7" spans="2:35" x14ac:dyDescent="0.3">
      <c r="B7" t="str">
        <f t="shared" ref="B7:B26" si="5">B6</f>
        <v>Portland Snowy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22768714.069070071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20182571.390317071</v>
      </c>
      <c r="V7" s="20">
        <f t="shared" si="3"/>
        <v>60587964.940372914</v>
      </c>
      <c r="W7" s="20">
        <f t="shared" si="3"/>
        <v>80770536.330689982</v>
      </c>
      <c r="X7" s="20">
        <f t="shared" si="3"/>
        <v>-41620228.13707795</v>
      </c>
      <c r="Y7" s="20">
        <f t="shared" si="3"/>
        <v>39150308.193612032</v>
      </c>
      <c r="AA7" s="3">
        <v>0.75</v>
      </c>
      <c r="AB7" s="20">
        <f t="shared" si="4"/>
        <v>18192084.980985545</v>
      </c>
      <c r="AC7" s="20">
        <f t="shared" si="4"/>
        <v>60587964.940372914</v>
      </c>
      <c r="AD7" s="20">
        <f t="shared" si="4"/>
        <v>78780049.921358466</v>
      </c>
      <c r="AE7" s="20">
        <f t="shared" si="4"/>
        <v>-41620228.13707795</v>
      </c>
      <c r="AF7" s="20">
        <f t="shared" si="4"/>
        <v>37159821.784280516</v>
      </c>
      <c r="AH7" s="122">
        <v>1</v>
      </c>
      <c r="AI7" s="12">
        <v>1</v>
      </c>
    </row>
    <row r="8" spans="2:35" x14ac:dyDescent="0.3">
      <c r="B8" t="str">
        <f t="shared" si="5"/>
        <v>Portland Snowy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22768714.069070071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4218565.8238343038</v>
      </c>
      <c r="V8" s="20">
        <f t="shared" si="3"/>
        <v>23427520.63663337</v>
      </c>
      <c r="W8" s="20">
        <f t="shared" si="3"/>
        <v>27646086.460467674</v>
      </c>
      <c r="X8" s="20">
        <f t="shared" si="3"/>
        <v>1759772.5180752943</v>
      </c>
      <c r="Y8" s="20">
        <f t="shared" si="3"/>
        <v>29405858.978542972</v>
      </c>
      <c r="AA8" s="3">
        <v>0.5</v>
      </c>
      <c r="AB8" s="20">
        <f t="shared" si="4"/>
        <v>4532327.5946633741</v>
      </c>
      <c r="AC8" s="20">
        <f t="shared" si="4"/>
        <v>23427520.63663337</v>
      </c>
      <c r="AD8" s="20">
        <f t="shared" si="4"/>
        <v>27959848.23129674</v>
      </c>
      <c r="AE8" s="20">
        <f t="shared" si="4"/>
        <v>1759772.5180752943</v>
      </c>
      <c r="AF8" s="20">
        <f t="shared" si="4"/>
        <v>29719620.749372043</v>
      </c>
      <c r="AH8" s="122">
        <v>1</v>
      </c>
      <c r="AI8" s="12">
        <v>1</v>
      </c>
    </row>
    <row r="9" spans="2:35" x14ac:dyDescent="0.3">
      <c r="B9" t="str">
        <f t="shared" si="5"/>
        <v>Portland Snowy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17686711.754857209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-12673007.39090104</v>
      </c>
      <c r="V9" s="20">
        <f t="shared" si="3"/>
        <v>-15047446.102497039</v>
      </c>
      <c r="W9" s="20">
        <f t="shared" si="3"/>
        <v>-27720453.493398078</v>
      </c>
      <c r="X9" s="20">
        <f t="shared" si="3"/>
        <v>50052236.652112931</v>
      </c>
      <c r="Y9" s="20">
        <f t="shared" si="3"/>
        <v>22331783.158714853</v>
      </c>
      <c r="AA9" s="3">
        <v>0.25</v>
      </c>
      <c r="AB9" s="20">
        <f t="shared" si="4"/>
        <v>-11130095.453270108</v>
      </c>
      <c r="AC9" s="20">
        <f t="shared" si="4"/>
        <v>-15047446.102497039</v>
      </c>
      <c r="AD9" s="20">
        <f t="shared" si="4"/>
        <v>-26177541.555767149</v>
      </c>
      <c r="AE9" s="20">
        <f t="shared" si="4"/>
        <v>50052236.652112931</v>
      </c>
      <c r="AF9" s="20">
        <f t="shared" si="4"/>
        <v>23874695.096345782</v>
      </c>
      <c r="AH9" s="122">
        <v>1</v>
      </c>
      <c r="AI9" s="12">
        <v>1</v>
      </c>
    </row>
    <row r="10" spans="2:35" x14ac:dyDescent="0.3">
      <c r="B10" t="str">
        <f t="shared" si="5"/>
        <v>Portland Snowy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17686711.754857209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-34380529.933405399</v>
      </c>
      <c r="V10" s="20">
        <f t="shared" si="3"/>
        <v>-61109249.027897179</v>
      </c>
      <c r="W10" s="20">
        <f t="shared" si="3"/>
        <v>-95489778.961302578</v>
      </c>
      <c r="X10" s="20">
        <f t="shared" si="3"/>
        <v>113119622.71315344</v>
      </c>
      <c r="Y10" s="20">
        <f t="shared" si="3"/>
        <v>17629843.751850858</v>
      </c>
      <c r="AA10" s="3">
        <v>0.05</v>
      </c>
      <c r="AB10" s="20">
        <f t="shared" si="4"/>
        <v>-30668916.815366596</v>
      </c>
      <c r="AC10" s="20">
        <f t="shared" si="4"/>
        <v>-61109249.027897179</v>
      </c>
      <c r="AD10" s="20">
        <f t="shared" si="4"/>
        <v>-91778165.84326379</v>
      </c>
      <c r="AE10" s="20">
        <f t="shared" si="4"/>
        <v>69970900.647311404</v>
      </c>
      <c r="AF10" s="20">
        <f t="shared" si="4"/>
        <v>-21807265.195952371</v>
      </c>
      <c r="AH10" s="122">
        <v>0.97</v>
      </c>
      <c r="AI10" s="12">
        <v>0.6</v>
      </c>
    </row>
    <row r="11" spans="2:35" x14ac:dyDescent="0.3">
      <c r="B11" t="str">
        <f t="shared" si="5"/>
        <v>Portland Snowy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17686711.754857209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-63027789.901360571</v>
      </c>
      <c r="V11" s="20">
        <f t="shared" si="3"/>
        <v>-111924721.05328386</v>
      </c>
      <c r="W11" s="20">
        <f t="shared" si="3"/>
        <v>-174952510.95464444</v>
      </c>
      <c r="X11" s="20">
        <f t="shared" si="3"/>
        <v>157412736.36953464</v>
      </c>
      <c r="Y11" s="20">
        <f t="shared" si="3"/>
        <v>-17539774.5851098</v>
      </c>
      <c r="AA11" s="3">
        <v>0</v>
      </c>
      <c r="AB11" s="20">
        <f t="shared" si="4"/>
        <v>-52810441.476492196</v>
      </c>
      <c r="AC11" s="20">
        <f t="shared" si="4"/>
        <v>-108790601.4740915</v>
      </c>
      <c r="AD11" s="20">
        <f t="shared" si="4"/>
        <v>-161601042.9505837</v>
      </c>
      <c r="AE11" s="20">
        <f t="shared" si="4"/>
        <v>89950135.068305522</v>
      </c>
      <c r="AF11" s="20">
        <f t="shared" si="4"/>
        <v>-71650907.882278174</v>
      </c>
      <c r="AH11" s="122">
        <v>0.7</v>
      </c>
      <c r="AI11" s="12">
        <v>0.4</v>
      </c>
    </row>
    <row r="12" spans="2:35" x14ac:dyDescent="0.3">
      <c r="B12" t="str">
        <f t="shared" si="5"/>
        <v>Portland Snowy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17686711.754857209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4324617.7996796258</v>
      </c>
      <c r="V12" s="20">
        <f t="shared" si="3"/>
        <v>23529814.37297364</v>
      </c>
      <c r="W12" s="20">
        <f t="shared" si="3"/>
        <v>27854432.172653265</v>
      </c>
      <c r="X12" s="20">
        <f t="shared" si="3"/>
        <v>4415043.3739856649</v>
      </c>
      <c r="Y12" s="20">
        <f t="shared" si="3"/>
        <v>32269475.546638928</v>
      </c>
      <c r="AA12" t="s">
        <v>24</v>
      </c>
      <c r="AB12" s="20">
        <f t="shared" si="4"/>
        <v>3497142.1645452599</v>
      </c>
      <c r="AC12" s="20">
        <f t="shared" si="4"/>
        <v>23529814.37297364</v>
      </c>
      <c r="AD12" s="20">
        <f t="shared" si="4"/>
        <v>27026956.5375189</v>
      </c>
      <c r="AE12" s="20">
        <f t="shared" si="4"/>
        <v>4415043.3739856649</v>
      </c>
      <c r="AF12" s="20">
        <f t="shared" si="4"/>
        <v>31441999.911504567</v>
      </c>
      <c r="AH12" s="122">
        <v>1</v>
      </c>
      <c r="AI12" s="12">
        <v>1</v>
      </c>
    </row>
    <row r="13" spans="2:35" x14ac:dyDescent="0.3">
      <c r="B13" t="str">
        <f t="shared" si="5"/>
        <v>Portland Snowy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14528318.359236516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Portland Snowy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14528318.359236516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Portland Snowy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14528318.359236516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Portland Snowy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14528318.359236516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1.6041298105762176</v>
      </c>
      <c r="V16" s="14"/>
      <c r="W16" s="14">
        <f t="shared" ref="W16:Y16" si="9">AVERAGEIFS($H$5:$H$576,$D$5:$D$576,$T16,$G$5:$G$576,W$15,$F$5:$F$576,$T$15)</f>
        <v>4.7960466070597523</v>
      </c>
      <c r="X16" s="14"/>
      <c r="Y16" s="14">
        <f t="shared" si="9"/>
        <v>1.4169788392665701</v>
      </c>
      <c r="AA16" s="3">
        <v>1</v>
      </c>
      <c r="AB16" s="14">
        <f>AVERAGEIFS($H$5:$H$576,$D$5:$D$576,$AA16,$G$5:$G$576,AB$15,$F$5:$F$576,$AA$15)</f>
        <v>1.2243947786168097</v>
      </c>
      <c r="AC16" s="14"/>
      <c r="AD16" s="14">
        <f t="shared" ref="AD16:AF16" si="10">AVERAGEIFS($H$5:$H$576,$D$5:$D$576,$AA16,$G$5:$G$576,AD$15,$F$5:$F$576,$AA$15)</f>
        <v>4.3317600318498632</v>
      </c>
      <c r="AE16" s="14"/>
      <c r="AF16" s="14">
        <f t="shared" si="10"/>
        <v>1.0422012997651386</v>
      </c>
    </row>
    <row r="17" spans="2:32" x14ac:dyDescent="0.3">
      <c r="B17" t="str">
        <f t="shared" si="5"/>
        <v>Portland Snowy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14528318.359236516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0.66271482934563519</v>
      </c>
      <c r="V17" s="14"/>
      <c r="W17" s="14">
        <f t="shared" si="11"/>
        <v>2.2560219528384637</v>
      </c>
      <c r="X17" s="14"/>
      <c r="Y17" s="14">
        <f t="shared" si="11"/>
        <v>0.7929400720658103</v>
      </c>
      <c r="AA17" s="3">
        <v>0.95</v>
      </c>
      <c r="AB17" s="14">
        <f t="shared" ref="AB17:AF22" si="12">AVERAGEIFS($H$5:$H$576,$D$5:$D$576,$AA17,$G$5:$G$576,AB$15,$F$5:$F$576,$AA$15)</f>
        <v>0.51352624945540792</v>
      </c>
      <c r="AC17" s="14"/>
      <c r="AD17" s="14">
        <f t="shared" si="12"/>
        <v>2.0646278316535147</v>
      </c>
      <c r="AE17" s="14"/>
      <c r="AF17" s="14">
        <f t="shared" si="12"/>
        <v>0.64030192066598446</v>
      </c>
    </row>
    <row r="18" spans="2:32" x14ac:dyDescent="0.3">
      <c r="B18" t="str">
        <f t="shared" si="5"/>
        <v>Portland Snowy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11186410.649364812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0.29159502938779447</v>
      </c>
      <c r="V18" s="14"/>
      <c r="W18" s="14">
        <f t="shared" si="11"/>
        <v>1.166961655159316</v>
      </c>
      <c r="X18" s="14"/>
      <c r="Y18" s="14">
        <f t="shared" si="11"/>
        <v>0.56563829491689777</v>
      </c>
      <c r="AA18" s="3">
        <v>0.75</v>
      </c>
      <c r="AB18" s="14">
        <f t="shared" si="12"/>
        <v>0.25587440061776018</v>
      </c>
      <c r="AC18" s="14"/>
      <c r="AD18" s="14">
        <f t="shared" si="12"/>
        <v>1.10805320420028</v>
      </c>
      <c r="AE18" s="14"/>
      <c r="AF18" s="14">
        <f t="shared" si="12"/>
        <v>0.52265846031687024</v>
      </c>
    </row>
    <row r="19" spans="2:32" x14ac:dyDescent="0.3">
      <c r="B19" t="str">
        <f t="shared" si="5"/>
        <v>Portland Snowy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11186410.649364812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6.0949261696429648E-2</v>
      </c>
      <c r="V19" s="14"/>
      <c r="W19" s="14">
        <f t="shared" si="11"/>
        <v>0.3994268737117016</v>
      </c>
      <c r="X19" s="14"/>
      <c r="Y19" s="14">
        <f t="shared" si="11"/>
        <v>0.42485182622147877</v>
      </c>
      <c r="AA19" s="3">
        <v>0.5</v>
      </c>
      <c r="AB19" s="14">
        <f t="shared" si="12"/>
        <v>6.3747866607920783E-2</v>
      </c>
      <c r="AC19" s="14"/>
      <c r="AD19" s="14">
        <f t="shared" si="12"/>
        <v>0.39325945404411927</v>
      </c>
      <c r="AE19" s="14"/>
      <c r="AF19" s="14">
        <f t="shared" si="12"/>
        <v>0.41801091814275104</v>
      </c>
    </row>
    <row r="20" spans="2:32" x14ac:dyDescent="0.3">
      <c r="B20" t="str">
        <f t="shared" si="5"/>
        <v>Portland Snowy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11186410.649364812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-0.18309787643582665</v>
      </c>
      <c r="V20" s="14"/>
      <c r="W20" s="14">
        <f t="shared" si="11"/>
        <v>-0.40050131842607667</v>
      </c>
      <c r="X20" s="14"/>
      <c r="Y20" s="14">
        <f t="shared" si="11"/>
        <v>0.32264654689002981</v>
      </c>
      <c r="AA20" s="3">
        <v>0.25</v>
      </c>
      <c r="AB20" s="14">
        <f t="shared" si="12"/>
        <v>-0.15654645995225905</v>
      </c>
      <c r="AC20" s="14"/>
      <c r="AD20" s="14">
        <f t="shared" si="12"/>
        <v>-0.36819104364504568</v>
      </c>
      <c r="AE20" s="14"/>
      <c r="AF20" s="14">
        <f t="shared" si="12"/>
        <v>0.3358011632033564</v>
      </c>
    </row>
    <row r="21" spans="2:32" x14ac:dyDescent="0.3">
      <c r="B21" t="str">
        <f t="shared" si="5"/>
        <v>Portland Snowy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11186410.649364812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-0.49672519137522037</v>
      </c>
      <c r="V21" s="14"/>
      <c r="W21" s="14">
        <f t="shared" si="11"/>
        <v>-1.3796232583036379</v>
      </c>
      <c r="X21" s="14"/>
      <c r="Y21" s="14">
        <f t="shared" si="11"/>
        <v>0.25471356981744897</v>
      </c>
      <c r="AA21" s="3">
        <v>0.05</v>
      </c>
      <c r="AB21" s="14">
        <f t="shared" si="12"/>
        <v>-0.43136290952521411</v>
      </c>
      <c r="AC21" s="14"/>
      <c r="AD21" s="14">
        <f t="shared" si="12"/>
        <v>-1.2908736518924449</v>
      </c>
      <c r="AE21" s="14"/>
      <c r="AF21" s="14">
        <f t="shared" si="12"/>
        <v>-0.30672245193220105</v>
      </c>
    </row>
    <row r="22" spans="2:32" x14ac:dyDescent="0.3">
      <c r="B22" t="str">
        <f t="shared" si="5"/>
        <v>Portland Snowy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6891693.0393008217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-0.9106168829088056</v>
      </c>
      <c r="V22" s="14"/>
      <c r="W22" s="14">
        <f t="shared" si="11"/>
        <v>-2.5276899353748066</v>
      </c>
      <c r="X22" s="14"/>
      <c r="Y22" s="14">
        <f t="shared" si="11"/>
        <v>-0.2534122628226726</v>
      </c>
      <c r="AA22" s="3">
        <v>0</v>
      </c>
      <c r="AB22" s="14">
        <f t="shared" si="12"/>
        <v>-0.74278677091055967</v>
      </c>
      <c r="AC22" s="14"/>
      <c r="AD22" s="14">
        <f t="shared" si="12"/>
        <v>-2.2729428785872701</v>
      </c>
      <c r="AE22" s="14"/>
      <c r="AF22" s="14">
        <f t="shared" si="12"/>
        <v>-1.0077807534023</v>
      </c>
    </row>
    <row r="23" spans="2:32" x14ac:dyDescent="0.3">
      <c r="B23" t="str">
        <f t="shared" si="5"/>
        <v>Portland Snowy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6891693.0393008217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Portland Snowy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6891693.0393008217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Portland Snowy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1223985.3760446394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Portland Snowy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14549300.177283838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21" t="s">
        <v>44</v>
      </c>
      <c r="AB26" s="121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21" t="str">
        <f>$P$32</f>
        <v>Merchant with PPA and Sold Swap NPV</v>
      </c>
    </row>
    <row r="27" spans="2:32" x14ac:dyDescent="0.3">
      <c r="B27" t="str">
        <f>$B$2</f>
        <v>Portland Snowy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26827293.791074231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29.464502606554586</v>
      </c>
      <c r="V27" s="4">
        <f>V5/SUM(PPAcfd!E17:T17)</f>
        <v>27.316417184484983</v>
      </c>
      <c r="W27" s="4">
        <f>W5/(SUM(DualFuelMWh!E17:T17)+SUM(PPAcfd!E17:T17))</f>
        <v>27.999154218518008</v>
      </c>
      <c r="X27" s="4">
        <f>X5/SUM(SwapSold!E17:T17)</f>
        <v>-33.350460052116745</v>
      </c>
      <c r="Y27" s="4">
        <f>Y5/(SUM(DualFuelMWh!E17:T17)+SUM(PPAcfd!E17:T17)+SUM(SwapSold!E17:T17))</f>
        <v>5.1977759478869814</v>
      </c>
      <c r="AA27" s="3">
        <v>1</v>
      </c>
      <c r="AB27" s="4">
        <f>AB5/SUM('2hBatteryMWh'!E17:T17)</f>
        <v>84.911167753469471</v>
      </c>
      <c r="AC27" s="4">
        <f>AC5/SUM(PPAcfd!E17:T17)</f>
        <v>27.316417184484983</v>
      </c>
      <c r="AD27" s="4">
        <f>AD5/(SUM('2hBatteryMWh'!E17:T17)+SUM(PPAcfd!E17:T17))</f>
        <v>33.795878610459823</v>
      </c>
      <c r="AE27" s="4">
        <f>AE5/SUM(SwapSold!E17:T17)</f>
        <v>-33.350460052116745</v>
      </c>
      <c r="AF27" s="4">
        <f>AF5/(SUM('2hBatteryMWh'!E17:T17)+SUM(PPAcfd!E17:T17)+SUM(SwapSold!E17:T17))</f>
        <v>4.5950353013915164</v>
      </c>
    </row>
    <row r="28" spans="2:32" x14ac:dyDescent="0.3">
      <c r="B28" t="str">
        <f>B27</f>
        <v>Portland Snowy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18253870.106587604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14.765046342765709</v>
      </c>
      <c r="V28" s="4">
        <f>V6/SUM(PPAcfd!E18:T18)</f>
        <v>14.277830305747861</v>
      </c>
      <c r="W28" s="4">
        <f>W6/(SUM(DualFuelMWh!E18:T18)+SUM(PPAcfd!E18:T18))</f>
        <v>14.417583779509027</v>
      </c>
      <c r="X28" s="4">
        <f>X6/SUM(SwapSold!E18:T18)</f>
        <v>-14.440211671028763</v>
      </c>
      <c r="Y28" s="4">
        <f>Y6/(SUM(DualFuelMWh!E18:T18)+SUM(PPAcfd!E18:T18)+SUM(SwapSold!E18:T18))</f>
        <v>3.0758301616977444</v>
      </c>
      <c r="AA28" s="3">
        <v>0.95</v>
      </c>
      <c r="AB28" s="4">
        <f>AB6/SUM('2hBatteryMWh'!E18:T18)</f>
        <v>40.826847005686197</v>
      </c>
      <c r="AC28" s="4">
        <f>AC6/SUM(PPAcfd!E18:T18)</f>
        <v>14.277830305747861</v>
      </c>
      <c r="AD28" s="4">
        <f>AD6/(SUM('2hBatteryMWh'!E18:T18)+SUM(PPAcfd!E18:T18))</f>
        <v>17.032744689274658</v>
      </c>
      <c r="AE28" s="4">
        <f>AE6/SUM(SwapSold!E18:T18)</f>
        <v>-14.440211671028763</v>
      </c>
      <c r="AF28" s="4">
        <f>AF6/(SUM('2hBatteryMWh'!E18:T18)+SUM(PPAcfd!E18:T18)+SUM(SwapSold!E18:T18))</f>
        <v>2.9124318296421468</v>
      </c>
    </row>
    <row r="29" spans="2:32" x14ac:dyDescent="0.3">
      <c r="B29" t="str">
        <f t="shared" ref="B29:B48" si="13">B28</f>
        <v>Portland Snowy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18253870.106587604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7.0622456613647708</v>
      </c>
      <c r="V29" s="4">
        <f>V7/SUM(PPAcfd!E19:T19)</f>
        <v>8.0763158248388986</v>
      </c>
      <c r="W29" s="4">
        <f>W7/(SUM(DualFuelMWh!E19:T19)+SUM(PPAcfd!E19:T19))</f>
        <v>7.7965770364891895</v>
      </c>
      <c r="X29" s="4">
        <f>X7/SUM(SwapSold!E19:T19)</f>
        <v>-5.9348944982144012</v>
      </c>
      <c r="Y29" s="4">
        <f>Y7/(SUM(DualFuelMWh!E19:T19)+SUM(PPAcfd!E19:T19)+SUM(SwapSold!E19:T19))</f>
        <v>2.2535737933770292</v>
      </c>
      <c r="AA29" s="3">
        <v>0.75</v>
      </c>
      <c r="AB29" s="4">
        <f>AB7/SUM('2hBatteryMWh'!E19:T19)</f>
        <v>22.427656821128572</v>
      </c>
      <c r="AC29" s="4">
        <f>AC7/SUM(PPAcfd!E19:T19)</f>
        <v>8.0763158248388986</v>
      </c>
      <c r="AD29" s="4">
        <f>AD7/(SUM('2hBatteryMWh'!E19:T19)+SUM(PPAcfd!E19:T19))</f>
        <v>9.4766422789188685</v>
      </c>
      <c r="AE29" s="4">
        <f>AE7/SUM(SwapSold!E19:T19)</f>
        <v>-5.9348944982144012</v>
      </c>
      <c r="AF29" s="4">
        <f>AF7/(SUM('2hBatteryMWh'!E19:T19)+SUM(PPAcfd!E19:T19)+SUM(SwapSold!E19:T19))</f>
        <v>2.4246458187492008</v>
      </c>
    </row>
    <row r="30" spans="2:32" x14ac:dyDescent="0.3">
      <c r="B30" t="str">
        <f t="shared" si="13"/>
        <v>Portland Snowy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18253870.106587604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1.5739059566563836</v>
      </c>
      <c r="V30" s="4">
        <f>V8/SUM(PPAcfd!E20:T20)</f>
        <v>3.1901215048359273</v>
      </c>
      <c r="W30" s="4">
        <f>W8/(SUM(DualFuelMWh!E20:T20)+SUM(PPAcfd!E20:T20))</f>
        <v>2.7579655458514893</v>
      </c>
      <c r="X30" s="4">
        <f>X8/SUM(SwapSold!E20:T20)</f>
        <v>0.2509372173846815</v>
      </c>
      <c r="Y30" s="4">
        <f>Y8/(SUM(DualFuelMWh!E20:T20)+SUM(PPAcfd!E20:T20)+SUM(SwapSold!E20:T20))</f>
        <v>1.7260112748286289</v>
      </c>
      <c r="AA30" s="3">
        <v>0.5</v>
      </c>
      <c r="AB30" s="4">
        <f>AB8/SUM('2hBatteryMWh'!E20:T20)</f>
        <v>6.2374416685522434</v>
      </c>
      <c r="AC30" s="4">
        <f>AC8/SUM(PPAcfd!E20:T20)</f>
        <v>3.1901215048359273</v>
      </c>
      <c r="AD30" s="4">
        <f>AD8/(SUM('2hBatteryMWh'!E20:T20)+SUM(PPAcfd!E20:T20))</f>
        <v>3.4644921558597508</v>
      </c>
      <c r="AE30" s="4">
        <f>AE8/SUM(SwapSold!E20:T20)</f>
        <v>0.2509372173846815</v>
      </c>
      <c r="AF30" s="4">
        <f>AF8/(SUM('2hBatteryMWh'!E20:T20)+SUM(PPAcfd!E20:T20)+SUM(SwapSold!E20:T20))</f>
        <v>1.9703786095167808</v>
      </c>
    </row>
    <row r="31" spans="2:32" x14ac:dyDescent="0.3">
      <c r="B31" t="str">
        <f t="shared" si="13"/>
        <v>Portland Snowy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15146462.235005042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-5.241518748280023</v>
      </c>
      <c r="V31" s="4">
        <f>V9/SUM(PPAcfd!E21:T21)</f>
        <v>-2.0947493017565102</v>
      </c>
      <c r="W31" s="4">
        <f>W9/(SUM(DualFuelMWh!E21:T21)+SUM(PPAcfd!E21:T21))</f>
        <v>-2.8871792647660168</v>
      </c>
      <c r="X31" s="4">
        <f>X9/SUM(SwapSold!E21:T21)</f>
        <v>7.1372685164432079</v>
      </c>
      <c r="Y31" s="4">
        <f>Y9/(SUM(DualFuelMWh!E21:T21)+SUM(PPAcfd!E21:T21)+SUM(SwapSold!E21:T21))</f>
        <v>1.34415261407523</v>
      </c>
      <c r="AA31" s="3">
        <v>0.25</v>
      </c>
      <c r="AB31" s="4">
        <f>AB9/SUM('2hBatteryMWh'!E21:T21)</f>
        <v>-18.09277758215952</v>
      </c>
      <c r="AC31" s="4">
        <f>AC9/SUM(PPAcfd!E21:T21)</f>
        <v>-2.0947493017565102</v>
      </c>
      <c r="AD31" s="4">
        <f>AD9/(SUM('2hBatteryMWh'!E21:T21)+SUM(PPAcfd!E21:T21))</f>
        <v>-3.3567064598822536</v>
      </c>
      <c r="AE31" s="4">
        <f>AE9/SUM(SwapSold!E21:T21)</f>
        <v>7.1372685164432079</v>
      </c>
      <c r="AF31" s="4">
        <f>AF9/(SUM('2hBatteryMWh'!E21:T21)+SUM(PPAcfd!E21:T21)+SUM(SwapSold!E21:T21))</f>
        <v>1.61191571647832</v>
      </c>
    </row>
    <row r="32" spans="2:32" x14ac:dyDescent="0.3">
      <c r="B32" t="str">
        <f t="shared" si="13"/>
        <v>Portland Snowy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15146462.235005042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-16.654926312134158</v>
      </c>
      <c r="V32" s="4">
        <f>V10/SUM(PPAcfd!E22:T22)</f>
        <v>-8.7922415746019187</v>
      </c>
      <c r="W32" s="4">
        <f>W10/(SUM(DualFuelMWh!E22:T22)+SUM(PPAcfd!E22:T22))</f>
        <v>-10.592736963995138</v>
      </c>
      <c r="X32" s="4">
        <f>X10/SUM(SwapSold!E22:T22)</f>
        <v>16.130450421109035</v>
      </c>
      <c r="Y32" s="4">
        <f>Y10/(SUM(DualFuelMWh!E22:T22)+SUM(PPAcfd!E22:T22)+SUM(SwapSold!E22:T22))</f>
        <v>1.0999783263303802</v>
      </c>
      <c r="AA32" s="3">
        <v>0.05</v>
      </c>
      <c r="AB32" s="4">
        <f>AB10/SUM('2hBatteryMWh'!E22:T22)</f>
        <v>-65.066947229279222</v>
      </c>
      <c r="AC32" s="4">
        <f>AC10/SUM(PPAcfd!E22:T22)</f>
        <v>-8.7922415746019187</v>
      </c>
      <c r="AD32" s="4">
        <f>AD10/(SUM('2hBatteryMWh'!E22:T22)+SUM(PPAcfd!E22:T22))</f>
        <v>-12.366184190504521</v>
      </c>
      <c r="AE32" s="4">
        <f>AE10/SUM(SwapSold!E22:T22)</f>
        <v>9.9775981986241451</v>
      </c>
      <c r="AF32" s="4">
        <f>AF10/(SUM('2hBatteryMWh'!E22:T22)+SUM(PPAcfd!E22:T22)+SUM(SwapSold!E22:T22))</f>
        <v>-1.5107733746700422</v>
      </c>
    </row>
    <row r="33" spans="2:32" x14ac:dyDescent="0.3">
      <c r="B33" t="str">
        <f t="shared" si="13"/>
        <v>Portland Snowy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15146462.235005042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-39.98216693933005</v>
      </c>
      <c r="V33" s="4">
        <f>V11/SUM(PPAcfd!E23:T23)</f>
        <v>-16.928879798140958</v>
      </c>
      <c r="W33" s="4">
        <f>W11/(SUM(DualFuelMWh!E23:T23)+SUM(PPAcfd!E23:T23))</f>
        <v>-21.367295636378085</v>
      </c>
      <c r="X33" s="4">
        <f>X11/SUM(SwapSold!E23:T23)</f>
        <v>22.446488759059811</v>
      </c>
      <c r="Y33" s="4">
        <f>Y11/(SUM(DualFuelMWh!E23:T23)+SUM(PPAcfd!E23:T23)+SUM(SwapSold!E23:T23))</f>
        <v>-1.1538821312250016</v>
      </c>
      <c r="AA33" s="3">
        <v>0</v>
      </c>
      <c r="AB33" s="4">
        <f>AB11/SUM('2hBatteryMWh'!E23:T23)</f>
        <v>-155.83010858117234</v>
      </c>
      <c r="AC33" s="4">
        <f>AC11/SUM(PPAcfd!E23:T23)</f>
        <v>-16.454836770560942</v>
      </c>
      <c r="AD33" s="4">
        <f>AD11/(SUM('2hBatteryMWh'!E23:T23)+SUM(PPAcfd!E23:T23))</f>
        <v>-23.250730855605539</v>
      </c>
      <c r="AE33" s="4">
        <f>AE11/SUM(SwapSold!E23:T23)</f>
        <v>12.826565005177036</v>
      </c>
      <c r="AF33" s="4">
        <f>AF11/(SUM('2hBatteryMWh'!E23:T23)+SUM(PPAcfd!E23:T23)+SUM(SwapSold!E23:T23))</f>
        <v>-5.131423496116712</v>
      </c>
    </row>
    <row r="34" spans="2:32" x14ac:dyDescent="0.3">
      <c r="B34" t="str">
        <f t="shared" si="13"/>
        <v>Portland Snowy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15146462.235005042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1.6400538740640001</v>
      </c>
      <c r="V34" s="4">
        <f>V12/SUM(PPAcfd!E24:T24)</f>
        <v>3.2046020262855723</v>
      </c>
      <c r="W34" s="4">
        <f>W12/(SUM(DualFuelMWh!E24:T24)+SUM(PPAcfd!E24:T24))</f>
        <v>2.7911978468438097</v>
      </c>
      <c r="X34" s="4">
        <f>X12/SUM(SwapSold!E24:T24)</f>
        <v>0.62956926961921988</v>
      </c>
      <c r="Y34" s="4">
        <f>Y12/(SUM(DualFuelMWh!E24:T24)+SUM(PPAcfd!E24:T24)+SUM(SwapSold!E24:T24))</f>
        <v>1.8990776913214495</v>
      </c>
      <c r="AA34" t="s">
        <v>24</v>
      </c>
      <c r="AB34" s="4">
        <f>AB12/SUM('2hBatteryMWh'!E24:T24)</f>
        <v>4.9374707993929663</v>
      </c>
      <c r="AC34" s="4">
        <f>AC12/SUM(PPAcfd!E24:T24)</f>
        <v>3.2046020262855723</v>
      </c>
      <c r="AD34" s="4">
        <f>AD12/(SUM('2hBatteryMWh'!E24:T24)+SUM(PPAcfd!E24:T24))</f>
        <v>3.3570549397516758</v>
      </c>
      <c r="AE34" s="4">
        <f>AE12/SUM(SwapSold!E24:T24)</f>
        <v>0.62956926961921988</v>
      </c>
      <c r="AF34" s="4">
        <f>AF12/(SUM('2hBatteryMWh'!E24:T24)+SUM(PPAcfd!E24:T24)+SUM(SwapSold!E24:T24))</f>
        <v>2.0872841285893013</v>
      </c>
    </row>
    <row r="35" spans="2:32" x14ac:dyDescent="0.3">
      <c r="B35" t="str">
        <f t="shared" si="13"/>
        <v>Portland Snowy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12829321.850352718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Portland Snowy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12829321.850352718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Portland Snowy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12829321.850352718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Portland Snowy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12829321.850352718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Portland Snowy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12829321.850352718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Portland Snowy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10172464.049773032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Portland Snowy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10172464.049773032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Portland Snowy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10172464.049773032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Portland Snowy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10172464.049773032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Portland Snowy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6858042.6610040488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Portland Snowy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6858042.6610040488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Portland Snowy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6858042.6610040488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Portland Snowy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3102117.9019418992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Portland Snowy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12653720.637396168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Portland Snowy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111028862.49214466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Portland Snowy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45869401.075771347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Portland Snowy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45869401.075771347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Portland Snowy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45869401.075771347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Portland Snowy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20182571.390317071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Portland Snowy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20182571.390317071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Portland Snowy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20182571.390317071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Portland Snowy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20182571.390317071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Portland Snowy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4218565.8238343038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Portland Snowy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4218565.8238343038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Portland Snowy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4218565.8238343038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Portland Snowy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4218565.8238343038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Portland Snowy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4218565.8238343038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Portland Snowy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-12673007.39090104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Portland Snowy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-12673007.39090104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Portland Snowy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-12673007.39090104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Portland Snowy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-12673007.39090104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Portland Snowy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-34380529.933405399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Portland Snowy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-34380529.933405399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Portland Snowy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-34380529.933405399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Portland Snowy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-63027789.901360571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Portland Snowy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4324617.7996796258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Portland Snowy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87051669.91733025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Portland Snowy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36510542.467338674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Portland Snowy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36510542.467338674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Portland Snowy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36510542.467338674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Portland Snowy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18192084.980985545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Portland Snowy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18192084.980985545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Portland Snowy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18192084.980985545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Portland Snowy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18192084.980985545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Portland Snowy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4532327.5946633741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Portland Snowy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4532327.5946633741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Portland Snowy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4532327.5946633741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Portland Snowy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4532327.5946633741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Portland Snowy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4532327.5946633741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Portland Snowy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-11130095.453270108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Portland Snowy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-11130095.453270108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Portland Snowy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-11130095.453270108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Portland Snowy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-11130095.453270108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Portland Snowy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-30668916.815366596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Portland Snowy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-30668916.815366596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Portland Snowy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-30668916.815366596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Portland Snowy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-52810441.476492196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Portland Snowy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3497142.1645452599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Portland Snowy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1.6041298105762176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Portland Snowy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0.66271482934563519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Portland Snowy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0.66271482934563519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Portland Snowy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0.66271482934563519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Portland Snowy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0.29159502938779447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Portland Snowy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0.29159502938779447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Portland Snowy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0.29159502938779447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Portland Snowy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0.29159502938779447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Portland Snowy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6.0949261696429648E-2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Portland Snowy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6.0949261696429648E-2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Portland Snowy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6.0949261696429648E-2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Portland Snowy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6.0949261696429648E-2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Portland Snowy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6.0949261696429648E-2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Portland Snowy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-0.18309787643582665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Portland Snowy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-0.18309787643582665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Portland Snowy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-0.18309787643582665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Portland Snowy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-0.18309787643582665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Portland Snowy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-0.49672519137522037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Portland Snowy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-0.49672519137522037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Portland Snowy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-0.49672519137522037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Portland Snowy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-0.9106168829088056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Portland Snowy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6.2481486129837914E-2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Portland Snowy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1.2243947786168097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Portland Snowy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0.51352624945540792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Portland Snowy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0.51352624945540792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Portland Snowy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0.51352624945540792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Portland Snowy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0.25587440061776018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Portland Snowy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0.25587440061776018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Portland Snowy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0.25587440061776018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Portland Snowy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0.25587440061776018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Portland Snowy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6.3747866607920783E-2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Portland Snowy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6.3747866607920783E-2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Portland Snowy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6.3747866607920783E-2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Portland Snowy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6.3747866607920783E-2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Portland Snowy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6.3747866607920783E-2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Portland Snowy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-0.15654645995225905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Portland Snowy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-0.15654645995225905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Portland Snowy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-0.15654645995225905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Portland Snowy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-0.15654645995225905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Portland Snowy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-0.43136290952521417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Portland Snowy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-0.43136290952521417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Portland Snowy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-0.43136290952521417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Portland Snowy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-0.74278677091055967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Portland Snowy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4.9187828451955594E-2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Portland Snowy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256586732.52165449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Portland Snowy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133048490.90240172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Portland Snowy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133048490.90240172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Portland Snowy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133048490.90240172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Portland Snowy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78274676.695230126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Portland Snowy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78274676.695230126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Portland Snowy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78274676.695230126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Portland Snowy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78274676.695230126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Portland Snowy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37955838.99586989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Portland Snowy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37955838.99586989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Portland Snowy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37955838.99586989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Portland Snowy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37955838.99586989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Portland Snowy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37955838.99586989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Portland Snowy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-3861035.4531322271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Portland Snowy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-3861035.4531322271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Portland Snowy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-3861035.4531322271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Portland Snowy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-3861035.4531322271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Portland Snowy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-54217555.988596357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Portland Snowy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-54217555.988596357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Portland Snowy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-54217555.988596357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Portland Snowy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-110700735.67723921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Portland Snowy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38079114.550257474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Portland Snowy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247753860.17402518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Portland Snowy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128533646.93991925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Portland Snowy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128533646.93991925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Portland Snowy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128533646.93991925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Portland Snowy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75734427.17537795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Portland Snowy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75734427.17537795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Portland Snowy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75734427.17537795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Portland Snowy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75734427.17537795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Portland Snowy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36256842.486986086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Portland Snowy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36256842.486986086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Portland Snowy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36256842.486986086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Portland Snowy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36256842.486986086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Portland Snowy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36256842.486986086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Portland Snowy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-4874982.0527240075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Portland Snowy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-4874982.0527240075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Portland Snowy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-4874982.0527240075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Portland Snowy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-4874982.0527240075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Portland Snowy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-54251206.366893128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Portland Snowy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-54251206.366893128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Portland Snowy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-54251206.366893128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Portland Snowy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-105688483.5721496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Portland Snowy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36183535.010369807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Portland Snowy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331955428.87509561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Portland Snowy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156149177.90910298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Portland Snowy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156149177.90910298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Portland Snowy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156149177.90910298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Portland Snowy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80770536.330689982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Portland Snowy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80770536.330689982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Portland Snowy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80770536.330689982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Portland Snowy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80770536.330689982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Portland Snowy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27646086.460467674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Portland Snowy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27646086.460467674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Portland Snowy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27646086.460467674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Portland Snowy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27646086.460467674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Portland Snowy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27646086.460467674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Portland Snowy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-27720453.493398078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Portland Snowy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-27720453.493398078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Portland Snowy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-27720453.493398078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Portland Snowy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-27720453.493398078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Portland Snowy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-95489778.961302578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Portland Snowy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-95489778.961302578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Portland Snowy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-95489778.961302578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Portland Snowy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-174952510.95464444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Portland Snowy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27854432.172653265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Portland Snowy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307978236.30028117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Portland Snowy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146790319.30067033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Portland Snowy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146790319.30067033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Portland Snowy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146790319.30067033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Portland Snowy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78780049.921358466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Portland Snowy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78780049.921358466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Portland Snowy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78780049.921358466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Portland Snowy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78780049.921358466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Portland Snowy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27959848.231296744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Portland Snowy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27959848.231296744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Portland Snowy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27959848.231296744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Portland Snowy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27959848.231296744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Portland Snowy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27959848.231296744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Portland Snowy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-26177541.555767149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Portland Snowy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-26177541.555767149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Portland Snowy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-26177541.555767149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Portland Snowy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-26177541.555767149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Portland Snowy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-91778165.843263775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Portland Snowy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-91778165.843263775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Portland Snowy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-91778165.843263775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Portland Snowy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-161601042.9505837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Portland Snowy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27026956.5375189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Portland Snowy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4.7960466070597523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Portland Snowy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2.2560219528384637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Portland Snowy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2.2560219528384637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Portland Snowy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2.2560219528384637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Portland Snowy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1.166961655159316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Portland Snowy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1.166961655159316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Portland Snowy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1.166961655159316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Portland Snowy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1.166961655159316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Portland Snowy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0.3994268737117016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Portland Snowy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0.3994268737117016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Portland Snowy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0.3994268737117016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Portland Snowy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0.3994268737117016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Portland Snowy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0.3994268737117016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Portland Snowy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-0.40050131842607667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Portland Snowy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-0.40050131842607667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Portland Snowy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-0.40050131842607667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Portland Snowy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-0.40050131842607667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Portland Snowy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-1.3796232583036381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Portland Snowy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-1.3796232583036381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Portland Snowy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-1.3796232583036381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Portland Snowy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-2.5276899353748066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Portland Snowy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0.40243702404847809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Portland Snowy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4.3317600318498632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Portland Snowy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2.0646278316535147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Portland Snowy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2.0646278316535147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Portland Snowy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2.0646278316535147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Portland Snowy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1.10805320420028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Portland Snowy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1.10805320420028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Portland Snowy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1.10805320420028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Portland Snowy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1.10805320420028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Portland Snowy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0.39325945404411927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Portland Snowy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0.39325945404411927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Portland Snowy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0.39325945404411927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Portland Snowy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0.39325945404411927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Portland Snowy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0.39325945404411927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Portland Snowy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-0.36819104364504568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Portland Snowy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-0.36819104364504568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Portland Snowy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-0.36819104364504568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Portland Snowy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-0.36819104364504568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Portland Snowy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-1.2908736518924449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Portland Snowy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-1.2908736518924449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Portland Snowy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-1.2908736518924449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Portland Snowy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-2.2729428785872701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Portland Snowy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0.38013819261442683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Portland Snowy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22706626.268170178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Portland Snowy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31782174.495811209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Portland Snowy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31782174.495811209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Portland Snowy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31782174.495811209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Portland Snowy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36654448.558152176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Portland Snowy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36654448.558152176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Portland Snowy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36654448.558152176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Portland Snowy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36654448.558152176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Portland Snowy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39715611.513945185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Portland Snowy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39715611.513945185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Portland Snowy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39715611.513945185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Portland Snowy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39715611.513945185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Portland Snowy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39715611.513945185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Portland Snowy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46191201.198980704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Portland Snowy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46191201.198980704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Portland Snowy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46191201.198980704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Portland Snowy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46191201.198980704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Portland Snowy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58902066.724557079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Portland Snowy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58902066.724557079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Portland Snowy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58902066.724557079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Portland Snowy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46712000.692295432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Portland Snowy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42494157.924243137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Portland Snowy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13873753.920540869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Portland Snowy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27267330.533328742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Portland Snowy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27267330.533328742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Portland Snowy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27267330.533328742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Portland Snowy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34114199.0383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Portland Snowy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34114199.0383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Portland Snowy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34114199.0383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Portland Snowy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34114199.0383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Portland Snowy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38016615.005061381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Portland Snowy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38016615.005061381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Portland Snowy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38016615.005061381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Portland Snowy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38016615.005061381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Portland Snowy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38016615.005061381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Portland Snowy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45177254.599388927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Portland Snowy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45177254.599388927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Portland Snowy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45177254.599388927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Portland Snowy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45177254.599388927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Portland Snowy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15719694.280418277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Portland Snowy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15719694.280418277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Portland Snowy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15719694.280418277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Portland Snowy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-15738348.503844082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Portland Snowy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40598578.384355471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Portland Snowy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98075322.621611297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Portland Snowy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54882861.50251247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Portland Snowy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54882861.50251247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Portland Snowy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54882861.50251247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Portland Snowy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39150308.193612032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Portland Snowy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39150308.193612032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Portland Snowy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39150308.193612032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Portland Snowy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39150308.193612032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Portland Snowy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29405858.978542969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Portland Snowy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29405858.978542969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Portland Snowy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29405858.978542969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Portland Snowy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29405858.978542969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Portland Snowy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29405858.978542969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Portland Snowy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22331783.158714853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Portland Snowy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22331783.158714853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Portland Snowy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22331783.158714853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Portland Snowy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22331783.158714853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Portland Snowy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17629843.751850858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Portland Snowy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17629843.751850858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Portland Snowy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17629843.751850858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Portland Snowy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-17539774.5851098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Portland Snowy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32269475.546638928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Portland Snowy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74098130.046796858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Portland Snowy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45524002.894079819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Portland Snowy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45524002.894079819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Portland Snowy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45524002.894079819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Portland Snowy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37159821.784280516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Portland Snowy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37159821.784280516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Portland Snowy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37159821.784280516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Portland Snowy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37159821.784280516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Portland Snowy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29719620.749372039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Portland Snowy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29719620.749372039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Portland Snowy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29719620.749372039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Portland Snowy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29719620.749372039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Portland Snowy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29719620.749372039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Portland Snowy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23874695.096345782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Portland Snowy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23874695.096345782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Portland Snowy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23874695.096345782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Portland Snowy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23874695.096345782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Portland Snowy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-21807265.195952371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Portland Snowy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-21807265.195952371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Portland Snowy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-21807265.195952371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Portland Snowy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-71650907.882278174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Portland Snowy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31441999.911504567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Portland Snowy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1.4169788392665701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Portland Snowy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0.79294007206581019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Portland Snowy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0.79294007206581019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Portland Snowy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0.79294007206581019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Portland Snowy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0.56563829491689777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Portland Snowy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0.56563829491689777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Portland Snowy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0.56563829491689777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Portland Snowy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0.56563829491689777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Portland Snowy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0.42485182622147871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Portland Snowy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0.42485182622147871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Portland Snowy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0.42485182622147871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Portland Snowy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0.42485182622147871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Portland Snowy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0.42485182622147871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Portland Snowy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0.32264654689002981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Portland Snowy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0.32264654689002981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Portland Snowy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0.32264654689002981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Portland Snowy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0.32264654689002981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Portland Snowy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0.25471356981744897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Portland Snowy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0.25471356981744897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Portland Snowy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0.25471356981744897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Portland Snowy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-0.2534122628226726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Portland Snowy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0.46622496650081546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Portland Snowy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1.0422012997651386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Portland Snowy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0.64030192066598446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Portland Snowy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0.64030192066598446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Portland Snowy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0.64030192066598446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Portland Snowy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0.52265846031687024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Portland Snowy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0.52265846031687024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Portland Snowy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0.52265846031687024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Portland Snowy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0.52265846031687024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Portland Snowy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0.41801091814275104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Portland Snowy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0.41801091814275104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Portland Snowy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0.41801091814275104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Portland Snowy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0.41801091814275104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Portland Snowy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0.41801091814275104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Portland Snowy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0.3358011632033564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Portland Snowy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0.3358011632033564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Portland Snowy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0.3358011632033564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Portland Snowy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0.3358011632033564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Portland Snowy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-0.30672245193220105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Portland Snowy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-0.30672245193220105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Portland Snowy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-0.30672245193220105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Portland Snowy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-1.0077807534023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Portland Snowy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0.44223643908814109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Portland Snowy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220926566.38295093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Portland Snowy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110279776.83333164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Portland Snowy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110279776.83333164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Portland Snowy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110279776.83333164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Portland Snowy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60587964.940372914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Portland Snowy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60587964.940372914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Portland Snowy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60587964.940372914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Portland Snowy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60587964.940372914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Portland Snowy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23427520.63663337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Portland Snowy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23427520.63663337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Portland Snowy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23427520.63663337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Portland Snowy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23427520.63663337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Portland Snowy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23427520.63663337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Portland Snowy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-15047446.102497039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Portland Snowy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-15047446.102497039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Portland Snowy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-15047446.102497039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Portland Snowy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-15047446.102497039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Portland Snowy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-61109249.027897179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Portland Snowy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-61109249.027897179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Portland Snowy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-61109249.027897179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Portland Snowy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-111924721.05328386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Portland Snowy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23529814.37297364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Portland Snowy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220926566.38295093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Portland Snowy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110279776.83333164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Portland Snowy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110279776.83333164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Portland Snowy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110279776.83333164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Portland Snowy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60587964.940372914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Portland Snowy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60587964.940372914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Portland Snowy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60587964.940372914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Portland Snowy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60587964.940372914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Portland Snowy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23427520.63663337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Portland Snowy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23427520.63663337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Portland Snowy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23427520.63663337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Portland Snowy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23427520.63663337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Portland Snowy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23427520.63663337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Portland Snowy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-15047446.102497039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Portland Snowy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-15047446.102497039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Portland Snowy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-15047446.102497039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Portland Snowy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-15047446.102497039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Portland Snowy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-61109249.027897179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Portland Snowy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-61109249.027897179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Portland Snowy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-61109249.027897179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Portland Snowy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-108790601.4740915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Portland Snowy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23529814.37297364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Portland Snowy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220926566.38295093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Portland Snowy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110279776.83333164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Portland Snowy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110279776.83333164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Portland Snowy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110279776.83333164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Portland Snowy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60587964.940372914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Portland Snowy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60587964.940372914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Portland Snowy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60587964.940372914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Portland Snowy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60587964.940372914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Portland Snowy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23427520.63663337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Portland Snowy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23427520.63663337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Portland Snowy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23427520.63663337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Portland Snowy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23427520.63663337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Portland Snowy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23427520.63663337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Portland Snowy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-15047446.102497039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Portland Snowy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-15047446.102497039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Portland Snowy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-15047446.102497039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Portland Snowy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-15047446.102497039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Portland Snowy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-61109249.027897179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Portland Snowy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-61109249.027897179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Portland Snowy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-61109249.027897179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Portland Snowy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-111924721.05328386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Portland Snowy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23529814.37297364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Portland Snowy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220926566.38295093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Portland Snowy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110279776.83333164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Portland Snowy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110279776.83333164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Portland Snowy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110279776.83333164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Portland Snowy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60587964.940372914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Portland Snowy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60587964.940372914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Portland Snowy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60587964.940372914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Portland Snowy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60587964.940372914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Portland Snowy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23427520.63663337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Portland Snowy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23427520.63663337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Portland Snowy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23427520.63663337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Portland Snowy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23427520.63663337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Portland Snowy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23427520.63663337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Portland Snowy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-15047446.102497039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Portland Snowy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-15047446.102497039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Portland Snowy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-15047446.102497039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Portland Snowy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-15047446.102497039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Portland Snowy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-61109249.027897179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Portland Snowy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-61109249.027897179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Portland Snowy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-61109249.027897179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Portland Snowy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-108790601.4740915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Portland Snowy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23529814.37297364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Portland Snowy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-233880106.25348431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Portland Snowy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-101266316.40659051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Portland Snowy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-101266316.40659051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Portland Snowy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-101266316.40659051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Portland Snowy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-41620228.13707795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Portland Snowy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-41620228.13707795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Portland Snowy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-41620228.13707795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Portland Snowy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-41620228.13707795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Portland Snowy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1759772.5180752943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Portland Snowy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1759772.5180752943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Portland Snowy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1759772.5180752943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Portland Snowy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1759772.5180752943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Portland Snowy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1759772.5180752943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Portland Snowy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50052236.652112931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Portland Snowy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50052236.652112931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Portland Snowy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50052236.652112931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Portland Snowy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50052236.652112931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Portland Snowy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113119622.71315344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Portland Snowy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113119622.71315344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Portland Snowy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113119622.71315344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Portland Snowy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157412736.36953464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Portland Snowy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4415043.3739856649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Portland Snowy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-233880106.25348431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Portland Snowy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-101266316.40659051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Portland Snowy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-101266316.40659051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Portland Snowy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-101266316.40659051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Portland Snowy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-41620228.13707795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Portland Snowy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-41620228.13707795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Portland Snowy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-41620228.13707795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Portland Snowy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-41620228.13707795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Portland Snowy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1759772.5180752943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Portland Snowy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1759772.5180752943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Portland Snowy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1759772.5180752943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Portland Snowy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1759772.5180752943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Portland Snowy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1759772.5180752943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Portland Snowy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50052236.652112931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Portland Snowy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50052236.652112931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Portland Snowy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50052236.652112931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Portland Snowy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50052236.652112931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Portland Snowy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69970900.647311404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Portland Snowy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69970900.647311404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Portland Snowy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69970900.647311404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Portland Snowy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89950135.068305522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Portland Snowy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4415043.3739856649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Portland Snowy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-233880106.25348431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Portland Snowy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-101266316.40659051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Portland Snowy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-101266316.40659051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Portland Snowy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-101266316.40659051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Portland Snowy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-41620228.13707795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Portland Snowy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-41620228.13707795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Portland Snowy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-41620228.13707795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Portland Snowy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-41620228.13707795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Portland Snowy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1759772.5180752943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Portland Snowy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1759772.5180752943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Portland Snowy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1759772.5180752943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Portland Snowy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1759772.5180752943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Portland Snowy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1759772.5180752943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Portland Snowy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50052236.652112931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Portland Snowy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50052236.652112931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Portland Snowy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50052236.652112931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Portland Snowy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50052236.652112931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Portland Snowy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113119622.71315344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Portland Snowy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113119622.71315344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Portland Snowy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113119622.71315344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Portland Snowy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157412736.36953464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Portland Snowy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4415043.3739856649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Portland Snowy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-233880106.25348431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Portland Snowy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-101266316.40659051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Portland Snowy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-101266316.40659051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Portland Snowy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-101266316.40659051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Portland Snowy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-41620228.13707795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Portland Snowy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-41620228.13707795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Portland Snowy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-41620228.13707795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Portland Snowy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-41620228.13707795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Portland Snowy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1759772.5180752943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Portland Snowy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1759772.5180752943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Portland Snowy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1759772.5180752943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Portland Snowy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1759772.5180752943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Portland Snowy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1759772.5180752943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Portland Snowy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50052236.652112931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Portland Snowy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50052236.652112931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Portland Snowy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50052236.652112931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Portland Snowy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50052236.652112931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Portland Snowy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69970900.647311404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Portland Snowy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69970900.647311404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Portland Snowy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69970900.647311404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Portland Snowy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89950135.068305522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Portland Snowy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4415043.3739856649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Portland Snowy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29.464502606554586</v>
      </c>
      <c r="K577">
        <v>1</v>
      </c>
      <c r="L577">
        <v>1</v>
      </c>
    </row>
    <row r="578" spans="2:12" x14ac:dyDescent="0.3">
      <c r="B578" t="str">
        <f t="shared" si="76"/>
        <v>Portland Snowy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14.765046342765709</v>
      </c>
      <c r="K578">
        <v>2</v>
      </c>
      <c r="L578">
        <v>1</v>
      </c>
    </row>
    <row r="579" spans="2:12" x14ac:dyDescent="0.3">
      <c r="B579" t="str">
        <f t="shared" si="76"/>
        <v>Portland Snowy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7.0622456613647708</v>
      </c>
      <c r="K579">
        <v>3</v>
      </c>
      <c r="L579">
        <v>1</v>
      </c>
    </row>
    <row r="580" spans="2:12" x14ac:dyDescent="0.3">
      <c r="B580" t="str">
        <f t="shared" si="76"/>
        <v>Portland Snowy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1.5739059566563836</v>
      </c>
      <c r="K580">
        <v>4</v>
      </c>
      <c r="L580">
        <v>1</v>
      </c>
    </row>
    <row r="581" spans="2:12" x14ac:dyDescent="0.3">
      <c r="B581" t="str">
        <f t="shared" si="76"/>
        <v>Portland Snowy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-5.241518748280023</v>
      </c>
      <c r="K581">
        <v>5</v>
      </c>
      <c r="L581">
        <v>1</v>
      </c>
    </row>
    <row r="582" spans="2:12" x14ac:dyDescent="0.3">
      <c r="B582" t="str">
        <f t="shared" si="76"/>
        <v>Portland Snowy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-16.654926312134158</v>
      </c>
      <c r="K582">
        <v>6</v>
      </c>
      <c r="L582">
        <v>1</v>
      </c>
    </row>
    <row r="583" spans="2:12" x14ac:dyDescent="0.3">
      <c r="B583" t="str">
        <f t="shared" si="76"/>
        <v>Portland Snowy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-39.98216693933005</v>
      </c>
      <c r="K583">
        <v>7</v>
      </c>
      <c r="L583">
        <v>1</v>
      </c>
    </row>
    <row r="584" spans="2:12" x14ac:dyDescent="0.3">
      <c r="B584" t="str">
        <f t="shared" si="76"/>
        <v>Portland Snowy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1.6400538740640001</v>
      </c>
      <c r="K584">
        <v>8</v>
      </c>
      <c r="L584">
        <v>1</v>
      </c>
    </row>
    <row r="585" spans="2:12" x14ac:dyDescent="0.3">
      <c r="B585" t="str">
        <f>$B$2</f>
        <v>Portland Snowy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27.316417184484983</v>
      </c>
      <c r="K585">
        <f>K577</f>
        <v>1</v>
      </c>
      <c r="L585">
        <f>L577+1</f>
        <v>2</v>
      </c>
    </row>
    <row r="586" spans="2:12" x14ac:dyDescent="0.3">
      <c r="B586" t="str">
        <f>B585</f>
        <v>Portland Snowy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14.277830305747861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Portland Snowy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8.0763158248388986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Portland Snowy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3.1901215048359273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Portland Snowy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-2.0947493017565102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Portland Snowy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-8.7922415746019187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Portland Snowy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-16.928879798140958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Portland Snowy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3.2046020262855723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Portland Snowy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27.999154218518008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Portland Snowy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14.417583779509027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Portland Snowy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7.7965770364891895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Portland Snowy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2.7579655458514893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Portland Snowy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-2.8871792647660168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Portland Snowy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-10.592736963995138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Portland Snowy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-21.367295636378085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Portland Snowy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2.7911978468438097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Portland Snowy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-33.350460052116745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Portland Snowy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-14.440211671028763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Portland Snowy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-5.9348944982144012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Portland Snowy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0.2509372173846815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Portland Snowy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7.1372685164432079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Portland Snowy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16.130450421109035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Portland Snowy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22.446488759059811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Portland Snowy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0.62956926961921988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Portland Snowy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5.1977759478869814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Portland Snowy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3.0758301616977444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Portland Snowy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2.2535737933770292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Portland Snowy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1.7260112748286289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Portland Snowy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1.34415261407523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Portland Snowy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1.0999783263303802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Portland Snowy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-1.1538821312250016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Portland Snowy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1.8990776913214495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Portland Snowy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84.911167753469471</v>
      </c>
      <c r="K617">
        <f t="shared" si="80"/>
        <v>1</v>
      </c>
      <c r="L617">
        <v>1</v>
      </c>
    </row>
    <row r="618" spans="2:12" x14ac:dyDescent="0.3">
      <c r="B618" t="str">
        <f t="shared" si="86"/>
        <v>Portland Snowy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40.826847005686197</v>
      </c>
      <c r="K618">
        <f t="shared" si="80"/>
        <v>2</v>
      </c>
      <c r="L618">
        <v>1</v>
      </c>
    </row>
    <row r="619" spans="2:12" x14ac:dyDescent="0.3">
      <c r="B619" t="str">
        <f t="shared" si="86"/>
        <v>Portland Snowy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22.427656821128572</v>
      </c>
      <c r="K619">
        <f t="shared" si="80"/>
        <v>3</v>
      </c>
      <c r="L619">
        <v>1</v>
      </c>
    </row>
    <row r="620" spans="2:12" x14ac:dyDescent="0.3">
      <c r="B620" t="str">
        <f t="shared" si="86"/>
        <v>Portland Snowy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6.2374416685522434</v>
      </c>
      <c r="K620">
        <f t="shared" si="80"/>
        <v>4</v>
      </c>
      <c r="L620">
        <v>1</v>
      </c>
    </row>
    <row r="621" spans="2:12" x14ac:dyDescent="0.3">
      <c r="B621" t="str">
        <f t="shared" si="86"/>
        <v>Portland Snowy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-18.09277758215952</v>
      </c>
      <c r="K621">
        <f t="shared" si="80"/>
        <v>5</v>
      </c>
      <c r="L621">
        <v>1</v>
      </c>
    </row>
    <row r="622" spans="2:12" x14ac:dyDescent="0.3">
      <c r="B622" t="str">
        <f t="shared" si="86"/>
        <v>Portland Snowy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-65.066947229279222</v>
      </c>
      <c r="K622">
        <f t="shared" si="80"/>
        <v>6</v>
      </c>
      <c r="L622">
        <v>1</v>
      </c>
    </row>
    <row r="623" spans="2:12" x14ac:dyDescent="0.3">
      <c r="B623" t="str">
        <f t="shared" si="86"/>
        <v>Portland Snowy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-155.83010858117234</v>
      </c>
      <c r="K623">
        <f t="shared" si="80"/>
        <v>7</v>
      </c>
      <c r="L623">
        <v>1</v>
      </c>
    </row>
    <row r="624" spans="2:12" x14ac:dyDescent="0.3">
      <c r="B624" t="str">
        <f t="shared" si="86"/>
        <v>Portland Snowy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4.9374707993929663</v>
      </c>
      <c r="K624">
        <f t="shared" si="80"/>
        <v>8</v>
      </c>
      <c r="L624">
        <v>1</v>
      </c>
    </row>
    <row r="625" spans="2:12" x14ac:dyDescent="0.3">
      <c r="B625" t="str">
        <f>$B$2</f>
        <v>Portland Snowy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27.316417184484983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Portland Snowy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14.277830305747861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Portland Snowy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8.0763158248388986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Portland Snowy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3.1901215048359273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Portland Snowy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-2.0947493017565102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Portland Snowy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-8.7922415746019187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Portland Snowy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-16.454836770560942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Portland Snowy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3.2046020262855723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Portland Snowy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33.795878610459823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Portland Snowy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17.032744689274658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Portland Snowy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9.4766422789188685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Portland Snowy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3.4644921558597508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Portland Snowy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-3.3567064598822536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Portland Snowy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-12.366184190504521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Portland Snowy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-23.250730855605539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Portland Snowy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3.3570549397516758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Portland Snowy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-33.350460052116745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Portland Snowy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-14.440211671028763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Portland Snowy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-5.9348944982144012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Portland Snowy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0.2509372173846815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Portland Snowy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7.1372685164432079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Portland Snowy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9.9775981986241451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Portland Snowy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12.826565005177036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Portland Snowy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0.62956926961921988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Portland Snowy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4.5950353013915164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Portland Snowy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2.9124318296421468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Portland Snowy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2.4246458187492008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Portland Snowy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1.9703786095167808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Portland Snowy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1.61191571647832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Portland Snowy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-1.5107733746700422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Portland Snowy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-5.131423496116712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Portland Snowy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2.0872841285893013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2020-08-12T09:08:10Z</dcterms:modified>
</cp:coreProperties>
</file>