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A0517EF9-93B1-469C-BA50-FAD9E68C989D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N226" i="16"/>
  <c r="N161" i="16"/>
  <c r="N97" i="16"/>
  <c r="O82" i="16"/>
  <c r="O51" i="16"/>
  <c r="N41" i="16"/>
  <c r="O10" i="16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N242" i="16" s="1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O235" i="16" s="1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N216" i="16" s="1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O200" i="16" s="1"/>
  <c r="D200" i="16"/>
  <c r="C200" i="16"/>
  <c r="B200" i="16"/>
  <c r="F199" i="16"/>
  <c r="E199" i="16"/>
  <c r="D199" i="16"/>
  <c r="C199" i="16"/>
  <c r="B199" i="16"/>
  <c r="F198" i="16"/>
  <c r="E198" i="16"/>
  <c r="O198" i="16" s="1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N192" i="16" s="1"/>
  <c r="E192" i="16"/>
  <c r="D192" i="16"/>
  <c r="C192" i="16"/>
  <c r="B192" i="16"/>
  <c r="F191" i="16"/>
  <c r="E191" i="16"/>
  <c r="D191" i="16"/>
  <c r="C191" i="16"/>
  <c r="B191" i="16"/>
  <c r="F190" i="16"/>
  <c r="O190" i="16" s="1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N184" i="16" s="1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M168" i="16" s="1"/>
  <c r="D168" i="16"/>
  <c r="C168" i="16"/>
  <c r="B168" i="16"/>
  <c r="F167" i="16"/>
  <c r="E167" i="16"/>
  <c r="D167" i="16"/>
  <c r="C167" i="16"/>
  <c r="B167" i="16"/>
  <c r="F166" i="16"/>
  <c r="E166" i="16"/>
  <c r="O166" i="16" s="1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M152" i="16" s="1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N145" i="16" s="1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O131" i="16" s="1"/>
  <c r="D131" i="16"/>
  <c r="C131" i="16"/>
  <c r="B131" i="16"/>
  <c r="F130" i="16"/>
  <c r="E130" i="16"/>
  <c r="D130" i="16"/>
  <c r="C130" i="16"/>
  <c r="B130" i="16"/>
  <c r="F129" i="16"/>
  <c r="E129" i="16"/>
  <c r="N129" i="16" s="1"/>
  <c r="D129" i="16"/>
  <c r="C129" i="16"/>
  <c r="B129" i="16"/>
  <c r="F128" i="16"/>
  <c r="O128" i="16" s="1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M125" i="16" s="1"/>
  <c r="D125" i="16"/>
  <c r="C125" i="16"/>
  <c r="B125" i="16"/>
  <c r="F124" i="16"/>
  <c r="E124" i="16"/>
  <c r="O124" i="16" s="1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O115" i="16" s="1"/>
  <c r="D115" i="16"/>
  <c r="C115" i="16"/>
  <c r="B115" i="16"/>
  <c r="F114" i="16"/>
  <c r="E114" i="16"/>
  <c r="D114" i="16"/>
  <c r="C114" i="16"/>
  <c r="B114" i="16"/>
  <c r="F113" i="16"/>
  <c r="E113" i="16"/>
  <c r="N113" i="16" s="1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M109" i="16" s="1"/>
  <c r="D109" i="16"/>
  <c r="C109" i="16"/>
  <c r="B109" i="16"/>
  <c r="F108" i="16"/>
  <c r="E108" i="16"/>
  <c r="O108" i="16" s="1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N103" i="16" s="1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O99" i="16" s="1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O96" i="16" s="1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M93" i="16" s="1"/>
  <c r="D93" i="16"/>
  <c r="C93" i="16"/>
  <c r="B93" i="16"/>
  <c r="F92" i="16"/>
  <c r="E92" i="16"/>
  <c r="O92" i="16" s="1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N89" i="16" s="1"/>
  <c r="D89" i="16"/>
  <c r="C89" i="16"/>
  <c r="B89" i="16"/>
  <c r="F88" i="16"/>
  <c r="E88" i="16"/>
  <c r="D88" i="16"/>
  <c r="C88" i="16"/>
  <c r="B88" i="16"/>
  <c r="F87" i="16"/>
  <c r="N87" i="16" s="1"/>
  <c r="E87" i="16"/>
  <c r="O87" i="16" s="1"/>
  <c r="D87" i="16"/>
  <c r="C87" i="16"/>
  <c r="B87" i="16"/>
  <c r="F86" i="16"/>
  <c r="E86" i="16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E83" i="16"/>
  <c r="O83" i="16" s="1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O80" i="16" s="1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M77" i="16" s="1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N73" i="16" s="1"/>
  <c r="D73" i="16"/>
  <c r="C73" i="16"/>
  <c r="B73" i="16"/>
  <c r="F72" i="16"/>
  <c r="E72" i="16"/>
  <c r="D72" i="16"/>
  <c r="C72" i="16"/>
  <c r="B72" i="16"/>
  <c r="F71" i="16"/>
  <c r="O71" i="16" s="1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O67" i="16" s="1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O64" i="16" s="1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M61" i="16" s="1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N57" i="16" s="1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O52" i="16" s="1"/>
  <c r="D52" i="16"/>
  <c r="C52" i="16"/>
  <c r="B52" i="16"/>
  <c r="F51" i="16"/>
  <c r="E51" i="16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O48" i="16" s="1"/>
  <c r="D48" i="16"/>
  <c r="C48" i="16"/>
  <c r="B48" i="16"/>
  <c r="F47" i="16"/>
  <c r="E47" i="16"/>
  <c r="N47" i="16" s="1"/>
  <c r="D47" i="16"/>
  <c r="C47" i="16"/>
  <c r="B47" i="16"/>
  <c r="F46" i="16"/>
  <c r="E46" i="16"/>
  <c r="D46" i="16"/>
  <c r="C46" i="16"/>
  <c r="B46" i="16"/>
  <c r="F45" i="16"/>
  <c r="E45" i="16"/>
  <c r="M45" i="16" s="1"/>
  <c r="D45" i="16"/>
  <c r="C45" i="16"/>
  <c r="B45" i="16"/>
  <c r="F44" i="16"/>
  <c r="E44" i="16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D41" i="16"/>
  <c r="C41" i="16"/>
  <c r="B41" i="16"/>
  <c r="F40" i="16"/>
  <c r="E40" i="16"/>
  <c r="D40" i="16"/>
  <c r="C40" i="16"/>
  <c r="B40" i="16"/>
  <c r="F39" i="16"/>
  <c r="E39" i="16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O36" i="16" s="1"/>
  <c r="D36" i="16"/>
  <c r="C36" i="16"/>
  <c r="B36" i="16"/>
  <c r="F35" i="16"/>
  <c r="E35" i="16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O32" i="16" s="1"/>
  <c r="D32" i="16"/>
  <c r="C32" i="16"/>
  <c r="B32" i="16"/>
  <c r="F31" i="16"/>
  <c r="N31" i="16" s="1"/>
  <c r="E31" i="16"/>
  <c r="O31" i="16" s="1"/>
  <c r="D31" i="16"/>
  <c r="C31" i="16"/>
  <c r="B31" i="16"/>
  <c r="F30" i="16"/>
  <c r="E30" i="16"/>
  <c r="D30" i="16"/>
  <c r="C30" i="16"/>
  <c r="B30" i="16"/>
  <c r="F29" i="16"/>
  <c r="E29" i="16"/>
  <c r="M29" i="16" s="1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O20" i="16" s="1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N17" i="16" s="1"/>
  <c r="D17" i="16"/>
  <c r="C17" i="16"/>
  <c r="B17" i="16"/>
  <c r="F16" i="16"/>
  <c r="E16" i="16"/>
  <c r="O16" i="16" s="1"/>
  <c r="D16" i="16"/>
  <c r="C16" i="16"/>
  <c r="B16" i="16"/>
  <c r="F15" i="16"/>
  <c r="O15" i="16" s="1"/>
  <c r="E15" i="16"/>
  <c r="D15" i="16"/>
  <c r="C15" i="16"/>
  <c r="B15" i="16"/>
  <c r="F14" i="16"/>
  <c r="E14" i="16"/>
  <c r="D14" i="16"/>
  <c r="C14" i="16"/>
  <c r="B14" i="16"/>
  <c r="F13" i="16"/>
  <c r="E13" i="16"/>
  <c r="M13" i="16" s="1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D8" i="16"/>
  <c r="C8" i="16"/>
  <c r="B8" i="16"/>
  <c r="F7" i="16"/>
  <c r="E7" i="16"/>
  <c r="D7" i="16"/>
  <c r="C7" i="16"/>
  <c r="B7" i="16"/>
  <c r="F6" i="16"/>
  <c r="E6" i="16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E15" i="7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G642" i="17"/>
  <c r="E642" i="17"/>
  <c r="E643" i="17" s="1"/>
  <c r="E644" i="17" s="1"/>
  <c r="E645" i="17" s="1"/>
  <c r="E646" i="17" s="1"/>
  <c r="E647" i="17" s="1"/>
  <c r="E648" i="17" s="1"/>
  <c r="G641" i="17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E627" i="17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6" i="17"/>
  <c r="L634" i="17" s="1"/>
  <c r="L642" i="17" s="1"/>
  <c r="L650" i="17" s="1"/>
  <c r="G626" i="17"/>
  <c r="E626" i="17"/>
  <c r="L625" i="17"/>
  <c r="L633" i="17" s="1"/>
  <c r="L641" i="17" s="1"/>
  <c r="L649" i="17" s="1"/>
  <c r="G625" i="17"/>
  <c r="K616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G608" i="17"/>
  <c r="G607" i="17"/>
  <c r="G606" i="17"/>
  <c r="G605" i="17"/>
  <c r="E605" i="17"/>
  <c r="E606" i="17" s="1"/>
  <c r="E607" i="17" s="1"/>
  <c r="E608" i="17" s="1"/>
  <c r="G604" i="17"/>
  <c r="G603" i="17"/>
  <c r="G602" i="17"/>
  <c r="E602" i="17"/>
  <c r="E603" i="17" s="1"/>
  <c r="E604" i="17" s="1"/>
  <c r="G601" i="17"/>
  <c r="K594" i="17"/>
  <c r="L592" i="17"/>
  <c r="L600" i="17" s="1"/>
  <c r="L608" i="17" s="1"/>
  <c r="L616" i="17" s="1"/>
  <c r="K592" i="17"/>
  <c r="K600" i="17" s="1"/>
  <c r="K608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E590" i="17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9" i="17"/>
  <c r="L597" i="17" s="1"/>
  <c r="L605" i="17" s="1"/>
  <c r="L613" i="17" s="1"/>
  <c r="K589" i="17"/>
  <c r="K597" i="17" s="1"/>
  <c r="G589" i="17"/>
  <c r="L588" i="17"/>
  <c r="K588" i="17"/>
  <c r="K596" i="17" s="1"/>
  <c r="G588" i="17"/>
  <c r="L587" i="17"/>
  <c r="L595" i="17" s="1"/>
  <c r="L603" i="17" s="1"/>
  <c r="L611" i="17" s="1"/>
  <c r="K587" i="17"/>
  <c r="G587" i="17"/>
  <c r="E587" i="17"/>
  <c r="E588" i="17" s="1"/>
  <c r="E589" i="17" s="1"/>
  <c r="L586" i="17"/>
  <c r="L594" i="17" s="1"/>
  <c r="L602" i="17" s="1"/>
  <c r="L610" i="17" s="1"/>
  <c r="K586" i="17"/>
  <c r="G586" i="17"/>
  <c r="E586" i="17"/>
  <c r="L585" i="17"/>
  <c r="L593" i="17" s="1"/>
  <c r="L601" i="17" s="1"/>
  <c r="L609" i="17" s="1"/>
  <c r="K585" i="17"/>
  <c r="K593" i="17" s="1"/>
  <c r="K601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34" i="17"/>
  <c r="E535" i="17" s="1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13" i="17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512" i="17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7" i="17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6" i="17"/>
  <c r="E443" i="17"/>
  <c r="E444" i="17" s="1"/>
  <c r="E439" i="17"/>
  <c r="E440" i="17" s="1"/>
  <c r="E441" i="17" s="1"/>
  <c r="E442" i="17" s="1"/>
  <c r="E435" i="17"/>
  <c r="E436" i="17" s="1"/>
  <c r="E437" i="17" s="1"/>
  <c r="E438" i="17" s="1"/>
  <c r="E431" i="17"/>
  <c r="E432" i="17" s="1"/>
  <c r="E433" i="17" s="1"/>
  <c r="E434" i="17" s="1"/>
  <c r="E427" i="17"/>
  <c r="E428" i="17" s="1"/>
  <c r="E429" i="17" s="1"/>
  <c r="E430" i="17" s="1"/>
  <c r="E425" i="17"/>
  <c r="E426" i="17" s="1"/>
  <c r="E424" i="17"/>
  <c r="E407" i="17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4" i="17"/>
  <c r="E405" i="17" s="1"/>
  <c r="E406" i="17" s="1"/>
  <c r="E403" i="17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E380" i="17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E340" i="17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9" i="17"/>
  <c r="G338" i="17"/>
  <c r="E338" i="17"/>
  <c r="E339" i="17" s="1"/>
  <c r="G337" i="17"/>
  <c r="E337" i="17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E317" i="17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6" i="17"/>
  <c r="G315" i="17"/>
  <c r="E315" i="17"/>
  <c r="E316" i="17" s="1"/>
  <c r="G314" i="17"/>
  <c r="E314" i="17"/>
  <c r="G313" i="17"/>
  <c r="E302" i="17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4" i="17"/>
  <c r="E295" i="17" s="1"/>
  <c r="E296" i="17" s="1"/>
  <c r="E297" i="17" s="1"/>
  <c r="E298" i="17" s="1"/>
  <c r="E299" i="17" s="1"/>
  <c r="E300" i="17" s="1"/>
  <c r="E301" i="17" s="1"/>
  <c r="E292" i="17"/>
  <c r="E293" i="17" s="1"/>
  <c r="E271" i="17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E250" i="17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9" i="17"/>
  <c r="G248" i="17"/>
  <c r="E248" i="17"/>
  <c r="E249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E226" i="17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E205" i="17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4" i="17"/>
  <c r="E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2" i="17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E161" i="17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E138" i="17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E116" i="17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E73" i="17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E50" i="17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D15" i="17"/>
  <c r="AB15" i="17"/>
  <c r="Y15" i="17"/>
  <c r="X15" i="17"/>
  <c r="AE15" i="17" s="1"/>
  <c r="W15" i="17"/>
  <c r="V15" i="17"/>
  <c r="AC15" i="17" s="1"/>
  <c r="U15" i="17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AF4" i="17"/>
  <c r="AD4" i="17"/>
  <c r="AB4" i="17"/>
  <c r="Y4" i="17"/>
  <c r="W4" i="17"/>
  <c r="U4" i="17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I24" i="15"/>
  <c r="AG18" i="15"/>
  <c r="AG34" i="15" s="1"/>
  <c r="I17" i="15"/>
  <c r="I21" i="15" s="1"/>
  <c r="I16" i="15"/>
  <c r="I15" i="15"/>
  <c r="I31" i="15" s="1"/>
  <c r="I14" i="15"/>
  <c r="AT11" i="15"/>
  <c r="F11" i="15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J10" i="15"/>
  <c r="J26" i="15" s="1"/>
  <c r="H10" i="15"/>
  <c r="AA9" i="15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J9" i="15"/>
  <c r="J25" i="15" s="1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T9" i="15" s="1"/>
  <c r="AT10" i="15" s="1"/>
  <c r="AP8" i="15"/>
  <c r="AG8" i="15"/>
  <c r="AG24" i="15" s="1"/>
  <c r="AE8" i="15"/>
  <c r="AH8" i="15" s="1"/>
  <c r="AI8" i="15" s="1"/>
  <c r="E8" i="15" s="1"/>
  <c r="AA8" i="15"/>
  <c r="X8" i="15"/>
  <c r="X9" i="15" s="1"/>
  <c r="X10" i="15" s="1"/>
  <c r="X11" i="15" s="1"/>
  <c r="Q8" i="15"/>
  <c r="Q9" i="15" s="1"/>
  <c r="Q10" i="15" s="1"/>
  <c r="L8" i="15"/>
  <c r="L24" i="15" s="1"/>
  <c r="J8" i="15"/>
  <c r="J24" i="15" s="1"/>
  <c r="H8" i="15"/>
  <c r="G8" i="15" s="1"/>
  <c r="F8" i="15"/>
  <c r="F9" i="15" s="1"/>
  <c r="F10" i="15" s="1"/>
  <c r="D8" i="15"/>
  <c r="AP6" i="15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M17" i="7"/>
  <c r="N17" i="7"/>
  <c r="O17" i="7"/>
  <c r="M18" i="7"/>
  <c r="N18" i="7"/>
  <c r="O18" i="7"/>
  <c r="M19" i="7"/>
  <c r="N19" i="7"/>
  <c r="O19" i="7"/>
  <c r="M20" i="7"/>
  <c r="N20" i="7"/>
  <c r="O20" i="7"/>
  <c r="M21" i="7"/>
  <c r="N21" i="7"/>
  <c r="O21" i="7"/>
  <c r="M22" i="7"/>
  <c r="N22" i="7"/>
  <c r="O22" i="7"/>
  <c r="M23" i="7"/>
  <c r="N23" i="7"/>
  <c r="O23" i="7"/>
  <c r="M24" i="7"/>
  <c r="N24" i="7"/>
  <c r="O24" i="7"/>
  <c r="F17" i="7"/>
  <c r="G17" i="7"/>
  <c r="H17" i="7"/>
  <c r="I17" i="7"/>
  <c r="J17" i="7"/>
  <c r="K17" i="7"/>
  <c r="L17" i="7"/>
  <c r="F18" i="7"/>
  <c r="G18" i="7"/>
  <c r="H18" i="7"/>
  <c r="I18" i="7"/>
  <c r="J18" i="7"/>
  <c r="K18" i="7"/>
  <c r="L18" i="7"/>
  <c r="F19" i="7"/>
  <c r="G19" i="7"/>
  <c r="H19" i="7"/>
  <c r="I19" i="7"/>
  <c r="J19" i="7"/>
  <c r="K19" i="7"/>
  <c r="L19" i="7"/>
  <c r="F20" i="7"/>
  <c r="G20" i="7"/>
  <c r="H20" i="7"/>
  <c r="I20" i="7"/>
  <c r="J20" i="7"/>
  <c r="K20" i="7"/>
  <c r="L20" i="7"/>
  <c r="F21" i="7"/>
  <c r="G21" i="7"/>
  <c r="H21" i="7"/>
  <c r="I21" i="7"/>
  <c r="J21" i="7"/>
  <c r="K21" i="7"/>
  <c r="L21" i="7"/>
  <c r="F22" i="7"/>
  <c r="G22" i="7"/>
  <c r="H22" i="7"/>
  <c r="I22" i="7"/>
  <c r="J22" i="7"/>
  <c r="K22" i="7"/>
  <c r="L22" i="7"/>
  <c r="F23" i="7"/>
  <c r="G23" i="7"/>
  <c r="H23" i="7"/>
  <c r="I23" i="7"/>
  <c r="J23" i="7"/>
  <c r="K23" i="7"/>
  <c r="L23" i="7"/>
  <c r="F24" i="7"/>
  <c r="G24" i="7"/>
  <c r="H24" i="7"/>
  <c r="I24" i="7"/>
  <c r="J24" i="7"/>
  <c r="K24" i="7"/>
  <c r="L24" i="7"/>
  <c r="E18" i="7"/>
  <c r="E19" i="7"/>
  <c r="E20" i="7"/>
  <c r="E21" i="7"/>
  <c r="E22" i="7"/>
  <c r="E23" i="7"/>
  <c r="E24" i="7"/>
  <c r="E17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M5" i="16" l="1"/>
  <c r="N5" i="16"/>
  <c r="M21" i="16"/>
  <c r="N21" i="16"/>
  <c r="M37" i="16"/>
  <c r="N37" i="16"/>
  <c r="M53" i="16"/>
  <c r="N53" i="16"/>
  <c r="M69" i="16"/>
  <c r="N69" i="16"/>
  <c r="M85" i="16"/>
  <c r="N85" i="16"/>
  <c r="M101" i="16"/>
  <c r="N101" i="16"/>
  <c r="M117" i="16"/>
  <c r="N117" i="16"/>
  <c r="M133" i="16"/>
  <c r="N133" i="16"/>
  <c r="O141" i="16"/>
  <c r="M141" i="16"/>
  <c r="O149" i="16"/>
  <c r="M149" i="16"/>
  <c r="N149" i="16"/>
  <c r="O157" i="16"/>
  <c r="M157" i="16"/>
  <c r="N157" i="16"/>
  <c r="O165" i="16"/>
  <c r="M165" i="16"/>
  <c r="N165" i="16"/>
  <c r="O173" i="16"/>
  <c r="M173" i="16"/>
  <c r="O181" i="16"/>
  <c r="M181" i="16"/>
  <c r="O189" i="16"/>
  <c r="N189" i="16"/>
  <c r="M189" i="16"/>
  <c r="O197" i="16"/>
  <c r="N197" i="16"/>
  <c r="M197" i="16"/>
  <c r="O205" i="16"/>
  <c r="N205" i="16"/>
  <c r="M205" i="16"/>
  <c r="O213" i="16"/>
  <c r="N213" i="16"/>
  <c r="M213" i="16"/>
  <c r="O221" i="16"/>
  <c r="N221" i="16"/>
  <c r="M221" i="16"/>
  <c r="O229" i="16"/>
  <c r="N229" i="16"/>
  <c r="M229" i="16"/>
  <c r="O237" i="16"/>
  <c r="N237" i="16"/>
  <c r="M237" i="16"/>
  <c r="M245" i="16"/>
  <c r="O245" i="16"/>
  <c r="N245" i="16"/>
  <c r="N253" i="16"/>
  <c r="M253" i="16"/>
  <c r="O253" i="16"/>
  <c r="O5" i="16"/>
  <c r="O61" i="16"/>
  <c r="N77" i="16"/>
  <c r="O133" i="16"/>
  <c r="N141" i="16"/>
  <c r="N10" i="16"/>
  <c r="M10" i="16"/>
  <c r="N18" i="16"/>
  <c r="M18" i="16"/>
  <c r="N26" i="16"/>
  <c r="M26" i="16"/>
  <c r="N34" i="16"/>
  <c r="M34" i="16"/>
  <c r="N42" i="16"/>
  <c r="M42" i="16"/>
  <c r="N50" i="16"/>
  <c r="M50" i="16"/>
  <c r="N58" i="16"/>
  <c r="M58" i="16"/>
  <c r="N66" i="16"/>
  <c r="M66" i="16"/>
  <c r="N74" i="16"/>
  <c r="M74" i="16"/>
  <c r="N82" i="16"/>
  <c r="M82" i="16"/>
  <c r="N90" i="16"/>
  <c r="M90" i="16"/>
  <c r="N98" i="16"/>
  <c r="M98" i="16"/>
  <c r="N106" i="16"/>
  <c r="M106" i="16"/>
  <c r="N114" i="16"/>
  <c r="M114" i="16"/>
  <c r="N122" i="16"/>
  <c r="M122" i="16"/>
  <c r="N130" i="16"/>
  <c r="M130" i="16"/>
  <c r="N138" i="16"/>
  <c r="M138" i="16"/>
  <c r="O138" i="16"/>
  <c r="N146" i="16"/>
  <c r="M146" i="16"/>
  <c r="N154" i="16"/>
  <c r="M154" i="16"/>
  <c r="O154" i="16"/>
  <c r="N162" i="16"/>
  <c r="M162" i="16"/>
  <c r="O162" i="16"/>
  <c r="N170" i="16"/>
  <c r="M170" i="16"/>
  <c r="O170" i="16"/>
  <c r="M178" i="16"/>
  <c r="O178" i="16"/>
  <c r="N178" i="16"/>
  <c r="M186" i="16"/>
  <c r="O186" i="16"/>
  <c r="N186" i="16"/>
  <c r="M194" i="16"/>
  <c r="O194" i="16"/>
  <c r="N194" i="16"/>
  <c r="M202" i="16"/>
  <c r="O202" i="16"/>
  <c r="N202" i="16"/>
  <c r="M210" i="16"/>
  <c r="O210" i="16"/>
  <c r="N210" i="16"/>
  <c r="M218" i="16"/>
  <c r="O218" i="16"/>
  <c r="N218" i="16"/>
  <c r="M226" i="16"/>
  <c r="O226" i="16"/>
  <c r="M234" i="16"/>
  <c r="O234" i="16"/>
  <c r="N234" i="16"/>
  <c r="M242" i="16"/>
  <c r="O242" i="16"/>
  <c r="O250" i="16"/>
  <c r="M250" i="16"/>
  <c r="N250" i="16"/>
  <c r="O258" i="16"/>
  <c r="N258" i="16"/>
  <c r="M258" i="16"/>
  <c r="O21" i="16"/>
  <c r="O26" i="16"/>
  <c r="O77" i="16"/>
  <c r="N93" i="16"/>
  <c r="O98" i="16"/>
  <c r="M7" i="16"/>
  <c r="M15" i="16"/>
  <c r="M23" i="16"/>
  <c r="M31" i="16"/>
  <c r="M39" i="16"/>
  <c r="M47" i="16"/>
  <c r="M55" i="16"/>
  <c r="M63" i="16"/>
  <c r="M71" i="16"/>
  <c r="M79" i="16"/>
  <c r="M87" i="16"/>
  <c r="M95" i="16"/>
  <c r="M103" i="16"/>
  <c r="M111" i="16"/>
  <c r="M119" i="16"/>
  <c r="M127" i="16"/>
  <c r="M135" i="16"/>
  <c r="O143" i="16"/>
  <c r="N143" i="16"/>
  <c r="M143" i="16"/>
  <c r="O151" i="16"/>
  <c r="N151" i="16"/>
  <c r="M151" i="16"/>
  <c r="O159" i="16"/>
  <c r="N159" i="16"/>
  <c r="O167" i="16"/>
  <c r="N167" i="16"/>
  <c r="M167" i="16"/>
  <c r="O175" i="16"/>
  <c r="N175" i="16"/>
  <c r="O183" i="16"/>
  <c r="N183" i="16"/>
  <c r="M183" i="16"/>
  <c r="O191" i="16"/>
  <c r="N191" i="16"/>
  <c r="M191" i="16"/>
  <c r="O199" i="16"/>
  <c r="N199" i="16"/>
  <c r="M199" i="16"/>
  <c r="O207" i="16"/>
  <c r="N207" i="16"/>
  <c r="O215" i="16"/>
  <c r="N215" i="16"/>
  <c r="M215" i="16"/>
  <c r="O223" i="16"/>
  <c r="N223" i="16"/>
  <c r="M223" i="16"/>
  <c r="O231" i="16"/>
  <c r="N231" i="16"/>
  <c r="M231" i="16"/>
  <c r="O239" i="16"/>
  <c r="N239" i="16"/>
  <c r="M239" i="16"/>
  <c r="O247" i="16"/>
  <c r="N247" i="16"/>
  <c r="M247" i="16"/>
  <c r="N255" i="16"/>
  <c r="O255" i="16"/>
  <c r="M255" i="16"/>
  <c r="O37" i="16"/>
  <c r="O42" i="16"/>
  <c r="O47" i="16"/>
  <c r="N63" i="16"/>
  <c r="O93" i="16"/>
  <c r="O103" i="16"/>
  <c r="N109" i="16"/>
  <c r="O114" i="16"/>
  <c r="N119" i="16"/>
  <c r="O146" i="16"/>
  <c r="N12" i="16"/>
  <c r="M12" i="16"/>
  <c r="N20" i="16"/>
  <c r="M20" i="16"/>
  <c r="N28" i="16"/>
  <c r="M28" i="16"/>
  <c r="N36" i="16"/>
  <c r="M36" i="16"/>
  <c r="N44" i="16"/>
  <c r="M44" i="16"/>
  <c r="N52" i="16"/>
  <c r="M52" i="16"/>
  <c r="N60" i="16"/>
  <c r="M60" i="16"/>
  <c r="N68" i="16"/>
  <c r="M68" i="16"/>
  <c r="N76" i="16"/>
  <c r="M76" i="16"/>
  <c r="N84" i="16"/>
  <c r="M84" i="16"/>
  <c r="N92" i="16"/>
  <c r="M92" i="16"/>
  <c r="N100" i="16"/>
  <c r="M100" i="16"/>
  <c r="N108" i="16"/>
  <c r="M108" i="16"/>
  <c r="N116" i="16"/>
  <c r="M116" i="16"/>
  <c r="N124" i="16"/>
  <c r="M124" i="16"/>
  <c r="N132" i="16"/>
  <c r="M132" i="16"/>
  <c r="O140" i="16"/>
  <c r="N140" i="16"/>
  <c r="O148" i="16"/>
  <c r="M148" i="16"/>
  <c r="O156" i="16"/>
  <c r="N156" i="16"/>
  <c r="O164" i="16"/>
  <c r="N164" i="16"/>
  <c r="M164" i="16"/>
  <c r="O172" i="16"/>
  <c r="N172" i="16"/>
  <c r="M172" i="16"/>
  <c r="M180" i="16"/>
  <c r="O180" i="16"/>
  <c r="N180" i="16"/>
  <c r="M188" i="16"/>
  <c r="O188" i="16"/>
  <c r="N188" i="16"/>
  <c r="M196" i="16"/>
  <c r="O196" i="16"/>
  <c r="N196" i="16"/>
  <c r="M204" i="16"/>
  <c r="O204" i="16"/>
  <c r="N204" i="16"/>
  <c r="M212" i="16"/>
  <c r="O212" i="16"/>
  <c r="N212" i="16"/>
  <c r="M220" i="16"/>
  <c r="O220" i="16"/>
  <c r="N220" i="16"/>
  <c r="M228" i="16"/>
  <c r="O228" i="16"/>
  <c r="N228" i="16"/>
  <c r="M236" i="16"/>
  <c r="O236" i="16"/>
  <c r="N236" i="16"/>
  <c r="M244" i="16"/>
  <c r="O244" i="16"/>
  <c r="N244" i="16"/>
  <c r="O252" i="16"/>
  <c r="N252" i="16"/>
  <c r="M252" i="16"/>
  <c r="O260" i="16"/>
  <c r="N260" i="16"/>
  <c r="M260" i="16"/>
  <c r="N7" i="16"/>
  <c r="O12" i="16"/>
  <c r="O53" i="16"/>
  <c r="O58" i="16"/>
  <c r="O63" i="16"/>
  <c r="O68" i="16"/>
  <c r="N79" i="16"/>
  <c r="O109" i="16"/>
  <c r="O119" i="16"/>
  <c r="N125" i="16"/>
  <c r="O130" i="16"/>
  <c r="N135" i="16"/>
  <c r="N148" i="16"/>
  <c r="N173" i="16"/>
  <c r="M207" i="16"/>
  <c r="Q11" i="15"/>
  <c r="M9" i="16"/>
  <c r="O9" i="16"/>
  <c r="M17" i="16"/>
  <c r="O17" i="16"/>
  <c r="M25" i="16"/>
  <c r="O25" i="16"/>
  <c r="M33" i="16"/>
  <c r="O33" i="16"/>
  <c r="M41" i="16"/>
  <c r="O41" i="16"/>
  <c r="M49" i="16"/>
  <c r="O49" i="16"/>
  <c r="M57" i="16"/>
  <c r="O57" i="16"/>
  <c r="M65" i="16"/>
  <c r="O65" i="16"/>
  <c r="M73" i="16"/>
  <c r="O73" i="16"/>
  <c r="M81" i="16"/>
  <c r="O81" i="16"/>
  <c r="M89" i="16"/>
  <c r="O89" i="16"/>
  <c r="M97" i="16"/>
  <c r="O97" i="16"/>
  <c r="M105" i="16"/>
  <c r="O105" i="16"/>
  <c r="M113" i="16"/>
  <c r="O113" i="16"/>
  <c r="M121" i="16"/>
  <c r="O121" i="16"/>
  <c r="M129" i="16"/>
  <c r="O129" i="16"/>
  <c r="N137" i="16"/>
  <c r="M137" i="16"/>
  <c r="M145" i="16"/>
  <c r="O145" i="16"/>
  <c r="M153" i="16"/>
  <c r="N153" i="16"/>
  <c r="M161" i="16"/>
  <c r="O161" i="16"/>
  <c r="M169" i="16"/>
  <c r="O169" i="16"/>
  <c r="N169" i="16"/>
  <c r="N177" i="16"/>
  <c r="M177" i="16"/>
  <c r="O177" i="16"/>
  <c r="N185" i="16"/>
  <c r="M185" i="16"/>
  <c r="O185" i="16"/>
  <c r="N193" i="16"/>
  <c r="M193" i="16"/>
  <c r="O193" i="16"/>
  <c r="N201" i="16"/>
  <c r="M201" i="16"/>
  <c r="O201" i="16"/>
  <c r="N209" i="16"/>
  <c r="M209" i="16"/>
  <c r="N217" i="16"/>
  <c r="M217" i="16"/>
  <c r="N225" i="16"/>
  <c r="M225" i="16"/>
  <c r="O225" i="16"/>
  <c r="O233" i="16"/>
  <c r="N233" i="16"/>
  <c r="M233" i="16"/>
  <c r="O241" i="16"/>
  <c r="N241" i="16"/>
  <c r="M241" i="16"/>
  <c r="O249" i="16"/>
  <c r="N249" i="16"/>
  <c r="M249" i="16"/>
  <c r="N257" i="16"/>
  <c r="O257" i="16"/>
  <c r="M257" i="16"/>
  <c r="O7" i="16"/>
  <c r="N13" i="16"/>
  <c r="O18" i="16"/>
  <c r="N23" i="16"/>
  <c r="O28" i="16"/>
  <c r="N33" i="16"/>
  <c r="O69" i="16"/>
  <c r="O74" i="16"/>
  <c r="O79" i="16"/>
  <c r="O84" i="16"/>
  <c r="N95" i="16"/>
  <c r="N105" i="16"/>
  <c r="O125" i="16"/>
  <c r="O135" i="16"/>
  <c r="M175" i="16"/>
  <c r="O209" i="16"/>
  <c r="N6" i="16"/>
  <c r="M6" i="16"/>
  <c r="O6" i="16"/>
  <c r="N14" i="16"/>
  <c r="M14" i="16"/>
  <c r="O14" i="16"/>
  <c r="N22" i="16"/>
  <c r="M22" i="16"/>
  <c r="O22" i="16"/>
  <c r="N30" i="16"/>
  <c r="M30" i="16"/>
  <c r="O30" i="16"/>
  <c r="N38" i="16"/>
  <c r="M38" i="16"/>
  <c r="O38" i="16"/>
  <c r="N46" i="16"/>
  <c r="M46" i="16"/>
  <c r="O46" i="16"/>
  <c r="N54" i="16"/>
  <c r="M54" i="16"/>
  <c r="O54" i="16"/>
  <c r="N62" i="16"/>
  <c r="M62" i="16"/>
  <c r="O62" i="16"/>
  <c r="N70" i="16"/>
  <c r="M70" i="16"/>
  <c r="O70" i="16"/>
  <c r="N78" i="16"/>
  <c r="M78" i="16"/>
  <c r="O78" i="16"/>
  <c r="N86" i="16"/>
  <c r="M86" i="16"/>
  <c r="O86" i="16"/>
  <c r="N94" i="16"/>
  <c r="M94" i="16"/>
  <c r="O94" i="16"/>
  <c r="N102" i="16"/>
  <c r="M102" i="16"/>
  <c r="O102" i="16"/>
  <c r="N110" i="16"/>
  <c r="M110" i="16"/>
  <c r="O110" i="16"/>
  <c r="N118" i="16"/>
  <c r="M118" i="16"/>
  <c r="O118" i="16"/>
  <c r="N126" i="16"/>
  <c r="M126" i="16"/>
  <c r="O126" i="16"/>
  <c r="N134" i="16"/>
  <c r="M134" i="16"/>
  <c r="O134" i="16"/>
  <c r="N142" i="16"/>
  <c r="M142" i="16"/>
  <c r="O142" i="16"/>
  <c r="N150" i="16"/>
  <c r="M150" i="16"/>
  <c r="O150" i="16"/>
  <c r="N158" i="16"/>
  <c r="M158" i="16"/>
  <c r="O158" i="16"/>
  <c r="N166" i="16"/>
  <c r="M166" i="16"/>
  <c r="N174" i="16"/>
  <c r="M174" i="16"/>
  <c r="O174" i="16"/>
  <c r="M182" i="16"/>
  <c r="N182" i="16"/>
  <c r="O182" i="16"/>
  <c r="M190" i="16"/>
  <c r="N190" i="16"/>
  <c r="M198" i="16"/>
  <c r="N198" i="16"/>
  <c r="M206" i="16"/>
  <c r="N206" i="16"/>
  <c r="O206" i="16"/>
  <c r="M214" i="16"/>
  <c r="N214" i="16"/>
  <c r="O214" i="16"/>
  <c r="M222" i="16"/>
  <c r="N222" i="16"/>
  <c r="O222" i="16"/>
  <c r="M230" i="16"/>
  <c r="N230" i="16"/>
  <c r="O230" i="16"/>
  <c r="M238" i="16"/>
  <c r="O238" i="16"/>
  <c r="N238" i="16"/>
  <c r="M246" i="16"/>
  <c r="O246" i="16"/>
  <c r="N246" i="16"/>
  <c r="O254" i="16"/>
  <c r="N254" i="16"/>
  <c r="M254" i="16"/>
  <c r="O13" i="16"/>
  <c r="O23" i="16"/>
  <c r="N29" i="16"/>
  <c r="O34" i="16"/>
  <c r="N39" i="16"/>
  <c r="O44" i="16"/>
  <c r="N49" i="16"/>
  <c r="O85" i="16"/>
  <c r="O90" i="16"/>
  <c r="O95" i="16"/>
  <c r="O100" i="16"/>
  <c r="N111" i="16"/>
  <c r="N121" i="16"/>
  <c r="O137" i="16"/>
  <c r="O153" i="16"/>
  <c r="N181" i="16"/>
  <c r="M11" i="16"/>
  <c r="O11" i="16"/>
  <c r="N11" i="16"/>
  <c r="M19" i="16"/>
  <c r="N19" i="16"/>
  <c r="M27" i="16"/>
  <c r="O27" i="16"/>
  <c r="N27" i="16"/>
  <c r="M35" i="16"/>
  <c r="N35" i="16"/>
  <c r="M43" i="16"/>
  <c r="O43" i="16"/>
  <c r="N43" i="16"/>
  <c r="M51" i="16"/>
  <c r="N51" i="16"/>
  <c r="M59" i="16"/>
  <c r="O59" i="16"/>
  <c r="N59" i="16"/>
  <c r="M67" i="16"/>
  <c r="N67" i="16"/>
  <c r="M75" i="16"/>
  <c r="O75" i="16"/>
  <c r="N75" i="16"/>
  <c r="M83" i="16"/>
  <c r="N83" i="16"/>
  <c r="M91" i="16"/>
  <c r="O91" i="16"/>
  <c r="N91" i="16"/>
  <c r="M99" i="16"/>
  <c r="N99" i="16"/>
  <c r="M107" i="16"/>
  <c r="O107" i="16"/>
  <c r="N107" i="16"/>
  <c r="M115" i="16"/>
  <c r="N115" i="16"/>
  <c r="M123" i="16"/>
  <c r="O123" i="16"/>
  <c r="N123" i="16"/>
  <c r="M131" i="16"/>
  <c r="N131" i="16"/>
  <c r="O139" i="16"/>
  <c r="N139" i="16"/>
  <c r="M139" i="16"/>
  <c r="O147" i="16"/>
  <c r="N147" i="16"/>
  <c r="M147" i="16"/>
  <c r="O155" i="16"/>
  <c r="N155" i="16"/>
  <c r="M155" i="16"/>
  <c r="O163" i="16"/>
  <c r="N163" i="16"/>
  <c r="M163" i="16"/>
  <c r="O171" i="16"/>
  <c r="N171" i="16"/>
  <c r="M171" i="16"/>
  <c r="O179" i="16"/>
  <c r="M179" i="16"/>
  <c r="N179" i="16"/>
  <c r="M187" i="16"/>
  <c r="O187" i="16"/>
  <c r="N187" i="16"/>
  <c r="O195" i="16"/>
  <c r="M195" i="16"/>
  <c r="N195" i="16"/>
  <c r="M203" i="16"/>
  <c r="O203" i="16"/>
  <c r="N203" i="16"/>
  <c r="O211" i="16"/>
  <c r="M211" i="16"/>
  <c r="N211" i="16"/>
  <c r="M219" i="16"/>
  <c r="O219" i="16"/>
  <c r="N219" i="16"/>
  <c r="O227" i="16"/>
  <c r="M227" i="16"/>
  <c r="N227" i="16"/>
  <c r="N235" i="16"/>
  <c r="M235" i="16"/>
  <c r="O243" i="16"/>
  <c r="N243" i="16"/>
  <c r="M243" i="16"/>
  <c r="N251" i="16"/>
  <c r="M251" i="16"/>
  <c r="O251" i="16"/>
  <c r="N259" i="16"/>
  <c r="O259" i="16"/>
  <c r="M259" i="16"/>
  <c r="N9" i="16"/>
  <c r="O19" i="16"/>
  <c r="O29" i="16"/>
  <c r="O39" i="16"/>
  <c r="N45" i="16"/>
  <c r="O50" i="16"/>
  <c r="N55" i="16"/>
  <c r="O60" i="16"/>
  <c r="N65" i="16"/>
  <c r="O101" i="16"/>
  <c r="O106" i="16"/>
  <c r="O111" i="16"/>
  <c r="O116" i="16"/>
  <c r="N127" i="16"/>
  <c r="M156" i="16"/>
  <c r="O217" i="16"/>
  <c r="K574" i="17"/>
  <c r="K573" i="17"/>
  <c r="K572" i="17"/>
  <c r="K571" i="17"/>
  <c r="K570" i="17"/>
  <c r="K562" i="17"/>
  <c r="K569" i="17"/>
  <c r="K575" i="17"/>
  <c r="K561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576" i="17"/>
  <c r="K560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568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79" i="17"/>
  <c r="K71" i="17"/>
  <c r="K63" i="17"/>
  <c r="K55" i="17"/>
  <c r="K47" i="17"/>
  <c r="K39" i="17"/>
  <c r="K31" i="17"/>
  <c r="K23" i="17"/>
  <c r="K15" i="17"/>
  <c r="K7" i="17"/>
  <c r="K567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566" i="17"/>
  <c r="K557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565" i="17"/>
  <c r="K556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76" i="17"/>
  <c r="K68" i="17"/>
  <c r="K60" i="17"/>
  <c r="K52" i="17"/>
  <c r="K44" i="17"/>
  <c r="K36" i="17"/>
  <c r="K28" i="17"/>
  <c r="K20" i="17"/>
  <c r="K12" i="17"/>
  <c r="K564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83" i="17"/>
  <c r="K75" i="17"/>
  <c r="K67" i="17"/>
  <c r="K59" i="17"/>
  <c r="K51" i="17"/>
  <c r="K43" i="17"/>
  <c r="K35" i="17"/>
  <c r="K27" i="17"/>
  <c r="K19" i="17"/>
  <c r="K11" i="17"/>
  <c r="K514" i="17"/>
  <c r="K450" i="17"/>
  <c r="K386" i="17"/>
  <c r="K322" i="17"/>
  <c r="K258" i="17"/>
  <c r="K194" i="17"/>
  <c r="K130" i="17"/>
  <c r="K94" i="17"/>
  <c r="K506" i="17"/>
  <c r="K442" i="17"/>
  <c r="K378" i="17"/>
  <c r="K314" i="17"/>
  <c r="K250" i="17"/>
  <c r="K186" i="17"/>
  <c r="K122" i="17"/>
  <c r="K93" i="17"/>
  <c r="K80" i="17"/>
  <c r="K66" i="17"/>
  <c r="K54" i="17"/>
  <c r="K563" i="17"/>
  <c r="K498" i="17"/>
  <c r="K434" i="17"/>
  <c r="K370" i="17"/>
  <c r="K306" i="17"/>
  <c r="K242" i="17"/>
  <c r="K178" i="17"/>
  <c r="K114" i="17"/>
  <c r="K90" i="17"/>
  <c r="K78" i="17"/>
  <c r="K65" i="17"/>
  <c r="K53" i="17"/>
  <c r="K40" i="17"/>
  <c r="K26" i="17"/>
  <c r="K14" i="17"/>
  <c r="K554" i="17"/>
  <c r="K490" i="17"/>
  <c r="K426" i="17"/>
  <c r="K362" i="17"/>
  <c r="K298" i="17"/>
  <c r="K234" i="17"/>
  <c r="K170" i="17"/>
  <c r="K106" i="17"/>
  <c r="K89" i="17"/>
  <c r="K77" i="17"/>
  <c r="K64" i="17"/>
  <c r="K546" i="17"/>
  <c r="K482" i="17"/>
  <c r="K418" i="17"/>
  <c r="K354" i="17"/>
  <c r="K290" i="17"/>
  <c r="K226" i="17"/>
  <c r="K162" i="17"/>
  <c r="K101" i="17"/>
  <c r="K538" i="17"/>
  <c r="K474" i="17"/>
  <c r="K410" i="17"/>
  <c r="K346" i="17"/>
  <c r="K282" i="17"/>
  <c r="K218" i="17"/>
  <c r="K154" i="17"/>
  <c r="K98" i="17"/>
  <c r="K86" i="17"/>
  <c r="K73" i="17"/>
  <c r="K61" i="17"/>
  <c r="K48" i="17"/>
  <c r="K34" i="17"/>
  <c r="K22" i="17"/>
  <c r="K9" i="17"/>
  <c r="K530" i="17"/>
  <c r="K466" i="17"/>
  <c r="K402" i="17"/>
  <c r="K338" i="17"/>
  <c r="K274" i="17"/>
  <c r="K210" i="17"/>
  <c r="K146" i="17"/>
  <c r="K97" i="17"/>
  <c r="K85" i="17"/>
  <c r="K72" i="17"/>
  <c r="K58" i="17"/>
  <c r="K46" i="17"/>
  <c r="K33" i="17"/>
  <c r="K21" i="17"/>
  <c r="K8" i="17"/>
  <c r="K96" i="17"/>
  <c r="K458" i="17"/>
  <c r="K82" i="17"/>
  <c r="K50" i="17"/>
  <c r="K30" i="17"/>
  <c r="K10" i="17"/>
  <c r="K330" i="17"/>
  <c r="K266" i="17"/>
  <c r="K70" i="17"/>
  <c r="K42" i="17"/>
  <c r="K24" i="17"/>
  <c r="K202" i="17"/>
  <c r="K69" i="17"/>
  <c r="K41" i="17"/>
  <c r="K18" i="17"/>
  <c r="K522" i="17"/>
  <c r="K56" i="17"/>
  <c r="K17" i="17"/>
  <c r="K394" i="17"/>
  <c r="K49" i="17"/>
  <c r="K16" i="17"/>
  <c r="K138" i="17"/>
  <c r="K45" i="17"/>
  <c r="K13" i="17"/>
  <c r="K88" i="17"/>
  <c r="K38" i="17"/>
  <c r="K6" i="17"/>
  <c r="K81" i="17"/>
  <c r="K37" i="17"/>
  <c r="K5" i="17"/>
  <c r="K74" i="17"/>
  <c r="K32" i="17"/>
  <c r="K62" i="17"/>
  <c r="K29" i="17"/>
  <c r="K25" i="17"/>
  <c r="K57" i="17"/>
  <c r="N8" i="16"/>
  <c r="M8" i="16"/>
  <c r="O8" i="16"/>
  <c r="N16" i="16"/>
  <c r="M16" i="16"/>
  <c r="N24" i="16"/>
  <c r="M24" i="16"/>
  <c r="O24" i="16"/>
  <c r="N32" i="16"/>
  <c r="M32" i="16"/>
  <c r="N40" i="16"/>
  <c r="M40" i="16"/>
  <c r="O40" i="16"/>
  <c r="N48" i="16"/>
  <c r="M48" i="16"/>
  <c r="N56" i="16"/>
  <c r="M56" i="16"/>
  <c r="O56" i="16"/>
  <c r="N64" i="16"/>
  <c r="M64" i="16"/>
  <c r="N72" i="16"/>
  <c r="M72" i="16"/>
  <c r="O72" i="16"/>
  <c r="N80" i="16"/>
  <c r="M80" i="16"/>
  <c r="N88" i="16"/>
  <c r="M88" i="16"/>
  <c r="O88" i="16"/>
  <c r="N96" i="16"/>
  <c r="M96" i="16"/>
  <c r="N104" i="16"/>
  <c r="M104" i="16"/>
  <c r="O104" i="16"/>
  <c r="N112" i="16"/>
  <c r="M112" i="16"/>
  <c r="N120" i="16"/>
  <c r="M120" i="16"/>
  <c r="O120" i="16"/>
  <c r="N128" i="16"/>
  <c r="M128" i="16"/>
  <c r="N136" i="16"/>
  <c r="M136" i="16"/>
  <c r="O136" i="16"/>
  <c r="O144" i="16"/>
  <c r="N144" i="16"/>
  <c r="M144" i="16"/>
  <c r="O152" i="16"/>
  <c r="N152" i="16"/>
  <c r="O160" i="16"/>
  <c r="N160" i="16"/>
  <c r="M160" i="16"/>
  <c r="O168" i="16"/>
  <c r="N168" i="16"/>
  <c r="M176" i="16"/>
  <c r="O176" i="16"/>
  <c r="N176" i="16"/>
  <c r="M184" i="16"/>
  <c r="O184" i="16"/>
  <c r="M192" i="16"/>
  <c r="O192" i="16"/>
  <c r="M200" i="16"/>
  <c r="N200" i="16"/>
  <c r="M208" i="16"/>
  <c r="O208" i="16"/>
  <c r="N208" i="16"/>
  <c r="M216" i="16"/>
  <c r="O216" i="16"/>
  <c r="M224" i="16"/>
  <c r="O224" i="16"/>
  <c r="M232" i="16"/>
  <c r="N232" i="16"/>
  <c r="O232" i="16"/>
  <c r="M240" i="16"/>
  <c r="O240" i="16"/>
  <c r="N240" i="16"/>
  <c r="M248" i="16"/>
  <c r="N248" i="16"/>
  <c r="O248" i="16"/>
  <c r="O256" i="16"/>
  <c r="N256" i="16"/>
  <c r="M256" i="16"/>
  <c r="N15" i="16"/>
  <c r="N25" i="16"/>
  <c r="O35" i="16"/>
  <c r="O45" i="16"/>
  <c r="O55" i="16"/>
  <c r="N61" i="16"/>
  <c r="O66" i="16"/>
  <c r="N71" i="16"/>
  <c r="O76" i="16"/>
  <c r="N81" i="16"/>
  <c r="O112" i="16"/>
  <c r="O117" i="16"/>
  <c r="O122" i="16"/>
  <c r="O127" i="16"/>
  <c r="O132" i="16"/>
  <c r="M140" i="16"/>
  <c r="M159" i="16"/>
  <c r="N224" i="16"/>
  <c r="L31" i="17"/>
  <c r="L26" i="17"/>
  <c r="L16" i="17"/>
  <c r="L14" i="17"/>
  <c r="L12" i="17"/>
  <c r="L6" i="17"/>
  <c r="L45" i="17"/>
  <c r="L41" i="17"/>
  <c r="L37" i="17"/>
  <c r="L30" i="17"/>
  <c r="L19" i="17"/>
  <c r="L15" i="17"/>
  <c r="L5" i="17"/>
  <c r="L11" i="17"/>
  <c r="L29" i="17"/>
  <c r="L22" i="17"/>
  <c r="L46" i="17"/>
  <c r="L42" i="17"/>
  <c r="L38" i="17"/>
  <c r="L28" i="17"/>
  <c r="L17" i="17"/>
  <c r="L8" i="17"/>
  <c r="L27" i="17"/>
  <c r="L20" i="17"/>
  <c r="L10" i="17"/>
  <c r="L47" i="17"/>
  <c r="L43" i="17"/>
  <c r="L39" i="17"/>
  <c r="L35" i="17"/>
  <c r="L34" i="17"/>
  <c r="L23" i="17"/>
  <c r="L9" i="17"/>
  <c r="L33" i="17"/>
  <c r="L24" i="17"/>
  <c r="L18" i="17"/>
  <c r="L48" i="17"/>
  <c r="L44" i="17"/>
  <c r="L40" i="17"/>
  <c r="L36" i="17"/>
  <c r="L32" i="17"/>
  <c r="L25" i="17"/>
  <c r="L21" i="17"/>
  <c r="Q16" i="17"/>
  <c r="L63" i="17" s="1"/>
  <c r="L13" i="17"/>
  <c r="L7" i="17"/>
  <c r="L82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577" i="17"/>
  <c r="G623" i="17"/>
  <c r="G582" i="17"/>
  <c r="G619" i="17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7" i="17"/>
  <c r="G600" i="17"/>
  <c r="G599" i="17"/>
  <c r="G636" i="17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1" i="17"/>
  <c r="G614" i="17"/>
  <c r="G613" i="17"/>
  <c r="G650" i="17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K609" i="17"/>
  <c r="K604" i="17"/>
  <c r="K606" i="17"/>
  <c r="K602" i="17"/>
  <c r="K607" i="17"/>
  <c r="K605" i="17"/>
  <c r="K624" i="17"/>
  <c r="K595" i="17"/>
  <c r="L596" i="17"/>
  <c r="L604" i="17" s="1"/>
  <c r="L612" i="17" s="1"/>
  <c r="H9" i="15"/>
  <c r="AE9" i="15"/>
  <c r="AP9" i="15"/>
  <c r="G9" i="15" s="1"/>
  <c r="X12" i="15"/>
  <c r="H11" i="15"/>
  <c r="J11" i="15"/>
  <c r="Q12" i="15"/>
  <c r="I37" i="15"/>
  <c r="AH25" i="15"/>
  <c r="AE26" i="15"/>
  <c r="AQ8" i="15"/>
  <c r="AP11" i="15"/>
  <c r="AT12" i="15"/>
  <c r="AP10" i="15"/>
  <c r="G10" i="15" s="1"/>
  <c r="Q13" i="15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X26" i="15"/>
  <c r="H25" i="15"/>
  <c r="I20" i="15"/>
  <c r="I33" i="15"/>
  <c r="AH24" i="15"/>
  <c r="I30" i="15"/>
  <c r="L10" i="15"/>
  <c r="I19" i="15"/>
  <c r="H24" i="15"/>
  <c r="AG19" i="15"/>
  <c r="I32" i="15"/>
  <c r="I18" i="15"/>
  <c r="B259" i="9"/>
  <c r="D259" i="9"/>
  <c r="E259" i="9"/>
  <c r="K259" i="9"/>
  <c r="L259" i="9"/>
  <c r="B260" i="9"/>
  <c r="D260" i="9"/>
  <c r="E260" i="9"/>
  <c r="L260" i="9" s="1"/>
  <c r="K260" i="9"/>
  <c r="L75" i="17" l="1"/>
  <c r="L69" i="17"/>
  <c r="L90" i="17"/>
  <c r="L79" i="17"/>
  <c r="L83" i="17"/>
  <c r="L85" i="17"/>
  <c r="L67" i="17"/>
  <c r="L87" i="17"/>
  <c r="L56" i="17"/>
  <c r="L61" i="17"/>
  <c r="L84" i="17"/>
  <c r="L77" i="17"/>
  <c r="K632" i="17"/>
  <c r="K610" i="17"/>
  <c r="L55" i="17"/>
  <c r="L76" i="17"/>
  <c r="K617" i="17"/>
  <c r="L71" i="17"/>
  <c r="L64" i="17"/>
  <c r="L74" i="17"/>
  <c r="K613" i="17"/>
  <c r="K614" i="17"/>
  <c r="L53" i="17"/>
  <c r="L70" i="17"/>
  <c r="L91" i="17"/>
  <c r="K603" i="17"/>
  <c r="L62" i="17"/>
  <c r="L59" i="17"/>
  <c r="K615" i="17"/>
  <c r="K612" i="17"/>
  <c r="L88" i="17"/>
  <c r="L80" i="17"/>
  <c r="L72" i="17"/>
  <c r="L65" i="17"/>
  <c r="L57" i="17"/>
  <c r="L49" i="17"/>
  <c r="L89" i="17"/>
  <c r="L81" i="17"/>
  <c r="L73" i="17"/>
  <c r="L66" i="17"/>
  <c r="L58" i="17"/>
  <c r="L50" i="17"/>
  <c r="Q17" i="17"/>
  <c r="L68" i="17"/>
  <c r="L60" i="17"/>
  <c r="L52" i="17"/>
  <c r="L86" i="17"/>
  <c r="L78" i="17"/>
  <c r="L51" i="17"/>
  <c r="L92" i="17"/>
  <c r="L54" i="17"/>
  <c r="H12" i="15"/>
  <c r="X13" i="15"/>
  <c r="I34" i="15"/>
  <c r="I22" i="15"/>
  <c r="L11" i="15"/>
  <c r="L26" i="15"/>
  <c r="D24" i="15"/>
  <c r="AI24" i="15"/>
  <c r="E24" i="15" s="1"/>
  <c r="I36" i="15"/>
  <c r="G11" i="15"/>
  <c r="AG35" i="15"/>
  <c r="AG20" i="15"/>
  <c r="I23" i="15"/>
  <c r="I35" i="15"/>
  <c r="G24" i="15"/>
  <c r="AQ9" i="15"/>
  <c r="X27" i="15"/>
  <c r="H26" i="15"/>
  <c r="AE27" i="15"/>
  <c r="AH26" i="15"/>
  <c r="J27" i="15"/>
  <c r="J12" i="15"/>
  <c r="AH9" i="15"/>
  <c r="AE10" i="15"/>
  <c r="AT13" i="15"/>
  <c r="AP12" i="15"/>
  <c r="G12" i="15" s="1"/>
  <c r="D25" i="15"/>
  <c r="AI25" i="15"/>
  <c r="E25" i="15" s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22" i="17" l="1"/>
  <c r="K621" i="17"/>
  <c r="K611" i="17"/>
  <c r="L129" i="17"/>
  <c r="L121" i="17"/>
  <c r="L130" i="17"/>
  <c r="L122" i="17"/>
  <c r="L131" i="17"/>
  <c r="L123" i="17"/>
  <c r="L115" i="17"/>
  <c r="L108" i="17"/>
  <c r="L106" i="17"/>
  <c r="L100" i="17"/>
  <c r="L136" i="17"/>
  <c r="L107" i="17"/>
  <c r="L101" i="17"/>
  <c r="L97" i="17"/>
  <c r="L109" i="17"/>
  <c r="L105" i="17"/>
  <c r="Q18" i="17"/>
  <c r="Q19" i="17" s="1"/>
  <c r="L114" i="17"/>
  <c r="L93" i="17"/>
  <c r="L113" i="17"/>
  <c r="L126" i="17"/>
  <c r="L112" i="17"/>
  <c r="L117" i="17"/>
  <c r="L120" i="17"/>
  <c r="L128" i="17"/>
  <c r="L134" i="17"/>
  <c r="L110" i="17"/>
  <c r="L119" i="17"/>
  <c r="L103" i="17"/>
  <c r="L95" i="17"/>
  <c r="L133" i="17"/>
  <c r="L124" i="17"/>
  <c r="L102" i="17"/>
  <c r="L96" i="17"/>
  <c r="L132" i="17"/>
  <c r="L125" i="17"/>
  <c r="L98" i="17"/>
  <c r="L99" i="17"/>
  <c r="L111" i="17"/>
  <c r="L94" i="17"/>
  <c r="L118" i="17"/>
  <c r="L135" i="17"/>
  <c r="L127" i="17"/>
  <c r="L104" i="17"/>
  <c r="L116" i="17"/>
  <c r="K620" i="17"/>
  <c r="K618" i="17"/>
  <c r="K623" i="17"/>
  <c r="K625" i="17"/>
  <c r="K640" i="17"/>
  <c r="AE28" i="15"/>
  <c r="AH27" i="15"/>
  <c r="G25" i="15"/>
  <c r="AQ10" i="15"/>
  <c r="AT14" i="15"/>
  <c r="AP13" i="15"/>
  <c r="L27" i="15"/>
  <c r="L12" i="15"/>
  <c r="X28" i="15"/>
  <c r="H27" i="15"/>
  <c r="I38" i="15"/>
  <c r="AI26" i="15"/>
  <c r="E26" i="15" s="1"/>
  <c r="D26" i="15"/>
  <c r="AE11" i="15"/>
  <c r="AH10" i="15"/>
  <c r="AI9" i="15"/>
  <c r="E9" i="15" s="1"/>
  <c r="D9" i="15"/>
  <c r="I39" i="15"/>
  <c r="J13" i="15"/>
  <c r="J28" i="15"/>
  <c r="AG36" i="15"/>
  <c r="AG21" i="15"/>
  <c r="X14" i="15"/>
  <c r="H13" i="15"/>
  <c r="N35" i="14"/>
  <c r="L35" i="14"/>
  <c r="F35" i="14"/>
  <c r="E35" i="14"/>
  <c r="K631" i="17" l="1"/>
  <c r="K626" i="17"/>
  <c r="K648" i="17"/>
  <c r="K628" i="17"/>
  <c r="K619" i="17"/>
  <c r="L442" i="17"/>
  <c r="L438" i="17"/>
  <c r="L434" i="17"/>
  <c r="L430" i="17"/>
  <c r="L426" i="17"/>
  <c r="L419" i="17"/>
  <c r="L415" i="17"/>
  <c r="L411" i="17"/>
  <c r="L407" i="17"/>
  <c r="L403" i="17"/>
  <c r="L443" i="17"/>
  <c r="L439" i="17"/>
  <c r="L435" i="17"/>
  <c r="L431" i="17"/>
  <c r="L427" i="17"/>
  <c r="L423" i="17"/>
  <c r="L420" i="17"/>
  <c r="L416" i="17"/>
  <c r="L412" i="17"/>
  <c r="L408" i="17"/>
  <c r="L404" i="17"/>
  <c r="L444" i="17"/>
  <c r="L440" i="17"/>
  <c r="L436" i="17"/>
  <c r="L432" i="17"/>
  <c r="L428" i="17"/>
  <c r="L424" i="17"/>
  <c r="L418" i="17"/>
  <c r="L414" i="17"/>
  <c r="L410" i="17"/>
  <c r="L406" i="17"/>
  <c r="L429" i="17"/>
  <c r="L402" i="17"/>
  <c r="L441" i="17"/>
  <c r="L421" i="17"/>
  <c r="L417" i="17"/>
  <c r="L413" i="17"/>
  <c r="L409" i="17"/>
  <c r="L405" i="17"/>
  <c r="L433" i="17"/>
  <c r="L425" i="17"/>
  <c r="L401" i="17"/>
  <c r="L437" i="17"/>
  <c r="L422" i="17"/>
  <c r="Q20" i="17"/>
  <c r="K629" i="17"/>
  <c r="K633" i="17"/>
  <c r="K630" i="17"/>
  <c r="J29" i="15"/>
  <c r="J14" i="15"/>
  <c r="AI10" i="15"/>
  <c r="E10" i="15" s="1"/>
  <c r="D10" i="15"/>
  <c r="H28" i="15"/>
  <c r="X29" i="15"/>
  <c r="AE12" i="15"/>
  <c r="AH11" i="15"/>
  <c r="L13" i="15"/>
  <c r="L28" i="15"/>
  <c r="G26" i="15"/>
  <c r="AQ11" i="15"/>
  <c r="X15" i="15"/>
  <c r="H14" i="15"/>
  <c r="G13" i="15"/>
  <c r="D27" i="15"/>
  <c r="AI27" i="15"/>
  <c r="E27" i="15" s="1"/>
  <c r="AG37" i="15"/>
  <c r="AG22" i="15"/>
  <c r="AT15" i="15"/>
  <c r="AP14" i="15"/>
  <c r="G14" i="15" s="1"/>
  <c r="AH28" i="15"/>
  <c r="AE29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6" l="1"/>
  <c r="AB148" i="16" s="1"/>
  <c r="AC148" i="16" s="1"/>
  <c r="AD148" i="16" s="1"/>
  <c r="H140" i="16"/>
  <c r="AB140" i="16" s="1"/>
  <c r="AC140" i="16" s="1"/>
  <c r="AD140" i="16" s="1"/>
  <c r="H20" i="16"/>
  <c r="AB20" i="16" s="1"/>
  <c r="AC20" i="16" s="1"/>
  <c r="AD20" i="16" s="1"/>
  <c r="H12" i="16"/>
  <c r="AB12" i="16" s="1"/>
  <c r="AC12" i="16" s="1"/>
  <c r="AD12" i="16" s="1"/>
  <c r="L485" i="17"/>
  <c r="L481" i="17"/>
  <c r="L477" i="17"/>
  <c r="L473" i="17"/>
  <c r="L469" i="17"/>
  <c r="L466" i="17"/>
  <c r="L462" i="17"/>
  <c r="L458" i="17"/>
  <c r="L454" i="17"/>
  <c r="L450" i="17"/>
  <c r="L446" i="17"/>
  <c r="L486" i="17"/>
  <c r="L482" i="17"/>
  <c r="L478" i="17"/>
  <c r="L474" i="17"/>
  <c r="L470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65" i="17"/>
  <c r="L461" i="17"/>
  <c r="L457" i="17"/>
  <c r="L453" i="17"/>
  <c r="L449" i="17"/>
  <c r="L445" i="17"/>
  <c r="L480" i="17"/>
  <c r="L472" i="17"/>
  <c r="L484" i="17"/>
  <c r="L488" i="17"/>
  <c r="L468" i="17"/>
  <c r="L476" i="17"/>
  <c r="Q21" i="17"/>
  <c r="Q22" i="17" s="1"/>
  <c r="Q23" i="17" s="1"/>
  <c r="K636" i="17"/>
  <c r="K638" i="17"/>
  <c r="K656" i="17"/>
  <c r="K634" i="17"/>
  <c r="K641" i="17"/>
  <c r="K639" i="17"/>
  <c r="K637" i="17"/>
  <c r="K627" i="17"/>
  <c r="AI11" i="15"/>
  <c r="E11" i="15" s="1"/>
  <c r="D11" i="15"/>
  <c r="AE30" i="15"/>
  <c r="AH29" i="15"/>
  <c r="AH12" i="15"/>
  <c r="AE13" i="15"/>
  <c r="AI28" i="15"/>
  <c r="E28" i="15" s="1"/>
  <c r="D28" i="15"/>
  <c r="X30" i="15"/>
  <c r="H29" i="15"/>
  <c r="AQ12" i="15"/>
  <c r="G27" i="15"/>
  <c r="AG38" i="15"/>
  <c r="AG23" i="15"/>
  <c r="AG39" i="15" s="1"/>
  <c r="AT16" i="15"/>
  <c r="AP15" i="15"/>
  <c r="G15" i="15" s="1"/>
  <c r="J30" i="15"/>
  <c r="J15" i="15"/>
  <c r="X16" i="15"/>
  <c r="H15" i="15"/>
  <c r="L29" i="15"/>
  <c r="L14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56" i="16" s="1"/>
  <c r="AB156" i="16" s="1"/>
  <c r="AC156" i="16" s="1"/>
  <c r="AD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24" i="16" l="1"/>
  <c r="AB124" i="16" s="1"/>
  <c r="AC124" i="16" s="1"/>
  <c r="AD124" i="16" s="1"/>
  <c r="H172" i="16"/>
  <c r="AB172" i="16" s="1"/>
  <c r="AC172" i="16" s="1"/>
  <c r="AD172" i="16" s="1"/>
  <c r="H164" i="16"/>
  <c r="AB164" i="16" s="1"/>
  <c r="AC164" i="16" s="1"/>
  <c r="AD164" i="16" s="1"/>
  <c r="H76" i="16"/>
  <c r="AB76" i="16" s="1"/>
  <c r="AC76" i="16" s="1"/>
  <c r="AD76" i="16" s="1"/>
  <c r="H108" i="16"/>
  <c r="AB108" i="16" s="1"/>
  <c r="AC108" i="16" s="1"/>
  <c r="AD108" i="16" s="1"/>
  <c r="H22" i="16"/>
  <c r="AB22" i="16" s="1"/>
  <c r="AC22" i="16" s="1"/>
  <c r="AD22" i="16" s="1"/>
  <c r="H54" i="16"/>
  <c r="AB54" i="16" s="1"/>
  <c r="AC54" i="16" s="1"/>
  <c r="AD54" i="16" s="1"/>
  <c r="H38" i="16"/>
  <c r="AB38" i="16" s="1"/>
  <c r="AC38" i="16" s="1"/>
  <c r="AD38" i="16" s="1"/>
  <c r="H62" i="16"/>
  <c r="AB62" i="16" s="1"/>
  <c r="AC62" i="16" s="1"/>
  <c r="AD62" i="16" s="1"/>
  <c r="H86" i="16"/>
  <c r="AB86" i="16" s="1"/>
  <c r="AC86" i="16" s="1"/>
  <c r="AD86" i="16" s="1"/>
  <c r="H94" i="16"/>
  <c r="AB94" i="16" s="1"/>
  <c r="AC94" i="16" s="1"/>
  <c r="AD94" i="16" s="1"/>
  <c r="H46" i="16"/>
  <c r="AB46" i="16" s="1"/>
  <c r="AC46" i="16" s="1"/>
  <c r="AD46" i="16" s="1"/>
  <c r="H30" i="16"/>
  <c r="AB30" i="16" s="1"/>
  <c r="AC30" i="16" s="1"/>
  <c r="AD30" i="16" s="1"/>
  <c r="H126" i="16"/>
  <c r="AB126" i="16" s="1"/>
  <c r="AC126" i="16" s="1"/>
  <c r="AD126" i="16" s="1"/>
  <c r="H14" i="16"/>
  <c r="AB14" i="16" s="1"/>
  <c r="AC14" i="16" s="1"/>
  <c r="AD14" i="16" s="1"/>
  <c r="H70" i="16"/>
  <c r="AB70" i="16" s="1"/>
  <c r="AC70" i="16" s="1"/>
  <c r="AD70" i="16" s="1"/>
  <c r="H6" i="16"/>
  <c r="AB6" i="16" s="1"/>
  <c r="AC6" i="16" s="1"/>
  <c r="AD6" i="16" s="1"/>
  <c r="H78" i="16"/>
  <c r="AB78" i="16" s="1"/>
  <c r="AC78" i="16" s="1"/>
  <c r="AD78" i="16" s="1"/>
  <c r="H110" i="16"/>
  <c r="AB110" i="16" s="1"/>
  <c r="AC110" i="16" s="1"/>
  <c r="AD110" i="16" s="1"/>
  <c r="H118" i="16"/>
  <c r="AB118" i="16" s="1"/>
  <c r="AC118" i="16" s="1"/>
  <c r="AD118" i="16" s="1"/>
  <c r="H102" i="16"/>
  <c r="AB102" i="16" s="1"/>
  <c r="AC102" i="16" s="1"/>
  <c r="AD102" i="16" s="1"/>
  <c r="H7" i="16"/>
  <c r="AB7" i="16" s="1"/>
  <c r="AC7" i="16" s="1"/>
  <c r="AD7" i="16" s="1"/>
  <c r="H55" i="16"/>
  <c r="AB55" i="16" s="1"/>
  <c r="AC55" i="16" s="1"/>
  <c r="AD55" i="16" s="1"/>
  <c r="H23" i="16"/>
  <c r="AB23" i="16" s="1"/>
  <c r="AC23" i="16" s="1"/>
  <c r="AD23" i="16" s="1"/>
  <c r="H15" i="16"/>
  <c r="AB15" i="16" s="1"/>
  <c r="AC15" i="16" s="1"/>
  <c r="AD15" i="16" s="1"/>
  <c r="H31" i="16"/>
  <c r="AB31" i="16" s="1"/>
  <c r="AC31" i="16" s="1"/>
  <c r="AD31" i="16" s="1"/>
  <c r="H63" i="16"/>
  <c r="AB63" i="16" s="1"/>
  <c r="AC63" i="16" s="1"/>
  <c r="AD63" i="16" s="1"/>
  <c r="H39" i="16"/>
  <c r="AB39" i="16" s="1"/>
  <c r="AC39" i="16" s="1"/>
  <c r="AD39" i="16" s="1"/>
  <c r="H87" i="16"/>
  <c r="AB87" i="16" s="1"/>
  <c r="AC87" i="16" s="1"/>
  <c r="AD87" i="16" s="1"/>
  <c r="H103" i="16"/>
  <c r="AB103" i="16" s="1"/>
  <c r="AC103" i="16" s="1"/>
  <c r="AD103" i="16" s="1"/>
  <c r="H111" i="16"/>
  <c r="AB111" i="16" s="1"/>
  <c r="AC111" i="16" s="1"/>
  <c r="AD111" i="16" s="1"/>
  <c r="H47" i="16"/>
  <c r="AB47" i="16" s="1"/>
  <c r="AC47" i="16" s="1"/>
  <c r="AD47" i="16" s="1"/>
  <c r="H71" i="16"/>
  <c r="AB71" i="16" s="1"/>
  <c r="AC71" i="16" s="1"/>
  <c r="AD71" i="16" s="1"/>
  <c r="H119" i="16"/>
  <c r="AB119" i="16" s="1"/>
  <c r="AC119" i="16" s="1"/>
  <c r="AD119" i="16" s="1"/>
  <c r="H127" i="16"/>
  <c r="AB127" i="16" s="1"/>
  <c r="AC127" i="16" s="1"/>
  <c r="AD127" i="16" s="1"/>
  <c r="H95" i="16"/>
  <c r="AB95" i="16" s="1"/>
  <c r="AC95" i="16" s="1"/>
  <c r="AD95" i="16" s="1"/>
  <c r="H79" i="16"/>
  <c r="AB79" i="16" s="1"/>
  <c r="AC79" i="16" s="1"/>
  <c r="AD79" i="16" s="1"/>
  <c r="H92" i="16"/>
  <c r="AB92" i="16" s="1"/>
  <c r="AC92" i="16" s="1"/>
  <c r="AD92" i="16" s="1"/>
  <c r="H116" i="16"/>
  <c r="AB116" i="16" s="1"/>
  <c r="AC116" i="16" s="1"/>
  <c r="AD116" i="16" s="1"/>
  <c r="H199" i="16"/>
  <c r="AB199" i="16" s="1"/>
  <c r="AC199" i="16" s="1"/>
  <c r="AD199" i="16" s="1"/>
  <c r="H159" i="16"/>
  <c r="AB159" i="16" s="1"/>
  <c r="AC159" i="16" s="1"/>
  <c r="AD159" i="16" s="1"/>
  <c r="H143" i="16"/>
  <c r="AB143" i="16" s="1"/>
  <c r="AC143" i="16" s="1"/>
  <c r="AD143" i="16" s="1"/>
  <c r="H151" i="16"/>
  <c r="AB151" i="16" s="1"/>
  <c r="AC151" i="16" s="1"/>
  <c r="AD151" i="16" s="1"/>
  <c r="H135" i="16"/>
  <c r="AB135" i="16" s="1"/>
  <c r="AC135" i="16" s="1"/>
  <c r="AD135" i="16" s="1"/>
  <c r="H175" i="16"/>
  <c r="AB175" i="16" s="1"/>
  <c r="AC175" i="16" s="1"/>
  <c r="AD175" i="16" s="1"/>
  <c r="H191" i="16"/>
  <c r="AB191" i="16" s="1"/>
  <c r="AC191" i="16" s="1"/>
  <c r="AD191" i="16" s="1"/>
  <c r="H167" i="16"/>
  <c r="AB167" i="16" s="1"/>
  <c r="AC167" i="16" s="1"/>
  <c r="AD167" i="16" s="1"/>
  <c r="H183" i="16"/>
  <c r="AB183" i="16" s="1"/>
  <c r="AC183" i="16" s="1"/>
  <c r="AD183" i="16" s="1"/>
  <c r="H113" i="16"/>
  <c r="AB113" i="16" s="1"/>
  <c r="AC113" i="16" s="1"/>
  <c r="AD113" i="16" s="1"/>
  <c r="H41" i="16"/>
  <c r="AB41" i="16" s="1"/>
  <c r="AC41" i="16" s="1"/>
  <c r="AD41" i="16" s="1"/>
  <c r="H9" i="16"/>
  <c r="AB9" i="16" s="1"/>
  <c r="AC9" i="16" s="1"/>
  <c r="AD9" i="16" s="1"/>
  <c r="H89" i="16"/>
  <c r="AB89" i="16" s="1"/>
  <c r="AC89" i="16" s="1"/>
  <c r="AD89" i="16" s="1"/>
  <c r="H65" i="16"/>
  <c r="AB65" i="16" s="1"/>
  <c r="AC65" i="16" s="1"/>
  <c r="AD65" i="16" s="1"/>
  <c r="H81" i="16"/>
  <c r="AB81" i="16" s="1"/>
  <c r="AC81" i="16" s="1"/>
  <c r="AD81" i="16" s="1"/>
  <c r="H17" i="16"/>
  <c r="AB17" i="16" s="1"/>
  <c r="AC17" i="16" s="1"/>
  <c r="AD17" i="16" s="1"/>
  <c r="H129" i="16"/>
  <c r="AB129" i="16" s="1"/>
  <c r="AC129" i="16" s="1"/>
  <c r="AD129" i="16" s="1"/>
  <c r="H49" i="16"/>
  <c r="AB49" i="16" s="1"/>
  <c r="AC49" i="16" s="1"/>
  <c r="AD49" i="16" s="1"/>
  <c r="H33" i="16"/>
  <c r="AB33" i="16" s="1"/>
  <c r="AC33" i="16" s="1"/>
  <c r="AD33" i="16" s="1"/>
  <c r="H97" i="16"/>
  <c r="AB97" i="16" s="1"/>
  <c r="AC97" i="16" s="1"/>
  <c r="AD97" i="16" s="1"/>
  <c r="H121" i="16"/>
  <c r="AB121" i="16" s="1"/>
  <c r="AC121" i="16" s="1"/>
  <c r="AD121" i="16" s="1"/>
  <c r="H57" i="16"/>
  <c r="AB57" i="16" s="1"/>
  <c r="AC57" i="16" s="1"/>
  <c r="AD57" i="16" s="1"/>
  <c r="H105" i="16"/>
  <c r="AB105" i="16" s="1"/>
  <c r="AC105" i="16" s="1"/>
  <c r="AD105" i="16" s="1"/>
  <c r="H73" i="16"/>
  <c r="AB73" i="16" s="1"/>
  <c r="AC73" i="16" s="1"/>
  <c r="AD73" i="16" s="1"/>
  <c r="H138" i="16"/>
  <c r="AB138" i="16" s="1"/>
  <c r="AC138" i="16" s="1"/>
  <c r="AD138" i="16" s="1"/>
  <c r="H178" i="16"/>
  <c r="AB178" i="16" s="1"/>
  <c r="AC178" i="16" s="1"/>
  <c r="AD178" i="16" s="1"/>
  <c r="H162" i="16"/>
  <c r="AB162" i="16" s="1"/>
  <c r="AC162" i="16" s="1"/>
  <c r="AD162" i="16" s="1"/>
  <c r="H186" i="16"/>
  <c r="AB186" i="16" s="1"/>
  <c r="AC186" i="16" s="1"/>
  <c r="AD186" i="16" s="1"/>
  <c r="H146" i="16"/>
  <c r="AB146" i="16" s="1"/>
  <c r="AC146" i="16" s="1"/>
  <c r="AD146" i="16" s="1"/>
  <c r="H194" i="16"/>
  <c r="AB194" i="16" s="1"/>
  <c r="AC194" i="16" s="1"/>
  <c r="AD194" i="16" s="1"/>
  <c r="H154" i="16"/>
  <c r="AB154" i="16" s="1"/>
  <c r="AC154" i="16" s="1"/>
  <c r="AD154" i="16" s="1"/>
  <c r="H202" i="16"/>
  <c r="AB202" i="16" s="1"/>
  <c r="AC202" i="16" s="1"/>
  <c r="AD202" i="16" s="1"/>
  <c r="H170" i="16"/>
  <c r="AB170" i="16" s="1"/>
  <c r="AC170" i="16" s="1"/>
  <c r="AD170" i="16" s="1"/>
  <c r="H25" i="16"/>
  <c r="AB25" i="16" s="1"/>
  <c r="AC25" i="16" s="1"/>
  <c r="AD25" i="16" s="1"/>
  <c r="H100" i="16"/>
  <c r="AB100" i="16" s="1"/>
  <c r="AC100" i="16" s="1"/>
  <c r="AD100" i="16" s="1"/>
  <c r="H36" i="16"/>
  <c r="AB36" i="16" s="1"/>
  <c r="AC36" i="16" s="1"/>
  <c r="AD36" i="16" s="1"/>
  <c r="H90" i="16"/>
  <c r="AB90" i="16" s="1"/>
  <c r="AC90" i="16" s="1"/>
  <c r="AD90" i="16" s="1"/>
  <c r="H10" i="16"/>
  <c r="AB10" i="16" s="1"/>
  <c r="AC10" i="16" s="1"/>
  <c r="AD10" i="16" s="1"/>
  <c r="H58" i="16"/>
  <c r="AB58" i="16" s="1"/>
  <c r="AC58" i="16" s="1"/>
  <c r="AD58" i="16" s="1"/>
  <c r="H114" i="16"/>
  <c r="AB114" i="16" s="1"/>
  <c r="AC114" i="16" s="1"/>
  <c r="AD114" i="16" s="1"/>
  <c r="H98" i="16"/>
  <c r="AB98" i="16" s="1"/>
  <c r="AC98" i="16" s="1"/>
  <c r="AD98" i="16" s="1"/>
  <c r="H122" i="16"/>
  <c r="AB122" i="16" s="1"/>
  <c r="AC122" i="16" s="1"/>
  <c r="AD122" i="16" s="1"/>
  <c r="H106" i="16"/>
  <c r="AB106" i="16" s="1"/>
  <c r="AC106" i="16" s="1"/>
  <c r="AD106" i="16" s="1"/>
  <c r="H34" i="16"/>
  <c r="AB34" i="16" s="1"/>
  <c r="AC34" i="16" s="1"/>
  <c r="AD34" i="16" s="1"/>
  <c r="H82" i="16"/>
  <c r="AB82" i="16" s="1"/>
  <c r="AC82" i="16" s="1"/>
  <c r="AD82" i="16" s="1"/>
  <c r="H66" i="16"/>
  <c r="AB66" i="16" s="1"/>
  <c r="AC66" i="16" s="1"/>
  <c r="AD66" i="16" s="1"/>
  <c r="H130" i="16"/>
  <c r="AB130" i="16" s="1"/>
  <c r="AC130" i="16" s="1"/>
  <c r="AD130" i="16" s="1"/>
  <c r="H42" i="16"/>
  <c r="AB42" i="16" s="1"/>
  <c r="AC42" i="16" s="1"/>
  <c r="AD42" i="16" s="1"/>
  <c r="H74" i="16"/>
  <c r="AB74" i="16" s="1"/>
  <c r="AC74" i="16" s="1"/>
  <c r="AD74" i="16" s="1"/>
  <c r="H50" i="16"/>
  <c r="AB50" i="16" s="1"/>
  <c r="AC50" i="16" s="1"/>
  <c r="AD50" i="16" s="1"/>
  <c r="H18" i="16"/>
  <c r="AB18" i="16" s="1"/>
  <c r="AC18" i="16" s="1"/>
  <c r="AD18" i="16" s="1"/>
  <c r="H26" i="16"/>
  <c r="AB26" i="16" s="1"/>
  <c r="AC26" i="16" s="1"/>
  <c r="AD26" i="16" s="1"/>
  <c r="H60" i="16"/>
  <c r="AB60" i="16" s="1"/>
  <c r="AC60" i="16" s="1"/>
  <c r="AD60" i="16" s="1"/>
  <c r="H196" i="16"/>
  <c r="AB196" i="16" s="1"/>
  <c r="AC196" i="16" s="1"/>
  <c r="AD196" i="16" s="1"/>
  <c r="H174" i="16"/>
  <c r="AB174" i="16" s="1"/>
  <c r="AC174" i="16" s="1"/>
  <c r="AD174" i="16" s="1"/>
  <c r="H158" i="16"/>
  <c r="AB158" i="16" s="1"/>
  <c r="AC158" i="16" s="1"/>
  <c r="AD158" i="16" s="1"/>
  <c r="H182" i="16"/>
  <c r="AB182" i="16" s="1"/>
  <c r="AC182" i="16" s="1"/>
  <c r="AD182" i="16" s="1"/>
  <c r="H166" i="16"/>
  <c r="AB166" i="16" s="1"/>
  <c r="AC166" i="16" s="1"/>
  <c r="AD166" i="16" s="1"/>
  <c r="H134" i="16"/>
  <c r="AB134" i="16" s="1"/>
  <c r="AC134" i="16" s="1"/>
  <c r="AD134" i="16" s="1"/>
  <c r="H190" i="16"/>
  <c r="AB190" i="16" s="1"/>
  <c r="AC190" i="16" s="1"/>
  <c r="AD190" i="16" s="1"/>
  <c r="H150" i="16"/>
  <c r="AB150" i="16" s="1"/>
  <c r="AC150" i="16" s="1"/>
  <c r="AD150" i="16" s="1"/>
  <c r="H198" i="16"/>
  <c r="AB198" i="16" s="1"/>
  <c r="AC198" i="16" s="1"/>
  <c r="AD198" i="16" s="1"/>
  <c r="H142" i="16"/>
  <c r="AB142" i="16" s="1"/>
  <c r="AC142" i="16" s="1"/>
  <c r="AD142" i="16" s="1"/>
  <c r="H145" i="16"/>
  <c r="AB145" i="16" s="1"/>
  <c r="AC145" i="16" s="1"/>
  <c r="AD145" i="16" s="1"/>
  <c r="H185" i="16"/>
  <c r="AB185" i="16" s="1"/>
  <c r="AC185" i="16" s="1"/>
  <c r="AD185" i="16" s="1"/>
  <c r="H201" i="16"/>
  <c r="AB201" i="16" s="1"/>
  <c r="AC201" i="16" s="1"/>
  <c r="AD201" i="16" s="1"/>
  <c r="H137" i="16"/>
  <c r="AB137" i="16" s="1"/>
  <c r="AC137" i="16" s="1"/>
  <c r="AD137" i="16" s="1"/>
  <c r="H169" i="16"/>
  <c r="AB169" i="16" s="1"/>
  <c r="AC169" i="16" s="1"/>
  <c r="AD169" i="16" s="1"/>
  <c r="H193" i="16"/>
  <c r="AB193" i="16" s="1"/>
  <c r="AC193" i="16" s="1"/>
  <c r="AD193" i="16" s="1"/>
  <c r="H153" i="16"/>
  <c r="AB153" i="16" s="1"/>
  <c r="AC153" i="16" s="1"/>
  <c r="AD153" i="16" s="1"/>
  <c r="H177" i="16"/>
  <c r="AB177" i="16" s="1"/>
  <c r="AC177" i="16" s="1"/>
  <c r="AD177" i="16" s="1"/>
  <c r="H161" i="16"/>
  <c r="AB161" i="16" s="1"/>
  <c r="AC161" i="16" s="1"/>
  <c r="AD161" i="16" s="1"/>
  <c r="H40" i="16"/>
  <c r="AB40" i="16" s="1"/>
  <c r="AC40" i="16" s="1"/>
  <c r="AD40" i="16" s="1"/>
  <c r="H72" i="16"/>
  <c r="AB72" i="16" s="1"/>
  <c r="AC72" i="16" s="1"/>
  <c r="AD72" i="16" s="1"/>
  <c r="H128" i="16"/>
  <c r="AB128" i="16" s="1"/>
  <c r="AC128" i="16" s="1"/>
  <c r="AD128" i="16" s="1"/>
  <c r="H64" i="16"/>
  <c r="AB64" i="16" s="1"/>
  <c r="AC64" i="16" s="1"/>
  <c r="AD64" i="16" s="1"/>
  <c r="H48" i="16"/>
  <c r="AB48" i="16" s="1"/>
  <c r="AC48" i="16" s="1"/>
  <c r="AD48" i="16" s="1"/>
  <c r="H104" i="16"/>
  <c r="AB104" i="16" s="1"/>
  <c r="AC104" i="16" s="1"/>
  <c r="AD104" i="16" s="1"/>
  <c r="H24" i="16"/>
  <c r="AB24" i="16" s="1"/>
  <c r="AC24" i="16" s="1"/>
  <c r="AD24" i="16" s="1"/>
  <c r="H16" i="16"/>
  <c r="AB16" i="16" s="1"/>
  <c r="AC16" i="16" s="1"/>
  <c r="AD16" i="16" s="1"/>
  <c r="H32" i="16"/>
  <c r="AB32" i="16" s="1"/>
  <c r="AC32" i="16" s="1"/>
  <c r="AD32" i="16" s="1"/>
  <c r="H8" i="16"/>
  <c r="AB8" i="16" s="1"/>
  <c r="AC8" i="16" s="1"/>
  <c r="AD8" i="16" s="1"/>
  <c r="H56" i="16"/>
  <c r="AB56" i="16" s="1"/>
  <c r="AC56" i="16" s="1"/>
  <c r="AD56" i="16" s="1"/>
  <c r="H112" i="16"/>
  <c r="AB112" i="16" s="1"/>
  <c r="AC112" i="16" s="1"/>
  <c r="AD112" i="16" s="1"/>
  <c r="H80" i="16"/>
  <c r="AB80" i="16" s="1"/>
  <c r="AC80" i="16" s="1"/>
  <c r="AD80" i="16" s="1"/>
  <c r="H120" i="16"/>
  <c r="AB120" i="16" s="1"/>
  <c r="AC120" i="16" s="1"/>
  <c r="AD120" i="16" s="1"/>
  <c r="H96" i="16"/>
  <c r="AB96" i="16" s="1"/>
  <c r="AC96" i="16" s="1"/>
  <c r="AD96" i="16" s="1"/>
  <c r="H88" i="16"/>
  <c r="AB88" i="16" s="1"/>
  <c r="AC88" i="16" s="1"/>
  <c r="AD88" i="16" s="1"/>
  <c r="H52" i="16"/>
  <c r="AB52" i="16" s="1"/>
  <c r="AC52" i="16" s="1"/>
  <c r="AD52" i="16" s="1"/>
  <c r="H180" i="16"/>
  <c r="AB180" i="16" s="1"/>
  <c r="AC180" i="16" s="1"/>
  <c r="AD180" i="16" s="1"/>
  <c r="H204" i="16"/>
  <c r="AB204" i="16" s="1"/>
  <c r="AC204" i="16" s="1"/>
  <c r="AD204" i="16" s="1"/>
  <c r="H160" i="16"/>
  <c r="AB160" i="16" s="1"/>
  <c r="AC160" i="16" s="1"/>
  <c r="AD160" i="16" s="1"/>
  <c r="H144" i="16"/>
  <c r="AB144" i="16" s="1"/>
  <c r="AC144" i="16" s="1"/>
  <c r="AD144" i="16" s="1"/>
  <c r="H184" i="16"/>
  <c r="AB184" i="16" s="1"/>
  <c r="AC184" i="16" s="1"/>
  <c r="AD184" i="16" s="1"/>
  <c r="H168" i="16"/>
  <c r="AB168" i="16" s="1"/>
  <c r="AC168" i="16" s="1"/>
  <c r="AD168" i="16" s="1"/>
  <c r="H136" i="16"/>
  <c r="AB136" i="16" s="1"/>
  <c r="AC136" i="16" s="1"/>
  <c r="AD136" i="16" s="1"/>
  <c r="H200" i="16"/>
  <c r="AB200" i="16" s="1"/>
  <c r="AC200" i="16" s="1"/>
  <c r="AD200" i="16" s="1"/>
  <c r="H152" i="16"/>
  <c r="AB152" i="16" s="1"/>
  <c r="AC152" i="16" s="1"/>
  <c r="AD152" i="16" s="1"/>
  <c r="H176" i="16"/>
  <c r="AB176" i="16" s="1"/>
  <c r="AC176" i="16" s="1"/>
  <c r="AD176" i="16" s="1"/>
  <c r="H192" i="16"/>
  <c r="AB192" i="16" s="1"/>
  <c r="AC192" i="16" s="1"/>
  <c r="AD192" i="16" s="1"/>
  <c r="H132" i="16"/>
  <c r="AB132" i="16" s="1"/>
  <c r="AC132" i="16" s="1"/>
  <c r="AD132" i="16" s="1"/>
  <c r="H28" i="16"/>
  <c r="AB28" i="16" s="1"/>
  <c r="AC28" i="16" s="1"/>
  <c r="AD28" i="16" s="1"/>
  <c r="H188" i="16"/>
  <c r="AB188" i="16" s="1"/>
  <c r="AC188" i="16" s="1"/>
  <c r="AD188" i="16" s="1"/>
  <c r="H187" i="16"/>
  <c r="AB187" i="16" s="1"/>
  <c r="AC187" i="16" s="1"/>
  <c r="AD187" i="16" s="1"/>
  <c r="H203" i="16"/>
  <c r="AB203" i="16" s="1"/>
  <c r="AC203" i="16" s="1"/>
  <c r="AD203" i="16" s="1"/>
  <c r="H139" i="16"/>
  <c r="AB139" i="16" s="1"/>
  <c r="AC139" i="16" s="1"/>
  <c r="AD139" i="16" s="1"/>
  <c r="H179" i="16"/>
  <c r="AB179" i="16" s="1"/>
  <c r="AC179" i="16" s="1"/>
  <c r="AD179" i="16" s="1"/>
  <c r="H155" i="16"/>
  <c r="AB155" i="16" s="1"/>
  <c r="AC155" i="16" s="1"/>
  <c r="AD155" i="16" s="1"/>
  <c r="H163" i="16"/>
  <c r="AB163" i="16" s="1"/>
  <c r="AC163" i="16" s="1"/>
  <c r="AD163" i="16" s="1"/>
  <c r="H147" i="16"/>
  <c r="AB147" i="16" s="1"/>
  <c r="AC147" i="16" s="1"/>
  <c r="AD147" i="16" s="1"/>
  <c r="H195" i="16"/>
  <c r="AB195" i="16" s="1"/>
  <c r="AC195" i="16" s="1"/>
  <c r="AD195" i="16" s="1"/>
  <c r="H171" i="16"/>
  <c r="AB171" i="16" s="1"/>
  <c r="AC171" i="16" s="1"/>
  <c r="AD171" i="16" s="1"/>
  <c r="H173" i="16"/>
  <c r="AB173" i="16" s="1"/>
  <c r="AC173" i="16" s="1"/>
  <c r="AD173" i="16" s="1"/>
  <c r="H157" i="16"/>
  <c r="AB157" i="16" s="1"/>
  <c r="AC157" i="16" s="1"/>
  <c r="AD157" i="16" s="1"/>
  <c r="H181" i="16"/>
  <c r="AB181" i="16" s="1"/>
  <c r="AC181" i="16" s="1"/>
  <c r="AD181" i="16" s="1"/>
  <c r="H189" i="16"/>
  <c r="AB189" i="16" s="1"/>
  <c r="AC189" i="16" s="1"/>
  <c r="AD189" i="16" s="1"/>
  <c r="H133" i="16"/>
  <c r="AB133" i="16" s="1"/>
  <c r="AC133" i="16" s="1"/>
  <c r="AD133" i="16" s="1"/>
  <c r="H149" i="16"/>
  <c r="AB149" i="16" s="1"/>
  <c r="AC149" i="16" s="1"/>
  <c r="AD149" i="16" s="1"/>
  <c r="H165" i="16"/>
  <c r="AB165" i="16" s="1"/>
  <c r="AC165" i="16" s="1"/>
  <c r="AD165" i="16" s="1"/>
  <c r="H197" i="16"/>
  <c r="AB197" i="16" s="1"/>
  <c r="AC197" i="16" s="1"/>
  <c r="AD197" i="16" s="1"/>
  <c r="H141" i="16"/>
  <c r="AB141" i="16" s="1"/>
  <c r="AC141" i="16" s="1"/>
  <c r="AD141" i="16" s="1"/>
  <c r="H44" i="16"/>
  <c r="AB44" i="16" s="1"/>
  <c r="AC44" i="16" s="1"/>
  <c r="AD44" i="16" s="1"/>
  <c r="H68" i="16"/>
  <c r="AB68" i="16" s="1"/>
  <c r="AC68" i="16" s="1"/>
  <c r="AD68" i="16" s="1"/>
  <c r="H51" i="16"/>
  <c r="AB51" i="16" s="1"/>
  <c r="AC51" i="16" s="1"/>
  <c r="AD51" i="16" s="1"/>
  <c r="H75" i="16"/>
  <c r="AB75" i="16" s="1"/>
  <c r="AC75" i="16" s="1"/>
  <c r="AD75" i="16" s="1"/>
  <c r="H91" i="16"/>
  <c r="AB91" i="16" s="1"/>
  <c r="AC91" i="16" s="1"/>
  <c r="AD91" i="16" s="1"/>
  <c r="H131" i="16"/>
  <c r="AB131" i="16" s="1"/>
  <c r="AC131" i="16" s="1"/>
  <c r="AD131" i="16" s="1"/>
  <c r="H27" i="16"/>
  <c r="AB27" i="16" s="1"/>
  <c r="AC27" i="16" s="1"/>
  <c r="AD27" i="16" s="1"/>
  <c r="H11" i="16"/>
  <c r="AB11" i="16" s="1"/>
  <c r="AC11" i="16" s="1"/>
  <c r="AD11" i="16" s="1"/>
  <c r="H19" i="16"/>
  <c r="AB19" i="16" s="1"/>
  <c r="AC19" i="16" s="1"/>
  <c r="AD19" i="16" s="1"/>
  <c r="H67" i="16"/>
  <c r="AB67" i="16" s="1"/>
  <c r="AC67" i="16" s="1"/>
  <c r="AD67" i="16" s="1"/>
  <c r="H43" i="16"/>
  <c r="AB43" i="16" s="1"/>
  <c r="AC43" i="16" s="1"/>
  <c r="AD43" i="16" s="1"/>
  <c r="H107" i="16"/>
  <c r="AB107" i="16" s="1"/>
  <c r="AC107" i="16" s="1"/>
  <c r="AD107" i="16" s="1"/>
  <c r="H123" i="16"/>
  <c r="AB123" i="16" s="1"/>
  <c r="AC123" i="16" s="1"/>
  <c r="AD123" i="16" s="1"/>
  <c r="H115" i="16"/>
  <c r="AB115" i="16" s="1"/>
  <c r="AC115" i="16" s="1"/>
  <c r="AD115" i="16" s="1"/>
  <c r="H35" i="16"/>
  <c r="AB35" i="16" s="1"/>
  <c r="AC35" i="16" s="1"/>
  <c r="AD35" i="16" s="1"/>
  <c r="H99" i="16"/>
  <c r="AB99" i="16" s="1"/>
  <c r="AC99" i="16" s="1"/>
  <c r="AD99" i="16" s="1"/>
  <c r="H83" i="16"/>
  <c r="AB83" i="16" s="1"/>
  <c r="AC83" i="16" s="1"/>
  <c r="AD83" i="16" s="1"/>
  <c r="H59" i="16"/>
  <c r="AB59" i="16" s="1"/>
  <c r="AC59" i="16" s="1"/>
  <c r="AD59" i="16" s="1"/>
  <c r="H125" i="16"/>
  <c r="AB125" i="16" s="1"/>
  <c r="AC125" i="16" s="1"/>
  <c r="AD125" i="16" s="1"/>
  <c r="H21" i="16"/>
  <c r="AB21" i="16" s="1"/>
  <c r="AC21" i="16" s="1"/>
  <c r="AD21" i="16" s="1"/>
  <c r="H61" i="16"/>
  <c r="AB61" i="16" s="1"/>
  <c r="AC61" i="16" s="1"/>
  <c r="AD61" i="16" s="1"/>
  <c r="H13" i="16"/>
  <c r="AB13" i="16" s="1"/>
  <c r="AC13" i="16" s="1"/>
  <c r="AD13" i="16" s="1"/>
  <c r="H93" i="16"/>
  <c r="AB93" i="16" s="1"/>
  <c r="AC93" i="16" s="1"/>
  <c r="AD93" i="16" s="1"/>
  <c r="H109" i="16"/>
  <c r="AB109" i="16" s="1"/>
  <c r="AC109" i="16" s="1"/>
  <c r="AD109" i="16" s="1"/>
  <c r="H53" i="16"/>
  <c r="AB53" i="16" s="1"/>
  <c r="AC53" i="16" s="1"/>
  <c r="AD53" i="16" s="1"/>
  <c r="H101" i="16"/>
  <c r="AB101" i="16" s="1"/>
  <c r="AC101" i="16" s="1"/>
  <c r="AD101" i="16" s="1"/>
  <c r="H85" i="16"/>
  <c r="AB85" i="16" s="1"/>
  <c r="AC85" i="16" s="1"/>
  <c r="AD85" i="16" s="1"/>
  <c r="H37" i="16"/>
  <c r="AB37" i="16" s="1"/>
  <c r="AC37" i="16" s="1"/>
  <c r="AD37" i="16" s="1"/>
  <c r="H5" i="16"/>
  <c r="AB5" i="16" s="1"/>
  <c r="AC5" i="16" s="1"/>
  <c r="AD5" i="16" s="1"/>
  <c r="H77" i="16"/>
  <c r="AB77" i="16" s="1"/>
  <c r="AC77" i="16" s="1"/>
  <c r="AD77" i="16" s="1"/>
  <c r="H29" i="16"/>
  <c r="AB29" i="16" s="1"/>
  <c r="AC29" i="16" s="1"/>
  <c r="AD29" i="16" s="1"/>
  <c r="H45" i="16"/>
  <c r="AB45" i="16" s="1"/>
  <c r="AC45" i="16" s="1"/>
  <c r="AD45" i="16" s="1"/>
  <c r="H69" i="16"/>
  <c r="AB69" i="16" s="1"/>
  <c r="AC69" i="16" s="1"/>
  <c r="H117" i="16"/>
  <c r="AB117" i="16" s="1"/>
  <c r="AC117" i="16" s="1"/>
  <c r="AD117" i="16" s="1"/>
  <c r="H84" i="16"/>
  <c r="AB84" i="16" s="1"/>
  <c r="AC84" i="16" s="1"/>
  <c r="AD84" i="16" s="1"/>
  <c r="K646" i="17"/>
  <c r="K645" i="17"/>
  <c r="K647" i="17"/>
  <c r="K649" i="17"/>
  <c r="K644" i="17"/>
  <c r="L174" i="17"/>
  <c r="L166" i="17"/>
  <c r="L151" i="17"/>
  <c r="L143" i="17"/>
  <c r="L175" i="17"/>
  <c r="L167" i="17"/>
  <c r="L159" i="17"/>
  <c r="L152" i="17"/>
  <c r="L144" i="17"/>
  <c r="L176" i="17"/>
  <c r="L168" i="17"/>
  <c r="L160" i="17"/>
  <c r="L153" i="17"/>
  <c r="L145" i="17"/>
  <c r="L137" i="17"/>
  <c r="L177" i="17"/>
  <c r="L169" i="17"/>
  <c r="L161" i="17"/>
  <c r="L154" i="17"/>
  <c r="L146" i="17"/>
  <c r="L138" i="17"/>
  <c r="Q24" i="17"/>
  <c r="L170" i="17"/>
  <c r="L173" i="17"/>
  <c r="L150" i="17"/>
  <c r="L148" i="17"/>
  <c r="L141" i="17"/>
  <c r="L165" i="17"/>
  <c r="L157" i="17"/>
  <c r="L140" i="17"/>
  <c r="L163" i="17"/>
  <c r="L162" i="17"/>
  <c r="L149" i="17"/>
  <c r="L156" i="17"/>
  <c r="L178" i="17"/>
  <c r="L172" i="17"/>
  <c r="L164" i="17"/>
  <c r="L171" i="17"/>
  <c r="L180" i="17"/>
  <c r="L142" i="17"/>
  <c r="L147" i="17"/>
  <c r="L179" i="17"/>
  <c r="L158" i="17"/>
  <c r="L155" i="17"/>
  <c r="L139" i="17"/>
  <c r="K635" i="17"/>
  <c r="K642" i="17"/>
  <c r="L30" i="15"/>
  <c r="L15" i="15"/>
  <c r="AE14" i="15"/>
  <c r="AH13" i="15"/>
  <c r="AT17" i="15"/>
  <c r="AP16" i="15"/>
  <c r="D12" i="15"/>
  <c r="AI12" i="15"/>
  <c r="E12" i="15" s="1"/>
  <c r="AI29" i="15"/>
  <c r="E29" i="15" s="1"/>
  <c r="D29" i="15"/>
  <c r="AQ13" i="15"/>
  <c r="G28" i="15"/>
  <c r="AE31" i="15"/>
  <c r="AH30" i="15"/>
  <c r="H16" i="15"/>
  <c r="X17" i="15"/>
  <c r="J31" i="15"/>
  <c r="J16" i="15"/>
  <c r="X31" i="15"/>
  <c r="H30" i="15"/>
  <c r="F17" i="13"/>
  <c r="G17" i="13"/>
  <c r="H17" i="13"/>
  <c r="H24" i="13" s="1"/>
  <c r="I17" i="13"/>
  <c r="J17" i="13"/>
  <c r="K17" i="13"/>
  <c r="L17" i="13"/>
  <c r="M17" i="13"/>
  <c r="N17" i="13"/>
  <c r="O17" i="13"/>
  <c r="P17" i="13"/>
  <c r="P24" i="13" s="1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69" i="16" l="1"/>
  <c r="K643" i="17"/>
  <c r="L220" i="17"/>
  <c r="L212" i="17"/>
  <c r="L204" i="17"/>
  <c r="L197" i="17"/>
  <c r="L189" i="17"/>
  <c r="L181" i="17"/>
  <c r="L221" i="17"/>
  <c r="L213" i="17"/>
  <c r="L205" i="17"/>
  <c r="L198" i="17"/>
  <c r="L190" i="17"/>
  <c r="L182" i="17"/>
  <c r="L222" i="17"/>
  <c r="L214" i="17"/>
  <c r="L206" i="17"/>
  <c r="L199" i="17"/>
  <c r="L191" i="17"/>
  <c r="L183" i="17"/>
  <c r="L223" i="17"/>
  <c r="L200" i="17"/>
  <c r="L192" i="17"/>
  <c r="L184" i="17"/>
  <c r="Q25" i="17"/>
  <c r="L207" i="17"/>
  <c r="L217" i="17"/>
  <c r="L218" i="17"/>
  <c r="L194" i="17"/>
  <c r="L216" i="17"/>
  <c r="L186" i="17"/>
  <c r="L195" i="17"/>
  <c r="L203" i="17"/>
  <c r="L187" i="17"/>
  <c r="L208" i="17"/>
  <c r="L209" i="17"/>
  <c r="L210" i="17"/>
  <c r="L215" i="17"/>
  <c r="L219" i="17"/>
  <c r="L202" i="17"/>
  <c r="L185" i="17"/>
  <c r="L224" i="17"/>
  <c r="L196" i="17"/>
  <c r="L188" i="17"/>
  <c r="L193" i="17"/>
  <c r="L211" i="17"/>
  <c r="L201" i="17"/>
  <c r="K655" i="17"/>
  <c r="K653" i="17"/>
  <c r="K650" i="17"/>
  <c r="K654" i="17"/>
  <c r="K652" i="17"/>
  <c r="X18" i="15"/>
  <c r="H17" i="15"/>
  <c r="D30" i="15"/>
  <c r="AI30" i="15"/>
  <c r="E30" i="15" s="1"/>
  <c r="G16" i="15"/>
  <c r="AP17" i="15"/>
  <c r="AT18" i="15"/>
  <c r="D13" i="15"/>
  <c r="AI13" i="15"/>
  <c r="E13" i="15" s="1"/>
  <c r="X32" i="15"/>
  <c r="H31" i="15"/>
  <c r="AQ14" i="15"/>
  <c r="G29" i="15"/>
  <c r="AH14" i="15"/>
  <c r="AE15" i="15"/>
  <c r="J32" i="15"/>
  <c r="J17" i="15"/>
  <c r="L31" i="15"/>
  <c r="L16" i="15"/>
  <c r="AH31" i="15"/>
  <c r="AE32" i="15"/>
  <c r="O24" i="13"/>
  <c r="G24" i="13"/>
  <c r="N24" i="13"/>
  <c r="F24" i="13"/>
  <c r="E24" i="13"/>
  <c r="M24" i="13"/>
  <c r="T24" i="13"/>
  <c r="L24" i="13"/>
  <c r="S24" i="13"/>
  <c r="K24" i="13"/>
  <c r="R24" i="13"/>
  <c r="J24" i="13"/>
  <c r="Q24" i="13"/>
  <c r="I24" i="13"/>
  <c r="C29" i="13"/>
  <c r="V19" i="13"/>
  <c r="W20" i="13"/>
  <c r="C33" i="13"/>
  <c r="V23" i="13"/>
  <c r="W24" i="13"/>
  <c r="C28" i="13"/>
  <c r="V18" i="13"/>
  <c r="W19" i="13"/>
  <c r="C32" i="13"/>
  <c r="V22" i="13"/>
  <c r="L268" i="17" l="1"/>
  <c r="L260" i="17"/>
  <c r="L262" i="17"/>
  <c r="L254" i="17"/>
  <c r="L259" i="17"/>
  <c r="L246" i="17"/>
  <c r="L239" i="17"/>
  <c r="L252" i="17"/>
  <c r="L235" i="17"/>
  <c r="L227" i="17"/>
  <c r="L267" i="17"/>
  <c r="L253" i="17"/>
  <c r="L236" i="17"/>
  <c r="L228" i="17"/>
  <c r="L245" i="17"/>
  <c r="L261" i="17"/>
  <c r="L251" i="17"/>
  <c r="L237" i="17"/>
  <c r="Q26" i="17"/>
  <c r="Q27" i="17" s="1"/>
  <c r="L233" i="17"/>
  <c r="L243" i="17"/>
  <c r="L258" i="17"/>
  <c r="L232" i="17"/>
  <c r="L244" i="17"/>
  <c r="L249" i="17"/>
  <c r="L264" i="17"/>
  <c r="L263" i="17"/>
  <c r="L225" i="17"/>
  <c r="L241" i="17"/>
  <c r="L250" i="17"/>
  <c r="L255" i="17"/>
  <c r="L265" i="17"/>
  <c r="L229" i="17"/>
  <c r="L256" i="17"/>
  <c r="L257" i="17"/>
  <c r="L231" i="17"/>
  <c r="L238" i="17"/>
  <c r="L226" i="17"/>
  <c r="L266" i="17"/>
  <c r="L240" i="17"/>
  <c r="L234" i="17"/>
  <c r="L247" i="17"/>
  <c r="L230" i="17"/>
  <c r="L242" i="17"/>
  <c r="L248" i="17"/>
  <c r="K651" i="17"/>
  <c r="AE16" i="15"/>
  <c r="AH15" i="15"/>
  <c r="G17" i="15"/>
  <c r="AP18" i="15"/>
  <c r="AT19" i="15"/>
  <c r="D14" i="15"/>
  <c r="AI14" i="15"/>
  <c r="E14" i="15" s="1"/>
  <c r="AE33" i="15"/>
  <c r="AH32" i="15"/>
  <c r="X33" i="15"/>
  <c r="H32" i="15"/>
  <c r="AI31" i="15"/>
  <c r="E31" i="15" s="1"/>
  <c r="D31" i="15"/>
  <c r="AQ15" i="15"/>
  <c r="G30" i="15"/>
  <c r="L32" i="15"/>
  <c r="L17" i="15"/>
  <c r="J33" i="15"/>
  <c r="J18" i="15"/>
  <c r="H18" i="15"/>
  <c r="X19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H6" i="10"/>
  <c r="H28" i="10" s="1"/>
  <c r="J9" i="10"/>
  <c r="J31" i="10" s="1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M28" i="10" l="1"/>
  <c r="M13" i="10"/>
  <c r="E28" i="10"/>
  <c r="E35" i="10" s="1"/>
  <c r="E13" i="10"/>
  <c r="I13" i="10"/>
  <c r="L13" i="10"/>
  <c r="L28" i="10"/>
  <c r="L35" i="10" s="1"/>
  <c r="D13" i="10"/>
  <c r="D35" i="10" s="1"/>
  <c r="K13" i="10"/>
  <c r="K28" i="10"/>
  <c r="J13" i="10"/>
  <c r="J28" i="10"/>
  <c r="G13" i="10"/>
  <c r="G28" i="10"/>
  <c r="F13" i="10"/>
  <c r="C13" i="10"/>
  <c r="C35" i="10" s="1"/>
  <c r="H13" i="10"/>
  <c r="I28" i="10"/>
  <c r="I35" i="10" s="1"/>
  <c r="F31" i="10"/>
  <c r="L532" i="17"/>
  <c r="L529" i="17"/>
  <c r="L524" i="17"/>
  <c r="L520" i="17"/>
  <c r="L516" i="17"/>
  <c r="L512" i="17"/>
  <c r="L531" i="17"/>
  <c r="L528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Q28" i="17"/>
  <c r="G31" i="15"/>
  <c r="AQ16" i="15"/>
  <c r="X20" i="15"/>
  <c r="H19" i="15"/>
  <c r="AP19" i="15"/>
  <c r="AT20" i="15"/>
  <c r="G18" i="15"/>
  <c r="J34" i="15"/>
  <c r="J19" i="15"/>
  <c r="AH33" i="15"/>
  <c r="AE34" i="15"/>
  <c r="X34" i="15"/>
  <c r="H33" i="15"/>
  <c r="AI15" i="15"/>
  <c r="E15" i="15" s="1"/>
  <c r="D15" i="15"/>
  <c r="L33" i="15"/>
  <c r="L18" i="15"/>
  <c r="D32" i="15"/>
  <c r="AI32" i="15"/>
  <c r="E32" i="15" s="1"/>
  <c r="AH16" i="15"/>
  <c r="AE17" i="15"/>
  <c r="H35" i="10"/>
  <c r="G35" i="10"/>
  <c r="M35" i="10"/>
  <c r="K35" i="10"/>
  <c r="J35" i="10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54" i="17"/>
  <c r="H554" i="17" s="1" a="1"/>
  <c r="H554" i="17" s="1"/>
  <c r="X12" i="17" s="1"/>
  <c r="X34" i="17" s="1"/>
  <c r="H608" i="17" s="1" a="1"/>
  <c r="H608" i="17" s="1"/>
  <c r="L550" i="17"/>
  <c r="H550" i="17" s="1" a="1"/>
  <c r="H550" i="17" s="1"/>
  <c r="L536" i="17"/>
  <c r="H536" i="17" s="1" a="1"/>
  <c r="H536" i="17" s="1"/>
  <c r="L533" i="17"/>
  <c r="H533" i="17" s="1" a="1"/>
  <c r="H533" i="17" s="1"/>
  <c r="X5" i="17" s="1"/>
  <c r="X27" i="17" s="1"/>
  <c r="H601" i="17" s="1" a="1"/>
  <c r="H601" i="17" s="1"/>
  <c r="L570" i="17"/>
  <c r="L548" i="17"/>
  <c r="H548" i="17" s="1" a="1"/>
  <c r="H548" i="17" s="1"/>
  <c r="L545" i="17"/>
  <c r="H545" i="17" s="1" a="1"/>
  <c r="H545" i="17" s="1"/>
  <c r="L542" i="17"/>
  <c r="H542" i="17" s="1" a="1"/>
  <c r="H542" i="17" s="1"/>
  <c r="L539" i="17"/>
  <c r="H539" i="17" s="1" a="1"/>
  <c r="H539" i="17" s="1"/>
  <c r="L558" i="17"/>
  <c r="L553" i="17"/>
  <c r="H553" i="17" s="1" a="1"/>
  <c r="H553" i="17" s="1"/>
  <c r="X11" i="17" s="1"/>
  <c r="X33" i="17" s="1"/>
  <c r="H607" i="17" s="1" a="1"/>
  <c r="H607" i="17" s="1"/>
  <c r="L551" i="17"/>
  <c r="H551" i="17" s="1" a="1"/>
  <c r="H551" i="17" s="1"/>
  <c r="L540" i="17"/>
  <c r="H540" i="17" s="1" a="1"/>
  <c r="H540" i="17" s="1"/>
  <c r="L537" i="17"/>
  <c r="H537" i="17" s="1" a="1"/>
  <c r="H537" i="17" s="1"/>
  <c r="X7" i="17" s="1"/>
  <c r="X29" i="17" s="1"/>
  <c r="H603" i="17" s="1" a="1"/>
  <c r="H603" i="17" s="1"/>
  <c r="L534" i="17"/>
  <c r="H534" i="17" s="1" a="1"/>
  <c r="H534" i="17" s="1"/>
  <c r="X6" i="17" s="1"/>
  <c r="X28" i="17" s="1"/>
  <c r="H602" i="17" s="1" a="1"/>
  <c r="H602" i="17" s="1"/>
  <c r="L566" i="17"/>
  <c r="L549" i="17"/>
  <c r="H549" i="17" s="1" a="1"/>
  <c r="H549" i="17" s="1"/>
  <c r="L546" i="17"/>
  <c r="H546" i="17" s="1" a="1"/>
  <c r="H546" i="17" s="1"/>
  <c r="L543" i="17"/>
  <c r="H543" i="17" s="1" a="1"/>
  <c r="H543" i="17" s="1"/>
  <c r="L574" i="17"/>
  <c r="L552" i="17"/>
  <c r="H552" i="17" s="1" a="1"/>
  <c r="H552" i="17" s="1"/>
  <c r="L544" i="17"/>
  <c r="H544" i="17" s="1" a="1"/>
  <c r="H544" i="17" s="1"/>
  <c r="L541" i="17"/>
  <c r="H541" i="17" s="1" a="1"/>
  <c r="H541" i="17" s="1"/>
  <c r="X8" i="17" s="1"/>
  <c r="X30" i="17" s="1"/>
  <c r="H604" i="17" s="1" a="1"/>
  <c r="H604" i="17" s="1"/>
  <c r="L538" i="17"/>
  <c r="H538" i="17" s="1" a="1"/>
  <c r="H538" i="17" s="1"/>
  <c r="L535" i="17"/>
  <c r="H535" i="17" s="1" a="1"/>
  <c r="H535" i="17" s="1"/>
  <c r="L562" i="17"/>
  <c r="L547" i="17"/>
  <c r="H547" i="17" s="1" a="1"/>
  <c r="H547" i="17" s="1"/>
  <c r="Q29" i="17"/>
  <c r="Q30" i="17" s="1"/>
  <c r="Q31" i="17" s="1"/>
  <c r="L19" i="15"/>
  <c r="L34" i="15"/>
  <c r="J35" i="15"/>
  <c r="J20" i="15"/>
  <c r="AP20" i="15"/>
  <c r="AT21" i="15"/>
  <c r="AE18" i="15"/>
  <c r="AH17" i="15"/>
  <c r="G19" i="15"/>
  <c r="D16" i="15"/>
  <c r="AI16" i="15"/>
  <c r="E16" i="15" s="1"/>
  <c r="X35" i="15"/>
  <c r="H34" i="15"/>
  <c r="AH34" i="15"/>
  <c r="AE35" i="15"/>
  <c r="H20" i="15"/>
  <c r="X21" i="15"/>
  <c r="D33" i="15"/>
  <c r="AI33" i="15"/>
  <c r="E33" i="15" s="1"/>
  <c r="AQ17" i="15"/>
  <c r="G32" i="15"/>
  <c r="F35" i="10"/>
  <c r="X9" i="17" l="1"/>
  <c r="X31" i="17" s="1"/>
  <c r="H605" i="17" s="1" a="1"/>
  <c r="H605" i="17" s="1"/>
  <c r="X10" i="17"/>
  <c r="X32" i="17" s="1"/>
  <c r="H606" i="17" s="1" a="1"/>
  <c r="H606" i="17" s="1"/>
  <c r="L305" i="17"/>
  <c r="L297" i="17"/>
  <c r="L306" i="17"/>
  <c r="L298" i="17"/>
  <c r="L283" i="17"/>
  <c r="L275" i="17"/>
  <c r="L308" i="17"/>
  <c r="L300" i="17"/>
  <c r="L292" i="17"/>
  <c r="L285" i="17"/>
  <c r="L277" i="17"/>
  <c r="L269" i="17"/>
  <c r="L299" i="17"/>
  <c r="L284" i="17"/>
  <c r="L291" i="17"/>
  <c r="L282" i="17"/>
  <c r="L276" i="17"/>
  <c r="L307" i="17"/>
  <c r="L290" i="17"/>
  <c r="L274" i="17"/>
  <c r="Q32" i="17"/>
  <c r="L304" i="17"/>
  <c r="L271" i="17"/>
  <c r="L272" i="17"/>
  <c r="L287" i="17"/>
  <c r="L281" i="17"/>
  <c r="L279" i="17"/>
  <c r="L302" i="17"/>
  <c r="L293" i="17"/>
  <c r="L286" i="17"/>
  <c r="L309" i="17"/>
  <c r="L273" i="17"/>
  <c r="L312" i="17"/>
  <c r="L295" i="17"/>
  <c r="L288" i="17"/>
  <c r="L311" i="17"/>
  <c r="L270" i="17"/>
  <c r="L296" i="17"/>
  <c r="L278" i="17"/>
  <c r="L301" i="17"/>
  <c r="L280" i="17"/>
  <c r="L310" i="17"/>
  <c r="L303" i="17"/>
  <c r="L289" i="17"/>
  <c r="L294" i="17"/>
  <c r="AE36" i="15"/>
  <c r="AH35" i="15"/>
  <c r="AE19" i="15"/>
  <c r="AH18" i="15"/>
  <c r="AI34" i="15"/>
  <c r="E34" i="15" s="1"/>
  <c r="D34" i="15"/>
  <c r="AP21" i="15"/>
  <c r="G21" i="15" s="1"/>
  <c r="AT22" i="15"/>
  <c r="G20" i="15"/>
  <c r="G33" i="15"/>
  <c r="AQ18" i="15"/>
  <c r="X36" i="15"/>
  <c r="H35" i="15"/>
  <c r="J36" i="15"/>
  <c r="J21" i="15"/>
  <c r="D17" i="15"/>
  <c r="AI17" i="15"/>
  <c r="E17" i="15" s="1"/>
  <c r="H21" i="15"/>
  <c r="X22" i="15"/>
  <c r="L35" i="15"/>
  <c r="L20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L5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M56" i="5" s="1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K56" i="5" l="1"/>
  <c r="J56" i="5"/>
  <c r="N56" i="5"/>
  <c r="H248" i="16"/>
  <c r="AB248" i="16" s="1"/>
  <c r="AC248" i="16" s="1"/>
  <c r="AD248" i="16" s="1"/>
  <c r="H208" i="16"/>
  <c r="AB208" i="16" s="1"/>
  <c r="AC208" i="16" s="1"/>
  <c r="AD208" i="16" s="1"/>
  <c r="H216" i="16"/>
  <c r="AB216" i="16" s="1"/>
  <c r="AC216" i="16" s="1"/>
  <c r="AD216" i="16" s="1"/>
  <c r="H240" i="16"/>
  <c r="AB240" i="16" s="1"/>
  <c r="AC240" i="16" s="1"/>
  <c r="AD240" i="16" s="1"/>
  <c r="H224" i="16"/>
  <c r="AB224" i="16" s="1"/>
  <c r="AC224" i="16" s="1"/>
  <c r="AD224" i="16" s="1"/>
  <c r="H256" i="16"/>
  <c r="AB256" i="16" s="1"/>
  <c r="AC256" i="16" s="1"/>
  <c r="H232" i="16"/>
  <c r="AB232" i="16" s="1"/>
  <c r="AC232" i="16" s="1"/>
  <c r="AD232" i="16" s="1"/>
  <c r="H205" i="16"/>
  <c r="AB205" i="16" s="1"/>
  <c r="AC205" i="16" s="1"/>
  <c r="AD205" i="16" s="1"/>
  <c r="H237" i="16"/>
  <c r="AB237" i="16" s="1"/>
  <c r="AC237" i="16" s="1"/>
  <c r="AD237" i="16" s="1"/>
  <c r="H245" i="16"/>
  <c r="AB245" i="16" s="1"/>
  <c r="AC245" i="16" s="1"/>
  <c r="AD245" i="16" s="1"/>
  <c r="H213" i="16"/>
  <c r="AB213" i="16" s="1"/>
  <c r="AC213" i="16" s="1"/>
  <c r="AD213" i="16" s="1"/>
  <c r="H253" i="16"/>
  <c r="AB253" i="16" s="1"/>
  <c r="AC253" i="16" s="1"/>
  <c r="H229" i="16"/>
  <c r="AB229" i="16" s="1"/>
  <c r="AC229" i="16" s="1"/>
  <c r="AD229" i="16" s="1"/>
  <c r="H221" i="16"/>
  <c r="AB221" i="16" s="1"/>
  <c r="AC221" i="16" s="1"/>
  <c r="AD221" i="16" s="1"/>
  <c r="H257" i="16"/>
  <c r="AB257" i="16" s="1"/>
  <c r="AC257" i="16" s="1"/>
  <c r="H241" i="16"/>
  <c r="AB241" i="16" s="1"/>
  <c r="AC241" i="16" s="1"/>
  <c r="AD241" i="16" s="1"/>
  <c r="H217" i="16"/>
  <c r="AB217" i="16" s="1"/>
  <c r="AC217" i="16" s="1"/>
  <c r="AD217" i="16" s="1"/>
  <c r="H249" i="16"/>
  <c r="AB249" i="16" s="1"/>
  <c r="AC249" i="16" s="1"/>
  <c r="AD249" i="16" s="1"/>
  <c r="H209" i="16"/>
  <c r="AB209" i="16" s="1"/>
  <c r="AC209" i="16" s="1"/>
  <c r="AD209" i="16" s="1"/>
  <c r="H233" i="16"/>
  <c r="AB233" i="16" s="1"/>
  <c r="AC233" i="16" s="1"/>
  <c r="AD233" i="16" s="1"/>
  <c r="H225" i="16"/>
  <c r="AB225" i="16" s="1"/>
  <c r="AC225" i="16" s="1"/>
  <c r="AD225" i="16" s="1"/>
  <c r="H235" i="16"/>
  <c r="AB235" i="16" s="1"/>
  <c r="AC235" i="16" s="1"/>
  <c r="AD235" i="16" s="1"/>
  <c r="H211" i="16"/>
  <c r="AB211" i="16" s="1"/>
  <c r="AC211" i="16" s="1"/>
  <c r="AD211" i="16" s="1"/>
  <c r="H219" i="16"/>
  <c r="AB219" i="16" s="1"/>
  <c r="AC219" i="16" s="1"/>
  <c r="AD219" i="16" s="1"/>
  <c r="H259" i="16"/>
  <c r="AB259" i="16" s="1"/>
  <c r="AC259" i="16" s="1"/>
  <c r="H251" i="16"/>
  <c r="AB251" i="16" s="1"/>
  <c r="AC251" i="16" s="1"/>
  <c r="AD251" i="16" s="1"/>
  <c r="H243" i="16"/>
  <c r="AB243" i="16" s="1"/>
  <c r="AC243" i="16" s="1"/>
  <c r="AD243" i="16" s="1"/>
  <c r="H227" i="16"/>
  <c r="AB227" i="16" s="1"/>
  <c r="AC227" i="16" s="1"/>
  <c r="AD227" i="16" s="1"/>
  <c r="H215" i="16"/>
  <c r="AB215" i="16" s="1"/>
  <c r="AC215" i="16" s="1"/>
  <c r="AD215" i="16" s="1"/>
  <c r="H255" i="16"/>
  <c r="AB255" i="16" s="1"/>
  <c r="AC255" i="16" s="1"/>
  <c r="H207" i="16"/>
  <c r="AB207" i="16" s="1"/>
  <c r="AC207" i="16" s="1"/>
  <c r="AD207" i="16" s="1"/>
  <c r="H231" i="16"/>
  <c r="AB231" i="16" s="1"/>
  <c r="AC231" i="16" s="1"/>
  <c r="AD231" i="16" s="1"/>
  <c r="H247" i="16"/>
  <c r="AB247" i="16" s="1"/>
  <c r="AC247" i="16" s="1"/>
  <c r="AD247" i="16" s="1"/>
  <c r="H223" i="16"/>
  <c r="AB223" i="16" s="1"/>
  <c r="AC223" i="16" s="1"/>
  <c r="AD223" i="16" s="1"/>
  <c r="H239" i="16"/>
  <c r="AB239" i="16" s="1"/>
  <c r="AC239" i="16" s="1"/>
  <c r="AD239" i="16" s="1"/>
  <c r="H242" i="16"/>
  <c r="AB242" i="16" s="1"/>
  <c r="AC242" i="16" s="1"/>
  <c r="AD242" i="16" s="1"/>
  <c r="H218" i="16"/>
  <c r="AB218" i="16" s="1"/>
  <c r="AC218" i="16" s="1"/>
  <c r="AD218" i="16" s="1"/>
  <c r="H226" i="16"/>
  <c r="AB226" i="16" s="1"/>
  <c r="AC226" i="16" s="1"/>
  <c r="AD226" i="16" s="1"/>
  <c r="H258" i="16"/>
  <c r="AB258" i="16" s="1"/>
  <c r="AC258" i="16" s="1"/>
  <c r="H250" i="16"/>
  <c r="AB250" i="16" s="1"/>
  <c r="AC250" i="16" s="1"/>
  <c r="AD250" i="16" s="1"/>
  <c r="H210" i="16"/>
  <c r="AB210" i="16" s="1"/>
  <c r="AC210" i="16" s="1"/>
  <c r="AD210" i="16" s="1"/>
  <c r="H234" i="16"/>
  <c r="AB234" i="16" s="1"/>
  <c r="AC234" i="16" s="1"/>
  <c r="AD234" i="16" s="1"/>
  <c r="H246" i="16"/>
  <c r="AB246" i="16" s="1"/>
  <c r="AC246" i="16" s="1"/>
  <c r="AD246" i="16" s="1"/>
  <c r="H230" i="16"/>
  <c r="AB230" i="16" s="1"/>
  <c r="AC230" i="16" s="1"/>
  <c r="AD230" i="16" s="1"/>
  <c r="H206" i="16"/>
  <c r="AB206" i="16" s="1"/>
  <c r="AC206" i="16" s="1"/>
  <c r="AD206" i="16" s="1"/>
  <c r="H254" i="16"/>
  <c r="AB254" i="16" s="1"/>
  <c r="AC254" i="16" s="1"/>
  <c r="H214" i="16"/>
  <c r="AB214" i="16" s="1"/>
  <c r="AC214" i="16" s="1"/>
  <c r="AD214" i="16" s="1"/>
  <c r="H222" i="16"/>
  <c r="AB222" i="16" s="1"/>
  <c r="AC222" i="16" s="1"/>
  <c r="AD222" i="16" s="1"/>
  <c r="H238" i="16"/>
  <c r="AB238" i="16" s="1"/>
  <c r="AC238" i="16" s="1"/>
  <c r="AD238" i="16" s="1"/>
  <c r="H244" i="16"/>
  <c r="AB244" i="16" s="1"/>
  <c r="AC244" i="16" s="1"/>
  <c r="AD244" i="16" s="1"/>
  <c r="H236" i="16"/>
  <c r="AB236" i="16" s="1"/>
  <c r="AC236" i="16" s="1"/>
  <c r="AD236" i="16" s="1"/>
  <c r="H252" i="16"/>
  <c r="AB252" i="16" s="1"/>
  <c r="AC252" i="16" s="1"/>
  <c r="AD252" i="16" s="1"/>
  <c r="H220" i="16"/>
  <c r="AB220" i="16" s="1"/>
  <c r="AC220" i="16" s="1"/>
  <c r="AD220" i="16" s="1"/>
  <c r="H260" i="16"/>
  <c r="AB260" i="16" s="1"/>
  <c r="AC260" i="16" s="1"/>
  <c r="H212" i="16"/>
  <c r="AB212" i="16" s="1"/>
  <c r="AC212" i="16" s="1"/>
  <c r="AD212" i="16" s="1"/>
  <c r="H228" i="16"/>
  <c r="AB228" i="16" s="1"/>
  <c r="AC228" i="16" s="1"/>
  <c r="AD228" i="16" s="1"/>
  <c r="L351" i="17"/>
  <c r="L343" i="17"/>
  <c r="L335" i="17"/>
  <c r="L328" i="17"/>
  <c r="L320" i="17"/>
  <c r="L352" i="17"/>
  <c r="L344" i="17"/>
  <c r="L336" i="17"/>
  <c r="L329" i="17"/>
  <c r="L321" i="17"/>
  <c r="L313" i="17"/>
  <c r="L353" i="17"/>
  <c r="L345" i="17"/>
  <c r="L331" i="17"/>
  <c r="L323" i="17"/>
  <c r="L315" i="17"/>
  <c r="L330" i="17"/>
  <c r="L322" i="17"/>
  <c r="L337" i="17"/>
  <c r="L314" i="17"/>
  <c r="Q33" i="17"/>
  <c r="L356" i="17"/>
  <c r="L332" i="17"/>
  <c r="L355" i="17"/>
  <c r="L317" i="17"/>
  <c r="L334" i="17"/>
  <c r="L325" i="17"/>
  <c r="L339" i="17"/>
  <c r="L333" i="17"/>
  <c r="L348" i="17"/>
  <c r="L338" i="17"/>
  <c r="L350" i="17"/>
  <c r="L347" i="17"/>
  <c r="L316" i="17"/>
  <c r="L342" i="17"/>
  <c r="L319" i="17"/>
  <c r="L354" i="17"/>
  <c r="L318" i="17"/>
  <c r="L349" i="17"/>
  <c r="L327" i="17"/>
  <c r="L341" i="17"/>
  <c r="L324" i="17"/>
  <c r="L346" i="17"/>
  <c r="L340" i="17"/>
  <c r="L326" i="17"/>
  <c r="AP22" i="15"/>
  <c r="AT23" i="15"/>
  <c r="AP23" i="15" s="1"/>
  <c r="J37" i="15"/>
  <c r="J22" i="15"/>
  <c r="L21" i="15"/>
  <c r="L36" i="15"/>
  <c r="X37" i="15"/>
  <c r="H36" i="15"/>
  <c r="AI18" i="15"/>
  <c r="E18" i="15" s="1"/>
  <c r="D18" i="15"/>
  <c r="X23" i="15"/>
  <c r="H23" i="15" s="1"/>
  <c r="H22" i="15"/>
  <c r="G34" i="15"/>
  <c r="AQ19" i="15"/>
  <c r="AH19" i="15"/>
  <c r="AE20" i="15"/>
  <c r="D35" i="15"/>
  <c r="AI35" i="15"/>
  <c r="E35" i="15" s="1"/>
  <c r="AH36" i="15"/>
  <c r="AE37" i="15"/>
  <c r="K199" i="9"/>
  <c r="K195" i="9"/>
  <c r="K128" i="9"/>
  <c r="E17" i="9"/>
  <c r="L16" i="9"/>
  <c r="N40" i="5"/>
  <c r="M40" i="5"/>
  <c r="AD253" i="16" l="1"/>
  <c r="H555" i="17" s="1" a="1"/>
  <c r="H555" i="17" s="1"/>
  <c r="AE5" i="17" s="1"/>
  <c r="AE27" i="17" s="1"/>
  <c r="H641" i="17" s="1" a="1"/>
  <c r="H641" i="17" s="1"/>
  <c r="H511" i="17" a="1"/>
  <c r="H511" i="17" s="1"/>
  <c r="AD256" i="16"/>
  <c r="H520" i="17" a="1"/>
  <c r="H520" i="17" s="1"/>
  <c r="H521" i="17" a="1"/>
  <c r="H521" i="17" s="1"/>
  <c r="H523" i="17" a="1"/>
  <c r="H523" i="17" s="1"/>
  <c r="H519" i="17" a="1"/>
  <c r="H519" i="17" s="1"/>
  <c r="H522" i="17" a="1"/>
  <c r="H522" i="17" s="1"/>
  <c r="AD258" i="16"/>
  <c r="H529" i="17" a="1"/>
  <c r="H529" i="17" s="1"/>
  <c r="H530" i="17" a="1"/>
  <c r="H530" i="17" s="1"/>
  <c r="H528" i="17" a="1"/>
  <c r="H528" i="17" s="1"/>
  <c r="AD254" i="16"/>
  <c r="H513" i="17" a="1"/>
  <c r="H513" i="17" s="1"/>
  <c r="H514" i="17" a="1"/>
  <c r="H514" i="17" s="1"/>
  <c r="H512" i="17" a="1"/>
  <c r="H512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5" i="16"/>
  <c r="H515" i="17" a="1"/>
  <c r="H515" i="17" s="1"/>
  <c r="H518" i="17" a="1"/>
  <c r="H518" i="17" s="1"/>
  <c r="H517" i="17" a="1"/>
  <c r="H517" i="17" s="1"/>
  <c r="H516" i="17" a="1"/>
  <c r="H516" i="17" s="1"/>
  <c r="AD257" i="16"/>
  <c r="H527" i="17" a="1"/>
  <c r="H527" i="17" s="1"/>
  <c r="H525" i="17" a="1"/>
  <c r="H525" i="17" s="1"/>
  <c r="H524" i="17" a="1"/>
  <c r="H524" i="17" s="1"/>
  <c r="H526" i="17" a="1"/>
  <c r="H526" i="17" s="1"/>
  <c r="L395" i="17"/>
  <c r="L396" i="17"/>
  <c r="L387" i="17"/>
  <c r="L380" i="17"/>
  <c r="L373" i="17"/>
  <c r="L365" i="17"/>
  <c r="L357" i="17"/>
  <c r="L388" i="17"/>
  <c r="L381" i="17"/>
  <c r="L374" i="17"/>
  <c r="L366" i="17"/>
  <c r="L358" i="17"/>
  <c r="L397" i="17"/>
  <c r="L382" i="17"/>
  <c r="L375" i="17"/>
  <c r="L367" i="17"/>
  <c r="L359" i="17"/>
  <c r="L398" i="17"/>
  <c r="L389" i="17"/>
  <c r="L383" i="17"/>
  <c r="L376" i="17"/>
  <c r="L368" i="17"/>
  <c r="L360" i="17"/>
  <c r="L400" i="17"/>
  <c r="L371" i="17"/>
  <c r="L394" i="17"/>
  <c r="L386" i="17"/>
  <c r="L372" i="17"/>
  <c r="L391" i="17"/>
  <c r="L390" i="17"/>
  <c r="L399" i="17"/>
  <c r="L392" i="17"/>
  <c r="L361" i="17"/>
  <c r="L364" i="17"/>
  <c r="L362" i="17"/>
  <c r="L370" i="17"/>
  <c r="L384" i="17"/>
  <c r="L369" i="17"/>
  <c r="L393" i="17"/>
  <c r="L363" i="17"/>
  <c r="L377" i="17"/>
  <c r="L378" i="17"/>
  <c r="L385" i="17"/>
  <c r="L379" i="17"/>
  <c r="D19" i="15"/>
  <c r="AI19" i="15"/>
  <c r="E19" i="15" s="1"/>
  <c r="X38" i="15"/>
  <c r="H37" i="15"/>
  <c r="AQ20" i="15"/>
  <c r="G35" i="15"/>
  <c r="L22" i="15"/>
  <c r="L37" i="15"/>
  <c r="AE21" i="15"/>
  <c r="AH20" i="15"/>
  <c r="J38" i="15"/>
  <c r="J23" i="15"/>
  <c r="J39" i="15" s="1"/>
  <c r="G23" i="15"/>
  <c r="AP5" i="15"/>
  <c r="AE38" i="15"/>
  <c r="AH37" i="15"/>
  <c r="D36" i="15"/>
  <c r="AI36" i="15"/>
  <c r="E36" i="15" s="1"/>
  <c r="G22" i="15"/>
  <c r="K203" i="9"/>
  <c r="K207" i="9"/>
  <c r="L69" i="9"/>
  <c r="E70" i="9"/>
  <c r="L17" i="9"/>
  <c r="E18" i="9"/>
  <c r="O40" i="5"/>
  <c r="H561" i="17" l="1" a="1"/>
  <c r="H561" i="17" s="1"/>
  <c r="H559" i="17" a="1"/>
  <c r="H559" i="17" s="1"/>
  <c r="AE7" i="17" s="1"/>
  <c r="AE29" i="17" s="1"/>
  <c r="H643" i="17" s="1" a="1"/>
  <c r="H643" i="17" s="1"/>
  <c r="H562" i="17" a="1"/>
  <c r="H562" i="17" s="1"/>
  <c r="H560" i="17" a="1"/>
  <c r="H560" i="17" s="1"/>
  <c r="H568" i="17" a="1"/>
  <c r="H568" i="17" s="1"/>
  <c r="AE9" i="17" s="1"/>
  <c r="AE31" i="17" s="1"/>
  <c r="H645" i="17" s="1" a="1"/>
  <c r="H645" i="17" s="1"/>
  <c r="H570" i="17" a="1"/>
  <c r="H570" i="17" s="1"/>
  <c r="H569" i="17" a="1"/>
  <c r="H569" i="17" s="1"/>
  <c r="H571" i="17" a="1"/>
  <c r="H571" i="17" s="1"/>
  <c r="H557" i="17" a="1"/>
  <c r="H557" i="17" s="1"/>
  <c r="H558" i="17" a="1"/>
  <c r="H558" i="17" s="1"/>
  <c r="H556" i="17" a="1"/>
  <c r="H556" i="17" s="1"/>
  <c r="AE6" i="17" s="1"/>
  <c r="AE28" i="17" s="1"/>
  <c r="H642" i="17" s="1" a="1"/>
  <c r="H642" i="17" s="1"/>
  <c r="H573" i="17" a="1"/>
  <c r="H573" i="17" s="1"/>
  <c r="H572" i="17" a="1"/>
  <c r="H572" i="17" s="1"/>
  <c r="AE10" i="17" s="1"/>
  <c r="AE32" i="17" s="1"/>
  <c r="H646" i="17" s="1" a="1"/>
  <c r="H646" i="17" s="1"/>
  <c r="H574" i="17" a="1"/>
  <c r="H574" i="17" s="1"/>
  <c r="H566" i="17" a="1"/>
  <c r="H566" i="17" s="1"/>
  <c r="H565" i="17" a="1"/>
  <c r="H565" i="17" s="1"/>
  <c r="H567" i="17" a="1"/>
  <c r="H567" i="17" s="1"/>
  <c r="H564" i="17" a="1"/>
  <c r="H564" i="17" s="1"/>
  <c r="H563" i="17" a="1"/>
  <c r="H563" i="17" s="1"/>
  <c r="L38" i="15"/>
  <c r="L23" i="15"/>
  <c r="L39" i="15" s="1"/>
  <c r="AH21" i="15"/>
  <c r="AE22" i="15"/>
  <c r="AI37" i="15"/>
  <c r="E37" i="15" s="1"/>
  <c r="D37" i="15"/>
  <c r="AE39" i="15"/>
  <c r="AH39" i="15" s="1"/>
  <c r="AH38" i="15"/>
  <c r="X39" i="15"/>
  <c r="H39" i="15" s="1"/>
  <c r="H38" i="15"/>
  <c r="G36" i="15"/>
  <c r="AQ21" i="15"/>
  <c r="AI20" i="15"/>
  <c r="E20" i="15" s="1"/>
  <c r="D20" i="15"/>
  <c r="K215" i="9"/>
  <c r="K211" i="9"/>
  <c r="E71" i="9"/>
  <c r="L70" i="9"/>
  <c r="L18" i="9"/>
  <c r="E19" i="9"/>
  <c r="P40" i="5"/>
  <c r="AE8" i="17" l="1"/>
  <c r="AE30" i="17" s="1"/>
  <c r="H644" i="17" s="1" a="1"/>
  <c r="H644" i="17" s="1"/>
  <c r="AI39" i="15"/>
  <c r="E39" i="15" s="1"/>
  <c r="D39" i="15"/>
  <c r="D38" i="15"/>
  <c r="AI38" i="15"/>
  <c r="E38" i="15" s="1"/>
  <c r="AI21" i="15"/>
  <c r="E21" i="15" s="1"/>
  <c r="D21" i="15"/>
  <c r="AQ22" i="15"/>
  <c r="G37" i="15"/>
  <c r="AE23" i="15"/>
  <c r="AH23" i="15" s="1"/>
  <c r="AH22" i="15"/>
  <c r="K219" i="9"/>
  <c r="K223" i="9"/>
  <c r="L71" i="9"/>
  <c r="E72" i="9"/>
  <c r="E20" i="9"/>
  <c r="L19" i="9"/>
  <c r="Q40" i="5"/>
  <c r="AQ23" i="15" l="1"/>
  <c r="G38" i="15"/>
  <c r="D23" i="15"/>
  <c r="AI22" i="15"/>
  <c r="E22" i="15" s="1"/>
  <c r="D22" i="15"/>
  <c r="K231" i="9"/>
  <c r="K227" i="9"/>
  <c r="E126" i="9"/>
  <c r="L125" i="9"/>
  <c r="E73" i="9"/>
  <c r="L72" i="9"/>
  <c r="L20" i="9"/>
  <c r="R40" i="5"/>
  <c r="AI23" i="15" l="1"/>
  <c r="E23" i="15" s="1"/>
  <c r="G39" i="15"/>
  <c r="AQ5" i="15"/>
  <c r="K235" i="9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7" i="11"/>
  <c r="K6" i="4"/>
  <c r="K6" i="11"/>
  <c r="K28" i="11" s="1"/>
  <c r="K17" i="12" s="1"/>
  <c r="K28" i="12" s="1"/>
  <c r="F6" i="4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9" i="5"/>
  <c r="C31" i="5" s="1"/>
  <c r="K13" i="2"/>
  <c r="K35" i="2" s="1"/>
  <c r="K13" i="8"/>
  <c r="K13" i="7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11" i="6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O10" i="2"/>
  <c r="O32" i="2" s="1"/>
  <c r="P32" i="2" s="1"/>
  <c r="Q32" i="2" s="1"/>
  <c r="R32" i="2" s="1"/>
  <c r="S32" i="2" s="1"/>
  <c r="T32" i="2" s="1"/>
  <c r="O10" i="8"/>
  <c r="O10" i="7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J10" i="2"/>
  <c r="J32" i="2" s="1"/>
  <c r="J10" i="8"/>
  <c r="J10" i="7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9" i="5"/>
  <c r="K31" i="5" s="1"/>
  <c r="I184" i="9" s="1" a="1"/>
  <c r="I184" i="9" s="1"/>
  <c r="AN184" i="16" s="1"/>
  <c r="F9" i="2"/>
  <c r="F31" i="2" s="1"/>
  <c r="F9" i="8"/>
  <c r="F9" i="7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8" i="5"/>
  <c r="L30" i="5" s="1"/>
  <c r="I191" i="9" s="1" a="1"/>
  <c r="I191" i="9" s="1"/>
  <c r="AN191" i="16" s="1"/>
  <c r="L8" i="6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7" i="4"/>
  <c r="H7" i="2"/>
  <c r="H29" i="2" s="1"/>
  <c r="H7" i="8"/>
  <c r="H7" i="7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D6" i="2"/>
  <c r="D6" i="7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D13" i="2"/>
  <c r="D13" i="8"/>
  <c r="D35" i="8" s="1"/>
  <c r="D13" i="7"/>
  <c r="D35" i="7" s="1"/>
  <c r="D13" i="6"/>
  <c r="D35" i="6" s="1"/>
  <c r="D13" i="5"/>
  <c r="D35" i="5" s="1"/>
  <c r="D13" i="4"/>
  <c r="K12" i="2"/>
  <c r="K34" i="2" s="1"/>
  <c r="K12" i="8"/>
  <c r="K12" i="7"/>
  <c r="K34" i="7" s="1"/>
  <c r="K34" i="8" s="1"/>
  <c r="K12" i="6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12" i="5"/>
  <c r="F34" i="5" s="1"/>
  <c r="I147" i="9" s="1" a="1"/>
  <c r="I147" i="9" s="1"/>
  <c r="AN147" i="16" s="1"/>
  <c r="F12" i="4"/>
  <c r="L11" i="2"/>
  <c r="L33" i="2" s="1"/>
  <c r="L11" i="8"/>
  <c r="L11" i="7"/>
  <c r="L33" i="7" s="1"/>
  <c r="L33" i="8" s="1"/>
  <c r="L11" i="6"/>
  <c r="L11" i="5"/>
  <c r="L33" i="5" s="1"/>
  <c r="I194" i="9" s="1" a="1"/>
  <c r="I194" i="9" s="1"/>
  <c r="AN194" i="16" s="1"/>
  <c r="L11" i="4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10" i="5"/>
  <c r="H32" i="5" s="1"/>
  <c r="I161" i="9" s="1" a="1"/>
  <c r="I161" i="9" s="1"/>
  <c r="AN161" i="16" s="1"/>
  <c r="H10" i="4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9" i="4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G7" i="2"/>
  <c r="G29" i="2" s="1"/>
  <c r="G7" i="7"/>
  <c r="G29" i="7" s="1"/>
  <c r="G29" i="8" s="1"/>
  <c r="G7" i="8"/>
  <c r="G7" i="6"/>
  <c r="G7" i="5"/>
  <c r="G29" i="5" s="1"/>
  <c r="I150" i="9" s="1" a="1"/>
  <c r="I150" i="9" s="1"/>
  <c r="AN150" i="16" s="1"/>
  <c r="N6" i="2"/>
  <c r="N28" i="2" s="1"/>
  <c r="N6" i="8"/>
  <c r="N6" i="7"/>
  <c r="N6" i="5"/>
  <c r="N28" i="5" s="1"/>
  <c r="I205" i="9" s="1" a="1"/>
  <c r="I205" i="9" s="1"/>
  <c r="AN205" i="16" s="1"/>
  <c r="N6" i="6"/>
  <c r="H6" i="2"/>
  <c r="H28" i="2" s="1"/>
  <c r="H6" i="7"/>
  <c r="H6" i="8"/>
  <c r="H6" i="5"/>
  <c r="H28" i="5" s="1"/>
  <c r="I157" i="9" s="1" a="1"/>
  <c r="I157" i="9" s="1"/>
  <c r="AN157" i="16" s="1"/>
  <c r="H6" i="6"/>
  <c r="J6" i="4"/>
  <c r="N6" i="4"/>
  <c r="H7" i="4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13" i="5"/>
  <c r="C35" i="5" s="1"/>
  <c r="F13" i="2"/>
  <c r="F35" i="2" s="1"/>
  <c r="F13" i="8"/>
  <c r="F13" i="7"/>
  <c r="F13" i="6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N13" i="2"/>
  <c r="N35" i="2" s="1"/>
  <c r="N13" i="8"/>
  <c r="N13" i="7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12" i="6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12" i="6"/>
  <c r="J34" i="6" s="1"/>
  <c r="J12" i="5"/>
  <c r="J34" i="5" s="1"/>
  <c r="I179" i="9" s="1" a="1"/>
  <c r="I179" i="9" s="1"/>
  <c r="AN179" i="16" s="1"/>
  <c r="J12" i="4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11" i="6"/>
  <c r="K33" i="6" s="1"/>
  <c r="K11" i="4"/>
  <c r="K11" i="5"/>
  <c r="K33" i="5" s="1"/>
  <c r="I186" i="9" s="1" a="1"/>
  <c r="I186" i="9" s="1"/>
  <c r="AN186" i="16" s="1"/>
  <c r="F11" i="2"/>
  <c r="F33" i="2" s="1"/>
  <c r="F11" i="8"/>
  <c r="F11" i="7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9" i="5"/>
  <c r="N31" i="5" s="1"/>
  <c r="I208" i="9" s="1" a="1"/>
  <c r="I208" i="9" s="1"/>
  <c r="AN208" i="16" s="1"/>
  <c r="N9" i="6"/>
  <c r="N9" i="4"/>
  <c r="N31" i="4" s="1"/>
  <c r="H9" i="2"/>
  <c r="H31" i="2" s="1"/>
  <c r="H9" i="8"/>
  <c r="H9" i="7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8" i="4"/>
  <c r="J8" i="2"/>
  <c r="J30" i="2" s="1"/>
  <c r="J8" i="8"/>
  <c r="J8" i="7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F10" i="2"/>
  <c r="F32" i="2" s="1"/>
  <c r="F10" i="8"/>
  <c r="F10" i="7"/>
  <c r="F32" i="7" s="1"/>
  <c r="F32" i="8" s="1"/>
  <c r="F10" i="6"/>
  <c r="F10" i="5"/>
  <c r="F32" i="5" s="1"/>
  <c r="I145" i="9" s="1" a="1"/>
  <c r="I145" i="9" s="1"/>
  <c r="AN145" i="16" s="1"/>
  <c r="F10" i="4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G9" i="2"/>
  <c r="G31" i="2" s="1"/>
  <c r="G9" i="8"/>
  <c r="G9" i="7"/>
  <c r="G31" i="7" s="1"/>
  <c r="G31" i="8" s="1"/>
  <c r="G9" i="6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E6" i="2"/>
  <c r="E28" i="2" s="1"/>
  <c r="E6" i="7"/>
  <c r="E28" i="7" s="1"/>
  <c r="E28" i="8" s="1"/>
  <c r="E6" i="8"/>
  <c r="E6" i="6"/>
  <c r="E6" i="5"/>
  <c r="E28" i="5" s="1"/>
  <c r="I133" i="9" s="1" a="1"/>
  <c r="I133" i="9" s="1"/>
  <c r="AN133" i="16" s="1"/>
  <c r="D6" i="4"/>
  <c r="D28" i="4" s="1"/>
  <c r="H6" i="4"/>
  <c r="H28" i="4" s="1"/>
  <c r="L6" i="4"/>
  <c r="F7" i="4"/>
  <c r="F29" i="4" s="1"/>
  <c r="I14" i="9" s="1" a="1"/>
  <c r="I14" i="9" s="1"/>
  <c r="AN14" i="16" s="1"/>
  <c r="K7" i="4"/>
  <c r="K29" i="4" s="1"/>
  <c r="H28" i="6"/>
  <c r="L28" i="6"/>
  <c r="F30" i="6"/>
  <c r="G31" i="6"/>
  <c r="O31" i="6"/>
  <c r="P31" i="6" s="1"/>
  <c r="Q31" i="6" s="1"/>
  <c r="R31" i="6" s="1"/>
  <c r="S31" i="6" s="1"/>
  <c r="T31" i="6" s="1"/>
  <c r="H32" i="6"/>
  <c r="F34" i="6"/>
  <c r="N34" i="6"/>
  <c r="E28" i="6"/>
  <c r="N29" i="6"/>
  <c r="G30" i="6"/>
  <c r="O30" i="6"/>
  <c r="P30" i="6" s="1"/>
  <c r="Q30" i="6" s="1"/>
  <c r="R30" i="6" s="1"/>
  <c r="S30" i="6" s="1"/>
  <c r="T30" i="6" s="1"/>
  <c r="N33" i="6"/>
  <c r="K34" i="6"/>
  <c r="O34" i="6"/>
  <c r="P34" i="6" s="1"/>
  <c r="Q34" i="6" s="1"/>
  <c r="R34" i="6" s="1"/>
  <c r="S34" i="6" s="1"/>
  <c r="T34" i="6" s="1"/>
  <c r="O35" i="6"/>
  <c r="P35" i="6" s="1"/>
  <c r="Q35" i="6" s="1"/>
  <c r="R35" i="6" s="1"/>
  <c r="S35" i="6" s="1"/>
  <c r="T35" i="6" s="1"/>
  <c r="F28" i="6"/>
  <c r="J28" i="6"/>
  <c r="N28" i="6"/>
  <c r="G29" i="6"/>
  <c r="L30" i="6"/>
  <c r="F32" i="6"/>
  <c r="N32" i="6"/>
  <c r="O33" i="6"/>
  <c r="P33" i="6" s="1"/>
  <c r="Q33" i="6" s="1"/>
  <c r="R33" i="6" s="1"/>
  <c r="S33" i="6" s="1"/>
  <c r="T33" i="6" s="1"/>
  <c r="N31" i="6"/>
  <c r="L33" i="6"/>
  <c r="F35" i="6"/>
  <c r="D32" i="7"/>
  <c r="H29" i="7"/>
  <c r="H29" i="8" s="1"/>
  <c r="N28" i="7"/>
  <c r="N28" i="8" s="1"/>
  <c r="E81" i="9"/>
  <c r="L80" i="9"/>
  <c r="L28" i="9"/>
  <c r="O32" i="7"/>
  <c r="O32" i="8" s="1"/>
  <c r="O34" i="7"/>
  <c r="O34" i="8" s="1"/>
  <c r="L30" i="7"/>
  <c r="L30" i="8" s="1"/>
  <c r="N33" i="7"/>
  <c r="N33" i="8" s="1"/>
  <c r="N31" i="7"/>
  <c r="N31" i="8" s="1"/>
  <c r="J34" i="7"/>
  <c r="J34" i="8" s="1"/>
  <c r="H28" i="7"/>
  <c r="H28" i="8" s="1"/>
  <c r="O35" i="7"/>
  <c r="O35" i="8" s="1"/>
  <c r="K35" i="7"/>
  <c r="K35" i="8" s="1"/>
  <c r="J32" i="7"/>
  <c r="J32" i="8" s="1"/>
  <c r="H31" i="7"/>
  <c r="H31" i="8" s="1"/>
  <c r="J30" i="7"/>
  <c r="J30" i="8" s="1"/>
  <c r="O28" i="7"/>
  <c r="O28" i="8" s="1"/>
  <c r="N35" i="7"/>
  <c r="N35" i="8" s="1"/>
  <c r="K33" i="7"/>
  <c r="K33" i="8" s="1"/>
  <c r="F35" i="7"/>
  <c r="F35" i="8" s="1"/>
  <c r="F31" i="7"/>
  <c r="F31" i="8" s="1"/>
  <c r="F33" i="7"/>
  <c r="F33" i="8" s="1"/>
  <c r="D28" i="7"/>
  <c r="B26" i="7"/>
  <c r="L24" i="6"/>
  <c r="L35" i="6" s="1"/>
  <c r="B26" i="6"/>
  <c r="I24" i="6"/>
  <c r="L35" i="4"/>
  <c r="O32" i="4"/>
  <c r="P32" i="4" s="1"/>
  <c r="Q32" i="4" s="1"/>
  <c r="R32" i="4" s="1"/>
  <c r="S32" i="4" s="1"/>
  <c r="T32" i="4" s="1"/>
  <c r="I129" i="9" s="1" a="1"/>
  <c r="I129" i="9" s="1"/>
  <c r="AN129" i="16" s="1"/>
  <c r="O30" i="4"/>
  <c r="P30" i="4" s="1"/>
  <c r="Q30" i="4" s="1"/>
  <c r="R30" i="4" s="1"/>
  <c r="S30" i="4" s="1"/>
  <c r="T30" i="4" s="1"/>
  <c r="I127" i="9" s="1" a="1"/>
  <c r="I127" i="9" s="1"/>
  <c r="AN127" i="16" s="1"/>
  <c r="K28" i="4"/>
  <c r="E28" i="4"/>
  <c r="I5" i="9" s="1" a="1"/>
  <c r="I5" i="9" s="1"/>
  <c r="AN5" i="16" s="1"/>
  <c r="B26" i="4"/>
  <c r="K33" i="4"/>
  <c r="H32" i="4"/>
  <c r="C32" i="4"/>
  <c r="H30" i="4"/>
  <c r="O33" i="4"/>
  <c r="P33" i="4" s="1"/>
  <c r="Q33" i="4" s="1"/>
  <c r="R33" i="4" s="1"/>
  <c r="S33" i="4" s="1"/>
  <c r="T33" i="4" s="1"/>
  <c r="I130" i="9" s="1" a="1"/>
  <c r="I130" i="9" s="1"/>
  <c r="AN130" i="16" s="1"/>
  <c r="O31" i="4"/>
  <c r="P31" i="4" s="1"/>
  <c r="Q31" i="4" s="1"/>
  <c r="R31" i="4" s="1"/>
  <c r="S31" i="4" s="1"/>
  <c r="T31" i="4" s="1"/>
  <c r="I128" i="9" s="1" a="1"/>
  <c r="I128" i="9" s="1"/>
  <c r="AN128" i="16" s="1"/>
  <c r="J31" i="4"/>
  <c r="C28" i="4"/>
  <c r="K32" i="4"/>
  <c r="C31" i="4"/>
  <c r="K30" i="4"/>
  <c r="N29" i="4"/>
  <c r="I78" i="9" s="1" a="1"/>
  <c r="I78" i="9" s="1"/>
  <c r="AN78" i="16" s="1"/>
  <c r="L28" i="4"/>
  <c r="K31" i="4"/>
  <c r="C35" i="4"/>
  <c r="L34" i="4"/>
  <c r="J35" i="4"/>
  <c r="L32" i="4"/>
  <c r="J33" i="4"/>
  <c r="H34" i="4"/>
  <c r="F28" i="4"/>
  <c r="I13" i="9" s="1" a="1"/>
  <c r="I13" i="9" s="1"/>
  <c r="AN13" i="16" s="1"/>
  <c r="J28" i="4"/>
  <c r="N28" i="4"/>
  <c r="I77" i="9" s="1" a="1"/>
  <c r="I77" i="9" s="1"/>
  <c r="AN77" i="16" s="1"/>
  <c r="D29" i="4"/>
  <c r="H29" i="4"/>
  <c r="L29" i="4"/>
  <c r="F30" i="4"/>
  <c r="I15" i="9" s="1" a="1"/>
  <c r="I15" i="9" s="1"/>
  <c r="AN15" i="16" s="1"/>
  <c r="N30" i="4"/>
  <c r="I79" i="9" s="1" a="1"/>
  <c r="I79" i="9" s="1"/>
  <c r="AN79" i="16" s="1"/>
  <c r="L31" i="4"/>
  <c r="F32" i="4"/>
  <c r="I17" i="9" s="1" a="1"/>
  <c r="I17" i="9" s="1"/>
  <c r="AN17" i="16" s="1"/>
  <c r="H33" i="4"/>
  <c r="L33" i="4"/>
  <c r="F34" i="4"/>
  <c r="I19" i="9" s="1" a="1"/>
  <c r="I19" i="9" s="1"/>
  <c r="AN19" i="16" s="1"/>
  <c r="J34" i="4"/>
  <c r="D35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21" i="16" l="1"/>
  <c r="J21" i="16" s="1"/>
  <c r="P21" i="16" s="1"/>
  <c r="I5" i="16"/>
  <c r="J5" i="16" s="1"/>
  <c r="P5" i="16" s="1"/>
  <c r="I13" i="16"/>
  <c r="J13" i="16" s="1"/>
  <c r="P13" i="16" s="1"/>
  <c r="I133" i="16"/>
  <c r="I157" i="16"/>
  <c r="I141" i="16"/>
  <c r="I149" i="16"/>
  <c r="J35" i="12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17" i="12"/>
  <c r="Q28" i="12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213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G47" i="16" l="1"/>
  <c r="G7" i="16"/>
  <c r="G55" i="16"/>
  <c r="G15" i="16"/>
  <c r="G31" i="16"/>
  <c r="G63" i="16"/>
  <c r="G39" i="16"/>
  <c r="G23" i="16"/>
  <c r="G79" i="16"/>
  <c r="G71" i="16"/>
  <c r="I14" i="16"/>
  <c r="J14" i="16" s="1"/>
  <c r="P14" i="16" s="1"/>
  <c r="I6" i="16"/>
  <c r="J6" i="16" s="1"/>
  <c r="P6" i="16" s="1"/>
  <c r="I22" i="16"/>
  <c r="J22" i="16" s="1"/>
  <c r="P22" i="16" s="1"/>
  <c r="G9" i="16"/>
  <c r="G25" i="16"/>
  <c r="G49" i="16"/>
  <c r="G33" i="16"/>
  <c r="G17" i="16"/>
  <c r="G41" i="16"/>
  <c r="G65" i="16"/>
  <c r="G89" i="16"/>
  <c r="G57" i="16"/>
  <c r="G73" i="16"/>
  <c r="G81" i="16"/>
  <c r="G27" i="16"/>
  <c r="G91" i="16"/>
  <c r="G19" i="16"/>
  <c r="G59" i="16"/>
  <c r="G51" i="16"/>
  <c r="G43" i="16"/>
  <c r="G11" i="16"/>
  <c r="G67" i="16"/>
  <c r="G35" i="16"/>
  <c r="G83" i="16"/>
  <c r="G75" i="16"/>
  <c r="I29" i="16"/>
  <c r="J29" i="16" s="1"/>
  <c r="P29" i="16" s="1"/>
  <c r="I9" i="16"/>
  <c r="J9" i="16" s="1"/>
  <c r="P9" i="16" s="1"/>
  <c r="I25" i="16"/>
  <c r="J25" i="16" s="1"/>
  <c r="P25" i="16" s="1"/>
  <c r="I17" i="16"/>
  <c r="J17" i="16" s="1"/>
  <c r="P17" i="16" s="1"/>
  <c r="I10" i="16"/>
  <c r="J10" i="16" s="1"/>
  <c r="P10" i="16" s="1"/>
  <c r="I26" i="16"/>
  <c r="J26" i="16" s="1"/>
  <c r="P26" i="16" s="1"/>
  <c r="I18" i="16"/>
  <c r="J18" i="16" s="1"/>
  <c r="P18" i="16" s="1"/>
  <c r="G34" i="16"/>
  <c r="G18" i="16"/>
  <c r="G10" i="16"/>
  <c r="G50" i="16"/>
  <c r="G66" i="16"/>
  <c r="G90" i="16"/>
  <c r="G58" i="16"/>
  <c r="G42" i="16"/>
  <c r="G26" i="16"/>
  <c r="G74" i="16"/>
  <c r="G82" i="16"/>
  <c r="I8" i="16"/>
  <c r="J8" i="16" s="1"/>
  <c r="P8" i="16" s="1"/>
  <c r="I24" i="16"/>
  <c r="J24" i="16" s="1"/>
  <c r="P24" i="16" s="1"/>
  <c r="I16" i="16"/>
  <c r="J16" i="16" s="1"/>
  <c r="P16" i="16" s="1"/>
  <c r="I7" i="16"/>
  <c r="J7" i="16" s="1"/>
  <c r="P7" i="16" s="1"/>
  <c r="I15" i="16"/>
  <c r="J15" i="16" s="1"/>
  <c r="P15" i="16" s="1"/>
  <c r="I23" i="16"/>
  <c r="J23" i="16" s="1"/>
  <c r="P23" i="16" s="1"/>
  <c r="G16" i="16"/>
  <c r="G56" i="16"/>
  <c r="G8" i="16"/>
  <c r="G40" i="16"/>
  <c r="G24" i="16"/>
  <c r="G32" i="16"/>
  <c r="G48" i="16"/>
  <c r="G64" i="16"/>
  <c r="G80" i="16"/>
  <c r="G88" i="16"/>
  <c r="G72" i="16"/>
  <c r="G193" i="16"/>
  <c r="T193" i="16" s="1"/>
  <c r="U193" i="16" s="1"/>
  <c r="V193" i="16" s="1"/>
  <c r="G177" i="16"/>
  <c r="T177" i="16" s="1"/>
  <c r="U177" i="16" s="1"/>
  <c r="V177" i="16" s="1"/>
  <c r="G161" i="16"/>
  <c r="T161" i="16" s="1"/>
  <c r="U161" i="16" s="1"/>
  <c r="V161" i="16" s="1"/>
  <c r="G185" i="16"/>
  <c r="T185" i="16" s="1"/>
  <c r="U185" i="16" s="1"/>
  <c r="V185" i="16" s="1"/>
  <c r="G201" i="16"/>
  <c r="T201" i="16" s="1"/>
  <c r="U201" i="16" s="1"/>
  <c r="V201" i="16" s="1"/>
  <c r="G209" i="16"/>
  <c r="T209" i="16" s="1"/>
  <c r="U209" i="16" s="1"/>
  <c r="V209" i="16" s="1"/>
  <c r="G217" i="16"/>
  <c r="T217" i="16" s="1"/>
  <c r="U217" i="16" s="1"/>
  <c r="V217" i="16" s="1"/>
  <c r="G137" i="16"/>
  <c r="T137" i="16" s="1"/>
  <c r="U137" i="16" s="1"/>
  <c r="V137" i="16" s="1"/>
  <c r="G145" i="16"/>
  <c r="T145" i="16" s="1"/>
  <c r="U145" i="16" s="1"/>
  <c r="V145" i="16" s="1"/>
  <c r="G169" i="16"/>
  <c r="T169" i="16" s="1"/>
  <c r="U169" i="16" s="1"/>
  <c r="V169" i="16" s="1"/>
  <c r="G153" i="16"/>
  <c r="T153" i="16" s="1"/>
  <c r="U153" i="16" s="1"/>
  <c r="V153" i="16" s="1"/>
  <c r="G187" i="16"/>
  <c r="T187" i="16" s="1"/>
  <c r="U187" i="16" s="1"/>
  <c r="V187" i="16" s="1"/>
  <c r="G211" i="16"/>
  <c r="T211" i="16" s="1"/>
  <c r="U211" i="16" s="1"/>
  <c r="V211" i="16" s="1"/>
  <c r="G179" i="16"/>
  <c r="T179" i="16" s="1"/>
  <c r="U179" i="16" s="1"/>
  <c r="V179" i="16" s="1"/>
  <c r="G219" i="16"/>
  <c r="T219" i="16" s="1"/>
  <c r="U219" i="16" s="1"/>
  <c r="V219" i="16" s="1"/>
  <c r="G155" i="16"/>
  <c r="T155" i="16" s="1"/>
  <c r="U155" i="16" s="1"/>
  <c r="V155" i="16" s="1"/>
  <c r="G163" i="16"/>
  <c r="T163" i="16" s="1"/>
  <c r="U163" i="16" s="1"/>
  <c r="V163" i="16" s="1"/>
  <c r="G171" i="16"/>
  <c r="T171" i="16" s="1"/>
  <c r="U171" i="16" s="1"/>
  <c r="V171" i="16" s="1"/>
  <c r="G139" i="16"/>
  <c r="T139" i="16" s="1"/>
  <c r="U139" i="16" s="1"/>
  <c r="V139" i="16" s="1"/>
  <c r="G195" i="16"/>
  <c r="T195" i="16" s="1"/>
  <c r="U195" i="16" s="1"/>
  <c r="V195" i="16" s="1"/>
  <c r="G203" i="16"/>
  <c r="T203" i="16" s="1"/>
  <c r="U203" i="16" s="1"/>
  <c r="V203" i="16" s="1"/>
  <c r="G147" i="16"/>
  <c r="T147" i="16" s="1"/>
  <c r="U147" i="16" s="1"/>
  <c r="V147" i="16" s="1"/>
  <c r="Q13" i="16"/>
  <c r="R13" i="16"/>
  <c r="G167" i="16"/>
  <c r="T167" i="16" s="1"/>
  <c r="U167" i="16" s="1"/>
  <c r="V167" i="16" s="1"/>
  <c r="G191" i="16"/>
  <c r="T191" i="16" s="1"/>
  <c r="U191" i="16" s="1"/>
  <c r="V191" i="16" s="1"/>
  <c r="G135" i="16"/>
  <c r="T135" i="16" s="1"/>
  <c r="U135" i="16" s="1"/>
  <c r="V135" i="16" s="1"/>
  <c r="G183" i="16"/>
  <c r="T183" i="16" s="1"/>
  <c r="U183" i="16" s="1"/>
  <c r="V183" i="16" s="1"/>
  <c r="G199" i="16"/>
  <c r="T199" i="16" s="1"/>
  <c r="U199" i="16" s="1"/>
  <c r="V199" i="16" s="1"/>
  <c r="G175" i="16"/>
  <c r="T175" i="16" s="1"/>
  <c r="U175" i="16" s="1"/>
  <c r="V175" i="16" s="1"/>
  <c r="G159" i="16"/>
  <c r="T159" i="16" s="1"/>
  <c r="U159" i="16" s="1"/>
  <c r="V159" i="16" s="1"/>
  <c r="G151" i="16"/>
  <c r="T151" i="16" s="1"/>
  <c r="U151" i="16" s="1"/>
  <c r="V151" i="16" s="1"/>
  <c r="G143" i="16"/>
  <c r="T143" i="16" s="1"/>
  <c r="U143" i="16" s="1"/>
  <c r="V143" i="16" s="1"/>
  <c r="G207" i="16"/>
  <c r="T207" i="16" s="1"/>
  <c r="U207" i="16" s="1"/>
  <c r="V207" i="16" s="1"/>
  <c r="G160" i="16"/>
  <c r="T160" i="16" s="1"/>
  <c r="U160" i="16" s="1"/>
  <c r="V160" i="16" s="1"/>
  <c r="G152" i="16"/>
  <c r="T152" i="16" s="1"/>
  <c r="U152" i="16" s="1"/>
  <c r="V152" i="16" s="1"/>
  <c r="G176" i="16"/>
  <c r="T176" i="16" s="1"/>
  <c r="U176" i="16" s="1"/>
  <c r="V176" i="16" s="1"/>
  <c r="G144" i="16"/>
  <c r="T144" i="16" s="1"/>
  <c r="U144" i="16" s="1"/>
  <c r="V144" i="16" s="1"/>
  <c r="G136" i="16"/>
  <c r="T136" i="16" s="1"/>
  <c r="U136" i="16" s="1"/>
  <c r="V136" i="16" s="1"/>
  <c r="G184" i="16"/>
  <c r="T184" i="16" s="1"/>
  <c r="U184" i="16" s="1"/>
  <c r="V184" i="16" s="1"/>
  <c r="G200" i="16"/>
  <c r="T200" i="16" s="1"/>
  <c r="U200" i="16" s="1"/>
  <c r="V200" i="16" s="1"/>
  <c r="G168" i="16"/>
  <c r="T168" i="16" s="1"/>
  <c r="U168" i="16" s="1"/>
  <c r="V168" i="16" s="1"/>
  <c r="G192" i="16"/>
  <c r="T192" i="16" s="1"/>
  <c r="U192" i="16" s="1"/>
  <c r="V192" i="16" s="1"/>
  <c r="G216" i="16"/>
  <c r="T216" i="16" s="1"/>
  <c r="U216" i="16" s="1"/>
  <c r="V216" i="16" s="1"/>
  <c r="G208" i="16"/>
  <c r="T208" i="16" s="1"/>
  <c r="U208" i="16" s="1"/>
  <c r="V208" i="16" s="1"/>
  <c r="Q5" i="16"/>
  <c r="R5" i="16"/>
  <c r="S5" i="16" s="1"/>
  <c r="I20" i="16"/>
  <c r="J20" i="16" s="1"/>
  <c r="P20" i="16" s="1"/>
  <c r="I28" i="16"/>
  <c r="J28" i="16" s="1"/>
  <c r="P28" i="16" s="1"/>
  <c r="I12" i="16"/>
  <c r="J12" i="16" s="1"/>
  <c r="P12" i="16" s="1"/>
  <c r="G166" i="16"/>
  <c r="T166" i="16" s="1"/>
  <c r="U166" i="16" s="1"/>
  <c r="V166" i="16" s="1"/>
  <c r="G182" i="16"/>
  <c r="T182" i="16" s="1"/>
  <c r="U182" i="16" s="1"/>
  <c r="V182" i="16" s="1"/>
  <c r="G134" i="16"/>
  <c r="T134" i="16" s="1"/>
  <c r="U134" i="16" s="1"/>
  <c r="V134" i="16" s="1"/>
  <c r="G158" i="16"/>
  <c r="T158" i="16" s="1"/>
  <c r="U158" i="16" s="1"/>
  <c r="V158" i="16" s="1"/>
  <c r="G206" i="16"/>
  <c r="T206" i="16" s="1"/>
  <c r="U206" i="16" s="1"/>
  <c r="V206" i="16" s="1"/>
  <c r="G174" i="16"/>
  <c r="T174" i="16" s="1"/>
  <c r="U174" i="16" s="1"/>
  <c r="V174" i="16" s="1"/>
  <c r="G150" i="16"/>
  <c r="T150" i="16" s="1"/>
  <c r="U150" i="16" s="1"/>
  <c r="V150" i="16" s="1"/>
  <c r="G190" i="16"/>
  <c r="T190" i="16" s="1"/>
  <c r="U190" i="16" s="1"/>
  <c r="V190" i="16" s="1"/>
  <c r="G198" i="16"/>
  <c r="T198" i="16" s="1"/>
  <c r="U198" i="16" s="1"/>
  <c r="V198" i="16" s="1"/>
  <c r="G214" i="16"/>
  <c r="T214" i="16" s="1"/>
  <c r="U214" i="16" s="1"/>
  <c r="V214" i="16" s="1"/>
  <c r="G142" i="16"/>
  <c r="T142" i="16" s="1"/>
  <c r="U142" i="16" s="1"/>
  <c r="V142" i="16" s="1"/>
  <c r="G54" i="16"/>
  <c r="G62" i="16"/>
  <c r="G22" i="16"/>
  <c r="G6" i="16"/>
  <c r="G46" i="16"/>
  <c r="G14" i="16"/>
  <c r="G38" i="16"/>
  <c r="G70" i="16"/>
  <c r="G78" i="16"/>
  <c r="G86" i="16"/>
  <c r="G30" i="16"/>
  <c r="G162" i="16"/>
  <c r="T162" i="16" s="1"/>
  <c r="U162" i="16" s="1"/>
  <c r="V162" i="16" s="1"/>
  <c r="G194" i="16"/>
  <c r="T194" i="16" s="1"/>
  <c r="U194" i="16" s="1"/>
  <c r="V194" i="16" s="1"/>
  <c r="G146" i="16"/>
  <c r="T146" i="16" s="1"/>
  <c r="U146" i="16" s="1"/>
  <c r="V146" i="16" s="1"/>
  <c r="G186" i="16"/>
  <c r="T186" i="16" s="1"/>
  <c r="U186" i="16" s="1"/>
  <c r="V186" i="16" s="1"/>
  <c r="G218" i="16"/>
  <c r="T218" i="16" s="1"/>
  <c r="U218" i="16" s="1"/>
  <c r="V218" i="16" s="1"/>
  <c r="G178" i="16"/>
  <c r="T178" i="16" s="1"/>
  <c r="U178" i="16" s="1"/>
  <c r="V178" i="16" s="1"/>
  <c r="G210" i="16"/>
  <c r="T210" i="16" s="1"/>
  <c r="U210" i="16" s="1"/>
  <c r="V210" i="16" s="1"/>
  <c r="G170" i="16"/>
  <c r="T170" i="16" s="1"/>
  <c r="U170" i="16" s="1"/>
  <c r="V170" i="16" s="1"/>
  <c r="G138" i="16"/>
  <c r="T138" i="16" s="1"/>
  <c r="U138" i="16" s="1"/>
  <c r="V138" i="16" s="1"/>
  <c r="G154" i="16"/>
  <c r="T154" i="16" s="1"/>
  <c r="U154" i="16" s="1"/>
  <c r="V154" i="16" s="1"/>
  <c r="G202" i="16"/>
  <c r="T202" i="16" s="1"/>
  <c r="U202" i="16" s="1"/>
  <c r="V202" i="16" s="1"/>
  <c r="Q21" i="16"/>
  <c r="R21" i="16"/>
  <c r="I19" i="16"/>
  <c r="J19" i="16" s="1"/>
  <c r="P19" i="16" s="1"/>
  <c r="I27" i="16"/>
  <c r="J27" i="16" s="1"/>
  <c r="P27" i="16" s="1"/>
  <c r="I11" i="16"/>
  <c r="J11" i="16" s="1"/>
  <c r="P11" i="16" s="1"/>
  <c r="J213" i="16"/>
  <c r="P213" i="16" s="1"/>
  <c r="J149" i="16"/>
  <c r="P149" i="16" s="1"/>
  <c r="I181" i="16"/>
  <c r="I163" i="16"/>
  <c r="I203" i="16"/>
  <c r="I195" i="16"/>
  <c r="I139" i="16"/>
  <c r="I171" i="16"/>
  <c r="I155" i="16"/>
  <c r="I211" i="16"/>
  <c r="I179" i="16"/>
  <c r="I147" i="16"/>
  <c r="I187" i="16"/>
  <c r="I219" i="16"/>
  <c r="J141" i="16"/>
  <c r="P141" i="16" s="1"/>
  <c r="I189" i="16"/>
  <c r="I170" i="16"/>
  <c r="I154" i="16"/>
  <c r="I194" i="16"/>
  <c r="I186" i="16"/>
  <c r="I202" i="16"/>
  <c r="I178" i="16"/>
  <c r="I162" i="16"/>
  <c r="I138" i="16"/>
  <c r="I218" i="16"/>
  <c r="I146" i="16"/>
  <c r="I210" i="16"/>
  <c r="I156" i="16"/>
  <c r="I140" i="16"/>
  <c r="I196" i="16"/>
  <c r="I212" i="16"/>
  <c r="I148" i="16"/>
  <c r="I180" i="16"/>
  <c r="I164" i="16"/>
  <c r="I188" i="16"/>
  <c r="I172" i="16"/>
  <c r="I204" i="16"/>
  <c r="I220" i="16"/>
  <c r="I191" i="16"/>
  <c r="I215" i="16"/>
  <c r="I175" i="16"/>
  <c r="I167" i="16"/>
  <c r="I135" i="16"/>
  <c r="I207" i="16"/>
  <c r="I143" i="16"/>
  <c r="I159" i="16"/>
  <c r="I183" i="16"/>
  <c r="I199" i="16"/>
  <c r="I151" i="16"/>
  <c r="I165" i="16"/>
  <c r="J133" i="16"/>
  <c r="P133" i="16" s="1"/>
  <c r="J157" i="16"/>
  <c r="P157" i="16" s="1"/>
  <c r="I205" i="16"/>
  <c r="I214" i="16"/>
  <c r="I174" i="16"/>
  <c r="I166" i="16"/>
  <c r="I182" i="16"/>
  <c r="I142" i="16"/>
  <c r="I150" i="16"/>
  <c r="I190" i="16"/>
  <c r="I158" i="16"/>
  <c r="I198" i="16"/>
  <c r="I206" i="16"/>
  <c r="I134" i="16"/>
  <c r="I173" i="16"/>
  <c r="I197" i="16"/>
  <c r="I200" i="16"/>
  <c r="I208" i="16"/>
  <c r="I216" i="16"/>
  <c r="I144" i="16"/>
  <c r="I168" i="16"/>
  <c r="I184" i="16"/>
  <c r="I176" i="16"/>
  <c r="I192" i="16"/>
  <c r="I152" i="16"/>
  <c r="I160" i="16"/>
  <c r="I136" i="16"/>
  <c r="I185" i="16"/>
  <c r="I153" i="16"/>
  <c r="I169" i="16"/>
  <c r="I177" i="16"/>
  <c r="I137" i="16"/>
  <c r="I201" i="16"/>
  <c r="I145" i="16"/>
  <c r="I209" i="16"/>
  <c r="I193" i="16"/>
  <c r="I161" i="16"/>
  <c r="I217" i="16"/>
  <c r="Q24" i="5"/>
  <c r="Q19" i="6"/>
  <c r="P35" i="12"/>
  <c r="G96" i="9" a="1"/>
  <c r="G96" i="9" s="1"/>
  <c r="AL96" i="16" s="1"/>
  <c r="G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226" i="16" s="1"/>
  <c r="T226" i="16" s="1"/>
  <c r="U226" i="16" s="1"/>
  <c r="V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95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I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Q36" i="1"/>
  <c r="Q13" i="11" s="1"/>
  <c r="Q24" i="2"/>
  <c r="R17" i="1"/>
  <c r="R17" i="11" s="1"/>
  <c r="Q17" i="2"/>
  <c r="Q29" i="1"/>
  <c r="Q6" i="11" s="1"/>
  <c r="R19" i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R19" i="6" l="1"/>
  <c r="T95" i="16"/>
  <c r="U95" i="16" s="1"/>
  <c r="V95" i="16" s="1"/>
  <c r="T94" i="16"/>
  <c r="U94" i="16" s="1"/>
  <c r="T96" i="16"/>
  <c r="U96" i="16" s="1"/>
  <c r="G205" i="16"/>
  <c r="T205" i="16" s="1"/>
  <c r="U205" i="16" s="1"/>
  <c r="V205" i="16" s="1"/>
  <c r="G149" i="16"/>
  <c r="G197" i="16"/>
  <c r="T197" i="16" s="1"/>
  <c r="U197" i="16" s="1"/>
  <c r="V197" i="16" s="1"/>
  <c r="G165" i="16"/>
  <c r="T165" i="16" s="1"/>
  <c r="U165" i="16" s="1"/>
  <c r="V165" i="16" s="1"/>
  <c r="G141" i="16"/>
  <c r="G181" i="16"/>
  <c r="T181" i="16" s="1"/>
  <c r="U181" i="16" s="1"/>
  <c r="V181" i="16" s="1"/>
  <c r="G213" i="16"/>
  <c r="G157" i="16"/>
  <c r="G189" i="16"/>
  <c r="T189" i="16" s="1"/>
  <c r="U189" i="16" s="1"/>
  <c r="V189" i="16" s="1"/>
  <c r="G173" i="16"/>
  <c r="T173" i="16" s="1"/>
  <c r="U173" i="16" s="1"/>
  <c r="V173" i="16" s="1"/>
  <c r="G221" i="16"/>
  <c r="T221" i="16" s="1"/>
  <c r="U221" i="16" s="1"/>
  <c r="V221" i="16" s="1"/>
  <c r="G133" i="16"/>
  <c r="Q11" i="16"/>
  <c r="R11" i="16"/>
  <c r="S11" i="16" s="1"/>
  <c r="S21" i="16"/>
  <c r="T86" i="16"/>
  <c r="U86" i="16" s="1"/>
  <c r="V86" i="16" s="1"/>
  <c r="K6" i="16"/>
  <c r="X6" i="16" s="1"/>
  <c r="L6" i="16"/>
  <c r="T6" i="16"/>
  <c r="U6" i="16" s="1"/>
  <c r="V6" i="16" s="1"/>
  <c r="G227" i="16"/>
  <c r="T227" i="16" s="1"/>
  <c r="U227" i="16" s="1"/>
  <c r="V227" i="16" s="1"/>
  <c r="T40" i="16"/>
  <c r="U40" i="16" s="1"/>
  <c r="V40" i="16" s="1"/>
  <c r="Q26" i="16"/>
  <c r="R26" i="16"/>
  <c r="S26" i="16" s="1"/>
  <c r="T75" i="16"/>
  <c r="U75" i="16" s="1"/>
  <c r="V75" i="16" s="1"/>
  <c r="T11" i="16"/>
  <c r="U11" i="16" s="1"/>
  <c r="L11" i="16"/>
  <c r="K11" i="16"/>
  <c r="X11" i="16" s="1"/>
  <c r="T81" i="16"/>
  <c r="U81" i="16" s="1"/>
  <c r="I30" i="16"/>
  <c r="J30" i="16" s="1"/>
  <c r="P30" i="16" s="1"/>
  <c r="T31" i="16"/>
  <c r="U31" i="16" s="1"/>
  <c r="V31" i="16" s="1"/>
  <c r="Q27" i="16"/>
  <c r="R27" i="16"/>
  <c r="S27" i="16" s="1"/>
  <c r="T78" i="16"/>
  <c r="U78" i="16" s="1"/>
  <c r="K22" i="16"/>
  <c r="X22" i="16" s="1"/>
  <c r="T22" i="16"/>
  <c r="U22" i="16" s="1"/>
  <c r="V22" i="16" s="1"/>
  <c r="L22" i="16"/>
  <c r="Q12" i="16"/>
  <c r="R12" i="16"/>
  <c r="S12" i="16" s="1"/>
  <c r="T80" i="16"/>
  <c r="U80" i="16" s="1"/>
  <c r="T8" i="16"/>
  <c r="U8" i="16" s="1"/>
  <c r="V8" i="16" s="1"/>
  <c r="K8" i="16"/>
  <c r="X8" i="16" s="1"/>
  <c r="L8" i="16"/>
  <c r="G98" i="16"/>
  <c r="T50" i="16"/>
  <c r="U50" i="16" s="1"/>
  <c r="V50" i="16" s="1"/>
  <c r="T43" i="16"/>
  <c r="U43" i="16" s="1"/>
  <c r="T41" i="16"/>
  <c r="U41" i="16" s="1"/>
  <c r="R24" i="5"/>
  <c r="G61" i="16"/>
  <c r="G5" i="16"/>
  <c r="G45" i="16"/>
  <c r="G29" i="16"/>
  <c r="G53" i="16"/>
  <c r="G37" i="16"/>
  <c r="G93" i="16"/>
  <c r="G69" i="16"/>
  <c r="G13" i="16"/>
  <c r="G85" i="16"/>
  <c r="G77" i="16"/>
  <c r="G21" i="16"/>
  <c r="T70" i="16"/>
  <c r="U70" i="16" s="1"/>
  <c r="T62" i="16"/>
  <c r="U62" i="16" s="1"/>
  <c r="Q28" i="16"/>
  <c r="R28" i="16"/>
  <c r="G224" i="16"/>
  <c r="T224" i="16" s="1"/>
  <c r="U224" i="16" s="1"/>
  <c r="V224" i="16" s="1"/>
  <c r="G223" i="16"/>
  <c r="T223" i="16" s="1"/>
  <c r="U223" i="16" s="1"/>
  <c r="V223" i="16" s="1"/>
  <c r="S13" i="16"/>
  <c r="T56" i="16"/>
  <c r="U56" i="16" s="1"/>
  <c r="Q24" i="16"/>
  <c r="R24" i="16"/>
  <c r="S24" i="16" s="1"/>
  <c r="T26" i="16"/>
  <c r="U26" i="16" s="1"/>
  <c r="V26" i="16" s="1"/>
  <c r="Z26" i="16" s="1"/>
  <c r="L26" i="16"/>
  <c r="K26" i="16"/>
  <c r="X26" i="16" s="1"/>
  <c r="L10" i="16"/>
  <c r="T10" i="16"/>
  <c r="U10" i="16" s="1"/>
  <c r="K10" i="16"/>
  <c r="X10" i="16" s="1"/>
  <c r="T83" i="16"/>
  <c r="U83" i="16" s="1"/>
  <c r="T51" i="16"/>
  <c r="U51" i="16" s="1"/>
  <c r="T17" i="16"/>
  <c r="U17" i="16" s="1"/>
  <c r="V17" i="16" s="1"/>
  <c r="K17" i="16"/>
  <c r="X17" i="16" s="1"/>
  <c r="L17" i="16"/>
  <c r="T79" i="16"/>
  <c r="U79" i="16" s="1"/>
  <c r="V79" i="16" s="1"/>
  <c r="K15" i="16"/>
  <c r="X15" i="16" s="1"/>
  <c r="L15" i="16"/>
  <c r="T15" i="16"/>
  <c r="U15" i="16" s="1"/>
  <c r="T54" i="16"/>
  <c r="U54" i="16" s="1"/>
  <c r="V54" i="16" s="1"/>
  <c r="G215" i="16"/>
  <c r="T215" i="16" s="1"/>
  <c r="U215" i="16" s="1"/>
  <c r="V215" i="16" s="1"/>
  <c r="T64" i="16"/>
  <c r="U64" i="16" s="1"/>
  <c r="T16" i="16"/>
  <c r="U16" i="16" s="1"/>
  <c r="L16" i="16"/>
  <c r="K16" i="16"/>
  <c r="X16" i="16" s="1"/>
  <c r="Q15" i="16"/>
  <c r="R15" i="16"/>
  <c r="S15" i="16" s="1"/>
  <c r="Q8" i="16"/>
  <c r="Y8" i="16" s="1"/>
  <c r="AG8" i="16" s="1"/>
  <c r="R8" i="16"/>
  <c r="T18" i="16"/>
  <c r="U18" i="16" s="1"/>
  <c r="K18" i="16"/>
  <c r="X18" i="16" s="1"/>
  <c r="L18" i="16"/>
  <c r="Q10" i="16"/>
  <c r="R10" i="16"/>
  <c r="S10" i="16" s="1"/>
  <c r="Q17" i="16"/>
  <c r="R17" i="16"/>
  <c r="Q25" i="16"/>
  <c r="R25" i="16"/>
  <c r="S25" i="16" s="1"/>
  <c r="T35" i="16"/>
  <c r="U35" i="16" s="1"/>
  <c r="V35" i="16" s="1"/>
  <c r="T59" i="16"/>
  <c r="U59" i="16" s="1"/>
  <c r="V59" i="16" s="1"/>
  <c r="T73" i="16"/>
  <c r="U73" i="16" s="1"/>
  <c r="T33" i="16"/>
  <c r="U33" i="16" s="1"/>
  <c r="Q22" i="16"/>
  <c r="R22" i="16"/>
  <c r="S22" i="16" s="1"/>
  <c r="G87" i="16"/>
  <c r="Q19" i="16"/>
  <c r="R19" i="16"/>
  <c r="S19" i="16" s="1"/>
  <c r="T38" i="16"/>
  <c r="U38" i="16" s="1"/>
  <c r="G222" i="16"/>
  <c r="T222" i="16" s="1"/>
  <c r="U222" i="16" s="1"/>
  <c r="V222" i="16" s="1"/>
  <c r="T48" i="16"/>
  <c r="U48" i="16" s="1"/>
  <c r="V48" i="16" s="1"/>
  <c r="Q7" i="16"/>
  <c r="R7" i="16"/>
  <c r="S7" i="16" s="1"/>
  <c r="T42" i="16"/>
  <c r="U42" i="16" s="1"/>
  <c r="V42" i="16" s="1"/>
  <c r="T34" i="16"/>
  <c r="U34" i="16" s="1"/>
  <c r="V34" i="16" s="1"/>
  <c r="Q9" i="16"/>
  <c r="R9" i="16"/>
  <c r="S9" i="16" s="1"/>
  <c r="T19" i="16"/>
  <c r="U19" i="16" s="1"/>
  <c r="V19" i="16" s="1"/>
  <c r="L19" i="16"/>
  <c r="K19" i="16"/>
  <c r="X19" i="16" s="1"/>
  <c r="G97" i="16"/>
  <c r="T49" i="16"/>
  <c r="U49" i="16" s="1"/>
  <c r="V49" i="16" s="1"/>
  <c r="K23" i="16"/>
  <c r="X23" i="16" s="1"/>
  <c r="T23" i="16"/>
  <c r="U23" i="16" s="1"/>
  <c r="L23" i="16"/>
  <c r="T55" i="16"/>
  <c r="U55" i="16" s="1"/>
  <c r="V55" i="16" s="1"/>
  <c r="L14" i="16"/>
  <c r="T14" i="16"/>
  <c r="U14" i="16" s="1"/>
  <c r="K14" i="16"/>
  <c r="X14" i="16" s="1"/>
  <c r="G225" i="16"/>
  <c r="T225" i="16" s="1"/>
  <c r="U225" i="16" s="1"/>
  <c r="V225" i="16" s="1"/>
  <c r="T72" i="16"/>
  <c r="U72" i="16" s="1"/>
  <c r="T32" i="16"/>
  <c r="U32" i="16" s="1"/>
  <c r="V32" i="16" s="1"/>
  <c r="Q16" i="16"/>
  <c r="R16" i="16"/>
  <c r="S16" i="16" s="1"/>
  <c r="T58" i="16"/>
  <c r="U58" i="16" s="1"/>
  <c r="V58" i="16" s="1"/>
  <c r="Q18" i="16"/>
  <c r="R18" i="16"/>
  <c r="S18" i="16" s="1"/>
  <c r="Q29" i="16"/>
  <c r="R29" i="16"/>
  <c r="T67" i="16"/>
  <c r="U67" i="16" s="1"/>
  <c r="T91" i="16"/>
  <c r="U91" i="16" s="1"/>
  <c r="V91" i="16" s="1"/>
  <c r="T57" i="16"/>
  <c r="U57" i="16" s="1"/>
  <c r="V57" i="16" s="1"/>
  <c r="L25" i="16"/>
  <c r="T25" i="16"/>
  <c r="U25" i="16" s="1"/>
  <c r="V25" i="16" s="1"/>
  <c r="Z25" i="16" s="1"/>
  <c r="K25" i="16"/>
  <c r="X25" i="16" s="1"/>
  <c r="Q6" i="16"/>
  <c r="R6" i="16"/>
  <c r="S6" i="16" s="1"/>
  <c r="K7" i="16"/>
  <c r="X7" i="16" s="1"/>
  <c r="T7" i="16"/>
  <c r="U7" i="16" s="1"/>
  <c r="V7" i="16" s="1"/>
  <c r="L7" i="16"/>
  <c r="T46" i="16"/>
  <c r="U46" i="16" s="1"/>
  <c r="Q20" i="16"/>
  <c r="R20" i="16"/>
  <c r="S20" i="16" s="1"/>
  <c r="T82" i="16"/>
  <c r="U82" i="16" s="1"/>
  <c r="V82" i="16" s="1"/>
  <c r="T90" i="16"/>
  <c r="U90" i="16" s="1"/>
  <c r="L27" i="16"/>
  <c r="K27" i="16"/>
  <c r="X27" i="16" s="1"/>
  <c r="T27" i="16"/>
  <c r="U27" i="16" s="1"/>
  <c r="T89" i="16"/>
  <c r="U89" i="16" s="1"/>
  <c r="T9" i="16"/>
  <c r="U9" i="16" s="1"/>
  <c r="L9" i="16"/>
  <c r="K9" i="16"/>
  <c r="X9" i="16" s="1"/>
  <c r="Q14" i="16"/>
  <c r="R14" i="16"/>
  <c r="S14" i="16" s="1"/>
  <c r="T39" i="16"/>
  <c r="U39" i="16" s="1"/>
  <c r="V39" i="16" s="1"/>
  <c r="T47" i="16"/>
  <c r="U47" i="16" s="1"/>
  <c r="T30" i="16"/>
  <c r="U30" i="16" s="1"/>
  <c r="V30" i="16" s="1"/>
  <c r="L30" i="16"/>
  <c r="K30" i="16"/>
  <c r="X30" i="16" s="1"/>
  <c r="T88" i="16"/>
  <c r="U88" i="16" s="1"/>
  <c r="K24" i="16"/>
  <c r="X24" i="16" s="1"/>
  <c r="T24" i="16"/>
  <c r="U24" i="16" s="1"/>
  <c r="V24" i="16" s="1"/>
  <c r="Z24" i="16" s="1"/>
  <c r="L24" i="16"/>
  <c r="Q23" i="16"/>
  <c r="R23" i="16"/>
  <c r="S23" i="16" s="1"/>
  <c r="T74" i="16"/>
  <c r="U74" i="16" s="1"/>
  <c r="V74" i="16" s="1"/>
  <c r="T66" i="16"/>
  <c r="U66" i="16" s="1"/>
  <c r="G99" i="16"/>
  <c r="T65" i="16"/>
  <c r="U65" i="16" s="1"/>
  <c r="V65" i="16" s="1"/>
  <c r="T71" i="16"/>
  <c r="U71" i="16" s="1"/>
  <c r="V71" i="16" s="1"/>
  <c r="T63" i="16"/>
  <c r="U63" i="16" s="1"/>
  <c r="J169" i="16"/>
  <c r="P169" i="16" s="1"/>
  <c r="L169" i="16"/>
  <c r="K169" i="16"/>
  <c r="X169" i="16" s="1"/>
  <c r="J162" i="16"/>
  <c r="P162" i="16" s="1"/>
  <c r="L162" i="16"/>
  <c r="K162" i="16"/>
  <c r="X162" i="16" s="1"/>
  <c r="J194" i="16"/>
  <c r="P194" i="16" s="1"/>
  <c r="K194" i="16"/>
  <c r="X194" i="16" s="1"/>
  <c r="L194" i="16"/>
  <c r="Q141" i="16"/>
  <c r="R141" i="16"/>
  <c r="I227" i="16"/>
  <c r="J158" i="16"/>
  <c r="P158" i="16" s="1"/>
  <c r="K158" i="16"/>
  <c r="X158" i="16" s="1"/>
  <c r="L158" i="16"/>
  <c r="J196" i="16"/>
  <c r="P196" i="16" s="1"/>
  <c r="J145" i="16"/>
  <c r="P145" i="16" s="1"/>
  <c r="L145" i="16"/>
  <c r="K145" i="16"/>
  <c r="X145" i="16" s="1"/>
  <c r="J176" i="16"/>
  <c r="P176" i="16" s="1"/>
  <c r="K176" i="16"/>
  <c r="X176" i="16" s="1"/>
  <c r="L176" i="16"/>
  <c r="J197" i="16"/>
  <c r="P197" i="16" s="1"/>
  <c r="J190" i="16"/>
  <c r="P190" i="16" s="1"/>
  <c r="L190" i="16"/>
  <c r="K190" i="16"/>
  <c r="X190" i="16" s="1"/>
  <c r="J214" i="16"/>
  <c r="P214" i="16" s="1"/>
  <c r="L214" i="16"/>
  <c r="K214" i="16"/>
  <c r="X214" i="16" s="1"/>
  <c r="Q133" i="16"/>
  <c r="R133" i="16"/>
  <c r="J143" i="16"/>
  <c r="P143" i="16" s="1"/>
  <c r="L143" i="16"/>
  <c r="K143" i="16"/>
  <c r="X143" i="16" s="1"/>
  <c r="I223" i="16"/>
  <c r="J164" i="16"/>
  <c r="P164" i="16" s="1"/>
  <c r="J140" i="16"/>
  <c r="P140" i="16" s="1"/>
  <c r="I226" i="16"/>
  <c r="J154" i="16"/>
  <c r="P154" i="16" s="1"/>
  <c r="K154" i="16"/>
  <c r="X154" i="16" s="1"/>
  <c r="L154" i="16"/>
  <c r="J219" i="16"/>
  <c r="P219" i="16" s="1"/>
  <c r="K219" i="16"/>
  <c r="X219" i="16" s="1"/>
  <c r="L219" i="16"/>
  <c r="J171" i="16"/>
  <c r="P171" i="16" s="1"/>
  <c r="L171" i="16"/>
  <c r="K171" i="16"/>
  <c r="X171" i="16" s="1"/>
  <c r="J181" i="16"/>
  <c r="P181" i="16" s="1"/>
  <c r="L181" i="16"/>
  <c r="K181" i="16"/>
  <c r="X181" i="16" s="1"/>
  <c r="J185" i="16"/>
  <c r="P185" i="16" s="1"/>
  <c r="K185" i="16"/>
  <c r="X185" i="16" s="1"/>
  <c r="L185" i="16"/>
  <c r="J191" i="16"/>
  <c r="P191" i="16" s="1"/>
  <c r="K191" i="16"/>
  <c r="X191" i="16" s="1"/>
  <c r="L191" i="16"/>
  <c r="J217" i="16"/>
  <c r="P217" i="16" s="1"/>
  <c r="K217" i="16"/>
  <c r="X217" i="16" s="1"/>
  <c r="L217" i="16"/>
  <c r="J201" i="16"/>
  <c r="P201" i="16" s="1"/>
  <c r="L201" i="16"/>
  <c r="K201" i="16"/>
  <c r="X201" i="16" s="1"/>
  <c r="J136" i="16"/>
  <c r="P136" i="16" s="1"/>
  <c r="K136" i="16"/>
  <c r="X136" i="16" s="1"/>
  <c r="L136" i="16"/>
  <c r="J184" i="16"/>
  <c r="P184" i="16" s="1"/>
  <c r="L184" i="16"/>
  <c r="K184" i="16"/>
  <c r="X184" i="16" s="1"/>
  <c r="J173" i="16"/>
  <c r="P173" i="16" s="1"/>
  <c r="L173" i="16"/>
  <c r="K173" i="16"/>
  <c r="X173" i="16" s="1"/>
  <c r="J150" i="16"/>
  <c r="P150" i="16" s="1"/>
  <c r="K150" i="16"/>
  <c r="X150" i="16" s="1"/>
  <c r="L150" i="16"/>
  <c r="I222" i="16"/>
  <c r="J165" i="16"/>
  <c r="P165" i="16" s="1"/>
  <c r="J207" i="16"/>
  <c r="P207" i="16" s="1"/>
  <c r="L207" i="16"/>
  <c r="K207" i="16"/>
  <c r="X207" i="16" s="1"/>
  <c r="J180" i="16"/>
  <c r="P180" i="16" s="1"/>
  <c r="J156" i="16"/>
  <c r="P156" i="16" s="1"/>
  <c r="J170" i="16"/>
  <c r="P170" i="16" s="1"/>
  <c r="K170" i="16"/>
  <c r="X170" i="16" s="1"/>
  <c r="L170" i="16"/>
  <c r="J187" i="16"/>
  <c r="P187" i="16" s="1"/>
  <c r="L187" i="16"/>
  <c r="K187" i="16"/>
  <c r="X187" i="16" s="1"/>
  <c r="J139" i="16"/>
  <c r="P139" i="16" s="1"/>
  <c r="L139" i="16"/>
  <c r="K139" i="16"/>
  <c r="X139" i="16" s="1"/>
  <c r="J200" i="16"/>
  <c r="P200" i="16" s="1"/>
  <c r="K200" i="16"/>
  <c r="X200" i="16" s="1"/>
  <c r="L200" i="16"/>
  <c r="J188" i="16"/>
  <c r="P188" i="16" s="1"/>
  <c r="I221" i="16"/>
  <c r="J137" i="16"/>
  <c r="P137" i="16" s="1"/>
  <c r="K137" i="16"/>
  <c r="X137" i="16" s="1"/>
  <c r="L137" i="16"/>
  <c r="J160" i="16"/>
  <c r="P160" i="16" s="1"/>
  <c r="K160" i="16"/>
  <c r="X160" i="16" s="1"/>
  <c r="L160" i="16"/>
  <c r="J168" i="16"/>
  <c r="P168" i="16" s="1"/>
  <c r="K168" i="16"/>
  <c r="X168" i="16" s="1"/>
  <c r="L168" i="16"/>
  <c r="J142" i="16"/>
  <c r="P142" i="16" s="1"/>
  <c r="K142" i="16"/>
  <c r="X142" i="16" s="1"/>
  <c r="L142" i="16"/>
  <c r="J205" i="16"/>
  <c r="P205" i="16" s="1"/>
  <c r="L205" i="16"/>
  <c r="K205" i="16"/>
  <c r="X205" i="16" s="1"/>
  <c r="J151" i="16"/>
  <c r="P151" i="16" s="1"/>
  <c r="K151" i="16"/>
  <c r="X151" i="16" s="1"/>
  <c r="L151" i="16"/>
  <c r="J135" i="16"/>
  <c r="P135" i="16" s="1"/>
  <c r="L135" i="16"/>
  <c r="K135" i="16"/>
  <c r="X135" i="16" s="1"/>
  <c r="J220" i="16"/>
  <c r="P220" i="16" s="1"/>
  <c r="J210" i="16"/>
  <c r="P210" i="16" s="1"/>
  <c r="K210" i="16"/>
  <c r="X210" i="16" s="1"/>
  <c r="L210" i="16"/>
  <c r="J147" i="16"/>
  <c r="P147" i="16" s="1"/>
  <c r="K147" i="16"/>
  <c r="X147" i="16" s="1"/>
  <c r="L147" i="16"/>
  <c r="J195" i="16"/>
  <c r="P195" i="16" s="1"/>
  <c r="L195" i="16"/>
  <c r="K195" i="16"/>
  <c r="X195" i="16" s="1"/>
  <c r="J209" i="16"/>
  <c r="P209" i="16" s="1"/>
  <c r="L209" i="16"/>
  <c r="K209" i="16"/>
  <c r="X209" i="16" s="1"/>
  <c r="J159" i="16"/>
  <c r="P159" i="16" s="1"/>
  <c r="L159" i="16"/>
  <c r="K159" i="16"/>
  <c r="X159" i="16" s="1"/>
  <c r="J161" i="16"/>
  <c r="P161" i="16" s="1"/>
  <c r="L161" i="16"/>
  <c r="K161" i="16"/>
  <c r="X161" i="16" s="1"/>
  <c r="J177" i="16"/>
  <c r="P177" i="16" s="1"/>
  <c r="L177" i="16"/>
  <c r="K177" i="16"/>
  <c r="X177" i="16" s="1"/>
  <c r="I224" i="16"/>
  <c r="J144" i="16"/>
  <c r="P144" i="16" s="1"/>
  <c r="L144" i="16"/>
  <c r="K144" i="16"/>
  <c r="X144" i="16" s="1"/>
  <c r="J134" i="16"/>
  <c r="P134" i="16" s="1"/>
  <c r="K134" i="16"/>
  <c r="X134" i="16" s="1"/>
  <c r="L134" i="16"/>
  <c r="J182" i="16"/>
  <c r="P182" i="16" s="1"/>
  <c r="K182" i="16"/>
  <c r="X182" i="16" s="1"/>
  <c r="L182" i="16"/>
  <c r="J167" i="16"/>
  <c r="P167" i="16" s="1"/>
  <c r="K167" i="16"/>
  <c r="X167" i="16" s="1"/>
  <c r="L167" i="16"/>
  <c r="I228" i="16"/>
  <c r="J178" i="16"/>
  <c r="P178" i="16" s="1"/>
  <c r="L178" i="16"/>
  <c r="K178" i="16"/>
  <c r="X178" i="16" s="1"/>
  <c r="J179" i="16"/>
  <c r="P179" i="16" s="1"/>
  <c r="K179" i="16"/>
  <c r="X179" i="16" s="1"/>
  <c r="L179" i="16"/>
  <c r="Q149" i="16"/>
  <c r="R149" i="16"/>
  <c r="J192" i="16"/>
  <c r="P192" i="16" s="1"/>
  <c r="K192" i="16"/>
  <c r="X192" i="16" s="1"/>
  <c r="L192" i="16"/>
  <c r="J225" i="16"/>
  <c r="P225" i="16" s="1"/>
  <c r="J152" i="16"/>
  <c r="P152" i="16" s="1"/>
  <c r="K152" i="16"/>
  <c r="X152" i="16" s="1"/>
  <c r="L152" i="16"/>
  <c r="J216" i="16"/>
  <c r="P216" i="16" s="1"/>
  <c r="K216" i="16"/>
  <c r="X216" i="16" s="1"/>
  <c r="L216" i="16"/>
  <c r="J206" i="16"/>
  <c r="P206" i="16" s="1"/>
  <c r="L206" i="16"/>
  <c r="K206" i="16"/>
  <c r="X206" i="16" s="1"/>
  <c r="J166" i="16"/>
  <c r="P166" i="16" s="1"/>
  <c r="K166" i="16"/>
  <c r="X166" i="16" s="1"/>
  <c r="L166" i="16"/>
  <c r="J199" i="16"/>
  <c r="P199" i="16" s="1"/>
  <c r="K199" i="16"/>
  <c r="X199" i="16" s="1"/>
  <c r="L199" i="16"/>
  <c r="J175" i="16"/>
  <c r="P175" i="16" s="1"/>
  <c r="L175" i="16"/>
  <c r="K175" i="16"/>
  <c r="X175" i="16" s="1"/>
  <c r="J204" i="16"/>
  <c r="P204" i="16" s="1"/>
  <c r="J148" i="16"/>
  <c r="P148" i="16" s="1"/>
  <c r="J146" i="16"/>
  <c r="P146" i="16" s="1"/>
  <c r="L146" i="16"/>
  <c r="K146" i="16"/>
  <c r="X146" i="16" s="1"/>
  <c r="J202" i="16"/>
  <c r="P202" i="16" s="1"/>
  <c r="L202" i="16"/>
  <c r="K202" i="16"/>
  <c r="X202" i="16" s="1"/>
  <c r="J189" i="16"/>
  <c r="P189" i="16" s="1"/>
  <c r="K189" i="16"/>
  <c r="X189" i="16" s="1"/>
  <c r="L189" i="16"/>
  <c r="J211" i="16"/>
  <c r="P211" i="16" s="1"/>
  <c r="L211" i="16"/>
  <c r="K211" i="16"/>
  <c r="X211" i="16" s="1"/>
  <c r="J203" i="16"/>
  <c r="P203" i="16" s="1"/>
  <c r="K203" i="16"/>
  <c r="X203" i="16" s="1"/>
  <c r="L203" i="16"/>
  <c r="Q157" i="16"/>
  <c r="R157" i="16"/>
  <c r="J215" i="16"/>
  <c r="P215" i="16" s="1"/>
  <c r="J172" i="16"/>
  <c r="P172" i="16" s="1"/>
  <c r="J212" i="16"/>
  <c r="P212" i="16" s="1"/>
  <c r="J218" i="16"/>
  <c r="P218" i="16" s="1"/>
  <c r="K218" i="16"/>
  <c r="X218" i="16" s="1"/>
  <c r="L218" i="16"/>
  <c r="J186" i="16"/>
  <c r="P186" i="16" s="1"/>
  <c r="L186" i="16"/>
  <c r="K186" i="16"/>
  <c r="X186" i="16" s="1"/>
  <c r="J163" i="16"/>
  <c r="P163" i="16" s="1"/>
  <c r="K163" i="16"/>
  <c r="X163" i="16" s="1"/>
  <c r="L163" i="16"/>
  <c r="I232" i="16"/>
  <c r="J193" i="16"/>
  <c r="P193" i="16" s="1"/>
  <c r="L193" i="16"/>
  <c r="K193" i="16"/>
  <c r="X193" i="16" s="1"/>
  <c r="J153" i="16"/>
  <c r="P153" i="16" s="1"/>
  <c r="K153" i="16"/>
  <c r="X153" i="16" s="1"/>
  <c r="L153" i="16"/>
  <c r="J208" i="16"/>
  <c r="P208" i="16" s="1"/>
  <c r="K208" i="16"/>
  <c r="X208" i="16" s="1"/>
  <c r="L208" i="16"/>
  <c r="J198" i="16"/>
  <c r="P198" i="16" s="1"/>
  <c r="L198" i="16"/>
  <c r="K198" i="16"/>
  <c r="X198" i="16" s="1"/>
  <c r="J174" i="16"/>
  <c r="P174" i="16" s="1"/>
  <c r="L174" i="16"/>
  <c r="K174" i="16"/>
  <c r="X174" i="16" s="1"/>
  <c r="J183" i="16"/>
  <c r="P183" i="16" s="1"/>
  <c r="K183" i="16"/>
  <c r="X183" i="16" s="1"/>
  <c r="L183" i="16"/>
  <c r="J138" i="16"/>
  <c r="P138" i="16" s="1"/>
  <c r="L138" i="16"/>
  <c r="K138" i="16"/>
  <c r="X138" i="16" s="1"/>
  <c r="J155" i="16"/>
  <c r="P155" i="16" s="1"/>
  <c r="L155" i="16"/>
  <c r="K155" i="16"/>
  <c r="X155" i="16" s="1"/>
  <c r="Q213" i="16"/>
  <c r="R213" i="16"/>
  <c r="Q35" i="12"/>
  <c r="G233" i="9" a="1"/>
  <c r="G233" i="9" s="1"/>
  <c r="AL233" i="16" s="1"/>
  <c r="G233" i="16" s="1"/>
  <c r="T233" i="16" s="1"/>
  <c r="U233" i="16" s="1"/>
  <c r="V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103" i="9" a="1"/>
  <c r="G103" i="9" s="1"/>
  <c r="AL103" i="16" s="1"/>
  <c r="G103" i="16" s="1"/>
  <c r="G234" i="9" a="1"/>
  <c r="G234" i="9" s="1"/>
  <c r="AL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G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I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I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I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S24" i="2" s="1"/>
  <c r="R36" i="1"/>
  <c r="R13" i="11" s="1"/>
  <c r="K165" i="16" l="1"/>
  <c r="X165" i="16" s="1"/>
  <c r="L165" i="16"/>
  <c r="G237" i="16"/>
  <c r="T237" i="16" s="1"/>
  <c r="U237" i="16" s="1"/>
  <c r="V237" i="16" s="1"/>
  <c r="Y6" i="16"/>
  <c r="AG6" i="16" s="1"/>
  <c r="K197" i="16"/>
  <c r="X197" i="16" s="1"/>
  <c r="L215" i="16"/>
  <c r="L197" i="16"/>
  <c r="K215" i="16"/>
  <c r="X215" i="16" s="1"/>
  <c r="Y22" i="16"/>
  <c r="AG22" i="16" s="1"/>
  <c r="G109" i="16"/>
  <c r="T109" i="16" s="1"/>
  <c r="U109" i="16" s="1"/>
  <c r="Y19" i="16"/>
  <c r="AG19" i="16" s="1"/>
  <c r="Y7" i="16"/>
  <c r="AG7" i="16" s="1"/>
  <c r="Y26" i="16"/>
  <c r="AG26" i="16" s="1"/>
  <c r="T106" i="16"/>
  <c r="U106" i="16" s="1"/>
  <c r="T103" i="16"/>
  <c r="U103" i="16" s="1"/>
  <c r="V103" i="16" s="1"/>
  <c r="T107" i="16"/>
  <c r="U107" i="16" s="1"/>
  <c r="V107" i="16" s="1"/>
  <c r="V94" i="16"/>
  <c r="V47" i="16"/>
  <c r="Z7" i="16"/>
  <c r="V67" i="16"/>
  <c r="T87" i="16"/>
  <c r="U87" i="16" s="1"/>
  <c r="V51" i="16"/>
  <c r="T37" i="16"/>
  <c r="U37" i="16" s="1"/>
  <c r="V43" i="16"/>
  <c r="G232" i="16"/>
  <c r="T232" i="16" s="1"/>
  <c r="U232" i="16" s="1"/>
  <c r="V232" i="16" s="1"/>
  <c r="G234" i="16"/>
  <c r="T234" i="16" s="1"/>
  <c r="U234" i="16" s="1"/>
  <c r="V234" i="16" s="1"/>
  <c r="G229" i="16"/>
  <c r="T229" i="16" s="1"/>
  <c r="U229" i="16" s="1"/>
  <c r="V229" i="16" s="1"/>
  <c r="Y27" i="16"/>
  <c r="AG27" i="16" s="1"/>
  <c r="V27" i="16"/>
  <c r="Z27" i="16" s="1"/>
  <c r="G228" i="16"/>
  <c r="T228" i="16" s="1"/>
  <c r="U228" i="16" s="1"/>
  <c r="V228" i="16" s="1"/>
  <c r="G140" i="16"/>
  <c r="G188" i="16"/>
  <c r="G172" i="16"/>
  <c r="G212" i="16"/>
  <c r="G220" i="16"/>
  <c r="G196" i="16"/>
  <c r="G164" i="16"/>
  <c r="G204" i="16"/>
  <c r="G156" i="16"/>
  <c r="G148" i="16"/>
  <c r="G180" i="16"/>
  <c r="T97" i="16"/>
  <c r="U97" i="16" s="1"/>
  <c r="V73" i="16"/>
  <c r="Y18" i="16"/>
  <c r="AG18" i="16" s="1"/>
  <c r="V18" i="16"/>
  <c r="Z18" i="16" s="1"/>
  <c r="Y16" i="16"/>
  <c r="AG16" i="16" s="1"/>
  <c r="V16" i="16"/>
  <c r="Z16" i="16" s="1"/>
  <c r="V62" i="16"/>
  <c r="T77" i="16"/>
  <c r="U77" i="16" s="1"/>
  <c r="V77" i="16" s="1"/>
  <c r="T53" i="16"/>
  <c r="U53" i="16" s="1"/>
  <c r="V53" i="16" s="1"/>
  <c r="Q30" i="16"/>
  <c r="Y30" i="16" s="1"/>
  <c r="AG30" i="16" s="1"/>
  <c r="R30" i="16"/>
  <c r="S30" i="16" s="1"/>
  <c r="Y11" i="16"/>
  <c r="AG11" i="16" s="1"/>
  <c r="V11" i="16"/>
  <c r="Z11" i="16" s="1"/>
  <c r="G28" i="16"/>
  <c r="G60" i="16"/>
  <c r="G20" i="16"/>
  <c r="G68" i="16"/>
  <c r="G52" i="16"/>
  <c r="G12" i="16"/>
  <c r="G84" i="16"/>
  <c r="G44" i="16"/>
  <c r="G36" i="16"/>
  <c r="G76" i="16"/>
  <c r="G92" i="16"/>
  <c r="G100" i="16"/>
  <c r="Z30" i="16"/>
  <c r="V66" i="16"/>
  <c r="T101" i="16"/>
  <c r="U101" i="16" s="1"/>
  <c r="V101" i="16" s="1"/>
  <c r="V78" i="16"/>
  <c r="K225" i="16"/>
  <c r="X225" i="16" s="1"/>
  <c r="V63" i="16"/>
  <c r="V88" i="16"/>
  <c r="V46" i="16"/>
  <c r="Y23" i="16"/>
  <c r="AG23" i="16" s="1"/>
  <c r="V23" i="16"/>
  <c r="Z23" i="16" s="1"/>
  <c r="Y25" i="16"/>
  <c r="AG25" i="16" s="1"/>
  <c r="V64" i="16"/>
  <c r="V83" i="16"/>
  <c r="AH26" i="16"/>
  <c r="AI26" i="16" s="1"/>
  <c r="AA26" i="16"/>
  <c r="T85" i="16"/>
  <c r="U85" i="16" s="1"/>
  <c r="V85" i="16" s="1"/>
  <c r="T29" i="16"/>
  <c r="U29" i="16" s="1"/>
  <c r="V29" i="16" s="1"/>
  <c r="Z29" i="16" s="1"/>
  <c r="K29" i="16"/>
  <c r="X29" i="16" s="1"/>
  <c r="L29" i="16"/>
  <c r="Z6" i="16"/>
  <c r="T157" i="16"/>
  <c r="U157" i="16" s="1"/>
  <c r="V157" i="16" s="1"/>
  <c r="Z157" i="16" s="1"/>
  <c r="K157" i="16"/>
  <c r="X157" i="16" s="1"/>
  <c r="L157" i="16"/>
  <c r="T149" i="16"/>
  <c r="U149" i="16" s="1"/>
  <c r="V149" i="16" s="1"/>
  <c r="Z149" i="16" s="1"/>
  <c r="L149" i="16"/>
  <c r="K149" i="16"/>
  <c r="X149" i="16" s="1"/>
  <c r="G104" i="16"/>
  <c r="Y9" i="16"/>
  <c r="AG9" i="16" s="1"/>
  <c r="V9" i="16"/>
  <c r="Z9" i="16" s="1"/>
  <c r="S29" i="16"/>
  <c r="L225" i="16"/>
  <c r="V89" i="16"/>
  <c r="V90" i="16"/>
  <c r="Y14" i="16"/>
  <c r="AG14" i="16" s="1"/>
  <c r="V14" i="16"/>
  <c r="Z14" i="16" s="1"/>
  <c r="Z17" i="16"/>
  <c r="S17" i="16"/>
  <c r="Z8" i="16"/>
  <c r="S8" i="16"/>
  <c r="Y15" i="16"/>
  <c r="AG15" i="16" s="1"/>
  <c r="V15" i="16"/>
  <c r="Z15" i="16" s="1"/>
  <c r="V70" i="16"/>
  <c r="T13" i="16"/>
  <c r="U13" i="16" s="1"/>
  <c r="L13" i="16"/>
  <c r="K13" i="16"/>
  <c r="X13" i="16" s="1"/>
  <c r="T45" i="16"/>
  <c r="U45" i="16" s="1"/>
  <c r="G230" i="16"/>
  <c r="T230" i="16" s="1"/>
  <c r="U230" i="16" s="1"/>
  <c r="V230" i="16" s="1"/>
  <c r="T213" i="16"/>
  <c r="U213" i="16" s="1"/>
  <c r="V213" i="16" s="1"/>
  <c r="Z213" i="16" s="1"/>
  <c r="K213" i="16"/>
  <c r="X213" i="16" s="1"/>
  <c r="L213" i="16"/>
  <c r="I31" i="16"/>
  <c r="T99" i="16"/>
  <c r="U99" i="16" s="1"/>
  <c r="Z19" i="16"/>
  <c r="V38" i="16"/>
  <c r="Y17" i="16"/>
  <c r="AG17" i="16" s="1"/>
  <c r="Y24" i="16"/>
  <c r="AG24" i="16" s="1"/>
  <c r="T5" i="16"/>
  <c r="U5" i="16" s="1"/>
  <c r="K5" i="16"/>
  <c r="X5" i="16" s="1"/>
  <c r="L5" i="16"/>
  <c r="V80" i="16"/>
  <c r="T102" i="16"/>
  <c r="U102" i="16" s="1"/>
  <c r="V102" i="16" s="1"/>
  <c r="V33" i="16"/>
  <c r="V56" i="16"/>
  <c r="T69" i="16"/>
  <c r="U69" i="16" s="1"/>
  <c r="V69" i="16" s="1"/>
  <c r="T61" i="16"/>
  <c r="U61" i="16" s="1"/>
  <c r="V61" i="16" s="1"/>
  <c r="V41" i="16"/>
  <c r="Z22" i="16"/>
  <c r="T133" i="16"/>
  <c r="U133" i="16" s="1"/>
  <c r="V133" i="16" s="1"/>
  <c r="Z133" i="16" s="1"/>
  <c r="K133" i="16"/>
  <c r="X133" i="16" s="1"/>
  <c r="L133" i="16"/>
  <c r="T141" i="16"/>
  <c r="U141" i="16" s="1"/>
  <c r="V141" i="16" s="1"/>
  <c r="Z141" i="16" s="1"/>
  <c r="K141" i="16"/>
  <c r="X141" i="16" s="1"/>
  <c r="L141" i="16"/>
  <c r="G231" i="16"/>
  <c r="T231" i="16" s="1"/>
  <c r="U231" i="16" s="1"/>
  <c r="V231" i="16" s="1"/>
  <c r="AH24" i="16"/>
  <c r="AI24" i="16" s="1"/>
  <c r="AA24" i="16"/>
  <c r="AA25" i="16"/>
  <c r="AH25" i="16"/>
  <c r="AI25" i="16" s="1"/>
  <c r="V72" i="16"/>
  <c r="G235" i="16"/>
  <c r="T235" i="16" s="1"/>
  <c r="U235" i="16" s="1"/>
  <c r="V235" i="16" s="1"/>
  <c r="G105" i="16"/>
  <c r="Y10" i="16"/>
  <c r="AG10" i="16" s="1"/>
  <c r="V10" i="16"/>
  <c r="Z10" i="16" s="1"/>
  <c r="S28" i="16"/>
  <c r="T21" i="16"/>
  <c r="U21" i="16" s="1"/>
  <c r="K21" i="16"/>
  <c r="X21" i="16" s="1"/>
  <c r="L21" i="16"/>
  <c r="T93" i="16"/>
  <c r="U93" i="16" s="1"/>
  <c r="T98" i="16"/>
  <c r="U98" i="16" s="1"/>
  <c r="V98" i="16" s="1"/>
  <c r="V81" i="16"/>
  <c r="V96" i="16"/>
  <c r="J229" i="16"/>
  <c r="P229" i="16" s="1"/>
  <c r="J235" i="16"/>
  <c r="P235" i="16" s="1"/>
  <c r="J236" i="16"/>
  <c r="P236" i="16" s="1"/>
  <c r="J234" i="16"/>
  <c r="P234" i="16" s="1"/>
  <c r="K234" i="16"/>
  <c r="X234" i="16" s="1"/>
  <c r="Q198" i="16"/>
  <c r="Y198" i="16" s="1"/>
  <c r="AG198" i="16" s="1"/>
  <c r="R198" i="16"/>
  <c r="Q175" i="16"/>
  <c r="Y175" i="16" s="1"/>
  <c r="AG175" i="16" s="1"/>
  <c r="R175" i="16"/>
  <c r="Q187" i="16"/>
  <c r="Y187" i="16" s="1"/>
  <c r="AG187" i="16" s="1"/>
  <c r="R187" i="16"/>
  <c r="Q173" i="16"/>
  <c r="Y173" i="16" s="1"/>
  <c r="AG173" i="16" s="1"/>
  <c r="R173" i="16"/>
  <c r="Q171" i="16"/>
  <c r="Y171" i="16" s="1"/>
  <c r="AG171" i="16" s="1"/>
  <c r="R171" i="16"/>
  <c r="Q169" i="16"/>
  <c r="Y169" i="16" s="1"/>
  <c r="AG169" i="16" s="1"/>
  <c r="R169" i="16"/>
  <c r="Q208" i="16"/>
  <c r="Y208" i="16" s="1"/>
  <c r="AG208" i="16" s="1"/>
  <c r="R208" i="16"/>
  <c r="J224" i="16"/>
  <c r="P224" i="16" s="1"/>
  <c r="L224" i="16"/>
  <c r="K224" i="16"/>
  <c r="X224" i="16" s="1"/>
  <c r="Q193" i="16"/>
  <c r="Y193" i="16" s="1"/>
  <c r="AG193" i="16" s="1"/>
  <c r="R193" i="16"/>
  <c r="Q186" i="16"/>
  <c r="Y186" i="16" s="1"/>
  <c r="AG186" i="16" s="1"/>
  <c r="R186" i="16"/>
  <c r="Q189" i="16"/>
  <c r="Y189" i="16" s="1"/>
  <c r="AG189" i="16" s="1"/>
  <c r="R189" i="16"/>
  <c r="Q206" i="16"/>
  <c r="Y206" i="16" s="1"/>
  <c r="AG206" i="16" s="1"/>
  <c r="R206" i="16"/>
  <c r="J228" i="16"/>
  <c r="P228" i="16" s="1"/>
  <c r="L228" i="16"/>
  <c r="K228" i="16"/>
  <c r="X228" i="16" s="1"/>
  <c r="Q182" i="16"/>
  <c r="Y182" i="16" s="1"/>
  <c r="AG182" i="16" s="1"/>
  <c r="R182" i="16"/>
  <c r="Q159" i="16"/>
  <c r="Y159" i="16" s="1"/>
  <c r="AG159" i="16" s="1"/>
  <c r="R159" i="16"/>
  <c r="Q151" i="16"/>
  <c r="Y151" i="16" s="1"/>
  <c r="AG151" i="16" s="1"/>
  <c r="R151" i="16"/>
  <c r="Q137" i="16"/>
  <c r="Y137" i="16" s="1"/>
  <c r="AG137" i="16" s="1"/>
  <c r="R137" i="16"/>
  <c r="Q165" i="16"/>
  <c r="Y165" i="16" s="1"/>
  <c r="AG165" i="16" s="1"/>
  <c r="R165" i="16"/>
  <c r="Q201" i="16"/>
  <c r="Y201" i="16" s="1"/>
  <c r="AG201" i="16" s="1"/>
  <c r="R201" i="16"/>
  <c r="Q143" i="16"/>
  <c r="Y143" i="16" s="1"/>
  <c r="AG143" i="16" s="1"/>
  <c r="R143" i="16"/>
  <c r="Q190" i="16"/>
  <c r="Y190" i="16" s="1"/>
  <c r="AG190" i="16" s="1"/>
  <c r="R190" i="16"/>
  <c r="Q194" i="16"/>
  <c r="Y194" i="16" s="1"/>
  <c r="AG194" i="16" s="1"/>
  <c r="R194" i="16"/>
  <c r="J232" i="16"/>
  <c r="P232" i="16" s="1"/>
  <c r="K232" i="16"/>
  <c r="X232" i="16" s="1"/>
  <c r="Q172" i="16"/>
  <c r="R172" i="16"/>
  <c r="Q148" i="16"/>
  <c r="R148" i="16"/>
  <c r="Q225" i="16"/>
  <c r="Y225" i="16" s="1"/>
  <c r="AG225" i="16" s="1"/>
  <c r="R225" i="16"/>
  <c r="Q147" i="16"/>
  <c r="Y147" i="16" s="1"/>
  <c r="AG147" i="16" s="1"/>
  <c r="R147" i="16"/>
  <c r="I233" i="16"/>
  <c r="Q200" i="16"/>
  <c r="Y200" i="16" s="1"/>
  <c r="AG200" i="16" s="1"/>
  <c r="R200" i="16"/>
  <c r="Q180" i="16"/>
  <c r="R180" i="16"/>
  <c r="J222" i="16"/>
  <c r="P222" i="16" s="1"/>
  <c r="K222" i="16"/>
  <c r="X222" i="16" s="1"/>
  <c r="L222" i="16"/>
  <c r="Q185" i="16"/>
  <c r="Y185" i="16" s="1"/>
  <c r="AG185" i="16" s="1"/>
  <c r="R185" i="16"/>
  <c r="Q140" i="16"/>
  <c r="R140" i="16"/>
  <c r="S133" i="16"/>
  <c r="Q158" i="16"/>
  <c r="Y158" i="16" s="1"/>
  <c r="AG158" i="16" s="1"/>
  <c r="R158" i="16"/>
  <c r="Q155" i="16"/>
  <c r="Y155" i="16" s="1"/>
  <c r="AG155" i="16" s="1"/>
  <c r="R155" i="16"/>
  <c r="Q199" i="16"/>
  <c r="Y199" i="16" s="1"/>
  <c r="AG199" i="16" s="1"/>
  <c r="R199" i="16"/>
  <c r="Q177" i="16"/>
  <c r="Y177" i="16" s="1"/>
  <c r="AG177" i="16" s="1"/>
  <c r="R177" i="16"/>
  <c r="Q220" i="16"/>
  <c r="R220" i="16"/>
  <c r="Q168" i="16"/>
  <c r="Y168" i="16" s="1"/>
  <c r="AG168" i="16" s="1"/>
  <c r="R168" i="16"/>
  <c r="Q170" i="16"/>
  <c r="Y170" i="16" s="1"/>
  <c r="AG170" i="16" s="1"/>
  <c r="R170" i="16"/>
  <c r="Q184" i="16"/>
  <c r="Y184" i="16" s="1"/>
  <c r="AG184" i="16" s="1"/>
  <c r="R184" i="16"/>
  <c r="Q219" i="16"/>
  <c r="Y219" i="16" s="1"/>
  <c r="AG219" i="16" s="1"/>
  <c r="R219" i="16"/>
  <c r="Q145" i="16"/>
  <c r="Y145" i="16" s="1"/>
  <c r="AG145" i="16" s="1"/>
  <c r="R145" i="16"/>
  <c r="Q134" i="16"/>
  <c r="Y134" i="16" s="1"/>
  <c r="AG134" i="16" s="1"/>
  <c r="R134" i="16"/>
  <c r="Q209" i="16"/>
  <c r="Y209" i="16" s="1"/>
  <c r="AG209" i="16" s="1"/>
  <c r="R209" i="16"/>
  <c r="J221" i="16"/>
  <c r="P221" i="16" s="1"/>
  <c r="K221" i="16"/>
  <c r="X221" i="16" s="1"/>
  <c r="L221" i="16"/>
  <c r="J227" i="16"/>
  <c r="P227" i="16" s="1"/>
  <c r="L227" i="16"/>
  <c r="K227" i="16"/>
  <c r="X227" i="16" s="1"/>
  <c r="Q162" i="16"/>
  <c r="Y162" i="16" s="1"/>
  <c r="AG162" i="16" s="1"/>
  <c r="R162" i="16"/>
  <c r="Q218" i="16"/>
  <c r="Y218" i="16" s="1"/>
  <c r="AG218" i="16" s="1"/>
  <c r="R218" i="16"/>
  <c r="Q202" i="16"/>
  <c r="Y202" i="16" s="1"/>
  <c r="AG202" i="16" s="1"/>
  <c r="R202" i="16"/>
  <c r="Q216" i="16"/>
  <c r="Y216" i="16" s="1"/>
  <c r="AG216" i="16" s="1"/>
  <c r="R216" i="16"/>
  <c r="Q205" i="16"/>
  <c r="Y205" i="16" s="1"/>
  <c r="AG205" i="16" s="1"/>
  <c r="R205" i="16"/>
  <c r="Q217" i="16"/>
  <c r="Y217" i="16" s="1"/>
  <c r="AG217" i="16" s="1"/>
  <c r="R217" i="16"/>
  <c r="Q197" i="16"/>
  <c r="Y197" i="16" s="1"/>
  <c r="AG197" i="16" s="1"/>
  <c r="R197" i="16"/>
  <c r="Q174" i="16"/>
  <c r="Y174" i="16" s="1"/>
  <c r="AG174" i="16" s="1"/>
  <c r="R174" i="16"/>
  <c r="Q163" i="16"/>
  <c r="Y163" i="16" s="1"/>
  <c r="AG163" i="16" s="1"/>
  <c r="R163" i="16"/>
  <c r="Q215" i="16"/>
  <c r="Y215" i="16" s="1"/>
  <c r="AG215" i="16" s="1"/>
  <c r="R215" i="16"/>
  <c r="Q204" i="16"/>
  <c r="R204" i="16"/>
  <c r="Q192" i="16"/>
  <c r="Y192" i="16" s="1"/>
  <c r="AG192" i="16" s="1"/>
  <c r="R192" i="16"/>
  <c r="Q167" i="16"/>
  <c r="Y167" i="16" s="1"/>
  <c r="AG167" i="16" s="1"/>
  <c r="R167" i="16"/>
  <c r="Q139" i="16"/>
  <c r="Y139" i="16" s="1"/>
  <c r="AG139" i="16" s="1"/>
  <c r="R139" i="16"/>
  <c r="Q150" i="16"/>
  <c r="Y150" i="16" s="1"/>
  <c r="AG150" i="16" s="1"/>
  <c r="R150" i="16"/>
  <c r="Q181" i="16"/>
  <c r="Y181" i="16" s="1"/>
  <c r="AG181" i="16" s="1"/>
  <c r="R181" i="16"/>
  <c r="Q164" i="16"/>
  <c r="R164" i="16"/>
  <c r="S141" i="16"/>
  <c r="I230" i="16"/>
  <c r="Q183" i="16"/>
  <c r="Y183" i="16" s="1"/>
  <c r="AG183" i="16" s="1"/>
  <c r="R183" i="16"/>
  <c r="Q203" i="16"/>
  <c r="Y203" i="16" s="1"/>
  <c r="AG203" i="16" s="1"/>
  <c r="R203" i="16"/>
  <c r="Q179" i="16"/>
  <c r="Y179" i="16" s="1"/>
  <c r="AG179" i="16" s="1"/>
  <c r="R179" i="16"/>
  <c r="Q138" i="16"/>
  <c r="Y138" i="16" s="1"/>
  <c r="AG138" i="16" s="1"/>
  <c r="R138" i="16"/>
  <c r="Q153" i="16"/>
  <c r="Y153" i="16" s="1"/>
  <c r="AG153" i="16" s="1"/>
  <c r="R153" i="16"/>
  <c r="Q211" i="16"/>
  <c r="Y211" i="16" s="1"/>
  <c r="AG211" i="16" s="1"/>
  <c r="R211" i="16"/>
  <c r="Q166" i="16"/>
  <c r="Y166" i="16" s="1"/>
  <c r="AG166" i="16" s="1"/>
  <c r="R166" i="16"/>
  <c r="S149" i="16"/>
  <c r="I231" i="16"/>
  <c r="Q161" i="16"/>
  <c r="Y161" i="16" s="1"/>
  <c r="AG161" i="16" s="1"/>
  <c r="R161" i="16"/>
  <c r="Q135" i="16"/>
  <c r="Y135" i="16" s="1"/>
  <c r="AG135" i="16" s="1"/>
  <c r="R135" i="16"/>
  <c r="Q160" i="16"/>
  <c r="Y160" i="16" s="1"/>
  <c r="AG160" i="16" s="1"/>
  <c r="R160" i="16"/>
  <c r="Q207" i="16"/>
  <c r="Y207" i="16" s="1"/>
  <c r="AG207" i="16" s="1"/>
  <c r="R207" i="16"/>
  <c r="Q136" i="16"/>
  <c r="Y136" i="16" s="1"/>
  <c r="AG136" i="16" s="1"/>
  <c r="R136" i="16"/>
  <c r="Q154" i="16"/>
  <c r="Y154" i="16" s="1"/>
  <c r="AG154" i="16" s="1"/>
  <c r="R154" i="16"/>
  <c r="J223" i="16"/>
  <c r="P223" i="16" s="1"/>
  <c r="K223" i="16"/>
  <c r="X223" i="16" s="1"/>
  <c r="L223" i="16"/>
  <c r="Q214" i="16"/>
  <c r="Y214" i="16" s="1"/>
  <c r="AG214" i="16" s="1"/>
  <c r="R214" i="16"/>
  <c r="I240" i="16"/>
  <c r="S213" i="16"/>
  <c r="Q212" i="16"/>
  <c r="R212" i="16"/>
  <c r="S157" i="16"/>
  <c r="Q146" i="16"/>
  <c r="Y146" i="16" s="1"/>
  <c r="AG146" i="16" s="1"/>
  <c r="R146" i="16"/>
  <c r="Q152" i="16"/>
  <c r="Y152" i="16" s="1"/>
  <c r="AG152" i="16" s="1"/>
  <c r="R152" i="16"/>
  <c r="Q178" i="16"/>
  <c r="Y178" i="16" s="1"/>
  <c r="AG178" i="16" s="1"/>
  <c r="R178" i="16"/>
  <c r="Q144" i="16"/>
  <c r="Y144" i="16" s="1"/>
  <c r="AG144" i="16" s="1"/>
  <c r="R144" i="16"/>
  <c r="Q195" i="16"/>
  <c r="Y195" i="16" s="1"/>
  <c r="AG195" i="16" s="1"/>
  <c r="R195" i="16"/>
  <c r="Q210" i="16"/>
  <c r="Y210" i="16" s="1"/>
  <c r="AG210" i="16" s="1"/>
  <c r="R210" i="16"/>
  <c r="Q142" i="16"/>
  <c r="Y142" i="16" s="1"/>
  <c r="AG142" i="16" s="1"/>
  <c r="R142" i="16"/>
  <c r="Q188" i="16"/>
  <c r="R188" i="16"/>
  <c r="Q156" i="16"/>
  <c r="R156" i="16"/>
  <c r="Q191" i="16"/>
  <c r="Y191" i="16" s="1"/>
  <c r="AG191" i="16" s="1"/>
  <c r="R191" i="16"/>
  <c r="J226" i="16"/>
  <c r="P226" i="16" s="1"/>
  <c r="K226" i="16"/>
  <c r="X226" i="16" s="1"/>
  <c r="L226" i="16"/>
  <c r="Q176" i="16"/>
  <c r="Y176" i="16" s="1"/>
  <c r="AG176" i="16" s="1"/>
  <c r="R176" i="16"/>
  <c r="Q196" i="16"/>
  <c r="R196" i="16"/>
  <c r="S22" i="2"/>
  <c r="G114" i="9" a="1"/>
  <c r="G114" i="9" s="1"/>
  <c r="AL114" i="16" s="1"/>
  <c r="G242" i="9" a="1"/>
  <c r="G242" i="9" s="1"/>
  <c r="AL242" i="16" s="1"/>
  <c r="G242" i="16" s="1"/>
  <c r="T242" i="16" s="1"/>
  <c r="U242" i="16" s="1"/>
  <c r="V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241" i="9" a="1"/>
  <c r="G241" i="9" s="1"/>
  <c r="AL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245" i="9" a="1"/>
  <c r="G245" i="9" s="1"/>
  <c r="AL245" i="16" s="1"/>
  <c r="G245" i="16" s="1"/>
  <c r="T245" i="16" s="1"/>
  <c r="U245" i="16" s="1"/>
  <c r="V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G240" i="16" s="1"/>
  <c r="T240" i="16" s="1"/>
  <c r="U240" i="16" s="1"/>
  <c r="V240" i="16" s="1"/>
  <c r="S19" i="11"/>
  <c r="T6" i="13"/>
  <c r="T28" i="13" s="1"/>
  <c r="G115" i="9" a="1"/>
  <c r="G115" i="9" s="1"/>
  <c r="AL115" i="16" s="1"/>
  <c r="G243" i="9" a="1"/>
  <c r="G243" i="9" s="1"/>
  <c r="AL243" i="16" s="1"/>
  <c r="G108" i="9" a="1"/>
  <c r="G108" i="9" s="1"/>
  <c r="AL108" i="16" s="1"/>
  <c r="G108" i="16" s="1"/>
  <c r="G236" i="9" a="1"/>
  <c r="G236" i="9" s="1"/>
  <c r="AL236" i="16" s="1"/>
  <c r="G244" i="16" s="1"/>
  <c r="T244" i="16" s="1"/>
  <c r="U244" i="16" s="1"/>
  <c r="V244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G239" i="16" s="1"/>
  <c r="T239" i="16" s="1"/>
  <c r="U239" i="16" s="1"/>
  <c r="V239" i="16" s="1"/>
  <c r="G116" i="9" a="1"/>
  <c r="G116" i="9" s="1"/>
  <c r="AL116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R7" i="6"/>
  <c r="R7" i="4"/>
  <c r="R8" i="2"/>
  <c r="R8" i="8"/>
  <c r="R8" i="7"/>
  <c r="R8" i="5"/>
  <c r="R30" i="5" s="1"/>
  <c r="I239" i="9" s="1" a="1"/>
  <c r="I239" i="9" s="1"/>
  <c r="AN239" i="16" s="1"/>
  <c r="I239" i="16" s="1"/>
  <c r="R8" i="6"/>
  <c r="R8" i="4"/>
  <c r="R6" i="2"/>
  <c r="R6" i="8"/>
  <c r="R6" i="7"/>
  <c r="R28" i="7" s="1"/>
  <c r="R28" i="8" s="1"/>
  <c r="R6" i="5"/>
  <c r="R6" i="6"/>
  <c r="R6" i="4"/>
  <c r="S19" i="7"/>
  <c r="R19" i="8"/>
  <c r="R30" i="7"/>
  <c r="R30" i="8" s="1"/>
  <c r="S19" i="5"/>
  <c r="S17" i="6"/>
  <c r="S18" i="4"/>
  <c r="S22" i="4"/>
  <c r="S21" i="5"/>
  <c r="S23" i="5"/>
  <c r="R34" i="5"/>
  <c r="I243" i="9" s="1" a="1"/>
  <c r="I243" i="9" s="1"/>
  <c r="AN243" i="16" s="1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I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I241" i="16" s="1"/>
  <c r="R10" i="4"/>
  <c r="S21" i="6"/>
  <c r="S17" i="7"/>
  <c r="R17" i="8"/>
  <c r="S23" i="4"/>
  <c r="S17" i="4"/>
  <c r="S24" i="7"/>
  <c r="R24" i="8"/>
  <c r="S24" i="6"/>
  <c r="S17" i="5"/>
  <c r="R28" i="5"/>
  <c r="I237" i="9" s="1" a="1"/>
  <c r="I237" i="9" s="1"/>
  <c r="AN237" i="16" s="1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L232" i="16" l="1"/>
  <c r="Y141" i="16"/>
  <c r="AG141" i="16" s="1"/>
  <c r="L229" i="16"/>
  <c r="K229" i="16"/>
  <c r="X229" i="16" s="1"/>
  <c r="L234" i="16"/>
  <c r="Y213" i="16"/>
  <c r="AG213" i="16" s="1"/>
  <c r="K235" i="16"/>
  <c r="X235" i="16" s="1"/>
  <c r="Y133" i="16"/>
  <c r="AG133" i="16" s="1"/>
  <c r="Y149" i="16"/>
  <c r="AG149" i="16" s="1"/>
  <c r="T108" i="16"/>
  <c r="U108" i="16" s="1"/>
  <c r="AA29" i="16"/>
  <c r="AH29" i="16"/>
  <c r="AI29" i="16" s="1"/>
  <c r="I32" i="16"/>
  <c r="AA22" i="16"/>
  <c r="AH22" i="16"/>
  <c r="AI22" i="16" s="1"/>
  <c r="V45" i="16"/>
  <c r="AA9" i="16"/>
  <c r="AH9" i="16"/>
  <c r="AI9" i="16" s="1"/>
  <c r="G116" i="16"/>
  <c r="T68" i="16"/>
  <c r="U68" i="16" s="1"/>
  <c r="V68" i="16" s="1"/>
  <c r="T196" i="16"/>
  <c r="U196" i="16" s="1"/>
  <c r="V196" i="16" s="1"/>
  <c r="Z196" i="16" s="1"/>
  <c r="L196" i="16"/>
  <c r="K196" i="16"/>
  <c r="X196" i="16" s="1"/>
  <c r="G112" i="16"/>
  <c r="G111" i="16"/>
  <c r="L235" i="16"/>
  <c r="G243" i="16"/>
  <c r="T243" i="16" s="1"/>
  <c r="U243" i="16" s="1"/>
  <c r="V243" i="16" s="1"/>
  <c r="V99" i="16"/>
  <c r="Y29" i="16"/>
  <c r="AG29" i="16" s="1"/>
  <c r="K20" i="16"/>
  <c r="X20" i="16" s="1"/>
  <c r="L20" i="16"/>
  <c r="T20" i="16"/>
  <c r="U20" i="16" s="1"/>
  <c r="T180" i="16"/>
  <c r="U180" i="16" s="1"/>
  <c r="V180" i="16" s="1"/>
  <c r="K180" i="16"/>
  <c r="X180" i="16" s="1"/>
  <c r="L180" i="16"/>
  <c r="T220" i="16"/>
  <c r="U220" i="16" s="1"/>
  <c r="V220" i="16" s="1"/>
  <c r="Z220" i="16" s="1"/>
  <c r="L220" i="16"/>
  <c r="K220" i="16"/>
  <c r="X220" i="16" s="1"/>
  <c r="AA27" i="16"/>
  <c r="AH27" i="16"/>
  <c r="AI27" i="16" s="1"/>
  <c r="AA7" i="16"/>
  <c r="AH7" i="16"/>
  <c r="AI7" i="16" s="1"/>
  <c r="AH14" i="16"/>
  <c r="AI14" i="16" s="1"/>
  <c r="AA14" i="16"/>
  <c r="V21" i="16"/>
  <c r="Z21" i="16" s="1"/>
  <c r="Y21" i="16"/>
  <c r="AG21" i="16" s="1"/>
  <c r="G113" i="16"/>
  <c r="J31" i="16"/>
  <c r="P31" i="16" s="1"/>
  <c r="L31" i="16"/>
  <c r="K31" i="16"/>
  <c r="X31" i="16" s="1"/>
  <c r="AA8" i="16"/>
  <c r="AH8" i="16"/>
  <c r="AI8" i="16" s="1"/>
  <c r="T104" i="16"/>
  <c r="U104" i="16" s="1"/>
  <c r="V104" i="16" s="1"/>
  <c r="Y157" i="16"/>
  <c r="AG157" i="16" s="1"/>
  <c r="T44" i="16"/>
  <c r="U44" i="16" s="1"/>
  <c r="V44" i="16" s="1"/>
  <c r="T60" i="16"/>
  <c r="U60" i="16" s="1"/>
  <c r="T148" i="16"/>
  <c r="U148" i="16" s="1"/>
  <c r="V148" i="16" s="1"/>
  <c r="Z148" i="16" s="1"/>
  <c r="L148" i="16"/>
  <c r="K148" i="16"/>
  <c r="X148" i="16" s="1"/>
  <c r="G236" i="16"/>
  <c r="V109" i="16"/>
  <c r="AH30" i="16"/>
  <c r="AI30" i="16" s="1"/>
  <c r="AA30" i="16"/>
  <c r="T84" i="16"/>
  <c r="U84" i="16" s="1"/>
  <c r="T28" i="16"/>
  <c r="U28" i="16" s="1"/>
  <c r="K28" i="16"/>
  <c r="X28" i="16" s="1"/>
  <c r="L28" i="16"/>
  <c r="T156" i="16"/>
  <c r="U156" i="16" s="1"/>
  <c r="V156" i="16" s="1"/>
  <c r="Z156" i="16" s="1"/>
  <c r="K156" i="16"/>
  <c r="X156" i="16" s="1"/>
  <c r="L156" i="16"/>
  <c r="T212" i="16"/>
  <c r="U212" i="16" s="1"/>
  <c r="V212" i="16" s="1"/>
  <c r="Z212" i="16" s="1"/>
  <c r="L212" i="16"/>
  <c r="K212" i="16"/>
  <c r="X212" i="16" s="1"/>
  <c r="Y13" i="16"/>
  <c r="AG13" i="16" s="1"/>
  <c r="V13" i="16"/>
  <c r="Z13" i="16" s="1"/>
  <c r="AA17" i="16"/>
  <c r="AH17" i="16"/>
  <c r="AI17" i="16" s="1"/>
  <c r="T100" i="16"/>
  <c r="U100" i="16" s="1"/>
  <c r="V100" i="16" s="1"/>
  <c r="K12" i="16"/>
  <c r="X12" i="16" s="1"/>
  <c r="L12" i="16"/>
  <c r="T12" i="16"/>
  <c r="U12" i="16" s="1"/>
  <c r="G115" i="16"/>
  <c r="AH16" i="16"/>
  <c r="AI16" i="16" s="1"/>
  <c r="AA16" i="16"/>
  <c r="T204" i="16"/>
  <c r="U204" i="16" s="1"/>
  <c r="V204" i="16" s="1"/>
  <c r="Z204" i="16" s="1"/>
  <c r="K204" i="16"/>
  <c r="X204" i="16" s="1"/>
  <c r="L204" i="16"/>
  <c r="T172" i="16"/>
  <c r="U172" i="16" s="1"/>
  <c r="V172" i="16" s="1"/>
  <c r="Z172" i="16" s="1"/>
  <c r="K172" i="16"/>
  <c r="X172" i="16" s="1"/>
  <c r="L172" i="16"/>
  <c r="V87" i="16"/>
  <c r="V106" i="16"/>
  <c r="AH10" i="16"/>
  <c r="AI10" i="16" s="1"/>
  <c r="AA10" i="16"/>
  <c r="AA19" i="16"/>
  <c r="AH19" i="16"/>
  <c r="AI19" i="16" s="1"/>
  <c r="AA6" i="16"/>
  <c r="AH6" i="16"/>
  <c r="AI6" i="16" s="1"/>
  <c r="G114" i="16"/>
  <c r="T92" i="16"/>
  <c r="U92" i="16" s="1"/>
  <c r="V97" i="16"/>
  <c r="T164" i="16"/>
  <c r="U164" i="16" s="1"/>
  <c r="V164" i="16" s="1"/>
  <c r="K164" i="16"/>
  <c r="X164" i="16" s="1"/>
  <c r="L164" i="16"/>
  <c r="G241" i="16"/>
  <c r="T241" i="16" s="1"/>
  <c r="U241" i="16" s="1"/>
  <c r="V241" i="16" s="1"/>
  <c r="V93" i="16"/>
  <c r="T76" i="16"/>
  <c r="U76" i="16" s="1"/>
  <c r="AH18" i="16"/>
  <c r="AI18" i="16" s="1"/>
  <c r="AA18" i="16"/>
  <c r="T188" i="16"/>
  <c r="U188" i="16" s="1"/>
  <c r="V188" i="16" s="1"/>
  <c r="Z188" i="16" s="1"/>
  <c r="K188" i="16"/>
  <c r="X188" i="16" s="1"/>
  <c r="L188" i="16"/>
  <c r="V37" i="16"/>
  <c r="G248" i="16"/>
  <c r="T248" i="16" s="1"/>
  <c r="U248" i="16" s="1"/>
  <c r="V248" i="16" s="1"/>
  <c r="T105" i="16"/>
  <c r="U105" i="16" s="1"/>
  <c r="V105" i="16" s="1"/>
  <c r="Y5" i="16"/>
  <c r="AG5" i="16" s="1"/>
  <c r="V5" i="16"/>
  <c r="Z5" i="16" s="1"/>
  <c r="AA15" i="16"/>
  <c r="AH15" i="16"/>
  <c r="AI15" i="16" s="1"/>
  <c r="AA23" i="16"/>
  <c r="AH23" i="16"/>
  <c r="AI23" i="16" s="1"/>
  <c r="T36" i="16"/>
  <c r="U36" i="16" s="1"/>
  <c r="T52" i="16"/>
  <c r="U52" i="16" s="1"/>
  <c r="V52" i="16" s="1"/>
  <c r="AH11" i="16"/>
  <c r="AI11" i="16" s="1"/>
  <c r="AA11" i="16"/>
  <c r="T140" i="16"/>
  <c r="U140" i="16" s="1"/>
  <c r="V140" i="16" s="1"/>
  <c r="K140" i="16"/>
  <c r="X140" i="16" s="1"/>
  <c r="L140" i="16"/>
  <c r="G117" i="16"/>
  <c r="J238" i="16"/>
  <c r="P238" i="16" s="1"/>
  <c r="J241" i="16"/>
  <c r="P241" i="16" s="1"/>
  <c r="J239" i="16"/>
  <c r="P239" i="16" s="1"/>
  <c r="K239" i="16"/>
  <c r="X239" i="16" s="1"/>
  <c r="L239" i="16"/>
  <c r="I237" i="16"/>
  <c r="AA149" i="16"/>
  <c r="AH149" i="16"/>
  <c r="AI149" i="16" s="1"/>
  <c r="S216" i="16"/>
  <c r="Z216" i="16"/>
  <c r="Z209" i="16"/>
  <c r="S209" i="16"/>
  <c r="S220" i="16"/>
  <c r="Q226" i="16"/>
  <c r="Y226" i="16" s="1"/>
  <c r="AG226" i="16" s="1"/>
  <c r="R226" i="16"/>
  <c r="S160" i="16"/>
  <c r="Z160" i="16"/>
  <c r="S138" i="16"/>
  <c r="Z138" i="16"/>
  <c r="J230" i="16"/>
  <c r="P230" i="16" s="1"/>
  <c r="L230" i="16"/>
  <c r="K230" i="16"/>
  <c r="X230" i="16" s="1"/>
  <c r="Z150" i="16"/>
  <c r="S150" i="16"/>
  <c r="S204" i="16"/>
  <c r="Z197" i="16"/>
  <c r="S197" i="16"/>
  <c r="S184" i="16"/>
  <c r="Z184" i="16"/>
  <c r="Z158" i="16"/>
  <c r="S158" i="16"/>
  <c r="S147" i="16"/>
  <c r="Z147" i="16"/>
  <c r="Z193" i="16"/>
  <c r="S193" i="16"/>
  <c r="Z187" i="16"/>
  <c r="S187" i="16"/>
  <c r="Q236" i="16"/>
  <c r="R236" i="16"/>
  <c r="S191" i="16"/>
  <c r="Z191" i="16"/>
  <c r="Z210" i="16"/>
  <c r="S210" i="16"/>
  <c r="S152" i="16"/>
  <c r="Z152" i="16"/>
  <c r="Q223" i="16"/>
  <c r="Y223" i="16" s="1"/>
  <c r="AG223" i="16" s="1"/>
  <c r="R223" i="16"/>
  <c r="Z166" i="16"/>
  <c r="S166" i="16"/>
  <c r="Z202" i="16"/>
  <c r="S202" i="16"/>
  <c r="Z134" i="16"/>
  <c r="S134" i="16"/>
  <c r="Z177" i="16"/>
  <c r="S177" i="16"/>
  <c r="Z143" i="16"/>
  <c r="S143" i="16"/>
  <c r="S151" i="16"/>
  <c r="Z151" i="16"/>
  <c r="Q228" i="16"/>
  <c r="Y228" i="16" s="1"/>
  <c r="AG228" i="16" s="1"/>
  <c r="R228" i="16"/>
  <c r="Z169" i="16"/>
  <c r="S169" i="16"/>
  <c r="AH213" i="16"/>
  <c r="AI213" i="16" s="1"/>
  <c r="AA213" i="16"/>
  <c r="Z154" i="16"/>
  <c r="S154" i="16"/>
  <c r="S135" i="16"/>
  <c r="Z135" i="16"/>
  <c r="S179" i="16"/>
  <c r="Z179" i="16"/>
  <c r="Z139" i="16"/>
  <c r="S139" i="16"/>
  <c r="Z215" i="16"/>
  <c r="S215" i="16"/>
  <c r="S217" i="16"/>
  <c r="Z217" i="16"/>
  <c r="Q227" i="16"/>
  <c r="Y227" i="16" s="1"/>
  <c r="AG227" i="16" s="1"/>
  <c r="R227" i="16"/>
  <c r="Q222" i="16"/>
  <c r="Y222" i="16" s="1"/>
  <c r="AG222" i="16" s="1"/>
  <c r="R222" i="16"/>
  <c r="S206" i="16"/>
  <c r="Z206" i="16"/>
  <c r="J240" i="16"/>
  <c r="P240" i="16" s="1"/>
  <c r="K240" i="16"/>
  <c r="X240" i="16" s="1"/>
  <c r="L240" i="16"/>
  <c r="Z218" i="16"/>
  <c r="S218" i="16"/>
  <c r="Z170" i="16"/>
  <c r="S170" i="16"/>
  <c r="Z199" i="16"/>
  <c r="S199" i="16"/>
  <c r="AA133" i="16"/>
  <c r="AH133" i="16"/>
  <c r="AI133" i="16" s="1"/>
  <c r="Z180" i="16"/>
  <c r="S180" i="16"/>
  <c r="Z225" i="16"/>
  <c r="S225" i="16"/>
  <c r="Q232" i="16"/>
  <c r="Y232" i="16" s="1"/>
  <c r="AG232" i="16" s="1"/>
  <c r="R232" i="16"/>
  <c r="S201" i="16"/>
  <c r="Z201" i="16"/>
  <c r="S159" i="16"/>
  <c r="Z159" i="16"/>
  <c r="Q235" i="16"/>
  <c r="Y235" i="16" s="1"/>
  <c r="AG235" i="16" s="1"/>
  <c r="R235" i="16"/>
  <c r="J244" i="16"/>
  <c r="P244" i="16" s="1"/>
  <c r="L244" i="16"/>
  <c r="K244" i="16"/>
  <c r="X244" i="16" s="1"/>
  <c r="Z136" i="16"/>
  <c r="S136" i="16"/>
  <c r="Z161" i="16"/>
  <c r="S161" i="16"/>
  <c r="Z203" i="16"/>
  <c r="S203" i="16"/>
  <c r="S164" i="16"/>
  <c r="Z164" i="16"/>
  <c r="S167" i="16"/>
  <c r="Z167" i="16"/>
  <c r="S163" i="16"/>
  <c r="Z163" i="16"/>
  <c r="Z205" i="16"/>
  <c r="S205" i="16"/>
  <c r="Z145" i="16"/>
  <c r="S145" i="16"/>
  <c r="Z140" i="16"/>
  <c r="S140" i="16"/>
  <c r="S189" i="16"/>
  <c r="Z189" i="16"/>
  <c r="Q224" i="16"/>
  <c r="Y224" i="16" s="1"/>
  <c r="AG224" i="16" s="1"/>
  <c r="R224" i="16"/>
  <c r="Z171" i="16"/>
  <c r="S171" i="16"/>
  <c r="I250" i="16"/>
  <c r="Q234" i="16"/>
  <c r="Y234" i="16" s="1"/>
  <c r="AG234" i="16" s="1"/>
  <c r="R234" i="16"/>
  <c r="S196" i="16"/>
  <c r="S195" i="16"/>
  <c r="Z195" i="16"/>
  <c r="S211" i="16"/>
  <c r="Z211" i="16"/>
  <c r="AA141" i="16"/>
  <c r="AH141" i="16"/>
  <c r="AI141" i="16" s="1"/>
  <c r="S176" i="16"/>
  <c r="Z176" i="16"/>
  <c r="Z144" i="16"/>
  <c r="S144" i="16"/>
  <c r="S168" i="16"/>
  <c r="Z168" i="16"/>
  <c r="S155" i="16"/>
  <c r="Z155" i="16"/>
  <c r="S200" i="16"/>
  <c r="Z200" i="16"/>
  <c r="S148" i="16"/>
  <c r="Z194" i="16"/>
  <c r="S194" i="16"/>
  <c r="S165" i="16"/>
  <c r="Z165" i="16"/>
  <c r="Z182" i="16"/>
  <c r="S182" i="16"/>
  <c r="I243" i="16"/>
  <c r="S175" i="16"/>
  <c r="Z175" i="16"/>
  <c r="S156" i="16"/>
  <c r="Z146" i="16"/>
  <c r="S146" i="16"/>
  <c r="J231" i="16"/>
  <c r="P231" i="16" s="1"/>
  <c r="K231" i="16"/>
  <c r="X231" i="16" s="1"/>
  <c r="L231" i="16"/>
  <c r="S153" i="16"/>
  <c r="Z153" i="16"/>
  <c r="Z183" i="16"/>
  <c r="S183" i="16"/>
  <c r="S181" i="16"/>
  <c r="Z181" i="16"/>
  <c r="S192" i="16"/>
  <c r="Z192" i="16"/>
  <c r="Z174" i="16"/>
  <c r="S174" i="16"/>
  <c r="I242" i="16"/>
  <c r="Z162" i="16"/>
  <c r="S162" i="16"/>
  <c r="Q221" i="16"/>
  <c r="Y221" i="16" s="1"/>
  <c r="AG221" i="16" s="1"/>
  <c r="R221" i="16"/>
  <c r="S219" i="16"/>
  <c r="Z219" i="16"/>
  <c r="Z185" i="16"/>
  <c r="S185" i="16"/>
  <c r="S186" i="16"/>
  <c r="Z186" i="16"/>
  <c r="Z173" i="16"/>
  <c r="S173" i="16"/>
  <c r="S188" i="16"/>
  <c r="S214" i="16"/>
  <c r="Z214" i="16"/>
  <c r="AA157" i="16"/>
  <c r="AH157" i="16"/>
  <c r="AI157" i="16" s="1"/>
  <c r="S207" i="16"/>
  <c r="Z207" i="16"/>
  <c r="S142" i="16"/>
  <c r="Z142" i="16"/>
  <c r="Z178" i="16"/>
  <c r="S178" i="16"/>
  <c r="S212" i="16"/>
  <c r="J233" i="16"/>
  <c r="P233" i="16" s="1"/>
  <c r="K233" i="16"/>
  <c r="X233" i="16" s="1"/>
  <c r="L233" i="16"/>
  <c r="S172" i="16"/>
  <c r="S190" i="16"/>
  <c r="Z190" i="16"/>
  <c r="Z137" i="16"/>
  <c r="S137" i="16"/>
  <c r="S208" i="16"/>
  <c r="Z208" i="16"/>
  <c r="S198" i="16"/>
  <c r="Z198" i="16"/>
  <c r="Q229" i="16"/>
  <c r="Y229" i="16" s="1"/>
  <c r="AG229" i="16" s="1"/>
  <c r="R229" i="16"/>
  <c r="T35" i="12"/>
  <c r="G123" i="9" a="1"/>
  <c r="G123" i="9" s="1"/>
  <c r="AL123" i="16" s="1"/>
  <c r="G251" i="9" a="1"/>
  <c r="G251" i="9" s="1"/>
  <c r="AL251" i="16" s="1"/>
  <c r="G251" i="16" s="1"/>
  <c r="T251" i="16" s="1"/>
  <c r="U251" i="16" s="1"/>
  <c r="V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T250" i="16" s="1"/>
  <c r="U250" i="16" s="1"/>
  <c r="V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T253" i="16" s="1"/>
  <c r="U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120" i="9" a="1"/>
  <c r="G120" i="9" s="1"/>
  <c r="AL120" i="16" s="1"/>
  <c r="G120" i="16" s="1"/>
  <c r="T19" i="11"/>
  <c r="G254" i="9" a="1"/>
  <c r="G254" i="9" s="1"/>
  <c r="AL254" i="16" s="1"/>
  <c r="G254" i="16" s="1"/>
  <c r="T254" i="16" s="1"/>
  <c r="U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1" i="16" s="1"/>
  <c r="G249" i="9" a="1"/>
  <c r="G249" i="9" s="1"/>
  <c r="AL249" i="16" s="1"/>
  <c r="G257" i="16" s="1"/>
  <c r="T257" i="16" s="1"/>
  <c r="U257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11" i="6"/>
  <c r="S11" i="4"/>
  <c r="S11" i="5"/>
  <c r="S33" i="5" s="1"/>
  <c r="I250" i="9" s="1" a="1"/>
  <c r="I250" i="9" s="1"/>
  <c r="AN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S33" i="7"/>
  <c r="S33" i="8" s="1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S6" i="6"/>
  <c r="S6" i="4"/>
  <c r="T13" i="2"/>
  <c r="T13" i="8"/>
  <c r="T13" i="7"/>
  <c r="T13" i="6"/>
  <c r="T13" i="5"/>
  <c r="T13" i="4"/>
  <c r="S9" i="2"/>
  <c r="S9" i="8"/>
  <c r="S9" i="7"/>
  <c r="S9" i="6"/>
  <c r="S9" i="4"/>
  <c r="S9" i="5"/>
  <c r="S31" i="5" s="1"/>
  <c r="I248" i="9" s="1" a="1"/>
  <c r="I248" i="9" s="1"/>
  <c r="AN248" i="16" s="1"/>
  <c r="I248" i="16" s="1"/>
  <c r="T10" i="2"/>
  <c r="T10" i="8"/>
  <c r="T10" i="7"/>
  <c r="T10" i="6"/>
  <c r="T10" i="5"/>
  <c r="T10" i="4"/>
  <c r="T20" i="7"/>
  <c r="S20" i="8"/>
  <c r="S31" i="7"/>
  <c r="S31" i="8" s="1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Y148" i="16" l="1"/>
  <c r="AG148" i="16" s="1"/>
  <c r="G256" i="16"/>
  <c r="T256" i="16" s="1"/>
  <c r="U256" i="16" s="1"/>
  <c r="H432" i="17" s="1" a="1"/>
  <c r="H432" i="17" s="1"/>
  <c r="Y188" i="16"/>
  <c r="AG188" i="16" s="1"/>
  <c r="Y180" i="16"/>
  <c r="AG180" i="16" s="1"/>
  <c r="G130" i="16"/>
  <c r="T130" i="16" s="1"/>
  <c r="U130" i="16" s="1"/>
  <c r="G131" i="16"/>
  <c r="V257" i="16"/>
  <c r="H437" i="17" a="1"/>
  <c r="H437" i="17" s="1"/>
  <c r="H439" i="17" a="1"/>
  <c r="H439" i="17" s="1"/>
  <c r="H436" i="17" a="1"/>
  <c r="H436" i="17" s="1"/>
  <c r="H438" i="17" a="1"/>
  <c r="H438" i="17" s="1"/>
  <c r="T120" i="16"/>
  <c r="U120" i="16" s="1"/>
  <c r="V120" i="16" s="1"/>
  <c r="T125" i="16"/>
  <c r="U125" i="16" s="1"/>
  <c r="T131" i="16"/>
  <c r="U131" i="16" s="1"/>
  <c r="T121" i="16"/>
  <c r="U121" i="16" s="1"/>
  <c r="T122" i="16"/>
  <c r="U122" i="16" s="1"/>
  <c r="V122" i="16" s="1"/>
  <c r="V253" i="16"/>
  <c r="H467" i="17" s="1" a="1"/>
  <c r="H467" i="17" s="1"/>
  <c r="AC5" i="17" s="1"/>
  <c r="AC27" i="17" s="1"/>
  <c r="H625" i="17" s="1" a="1"/>
  <c r="H625" i="17" s="1"/>
  <c r="H423" i="17" a="1"/>
  <c r="H423" i="17" s="1"/>
  <c r="V92" i="16"/>
  <c r="Y156" i="16"/>
  <c r="AG156" i="16" s="1"/>
  <c r="G123" i="16"/>
  <c r="V76" i="16"/>
  <c r="T114" i="16"/>
  <c r="U114" i="16" s="1"/>
  <c r="T115" i="16"/>
  <c r="U115" i="16" s="1"/>
  <c r="AA21" i="16"/>
  <c r="AH21" i="16"/>
  <c r="AI21" i="16" s="1"/>
  <c r="J32" i="16"/>
  <c r="P32" i="16" s="1"/>
  <c r="K32" i="16"/>
  <c r="X32" i="16" s="1"/>
  <c r="L32" i="16"/>
  <c r="G249" i="16"/>
  <c r="T249" i="16" s="1"/>
  <c r="U249" i="16" s="1"/>
  <c r="V249" i="16" s="1"/>
  <c r="V36" i="16"/>
  <c r="AH5" i="16"/>
  <c r="AI5" i="16" s="1"/>
  <c r="AA5" i="16"/>
  <c r="I33" i="16"/>
  <c r="AL259" i="16"/>
  <c r="G259" i="16" s="1"/>
  <c r="T259" i="16" s="1"/>
  <c r="U259" i="16" s="1"/>
  <c r="AL258" i="16"/>
  <c r="G128" i="16"/>
  <c r="V12" i="16"/>
  <c r="Z12" i="16" s="1"/>
  <c r="Y12" i="16"/>
  <c r="AG12" i="16" s="1"/>
  <c r="V28" i="16"/>
  <c r="Z28" i="16" s="1"/>
  <c r="Y28" i="16"/>
  <c r="AG28" i="16" s="1"/>
  <c r="G258" i="16"/>
  <c r="T258" i="16" s="1"/>
  <c r="U258" i="16" s="1"/>
  <c r="Q31" i="16"/>
  <c r="Y31" i="16" s="1"/>
  <c r="AG31" i="16" s="1"/>
  <c r="R31" i="16"/>
  <c r="Y220" i="16"/>
  <c r="AG220" i="16" s="1"/>
  <c r="V20" i="16"/>
  <c r="Z20" i="16" s="1"/>
  <c r="Y20" i="16"/>
  <c r="AG20" i="16" s="1"/>
  <c r="T111" i="16"/>
  <c r="U111" i="16" s="1"/>
  <c r="V111" i="16" s="1"/>
  <c r="G246" i="16"/>
  <c r="T246" i="16" s="1"/>
  <c r="U246" i="16" s="1"/>
  <c r="V246" i="16" s="1"/>
  <c r="G238" i="16"/>
  <c r="L241" i="16"/>
  <c r="Y140" i="16"/>
  <c r="AG140" i="16" s="1"/>
  <c r="AH13" i="16"/>
  <c r="AI13" i="16" s="1"/>
  <c r="AA13" i="16"/>
  <c r="T112" i="16"/>
  <c r="U112" i="16" s="1"/>
  <c r="T116" i="16"/>
  <c r="U116" i="16" s="1"/>
  <c r="V254" i="16"/>
  <c r="H424" i="17" a="1"/>
  <c r="H424" i="17" s="1"/>
  <c r="H426" i="17" a="1"/>
  <c r="H426" i="17" s="1"/>
  <c r="H425" i="17" a="1"/>
  <c r="H425" i="17" s="1"/>
  <c r="T117" i="16"/>
  <c r="U117" i="16" s="1"/>
  <c r="G110" i="16"/>
  <c r="G118" i="16"/>
  <c r="G126" i="16"/>
  <c r="K241" i="16"/>
  <c r="X241" i="16" s="1"/>
  <c r="G129" i="16"/>
  <c r="Y196" i="16"/>
  <c r="AG196" i="16" s="1"/>
  <c r="V60" i="16"/>
  <c r="T113" i="16"/>
  <c r="U113" i="16" s="1"/>
  <c r="Y172" i="16"/>
  <c r="AG172" i="16" s="1"/>
  <c r="V84" i="16"/>
  <c r="Y212" i="16"/>
  <c r="AG212" i="16" s="1"/>
  <c r="V108" i="16"/>
  <c r="V256" i="16"/>
  <c r="H434" i="17" a="1"/>
  <c r="H434" i="17" s="1"/>
  <c r="H433" i="17" a="1"/>
  <c r="H433" i="17" s="1"/>
  <c r="H431" i="17" a="1"/>
  <c r="H431" i="17" s="1"/>
  <c r="Y164" i="16"/>
  <c r="AG164" i="16" s="1"/>
  <c r="T236" i="16"/>
  <c r="U236" i="16" s="1"/>
  <c r="V236" i="16" s="1"/>
  <c r="Z236" i="16" s="1"/>
  <c r="K236" i="16"/>
  <c r="X236" i="16" s="1"/>
  <c r="L236" i="16"/>
  <c r="Y204" i="16"/>
  <c r="AG204" i="16" s="1"/>
  <c r="J251" i="16"/>
  <c r="P251" i="16" s="1"/>
  <c r="K251" i="16"/>
  <c r="X251" i="16" s="1"/>
  <c r="L251" i="16"/>
  <c r="J246" i="16"/>
  <c r="P246" i="16" s="1"/>
  <c r="J252" i="16"/>
  <c r="P252" i="16" s="1"/>
  <c r="J245" i="16"/>
  <c r="P245" i="16" s="1"/>
  <c r="L245" i="16"/>
  <c r="K245" i="16"/>
  <c r="X245" i="16" s="1"/>
  <c r="J249" i="16"/>
  <c r="P249" i="16" s="1"/>
  <c r="L249" i="16"/>
  <c r="J242" i="16"/>
  <c r="P242" i="16" s="1"/>
  <c r="L242" i="16"/>
  <c r="K242" i="16"/>
  <c r="X242" i="16" s="1"/>
  <c r="AA161" i="16"/>
  <c r="AH161" i="16"/>
  <c r="AI161" i="16" s="1"/>
  <c r="AH159" i="16"/>
  <c r="AI159" i="16" s="1"/>
  <c r="AA159" i="16"/>
  <c r="AH134" i="16"/>
  <c r="AI134" i="16" s="1"/>
  <c r="AA134" i="16"/>
  <c r="AA152" i="16"/>
  <c r="AH152" i="16"/>
  <c r="AI152" i="16" s="1"/>
  <c r="AH158" i="16"/>
  <c r="AI158" i="16" s="1"/>
  <c r="AA158" i="16"/>
  <c r="AA150" i="16"/>
  <c r="AH150" i="16"/>
  <c r="AI150" i="16" s="1"/>
  <c r="Z226" i="16"/>
  <c r="S226" i="16"/>
  <c r="J250" i="16"/>
  <c r="P250" i="16" s="1"/>
  <c r="K250" i="16"/>
  <c r="X250" i="16" s="1"/>
  <c r="L250" i="16"/>
  <c r="AH167" i="16"/>
  <c r="AI167" i="16" s="1"/>
  <c r="AA167" i="16"/>
  <c r="AA180" i="16"/>
  <c r="AH180" i="16"/>
  <c r="AI180" i="16" s="1"/>
  <c r="AA215" i="16"/>
  <c r="AH215" i="16"/>
  <c r="AI215" i="16" s="1"/>
  <c r="AH154" i="16"/>
  <c r="AI154" i="16" s="1"/>
  <c r="AA154" i="16"/>
  <c r="AH151" i="16"/>
  <c r="AI151" i="16" s="1"/>
  <c r="AA151" i="16"/>
  <c r="AH184" i="16"/>
  <c r="AI184" i="16" s="1"/>
  <c r="AA184" i="16"/>
  <c r="Q241" i="16"/>
  <c r="Y241" i="16" s="1"/>
  <c r="AG241" i="16" s="1"/>
  <c r="R241" i="16"/>
  <c r="J237" i="16"/>
  <c r="P237" i="16" s="1"/>
  <c r="K237" i="16"/>
  <c r="X237" i="16" s="1"/>
  <c r="L237" i="16"/>
  <c r="AH172" i="16"/>
  <c r="AI172" i="16" s="1"/>
  <c r="AA172" i="16"/>
  <c r="AH219" i="16"/>
  <c r="AI219" i="16" s="1"/>
  <c r="AA219" i="16"/>
  <c r="AH194" i="16"/>
  <c r="AI194" i="16" s="1"/>
  <c r="AA194" i="16"/>
  <c r="AA140" i="16"/>
  <c r="AH140" i="16"/>
  <c r="AI140" i="16" s="1"/>
  <c r="AH187" i="16"/>
  <c r="AI187" i="16" s="1"/>
  <c r="AA187" i="16"/>
  <c r="AA214" i="16"/>
  <c r="AH214" i="16"/>
  <c r="AI214" i="16" s="1"/>
  <c r="AH183" i="16"/>
  <c r="AI183" i="16" s="1"/>
  <c r="AA183" i="16"/>
  <c r="AH198" i="16"/>
  <c r="AI198" i="16" s="1"/>
  <c r="AA198" i="16"/>
  <c r="AH156" i="16"/>
  <c r="AI156" i="16" s="1"/>
  <c r="AA156" i="16"/>
  <c r="AH211" i="16"/>
  <c r="AI211" i="16" s="1"/>
  <c r="AA211" i="16"/>
  <c r="AH142" i="16"/>
  <c r="AI142" i="16" s="1"/>
  <c r="AA142" i="16"/>
  <c r="AH188" i="16"/>
  <c r="AI188" i="16" s="1"/>
  <c r="AA188" i="16"/>
  <c r="AA174" i="16"/>
  <c r="AH174" i="16"/>
  <c r="AI174" i="16" s="1"/>
  <c r="AA175" i="16"/>
  <c r="AH175" i="16"/>
  <c r="AI175" i="16" s="1"/>
  <c r="AH136" i="16"/>
  <c r="AI136" i="16" s="1"/>
  <c r="AA136" i="16"/>
  <c r="AH201" i="16"/>
  <c r="AI201" i="16" s="1"/>
  <c r="AA201" i="16"/>
  <c r="S222" i="16"/>
  <c r="Z222" i="16"/>
  <c r="AH202" i="16"/>
  <c r="AI202" i="16" s="1"/>
  <c r="AA202" i="16"/>
  <c r="AA208" i="16"/>
  <c r="AH208" i="16"/>
  <c r="AI208" i="16" s="1"/>
  <c r="AH192" i="16"/>
  <c r="AI192" i="16" s="1"/>
  <c r="AA192" i="16"/>
  <c r="AA195" i="16"/>
  <c r="AH195" i="16"/>
  <c r="AI195" i="16" s="1"/>
  <c r="AA171" i="16"/>
  <c r="AH171" i="16"/>
  <c r="AI171" i="16" s="1"/>
  <c r="AA164" i="16"/>
  <c r="AH164" i="16"/>
  <c r="AI164" i="16" s="1"/>
  <c r="AA218" i="16"/>
  <c r="AH218" i="16"/>
  <c r="AI218" i="16" s="1"/>
  <c r="AA139" i="16"/>
  <c r="AH139" i="16"/>
  <c r="AI139" i="16" s="1"/>
  <c r="AH210" i="16"/>
  <c r="AI210" i="16" s="1"/>
  <c r="AA210" i="16"/>
  <c r="Q230" i="16"/>
  <c r="Y230" i="16" s="1"/>
  <c r="AG230" i="16" s="1"/>
  <c r="R230" i="16"/>
  <c r="Z221" i="16"/>
  <c r="S221" i="16"/>
  <c r="J248" i="16"/>
  <c r="P248" i="16" s="1"/>
  <c r="K248" i="16"/>
  <c r="X248" i="16" s="1"/>
  <c r="L248" i="16"/>
  <c r="AA143" i="16"/>
  <c r="AH143" i="16"/>
  <c r="AI143" i="16" s="1"/>
  <c r="AA191" i="16"/>
  <c r="AH191" i="16"/>
  <c r="AI191" i="16" s="1"/>
  <c r="AA193" i="16"/>
  <c r="AH193" i="16"/>
  <c r="AI193" i="16" s="1"/>
  <c r="AA197" i="16"/>
  <c r="AH197" i="16"/>
  <c r="AI197" i="16" s="1"/>
  <c r="AH138" i="16"/>
  <c r="AI138" i="16" s="1"/>
  <c r="AA138" i="16"/>
  <c r="Q233" i="16"/>
  <c r="Y233" i="16" s="1"/>
  <c r="AG233" i="16" s="1"/>
  <c r="R233" i="16"/>
  <c r="AH173" i="16"/>
  <c r="AI173" i="16" s="1"/>
  <c r="AA173" i="16"/>
  <c r="AH181" i="16"/>
  <c r="AI181" i="16" s="1"/>
  <c r="AA181" i="16"/>
  <c r="Q231" i="16"/>
  <c r="Y231" i="16" s="1"/>
  <c r="AG231" i="16" s="1"/>
  <c r="R231" i="16"/>
  <c r="AA200" i="16"/>
  <c r="AH200" i="16"/>
  <c r="AI200" i="16" s="1"/>
  <c r="AH176" i="16"/>
  <c r="AI176" i="16" s="1"/>
  <c r="AA176" i="16"/>
  <c r="AA196" i="16"/>
  <c r="AH196" i="16"/>
  <c r="AI196" i="16" s="1"/>
  <c r="Q244" i="16"/>
  <c r="Y244" i="16" s="1"/>
  <c r="AG244" i="16" s="1"/>
  <c r="R244" i="16"/>
  <c r="AH199" i="16"/>
  <c r="AI199" i="16" s="1"/>
  <c r="AA199" i="16"/>
  <c r="AH166" i="16"/>
  <c r="AI166" i="16" s="1"/>
  <c r="AA166" i="16"/>
  <c r="AH147" i="16"/>
  <c r="AI147" i="16" s="1"/>
  <c r="AA147" i="16"/>
  <c r="AH204" i="16"/>
  <c r="AI204" i="16" s="1"/>
  <c r="AA204" i="16"/>
  <c r="AA209" i="16"/>
  <c r="AH209" i="16"/>
  <c r="AI209" i="16" s="1"/>
  <c r="AA220" i="16"/>
  <c r="AH220" i="16"/>
  <c r="AI220" i="16" s="1"/>
  <c r="AA207" i="16"/>
  <c r="AH207" i="16"/>
  <c r="AI207" i="16" s="1"/>
  <c r="AA160" i="16"/>
  <c r="AH160" i="16"/>
  <c r="AI160" i="16" s="1"/>
  <c r="AH216" i="16"/>
  <c r="AI216" i="16" s="1"/>
  <c r="AA216" i="16"/>
  <c r="Q239" i="16"/>
  <c r="Y239" i="16" s="1"/>
  <c r="AG239" i="16" s="1"/>
  <c r="R239" i="16"/>
  <c r="AH178" i="16"/>
  <c r="AI178" i="16" s="1"/>
  <c r="AA178" i="16"/>
  <c r="AH185" i="16"/>
  <c r="AI185" i="16" s="1"/>
  <c r="AA185" i="16"/>
  <c r="AA153" i="16"/>
  <c r="AH153" i="16"/>
  <c r="AI153" i="16" s="1"/>
  <c r="AH168" i="16"/>
  <c r="AI168" i="16" s="1"/>
  <c r="AA168" i="16"/>
  <c r="J243" i="16"/>
  <c r="P243" i="16" s="1"/>
  <c r="L243" i="16"/>
  <c r="K243" i="16"/>
  <c r="X243" i="16" s="1"/>
  <c r="AA148" i="16"/>
  <c r="AH148" i="16"/>
  <c r="AI148" i="16" s="1"/>
  <c r="AH144" i="16"/>
  <c r="AI144" i="16" s="1"/>
  <c r="AA144" i="16"/>
  <c r="Z224" i="16"/>
  <c r="S224" i="16"/>
  <c r="AH145" i="16"/>
  <c r="AI145" i="16" s="1"/>
  <c r="AA145" i="16"/>
  <c r="Z232" i="16"/>
  <c r="S232" i="16"/>
  <c r="S227" i="16"/>
  <c r="Z227" i="16"/>
  <c r="AA179" i="16"/>
  <c r="AH179" i="16"/>
  <c r="AI179" i="16" s="1"/>
  <c r="AH137" i="16"/>
  <c r="AI137" i="16" s="1"/>
  <c r="AA137" i="16"/>
  <c r="AA212" i="16"/>
  <c r="AH212" i="16"/>
  <c r="AI212" i="16" s="1"/>
  <c r="AA186" i="16"/>
  <c r="AH186" i="16"/>
  <c r="AI186" i="16" s="1"/>
  <c r="AA182" i="16"/>
  <c r="AH182" i="16"/>
  <c r="AI182" i="16" s="1"/>
  <c r="AA189" i="16"/>
  <c r="AH189" i="16"/>
  <c r="AI189" i="16" s="1"/>
  <c r="AH205" i="16"/>
  <c r="AI205" i="16" s="1"/>
  <c r="AA205" i="16"/>
  <c r="AA203" i="16"/>
  <c r="AH203" i="16"/>
  <c r="AI203" i="16" s="1"/>
  <c r="S235" i="16"/>
  <c r="Z235" i="16"/>
  <c r="Q240" i="16"/>
  <c r="Y240" i="16" s="1"/>
  <c r="AG240" i="16" s="1"/>
  <c r="R240" i="16"/>
  <c r="AH217" i="16"/>
  <c r="AI217" i="16" s="1"/>
  <c r="AA217" i="16"/>
  <c r="AH135" i="16"/>
  <c r="AI135" i="16" s="1"/>
  <c r="AA135" i="16"/>
  <c r="AA169" i="16"/>
  <c r="AH169" i="16"/>
  <c r="AI169" i="16" s="1"/>
  <c r="AA177" i="16"/>
  <c r="AH177" i="16"/>
  <c r="AI177" i="16" s="1"/>
  <c r="Z223" i="16"/>
  <c r="S223" i="16"/>
  <c r="I247" i="16"/>
  <c r="Z229" i="16"/>
  <c r="S229" i="16"/>
  <c r="AA190" i="16"/>
  <c r="AH190" i="16"/>
  <c r="AI190" i="16" s="1"/>
  <c r="AA162" i="16"/>
  <c r="AH162" i="16"/>
  <c r="AI162" i="16" s="1"/>
  <c r="AA146" i="16"/>
  <c r="AH146" i="16"/>
  <c r="AI146" i="16" s="1"/>
  <c r="AH165" i="16"/>
  <c r="AI165" i="16" s="1"/>
  <c r="AA165" i="16"/>
  <c r="AH155" i="16"/>
  <c r="AI155" i="16" s="1"/>
  <c r="AA155" i="16"/>
  <c r="S234" i="16"/>
  <c r="Z234" i="16"/>
  <c r="AA163" i="16"/>
  <c r="AH163" i="16"/>
  <c r="AI163" i="16" s="1"/>
  <c r="AH225" i="16"/>
  <c r="AI225" i="16" s="1"/>
  <c r="AA225" i="16"/>
  <c r="AH170" i="16"/>
  <c r="AI170" i="16" s="1"/>
  <c r="AA170" i="16"/>
  <c r="AA206" i="16"/>
  <c r="AH206" i="16"/>
  <c r="AI206" i="16" s="1"/>
  <c r="Z228" i="16"/>
  <c r="S228" i="16"/>
  <c r="S236" i="16"/>
  <c r="Q238" i="16"/>
  <c r="R238" i="16"/>
  <c r="T29" i="5"/>
  <c r="I254" i="9" s="1" a="1"/>
  <c r="I254" i="9" s="1"/>
  <c r="AN254" i="16" s="1"/>
  <c r="I254" i="16" s="1"/>
  <c r="G132" i="9" a="1"/>
  <c r="G132" i="9" s="1"/>
  <c r="AL132" i="16" s="1"/>
  <c r="G260" i="9" a="1"/>
  <c r="G260" i="9" s="1"/>
  <c r="AL260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G247" i="9" a="1"/>
  <c r="G247" i="9" s="1"/>
  <c r="AL247" i="16" s="1"/>
  <c r="G247" i="16" s="1"/>
  <c r="T247" i="16" s="1"/>
  <c r="U247" i="16" s="1"/>
  <c r="V247" i="16" s="1"/>
  <c r="G119" i="9" a="1"/>
  <c r="G119" i="9" s="1"/>
  <c r="AL119" i="16" s="1"/>
  <c r="G119" i="16" s="1"/>
  <c r="T30" i="5"/>
  <c r="I255" i="9" s="1" a="1"/>
  <c r="I255" i="9" s="1"/>
  <c r="AN255" i="16" s="1"/>
  <c r="I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T28" i="5"/>
  <c r="I253" i="9" s="1" a="1"/>
  <c r="I253" i="9" s="1"/>
  <c r="AN253" i="16" s="1"/>
  <c r="I253" i="16" s="1"/>
  <c r="T35" i="5"/>
  <c r="I260" i="9" s="1" a="1"/>
  <c r="I260" i="9" s="1"/>
  <c r="AN260" i="16" s="1"/>
  <c r="I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H435" i="17" l="1" a="1"/>
  <c r="H435" i="17" s="1"/>
  <c r="K249" i="16"/>
  <c r="X249" i="16" s="1"/>
  <c r="T118" i="16"/>
  <c r="U118" i="16" s="1"/>
  <c r="H468" i="17" a="1"/>
  <c r="H468" i="17" s="1"/>
  <c r="AC6" i="17" s="1"/>
  <c r="AC28" i="17" s="1"/>
  <c r="H626" i="17" s="1" a="1"/>
  <c r="H626" i="17" s="1"/>
  <c r="H470" i="17" a="1"/>
  <c r="H470" i="17" s="1"/>
  <c r="H469" i="17" a="1"/>
  <c r="H469" i="17" s="1"/>
  <c r="V258" i="16"/>
  <c r="H441" i="17" a="1"/>
  <c r="H441" i="17" s="1"/>
  <c r="H442" i="17" a="1"/>
  <c r="H442" i="17" s="1"/>
  <c r="H440" i="17" a="1"/>
  <c r="H440" i="17" s="1"/>
  <c r="V115" i="16"/>
  <c r="T123" i="16"/>
  <c r="U123" i="16" s="1"/>
  <c r="V123" i="16" s="1"/>
  <c r="I34" i="16"/>
  <c r="G132" i="16"/>
  <c r="G124" i="16"/>
  <c r="L246" i="16"/>
  <c r="T110" i="16"/>
  <c r="U110" i="16" s="1"/>
  <c r="Y236" i="16"/>
  <c r="AG236" i="16" s="1"/>
  <c r="V131" i="16"/>
  <c r="H421" i="17" a="1"/>
  <c r="H421" i="17" s="1"/>
  <c r="T126" i="16"/>
  <c r="U126" i="16" s="1"/>
  <c r="K246" i="16"/>
  <c r="X246" i="16" s="1"/>
  <c r="H478" i="17" a="1"/>
  <c r="H478" i="17" s="1"/>
  <c r="H477" i="17" a="1"/>
  <c r="H477" i="17" s="1"/>
  <c r="H475" i="17" a="1"/>
  <c r="H475" i="17" s="1"/>
  <c r="H479" i="17" a="1"/>
  <c r="H479" i="17" s="1"/>
  <c r="H476" i="17" a="1"/>
  <c r="H476" i="17" s="1"/>
  <c r="AA28" i="16"/>
  <c r="AH28" i="16"/>
  <c r="AI28" i="16" s="1"/>
  <c r="V130" i="16"/>
  <c r="H418" i="17" a="1"/>
  <c r="H418" i="17" s="1"/>
  <c r="H420" i="17" a="1"/>
  <c r="H420" i="17" s="1"/>
  <c r="H419" i="17" a="1"/>
  <c r="H419" i="17" s="1"/>
  <c r="G260" i="16"/>
  <c r="T260" i="16" s="1"/>
  <c r="U260" i="16" s="1"/>
  <c r="G252" i="16"/>
  <c r="V117" i="16"/>
  <c r="V116" i="16"/>
  <c r="V259" i="16"/>
  <c r="H487" i="17" s="1" a="1"/>
  <c r="H487" i="17" s="1"/>
  <c r="AC11" i="17" s="1"/>
  <c r="AC33" i="17" s="1"/>
  <c r="H631" i="17" s="1" a="1"/>
  <c r="H631" i="17" s="1"/>
  <c r="H443" i="17" a="1"/>
  <c r="H443" i="17" s="1"/>
  <c r="T129" i="16"/>
  <c r="U129" i="16" s="1"/>
  <c r="V112" i="16"/>
  <c r="T238" i="16"/>
  <c r="U238" i="16" s="1"/>
  <c r="V238" i="16" s="1"/>
  <c r="Z238" i="16" s="1"/>
  <c r="L238" i="16"/>
  <c r="K238" i="16"/>
  <c r="X238" i="16" s="1"/>
  <c r="AA20" i="16"/>
  <c r="AH20" i="16"/>
  <c r="AI20" i="16" s="1"/>
  <c r="AA12" i="16"/>
  <c r="AH12" i="16"/>
  <c r="AI12" i="16" s="1"/>
  <c r="J33" i="16"/>
  <c r="P33" i="16" s="1"/>
  <c r="K33" i="16"/>
  <c r="X33" i="16" s="1"/>
  <c r="L33" i="16"/>
  <c r="G255" i="16"/>
  <c r="T255" i="16" s="1"/>
  <c r="U255" i="16" s="1"/>
  <c r="T128" i="16"/>
  <c r="U128" i="16" s="1"/>
  <c r="Q32" i="16"/>
  <c r="Y32" i="16" s="1"/>
  <c r="AG32" i="16" s="1"/>
  <c r="R32" i="16"/>
  <c r="V114" i="16"/>
  <c r="G127" i="16"/>
  <c r="V113" i="16"/>
  <c r="T119" i="16"/>
  <c r="U119" i="16" s="1"/>
  <c r="V119" i="16" s="1"/>
  <c r="S31" i="16"/>
  <c r="Z31" i="16"/>
  <c r="V121" i="16"/>
  <c r="V125" i="16"/>
  <c r="H445" i="17" s="1" a="1"/>
  <c r="H445" i="17" s="1"/>
  <c r="V5" i="17" s="1"/>
  <c r="V27" i="17" s="1"/>
  <c r="H585" i="17" s="1" a="1"/>
  <c r="H585" i="17" s="1"/>
  <c r="H401" i="17" a="1"/>
  <c r="H401" i="17" s="1"/>
  <c r="H480" i="17" a="1"/>
  <c r="H480" i="17" s="1"/>
  <c r="H483" i="17" a="1"/>
  <c r="H483" i="17" s="1"/>
  <c r="H481" i="17" a="1"/>
  <c r="H481" i="17" s="1"/>
  <c r="H482" i="17" a="1"/>
  <c r="H482" i="17" s="1"/>
  <c r="J260" i="16"/>
  <c r="P260" i="16" s="1"/>
  <c r="J256" i="16"/>
  <c r="P256" i="16" s="1"/>
  <c r="L256" i="16"/>
  <c r="K256" i="16"/>
  <c r="X256" i="16" s="1"/>
  <c r="AA236" i="16"/>
  <c r="AH236" i="16"/>
  <c r="AI236" i="16" s="1"/>
  <c r="AH235" i="16"/>
  <c r="AI235" i="16" s="1"/>
  <c r="AA235" i="16"/>
  <c r="Q243" i="16"/>
  <c r="Y243" i="16" s="1"/>
  <c r="AG243" i="16" s="1"/>
  <c r="R243" i="16"/>
  <c r="AH226" i="16"/>
  <c r="AI226" i="16" s="1"/>
  <c r="AA226" i="16"/>
  <c r="Q242" i="16"/>
  <c r="Y242" i="16" s="1"/>
  <c r="AG242" i="16" s="1"/>
  <c r="R242" i="16"/>
  <c r="J255" i="16"/>
  <c r="P255" i="16" s="1"/>
  <c r="AH227" i="16"/>
  <c r="AI227" i="16" s="1"/>
  <c r="AA227" i="16"/>
  <c r="Z239" i="16"/>
  <c r="S239" i="16"/>
  <c r="Q248" i="16"/>
  <c r="Y248" i="16" s="1"/>
  <c r="AG248" i="16" s="1"/>
  <c r="R248" i="16"/>
  <c r="J257" i="16"/>
  <c r="P257" i="16" s="1"/>
  <c r="L257" i="16"/>
  <c r="K257" i="16"/>
  <c r="X257" i="16" s="1"/>
  <c r="AA228" i="16"/>
  <c r="AH228" i="16"/>
  <c r="AI228" i="16" s="1"/>
  <c r="Q249" i="16"/>
  <c r="Y249" i="16" s="1"/>
  <c r="AG249" i="16" s="1"/>
  <c r="R249" i="16"/>
  <c r="J247" i="16"/>
  <c r="P247" i="16" s="1"/>
  <c r="K247" i="16"/>
  <c r="X247" i="16" s="1"/>
  <c r="L247" i="16"/>
  <c r="AA234" i="16"/>
  <c r="AH234" i="16"/>
  <c r="AI234" i="16" s="1"/>
  <c r="Z233" i="16"/>
  <c r="S233" i="16"/>
  <c r="AH221" i="16"/>
  <c r="AI221" i="16" s="1"/>
  <c r="AA221" i="16"/>
  <c r="Q246" i="16"/>
  <c r="Y246" i="16" s="1"/>
  <c r="AG246" i="16" s="1"/>
  <c r="R246" i="16"/>
  <c r="AN258" i="16"/>
  <c r="I258" i="16" s="1"/>
  <c r="AN259" i="16"/>
  <c r="I259" i="16" s="1"/>
  <c r="AH229" i="16"/>
  <c r="AI229" i="16" s="1"/>
  <c r="AA229" i="16"/>
  <c r="AA224" i="16"/>
  <c r="AH224" i="16"/>
  <c r="AI224" i="16" s="1"/>
  <c r="J254" i="16"/>
  <c r="P254" i="16" s="1"/>
  <c r="K254" i="16"/>
  <c r="X254" i="16" s="1"/>
  <c r="L254" i="16"/>
  <c r="AH223" i="16"/>
  <c r="AI223" i="16" s="1"/>
  <c r="AA223" i="16"/>
  <c r="AA232" i="16"/>
  <c r="AH232" i="16"/>
  <c r="AI232" i="16" s="1"/>
  <c r="S230" i="16"/>
  <c r="Z230" i="16"/>
  <c r="Q237" i="16"/>
  <c r="Y237" i="16" s="1"/>
  <c r="AG237" i="16" s="1"/>
  <c r="R237" i="16"/>
  <c r="Q252" i="16"/>
  <c r="R252" i="16"/>
  <c r="S238" i="16"/>
  <c r="S240" i="16"/>
  <c r="Z240" i="16"/>
  <c r="S244" i="16"/>
  <c r="Z244" i="16"/>
  <c r="Z231" i="16"/>
  <c r="S231" i="16"/>
  <c r="Z241" i="16"/>
  <c r="S241" i="16"/>
  <c r="Q250" i="16"/>
  <c r="Y250" i="16" s="1"/>
  <c r="AG250" i="16" s="1"/>
  <c r="R250" i="16"/>
  <c r="Q245" i="16"/>
  <c r="Y245" i="16" s="1"/>
  <c r="AG245" i="16" s="1"/>
  <c r="R245" i="16"/>
  <c r="J253" i="16"/>
  <c r="P253" i="16" s="1"/>
  <c r="K253" i="16"/>
  <c r="X253" i="16" s="1"/>
  <c r="L253" i="16"/>
  <c r="AA222" i="16"/>
  <c r="AH222" i="16"/>
  <c r="AI222" i="16" s="1"/>
  <c r="Q251" i="16"/>
  <c r="Y251" i="16" s="1"/>
  <c r="AG251" i="16" s="1"/>
  <c r="R251" i="16"/>
  <c r="L87" i="9"/>
  <c r="I87" i="9" s="1" a="1"/>
  <c r="I87" i="9" s="1"/>
  <c r="AN87" i="16" s="1"/>
  <c r="E88" i="9"/>
  <c r="E36" i="9"/>
  <c r="L35" i="9"/>
  <c r="I35" i="9" s="1" a="1"/>
  <c r="I35" i="9" s="1"/>
  <c r="AN35" i="16" s="1"/>
  <c r="AC9" i="17" l="1"/>
  <c r="AC31" i="17" s="1"/>
  <c r="H629" i="17" s="1" a="1"/>
  <c r="H629" i="17" s="1"/>
  <c r="AC8" i="17"/>
  <c r="AC30" i="17" s="1"/>
  <c r="H628" i="17" s="1" a="1"/>
  <c r="H628" i="17" s="1"/>
  <c r="Z32" i="16"/>
  <c r="S32" i="16"/>
  <c r="Y238" i="16"/>
  <c r="AG238" i="16" s="1"/>
  <c r="H465" i="17" a="1"/>
  <c r="H465" i="17" s="1"/>
  <c r="V11" i="17" s="1"/>
  <c r="V33" i="17" s="1"/>
  <c r="H591" i="17" s="1" a="1"/>
  <c r="H591" i="17" s="1"/>
  <c r="T132" i="16"/>
  <c r="U132" i="16" s="1"/>
  <c r="J34" i="16"/>
  <c r="P34" i="16" s="1"/>
  <c r="L34" i="16"/>
  <c r="K34" i="16"/>
  <c r="X34" i="16" s="1"/>
  <c r="T124" i="16"/>
  <c r="U124" i="16" s="1"/>
  <c r="H484" i="17" a="1"/>
  <c r="H484" i="17" s="1"/>
  <c r="H485" i="17" a="1"/>
  <c r="H485" i="17" s="1"/>
  <c r="H486" i="17" a="1"/>
  <c r="H486" i="17" s="1"/>
  <c r="L255" i="16"/>
  <c r="K260" i="16"/>
  <c r="X260" i="16" s="1"/>
  <c r="K255" i="16"/>
  <c r="X255" i="16" s="1"/>
  <c r="L260" i="16"/>
  <c r="V128" i="16"/>
  <c r="H411" i="17" a="1"/>
  <c r="H411" i="17" s="1"/>
  <c r="H409" i="17" a="1"/>
  <c r="H409" i="17" s="1"/>
  <c r="H410" i="17" a="1"/>
  <c r="H410" i="17" s="1"/>
  <c r="H412" i="17" a="1"/>
  <c r="H412" i="17" s="1"/>
  <c r="H413" i="17" a="1"/>
  <c r="H413" i="17" s="1"/>
  <c r="T252" i="16"/>
  <c r="U252" i="16" s="1"/>
  <c r="V252" i="16" s="1"/>
  <c r="Z252" i="16" s="1"/>
  <c r="L252" i="16"/>
  <c r="K252" i="16"/>
  <c r="X252" i="16" s="1"/>
  <c r="Q33" i="16"/>
  <c r="Y33" i="16" s="1"/>
  <c r="AG33" i="16" s="1"/>
  <c r="R33" i="16"/>
  <c r="T127" i="16"/>
  <c r="U127" i="16" s="1"/>
  <c r="V260" i="16"/>
  <c r="H488" i="17" s="1" a="1"/>
  <c r="H488" i="17" s="1"/>
  <c r="AC12" i="17" s="1"/>
  <c r="AC34" i="17" s="1"/>
  <c r="H632" i="17" s="1" a="1"/>
  <c r="H632" i="17" s="1"/>
  <c r="H444" i="17" a="1"/>
  <c r="H444" i="17" s="1"/>
  <c r="H462" i="17" a="1"/>
  <c r="H462" i="17" s="1"/>
  <c r="H463" i="17" a="1"/>
  <c r="H463" i="17" s="1"/>
  <c r="H464" i="17" a="1"/>
  <c r="H464" i="17" s="1"/>
  <c r="V129" i="16"/>
  <c r="H414" i="17" a="1"/>
  <c r="H414" i="17" s="1"/>
  <c r="H417" i="17" a="1"/>
  <c r="H417" i="17" s="1"/>
  <c r="H415" i="17" a="1"/>
  <c r="H415" i="17" s="1"/>
  <c r="H416" i="17" a="1"/>
  <c r="H416" i="17" s="1"/>
  <c r="I35" i="16"/>
  <c r="AH31" i="16"/>
  <c r="AI31" i="16" s="1"/>
  <c r="AA31" i="16"/>
  <c r="V255" i="16"/>
  <c r="H427" i="17" a="1"/>
  <c r="H427" i="17" s="1"/>
  <c r="H428" i="17" a="1"/>
  <c r="H428" i="17" s="1"/>
  <c r="H430" i="17" a="1"/>
  <c r="H430" i="17" s="1"/>
  <c r="H429" i="17" a="1"/>
  <c r="H429" i="17" s="1"/>
  <c r="V126" i="16"/>
  <c r="H402" i="17" a="1"/>
  <c r="H402" i="17" s="1"/>
  <c r="H404" i="17" a="1"/>
  <c r="H404" i="17" s="1"/>
  <c r="H403" i="17" a="1"/>
  <c r="H403" i="17" s="1"/>
  <c r="V110" i="16"/>
  <c r="V118" i="16"/>
  <c r="Z250" i="16"/>
  <c r="S250" i="16"/>
  <c r="AA230" i="16"/>
  <c r="AH230" i="16"/>
  <c r="AI230" i="16" s="1"/>
  <c r="S248" i="16"/>
  <c r="Z248" i="16"/>
  <c r="S249" i="16"/>
  <c r="Z249" i="16"/>
  <c r="S242" i="16"/>
  <c r="Z242" i="16"/>
  <c r="S237" i="16"/>
  <c r="Z237" i="16"/>
  <c r="AA241" i="16"/>
  <c r="AH241" i="16"/>
  <c r="AI241" i="16" s="1"/>
  <c r="AA240" i="16"/>
  <c r="AH240" i="16"/>
  <c r="AI240" i="16" s="1"/>
  <c r="Q254" i="16"/>
  <c r="R254" i="16"/>
  <c r="Q257" i="16"/>
  <c r="R257" i="16"/>
  <c r="Q247" i="16"/>
  <c r="Y247" i="16" s="1"/>
  <c r="AG247" i="16" s="1"/>
  <c r="R247" i="16"/>
  <c r="Q255" i="16"/>
  <c r="R255" i="16"/>
  <c r="AA238" i="16"/>
  <c r="AH238" i="16"/>
  <c r="AI238" i="16" s="1"/>
  <c r="S252" i="16"/>
  <c r="AA233" i="16"/>
  <c r="AH233" i="16"/>
  <c r="AI233" i="16" s="1"/>
  <c r="AA239" i="16"/>
  <c r="AH239" i="16"/>
  <c r="AI239" i="16" s="1"/>
  <c r="J259" i="16"/>
  <c r="P259" i="16" s="1"/>
  <c r="L259" i="16"/>
  <c r="K259" i="16"/>
  <c r="X259" i="16" s="1"/>
  <c r="AA231" i="16"/>
  <c r="AH231" i="16"/>
  <c r="AI231" i="16" s="1"/>
  <c r="Z245" i="16"/>
  <c r="S245" i="16"/>
  <c r="S243" i="16"/>
  <c r="Z243" i="16"/>
  <c r="J258" i="16"/>
  <c r="P258" i="16" s="1"/>
  <c r="L258" i="16"/>
  <c r="K258" i="16"/>
  <c r="X258" i="16" s="1"/>
  <c r="Q256" i="16"/>
  <c r="R256" i="16"/>
  <c r="S251" i="16"/>
  <c r="Z251" i="16"/>
  <c r="S246" i="16"/>
  <c r="Z246" i="16"/>
  <c r="Q253" i="16"/>
  <c r="R253" i="16"/>
  <c r="AH244" i="16"/>
  <c r="AI244" i="16" s="1"/>
  <c r="AA244" i="16"/>
  <c r="Q260" i="16"/>
  <c r="R260" i="16"/>
  <c r="E89" i="9"/>
  <c r="L88" i="9"/>
  <c r="I88" i="9" s="1" a="1"/>
  <c r="I88" i="9" s="1"/>
  <c r="AN88" i="16" s="1"/>
  <c r="L36" i="9"/>
  <c r="I36" i="9" s="1" a="1"/>
  <c r="I36" i="9" s="1"/>
  <c r="AN36" i="16" s="1"/>
  <c r="AC10" i="17" l="1"/>
  <c r="AC32" i="17" s="1"/>
  <c r="H630" i="17" s="1" a="1"/>
  <c r="H630" i="17" s="1"/>
  <c r="H461" i="17" a="1"/>
  <c r="H461" i="17" s="1"/>
  <c r="H459" i="17" a="1"/>
  <c r="H459" i="17" s="1"/>
  <c r="H458" i="17" a="1"/>
  <c r="H458" i="17" s="1"/>
  <c r="H460" i="17" a="1"/>
  <c r="H460" i="17" s="1"/>
  <c r="V124" i="16"/>
  <c r="V132" i="16"/>
  <c r="H422" i="17" a="1"/>
  <c r="H422" i="17" s="1"/>
  <c r="J35" i="16"/>
  <c r="P35" i="16" s="1"/>
  <c r="K35" i="16"/>
  <c r="X35" i="16" s="1"/>
  <c r="L35" i="16"/>
  <c r="S33" i="16"/>
  <c r="Z33" i="16"/>
  <c r="V10" i="17"/>
  <c r="V32" i="17" s="1"/>
  <c r="H590" i="17" s="1" a="1"/>
  <c r="H590" i="17" s="1"/>
  <c r="Y252" i="16"/>
  <c r="AG252" i="16" s="1"/>
  <c r="V127" i="16"/>
  <c r="H408" i="17" a="1"/>
  <c r="H408" i="17" s="1"/>
  <c r="H407" i="17" a="1"/>
  <c r="H407" i="17" s="1"/>
  <c r="H405" i="17" a="1"/>
  <c r="H405" i="17" s="1"/>
  <c r="H406" i="17" a="1"/>
  <c r="H406" i="17" s="1"/>
  <c r="I36" i="16"/>
  <c r="H473" i="17" a="1"/>
  <c r="H473" i="17" s="1"/>
  <c r="H471" i="17" a="1"/>
  <c r="H471" i="17" s="1"/>
  <c r="H472" i="17" a="1"/>
  <c r="H472" i="17" s="1"/>
  <c r="H474" i="17" a="1"/>
  <c r="H474" i="17" s="1"/>
  <c r="H446" i="17" a="1"/>
  <c r="H446" i="17" s="1"/>
  <c r="H448" i="17" a="1"/>
  <c r="H448" i="17" s="1"/>
  <c r="H447" i="17" a="1"/>
  <c r="H447" i="17" s="1"/>
  <c r="H453" i="17" a="1"/>
  <c r="H453" i="17" s="1"/>
  <c r="H456" i="17" a="1"/>
  <c r="H456" i="17" s="1"/>
  <c r="H457" i="17" a="1"/>
  <c r="H457" i="17" s="1"/>
  <c r="H454" i="17" a="1"/>
  <c r="H454" i="17" s="1"/>
  <c r="H455" i="17" a="1"/>
  <c r="H455" i="17" s="1"/>
  <c r="Q34" i="16"/>
  <c r="Y34" i="16" s="1"/>
  <c r="AG34" i="16" s="1"/>
  <c r="R34" i="16"/>
  <c r="AA32" i="16"/>
  <c r="AH32" i="16"/>
  <c r="AI32" i="16" s="1"/>
  <c r="H84" i="17" a="1"/>
  <c r="H84" i="17" s="1"/>
  <c r="AB9" i="17" s="1"/>
  <c r="AB31" i="17" s="1"/>
  <c r="H621" i="17" s="1" a="1"/>
  <c r="H621" i="17" s="1"/>
  <c r="H86" i="17" a="1"/>
  <c r="H86" i="17" s="1"/>
  <c r="H85" i="17" a="1"/>
  <c r="H85" i="17" s="1"/>
  <c r="H87" i="17" a="1"/>
  <c r="H87" i="17" s="1"/>
  <c r="Z257" i="16"/>
  <c r="S257" i="16"/>
  <c r="Q258" i="16"/>
  <c r="R258" i="16"/>
  <c r="AH242" i="16"/>
  <c r="AI242" i="16" s="1"/>
  <c r="AA242" i="16"/>
  <c r="AH243" i="16"/>
  <c r="AI243" i="16" s="1"/>
  <c r="AA243" i="16"/>
  <c r="Q259" i="16"/>
  <c r="R259" i="16"/>
  <c r="H28" i="17" a="1"/>
  <c r="H28" i="17" s="1"/>
  <c r="H29" i="17" a="1"/>
  <c r="H29" i="17" s="1"/>
  <c r="H30" i="17" a="1"/>
  <c r="H30" i="17" s="1"/>
  <c r="Y254" i="16"/>
  <c r="AA250" i="16"/>
  <c r="AH250" i="16"/>
  <c r="AI250" i="16" s="1"/>
  <c r="S260" i="16"/>
  <c r="H136" i="17" s="1" a="1"/>
  <c r="H136" i="17" s="1"/>
  <c r="Z260" i="16"/>
  <c r="H92" i="17" a="1"/>
  <c r="H92" i="17" s="1"/>
  <c r="AB12" i="17" s="1"/>
  <c r="AB34" i="17" s="1"/>
  <c r="H624" i="17" s="1" a="1"/>
  <c r="H624" i="17" s="1"/>
  <c r="AH251" i="16"/>
  <c r="AI251" i="16" s="1"/>
  <c r="AA251" i="16"/>
  <c r="H75" i="17" a="1"/>
  <c r="H75" i="17" s="1"/>
  <c r="H78" i="17" a="1"/>
  <c r="H78" i="17" s="1"/>
  <c r="H76" i="17" a="1"/>
  <c r="H76" i="17" s="1"/>
  <c r="S255" i="16"/>
  <c r="H77" i="17" a="1"/>
  <c r="H77" i="17" s="1"/>
  <c r="Z255" i="16"/>
  <c r="AH249" i="16"/>
  <c r="AI249" i="16" s="1"/>
  <c r="AA249" i="16"/>
  <c r="H72" i="17" a="1"/>
  <c r="H72" i="17" s="1"/>
  <c r="H74" i="17" a="1"/>
  <c r="H74" i="17" s="1"/>
  <c r="H73" i="17" a="1"/>
  <c r="H73" i="17" s="1"/>
  <c r="Z254" i="16"/>
  <c r="S254" i="16"/>
  <c r="H33" i="17" a="1"/>
  <c r="H33" i="17" s="1"/>
  <c r="H31" i="17" a="1"/>
  <c r="H31" i="17" s="1"/>
  <c r="H32" i="17" a="1"/>
  <c r="H32" i="17" s="1"/>
  <c r="H34" i="17" a="1"/>
  <c r="H34" i="17" s="1"/>
  <c r="Y255" i="16"/>
  <c r="H71" i="17" a="1"/>
  <c r="H71" i="17" s="1"/>
  <c r="AB5" i="17" s="1"/>
  <c r="AB27" i="17" s="1"/>
  <c r="H617" i="17" s="1" a="1"/>
  <c r="H617" i="17" s="1"/>
  <c r="Z253" i="16"/>
  <c r="S253" i="16"/>
  <c r="H115" i="17" s="1" a="1"/>
  <c r="H115" i="17" s="1"/>
  <c r="AB16" i="17" s="1"/>
  <c r="AH237" i="16"/>
  <c r="AI237" i="16" s="1"/>
  <c r="AA237" i="16"/>
  <c r="AA246" i="16"/>
  <c r="AH246" i="16"/>
  <c r="AI246" i="16" s="1"/>
  <c r="H48" i="17" a="1"/>
  <c r="H48" i="17" s="1"/>
  <c r="Y260" i="16"/>
  <c r="H83" i="17" a="1"/>
  <c r="H83" i="17" s="1"/>
  <c r="H82" i="17" a="1"/>
  <c r="H82" i="17" s="1"/>
  <c r="H79" i="17" a="1"/>
  <c r="H79" i="17" s="1"/>
  <c r="H80" i="17" a="1"/>
  <c r="H80" i="17" s="1"/>
  <c r="Z256" i="16"/>
  <c r="S256" i="16"/>
  <c r="H81" i="17" a="1"/>
  <c r="H81" i="17" s="1"/>
  <c r="AA245" i="16"/>
  <c r="AH245" i="16"/>
  <c r="AI245" i="16" s="1"/>
  <c r="S247" i="16"/>
  <c r="Z247" i="16"/>
  <c r="AH248" i="16"/>
  <c r="AI248" i="16" s="1"/>
  <c r="AA248" i="16"/>
  <c r="Y256" i="16"/>
  <c r="H35" i="17" a="1"/>
  <c r="H35" i="17" s="1"/>
  <c r="H37" i="17" a="1"/>
  <c r="H37" i="17" s="1"/>
  <c r="H38" i="17" a="1"/>
  <c r="H38" i="17" s="1"/>
  <c r="H36" i="17" a="1"/>
  <c r="H36" i="17" s="1"/>
  <c r="H39" i="17" a="1"/>
  <c r="H39" i="17" s="1"/>
  <c r="H27" i="17" a="1"/>
  <c r="H27" i="17" s="1"/>
  <c r="Y253" i="16"/>
  <c r="AH252" i="16"/>
  <c r="AI252" i="16" s="1"/>
  <c r="AA252" i="16"/>
  <c r="H41" i="17" a="1"/>
  <c r="H41" i="17" s="1"/>
  <c r="H40" i="17" a="1"/>
  <c r="H40" i="17" s="1"/>
  <c r="H42" i="17" a="1"/>
  <c r="H42" i="17" s="1"/>
  <c r="H43" i="17" a="1"/>
  <c r="H43" i="17" s="1"/>
  <c r="Y257" i="16"/>
  <c r="L89" i="9"/>
  <c r="I89" i="9" s="1" a="1"/>
  <c r="I89" i="9" s="1"/>
  <c r="AN89" i="16" s="1"/>
  <c r="E90" i="9"/>
  <c r="L37" i="9"/>
  <c r="I37" i="9" s="1" a="1"/>
  <c r="I37" i="9" s="1"/>
  <c r="AN37" i="16" s="1"/>
  <c r="E38" i="9"/>
  <c r="V9" i="17" l="1"/>
  <c r="V31" i="17" s="1"/>
  <c r="H589" i="17" s="1" a="1"/>
  <c r="H589" i="17" s="1"/>
  <c r="AC7" i="17"/>
  <c r="AC29" i="17" s="1"/>
  <c r="H627" i="17" s="1" a="1"/>
  <c r="H627" i="17" s="1"/>
  <c r="V8" i="17"/>
  <c r="V30" i="17" s="1"/>
  <c r="H588" i="17" s="1" a="1"/>
  <c r="H588" i="17" s="1"/>
  <c r="Z34" i="16"/>
  <c r="S34" i="16"/>
  <c r="AH33" i="16"/>
  <c r="AI33" i="16" s="1"/>
  <c r="AA33" i="16"/>
  <c r="H451" i="17" a="1"/>
  <c r="H451" i="17" s="1"/>
  <c r="H452" i="17" a="1"/>
  <c r="H452" i="17" s="1"/>
  <c r="H450" i="17" a="1"/>
  <c r="H450" i="17" s="1"/>
  <c r="H449" i="17" a="1"/>
  <c r="H449" i="17" s="1"/>
  <c r="Q35" i="16"/>
  <c r="Y35" i="16" s="1"/>
  <c r="AG35" i="16" s="1"/>
  <c r="R35" i="16"/>
  <c r="AB8" i="17"/>
  <c r="AB30" i="17" s="1"/>
  <c r="H620" i="17" s="1" a="1"/>
  <c r="H620" i="17" s="1"/>
  <c r="J36" i="16"/>
  <c r="P36" i="16" s="1"/>
  <c r="K36" i="16"/>
  <c r="X36" i="16" s="1"/>
  <c r="L36" i="16"/>
  <c r="V6" i="17"/>
  <c r="V28" i="17" s="1"/>
  <c r="H586" i="17" s="1" a="1"/>
  <c r="H586" i="17" s="1"/>
  <c r="I37" i="16"/>
  <c r="AB6" i="17"/>
  <c r="AB28" i="17" s="1"/>
  <c r="H618" i="17" s="1" a="1"/>
  <c r="H618" i="17" s="1"/>
  <c r="AB7" i="17"/>
  <c r="AB29" i="17" s="1"/>
  <c r="H619" i="17" s="1" a="1"/>
  <c r="H619" i="17" s="1"/>
  <c r="H466" i="17" a="1"/>
  <c r="H466" i="17" s="1"/>
  <c r="V12" i="17" s="1"/>
  <c r="V34" i="17" s="1"/>
  <c r="H592" i="17" s="1" a="1"/>
  <c r="H592" i="17" s="1"/>
  <c r="AG257" i="16"/>
  <c r="H172" i="17" a="1"/>
  <c r="H172" i="17" s="1"/>
  <c r="H173" i="17" a="1"/>
  <c r="H173" i="17" s="1"/>
  <c r="H174" i="17" a="1"/>
  <c r="H174" i="17" s="1"/>
  <c r="H175" i="17" a="1"/>
  <c r="H175" i="17" s="1"/>
  <c r="H88" i="17" a="1"/>
  <c r="H88" i="17" s="1"/>
  <c r="H90" i="17" a="1"/>
  <c r="H90" i="17" s="1"/>
  <c r="S258" i="16"/>
  <c r="Z258" i="16"/>
  <c r="H89" i="17" a="1"/>
  <c r="H89" i="17" s="1"/>
  <c r="H45" i="17" a="1"/>
  <c r="H45" i="17" s="1"/>
  <c r="H44" i="17" a="1"/>
  <c r="H44" i="17" s="1"/>
  <c r="H46" i="17" a="1"/>
  <c r="H46" i="17" s="1"/>
  <c r="Y258" i="16"/>
  <c r="H116" i="17" a="1"/>
  <c r="H116" i="17" s="1"/>
  <c r="H118" i="17" a="1"/>
  <c r="H118" i="17" s="1"/>
  <c r="H117" i="17" a="1"/>
  <c r="H117" i="17" s="1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S259" i="16"/>
  <c r="H135" i="17" s="1" a="1"/>
  <c r="H135" i="17" s="1"/>
  <c r="AB22" i="17" s="1"/>
  <c r="H91" i="17" a="1"/>
  <c r="H91" i="17" s="1"/>
  <c r="AB11" i="17" s="1"/>
  <c r="AB33" i="17" s="1"/>
  <c r="H623" i="17" s="1" a="1"/>
  <c r="H623" i="17" s="1"/>
  <c r="Z259" i="16"/>
  <c r="H131" i="17" a="1"/>
  <c r="H131" i="17" s="1"/>
  <c r="H130" i="17" a="1"/>
  <c r="H130" i="17" s="1"/>
  <c r="H129" i="17" a="1"/>
  <c r="H129" i="17" s="1"/>
  <c r="H128" i="17" a="1"/>
  <c r="H128" i="17" s="1"/>
  <c r="AG256" i="16"/>
  <c r="H170" i="17" a="1"/>
  <c r="H170" i="17" s="1"/>
  <c r="H168" i="17" a="1"/>
  <c r="H168" i="17" s="1"/>
  <c r="H171" i="17" a="1"/>
  <c r="H171" i="17" s="1"/>
  <c r="H169" i="17" a="1"/>
  <c r="H169" i="17" s="1"/>
  <c r="H167" i="17" a="1"/>
  <c r="H167" i="17" s="1"/>
  <c r="H123" i="17" a="1"/>
  <c r="H123" i="17" s="1"/>
  <c r="H125" i="17" a="1"/>
  <c r="H125" i="17" s="1"/>
  <c r="H124" i="17" a="1"/>
  <c r="H124" i="17" s="1"/>
  <c r="H126" i="17" a="1"/>
  <c r="H126" i="17" s="1"/>
  <c r="H127" i="17" a="1"/>
  <c r="H127" i="17" s="1"/>
  <c r="AA247" i="16"/>
  <c r="AH247" i="16"/>
  <c r="AI247" i="16" s="1"/>
  <c r="AA253" i="16"/>
  <c r="H247" i="17" s="1" a="1"/>
  <c r="H247" i="17" s="1"/>
  <c r="AD16" i="17" s="1"/>
  <c r="AH253" i="16"/>
  <c r="H203" i="17" a="1"/>
  <c r="H203" i="17" s="1"/>
  <c r="AD5" i="17" s="1"/>
  <c r="AD27" i="17" s="1"/>
  <c r="H633" i="17" s="1" a="1"/>
  <c r="H633" i="17" s="1"/>
  <c r="AA254" i="16"/>
  <c r="AH254" i="16"/>
  <c r="H204" i="17" a="1"/>
  <c r="H204" i="17" s="1"/>
  <c r="AD6" i="17" s="1"/>
  <c r="AD28" i="17" s="1"/>
  <c r="H634" i="17" s="1" a="1"/>
  <c r="H634" i="17" s="1"/>
  <c r="H206" i="17" a="1"/>
  <c r="H206" i="17" s="1"/>
  <c r="H205" i="17" a="1"/>
  <c r="H205" i="17" s="1"/>
  <c r="H120" i="17" a="1"/>
  <c r="H120" i="17" s="1"/>
  <c r="H122" i="17" a="1"/>
  <c r="H122" i="17" s="1"/>
  <c r="H121" i="17" a="1"/>
  <c r="H121" i="17" s="1"/>
  <c r="H119" i="17" a="1"/>
  <c r="H119" i="17" s="1"/>
  <c r="H47" i="17" a="1"/>
  <c r="H47" i="17" s="1"/>
  <c r="Y259" i="16"/>
  <c r="AH257" i="16"/>
  <c r="AA257" i="16"/>
  <c r="H219" i="17" a="1"/>
  <c r="H219" i="17" s="1"/>
  <c r="H218" i="17" a="1"/>
  <c r="H218" i="17" s="1"/>
  <c r="H216" i="17" a="1"/>
  <c r="H216" i="17" s="1"/>
  <c r="H217" i="17" a="1"/>
  <c r="H217" i="17" s="1"/>
  <c r="AA255" i="16"/>
  <c r="AH255" i="16"/>
  <c r="H209" i="17" a="1"/>
  <c r="H209" i="17" s="1"/>
  <c r="H210" i="17" a="1"/>
  <c r="H210" i="17" s="1"/>
  <c r="H208" i="17" a="1"/>
  <c r="H208" i="17" s="1"/>
  <c r="H207" i="17" a="1"/>
  <c r="H207" i="17" s="1"/>
  <c r="AG260" i="16"/>
  <c r="H312" i="17" s="1" a="1"/>
  <c r="H312" i="17" s="1"/>
  <c r="H180" i="17" a="1"/>
  <c r="H180" i="17" s="1"/>
  <c r="AG255" i="16"/>
  <c r="H166" i="17" a="1"/>
  <c r="H166" i="17" s="1"/>
  <c r="H164" i="17" a="1"/>
  <c r="H164" i="17" s="1"/>
  <c r="H165" i="17" a="1"/>
  <c r="H165" i="17" s="1"/>
  <c r="H163" i="17" a="1"/>
  <c r="H163" i="17" s="1"/>
  <c r="AG254" i="16"/>
  <c r="H162" i="17" a="1"/>
  <c r="H162" i="17" s="1"/>
  <c r="H160" i="17" a="1"/>
  <c r="H160" i="17" s="1"/>
  <c r="H161" i="17" a="1"/>
  <c r="H161" i="17" s="1"/>
  <c r="AG253" i="16"/>
  <c r="H291" i="17" s="1" a="1"/>
  <c r="H291" i="17" s="1"/>
  <c r="H159" i="17" a="1"/>
  <c r="H159" i="17" s="1"/>
  <c r="AH256" i="16"/>
  <c r="AA256" i="16"/>
  <c r="H212" i="17" a="1"/>
  <c r="H212" i="17" s="1"/>
  <c r="H211" i="17" a="1"/>
  <c r="H211" i="17" s="1"/>
  <c r="H214" i="17" a="1"/>
  <c r="H214" i="17" s="1"/>
  <c r="H215" i="17" a="1"/>
  <c r="H215" i="17" s="1"/>
  <c r="H213" i="17" a="1"/>
  <c r="H213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B17" i="17" l="1"/>
  <c r="AB10" i="17"/>
  <c r="AB32" i="17" s="1"/>
  <c r="H622" i="17" s="1" a="1"/>
  <c r="H622" i="17" s="1"/>
  <c r="Q36" i="16"/>
  <c r="Y36" i="16" s="1"/>
  <c r="AG36" i="16" s="1"/>
  <c r="R36" i="16"/>
  <c r="AD8" i="17"/>
  <c r="AD30" i="17" s="1"/>
  <c r="H636" i="17" s="1" a="1"/>
  <c r="H636" i="17" s="1"/>
  <c r="AD9" i="17"/>
  <c r="AD31" i="17" s="1"/>
  <c r="H637" i="17" s="1" a="1"/>
  <c r="H637" i="17" s="1"/>
  <c r="AB20" i="17"/>
  <c r="S35" i="16"/>
  <c r="Z35" i="16"/>
  <c r="AB18" i="17"/>
  <c r="J37" i="16"/>
  <c r="P37" i="16" s="1"/>
  <c r="K37" i="16"/>
  <c r="X37" i="16" s="1"/>
  <c r="L37" i="16"/>
  <c r="V7" i="17"/>
  <c r="V29" i="17" s="1"/>
  <c r="H587" i="17" s="1" a="1"/>
  <c r="H587" i="17" s="1"/>
  <c r="AH34" i="16"/>
  <c r="AI34" i="16" s="1"/>
  <c r="AA34" i="16"/>
  <c r="I38" i="16"/>
  <c r="AD7" i="17"/>
  <c r="AD29" i="17" s="1"/>
  <c r="H635" i="17" s="1" a="1"/>
  <c r="H635" i="17" s="1"/>
  <c r="AI253" i="16"/>
  <c r="H379" i="17" s="1" a="1"/>
  <c r="H379" i="17" s="1"/>
  <c r="AF16" i="17" s="1"/>
  <c r="H335" i="17" a="1"/>
  <c r="H335" i="17" s="1"/>
  <c r="AF5" i="17" s="1"/>
  <c r="H255" i="17" a="1"/>
  <c r="H255" i="17" s="1"/>
  <c r="H257" i="17" a="1"/>
  <c r="H257" i="17" s="1"/>
  <c r="H256" i="17" a="1"/>
  <c r="H256" i="17" s="1"/>
  <c r="H259" i="17" a="1"/>
  <c r="H259" i="17" s="1"/>
  <c r="H258" i="17" a="1"/>
  <c r="H258" i="17" s="1"/>
  <c r="AI256" i="16"/>
  <c r="H343" i="17" a="1"/>
  <c r="H343" i="17" s="1"/>
  <c r="H346" i="17" a="1"/>
  <c r="H346" i="17" s="1"/>
  <c r="H345" i="17" a="1"/>
  <c r="H345" i="17" s="1"/>
  <c r="H344" i="17" a="1"/>
  <c r="H344" i="17" s="1"/>
  <c r="H347" i="17" a="1"/>
  <c r="H347" i="17" s="1"/>
  <c r="H263" i="17" a="1"/>
  <c r="H263" i="17" s="1"/>
  <c r="H260" i="17" a="1"/>
  <c r="H260" i="17" s="1"/>
  <c r="H261" i="17" a="1"/>
  <c r="H261" i="17" s="1"/>
  <c r="H262" i="17" a="1"/>
  <c r="H262" i="17" s="1"/>
  <c r="H134" i="17" a="1"/>
  <c r="H134" i="17" s="1"/>
  <c r="H132" i="17" a="1"/>
  <c r="H132" i="17" s="1"/>
  <c r="H133" i="17" a="1"/>
  <c r="H133" i="17" s="1"/>
  <c r="AI257" i="16"/>
  <c r="H350" i="17" a="1"/>
  <c r="H350" i="17" s="1"/>
  <c r="H351" i="17" a="1"/>
  <c r="H351" i="17" s="1"/>
  <c r="H348" i="17" a="1"/>
  <c r="H348" i="17" s="1"/>
  <c r="H349" i="17" a="1"/>
  <c r="H349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AG258" i="16"/>
  <c r="H176" i="17" a="1"/>
  <c r="H176" i="17" s="1"/>
  <c r="H177" i="17" a="1"/>
  <c r="H177" i="17" s="1"/>
  <c r="H178" i="17" a="1"/>
  <c r="H178" i="17" s="1"/>
  <c r="H296" i="17" a="1"/>
  <c r="H296" i="17" s="1"/>
  <c r="H295" i="17" a="1"/>
  <c r="H295" i="17" s="1"/>
  <c r="H298" i="17" a="1"/>
  <c r="H298" i="17" s="1"/>
  <c r="H297" i="17" a="1"/>
  <c r="H297" i="17" s="1"/>
  <c r="H254" i="17" a="1"/>
  <c r="H254" i="17" s="1"/>
  <c r="H251" i="17" a="1"/>
  <c r="H251" i="17" s="1"/>
  <c r="H253" i="17" a="1"/>
  <c r="H253" i="17" s="1"/>
  <c r="H252" i="17" a="1"/>
  <c r="H252" i="17" s="1"/>
  <c r="AI254" i="16"/>
  <c r="H337" i="17" a="1"/>
  <c r="H337" i="17" s="1"/>
  <c r="H336" i="17" a="1"/>
  <c r="H336" i="17" s="1"/>
  <c r="H338" i="17" a="1"/>
  <c r="H338" i="17" s="1"/>
  <c r="H249" i="17" a="1"/>
  <c r="H249" i="17" s="1"/>
  <c r="H250" i="17" a="1"/>
  <c r="H250" i="17" s="1"/>
  <c r="H248" i="17" a="1"/>
  <c r="H248" i="17" s="1"/>
  <c r="H299" i="17" a="1"/>
  <c r="H299" i="17" s="1"/>
  <c r="H301" i="17" a="1"/>
  <c r="H301" i="17" s="1"/>
  <c r="H300" i="17" a="1"/>
  <c r="H300" i="17" s="1"/>
  <c r="H302" i="17" a="1"/>
  <c r="H302" i="17" s="1"/>
  <c r="H303" i="17" a="1"/>
  <c r="H303" i="17" s="1"/>
  <c r="AI255" i="16"/>
  <c r="H342" i="17" a="1"/>
  <c r="H342" i="17" s="1"/>
  <c r="H341" i="17" a="1"/>
  <c r="H341" i="17" s="1"/>
  <c r="H340" i="17" a="1"/>
  <c r="H340" i="17" s="1"/>
  <c r="H339" i="17" a="1"/>
  <c r="H339" i="17" s="1"/>
  <c r="AG259" i="16"/>
  <c r="H311" i="17" s="1" a="1"/>
  <c r="H311" i="17" s="1"/>
  <c r="H179" i="17" a="1"/>
  <c r="H179" i="17" s="1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294" i="17" a="1"/>
  <c r="H294" i="17" s="1"/>
  <c r="H292" i="17" a="1"/>
  <c r="H292" i="17" s="1"/>
  <c r="H293" i="17" a="1"/>
  <c r="H293" i="17" s="1"/>
  <c r="AB19" i="17"/>
  <c r="AH258" i="16"/>
  <c r="AA258" i="16"/>
  <c r="H222" i="17" a="1"/>
  <c r="H222" i="17" s="1"/>
  <c r="H220" i="17" a="1"/>
  <c r="H220" i="17" s="1"/>
  <c r="H221" i="17" a="1"/>
  <c r="H221" i="17" s="1"/>
  <c r="H307" i="17" a="1"/>
  <c r="H307" i="17" s="1"/>
  <c r="H306" i="17" a="1"/>
  <c r="H306" i="17" s="1"/>
  <c r="H304" i="17" a="1"/>
  <c r="H304" i="17" s="1"/>
  <c r="H305" i="17" a="1"/>
  <c r="H305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F7" i="17" l="1"/>
  <c r="AF29" i="17" s="1"/>
  <c r="H651" i="17" s="1" a="1"/>
  <c r="H651" i="17" s="1"/>
  <c r="AA35" i="16"/>
  <c r="AH35" i="16"/>
  <c r="AI35" i="16" s="1"/>
  <c r="AF6" i="17"/>
  <c r="AF28" i="17" s="1"/>
  <c r="H650" i="17" s="1" a="1"/>
  <c r="H650" i="17" s="1"/>
  <c r="AB21" i="17"/>
  <c r="AD19" i="17"/>
  <c r="J38" i="16"/>
  <c r="P38" i="16" s="1"/>
  <c r="L38" i="16"/>
  <c r="K38" i="16"/>
  <c r="X38" i="16" s="1"/>
  <c r="AF8" i="17"/>
  <c r="AF30" i="17" s="1"/>
  <c r="H652" i="17" s="1" a="1"/>
  <c r="H652" i="17" s="1"/>
  <c r="AF9" i="17"/>
  <c r="AF31" i="17" s="1"/>
  <c r="H653" i="17" s="1" a="1"/>
  <c r="H653" i="17" s="1"/>
  <c r="AD17" i="17"/>
  <c r="Z36" i="16"/>
  <c r="S36" i="16"/>
  <c r="I39" i="16"/>
  <c r="Q37" i="16"/>
  <c r="Y37" i="16" s="1"/>
  <c r="AG37" i="16" s="1"/>
  <c r="R37" i="16"/>
  <c r="AD20" i="17"/>
  <c r="AD18" i="17"/>
  <c r="H266" i="17" a="1"/>
  <c r="H266" i="17" s="1"/>
  <c r="H264" i="17" a="1"/>
  <c r="H264" i="17" s="1"/>
  <c r="H265" i="17" a="1"/>
  <c r="H265" i="17" s="1"/>
  <c r="AD10" i="17"/>
  <c r="AD32" i="17" s="1"/>
  <c r="H638" i="17" s="1" a="1"/>
  <c r="H638" i="17" s="1"/>
  <c r="H383" i="17" a="1"/>
  <c r="H383" i="17" s="1"/>
  <c r="H386" i="17" a="1"/>
  <c r="H386" i="17" s="1"/>
  <c r="H384" i="17" a="1"/>
  <c r="H384" i="17" s="1"/>
  <c r="H385" i="17" a="1"/>
  <c r="H385" i="17" s="1"/>
  <c r="H310" i="17" a="1"/>
  <c r="H310" i="17" s="1"/>
  <c r="H309" i="17" a="1"/>
  <c r="H309" i="17" s="1"/>
  <c r="H308" i="17" a="1"/>
  <c r="H308" i="17" s="1"/>
  <c r="H393" i="17" a="1"/>
  <c r="H393" i="17" s="1"/>
  <c r="H394" i="17" a="1"/>
  <c r="H394" i="17" s="1"/>
  <c r="H395" i="17" a="1"/>
  <c r="H395" i="17" s="1"/>
  <c r="H392" i="17" a="1"/>
  <c r="H392" i="17" s="1"/>
  <c r="H391" i="17" a="1"/>
  <c r="H391" i="17" s="1"/>
  <c r="H387" i="17" a="1"/>
  <c r="H387" i="17" s="1"/>
  <c r="H390" i="17" a="1"/>
  <c r="H390" i="17" s="1"/>
  <c r="H388" i="17" a="1"/>
  <c r="H388" i="17" s="1"/>
  <c r="H389" i="17" a="1"/>
  <c r="H389" i="17" s="1"/>
  <c r="AI258" i="16"/>
  <c r="H354" i="17" a="1"/>
  <c r="H354" i="17" s="1"/>
  <c r="H353" i="17" a="1"/>
  <c r="H353" i="17" s="1"/>
  <c r="H352" i="17" a="1"/>
  <c r="H352" i="17" s="1"/>
  <c r="AF10" i="17" s="1"/>
  <c r="AF32" i="17" s="1"/>
  <c r="H654" i="17" s="1" a="1"/>
  <c r="H654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AF27" i="17"/>
  <c r="H649" i="17" s="1" a="1"/>
  <c r="H649" i="17" s="1"/>
  <c r="H382" i="17" a="1"/>
  <c r="H382" i="17" s="1"/>
  <c r="H381" i="17" a="1"/>
  <c r="H381" i="17" s="1"/>
  <c r="H380" i="17" a="1"/>
  <c r="H380" i="17" s="1"/>
  <c r="L92" i="9"/>
  <c r="I92" i="9" s="1" a="1"/>
  <c r="I92" i="9" s="1"/>
  <c r="AN92" i="16" s="1"/>
  <c r="E41" i="9"/>
  <c r="L40" i="9"/>
  <c r="I40" i="9" s="1" a="1"/>
  <c r="I40" i="9" s="1"/>
  <c r="AN40" i="16" s="1"/>
  <c r="AF20" i="17" l="1"/>
  <c r="AF17" i="17"/>
  <c r="AF18" i="17"/>
  <c r="AD21" i="17"/>
  <c r="Z37" i="16"/>
  <c r="S37" i="16"/>
  <c r="I40" i="16"/>
  <c r="Q38" i="16"/>
  <c r="Y38" i="16" s="1"/>
  <c r="AG38" i="16" s="1"/>
  <c r="R38" i="16"/>
  <c r="J39" i="16"/>
  <c r="P39" i="16" s="1"/>
  <c r="K39" i="16"/>
  <c r="X39" i="16" s="1"/>
  <c r="L39" i="16"/>
  <c r="AH36" i="16"/>
  <c r="AI36" i="16" s="1"/>
  <c r="AA36" i="16"/>
  <c r="H397" i="17" a="1"/>
  <c r="H397" i="17" s="1"/>
  <c r="H398" i="17" a="1"/>
  <c r="H398" i="17" s="1"/>
  <c r="H396" i="17" a="1"/>
  <c r="H396" i="17" s="1"/>
  <c r="AF21" i="17" s="1"/>
  <c r="AF2" i="17"/>
  <c r="AF19" i="17"/>
  <c r="L93" i="9"/>
  <c r="I93" i="9" s="1" a="1"/>
  <c r="I93" i="9" s="1"/>
  <c r="AN93" i="16" s="1"/>
  <c r="E94" i="9"/>
  <c r="L41" i="9"/>
  <c r="I41" i="9" s="1" a="1"/>
  <c r="I41" i="9" s="1"/>
  <c r="AN41" i="16" s="1"/>
  <c r="E42" i="9"/>
  <c r="Z38" i="16" l="1"/>
  <c r="S38" i="16"/>
  <c r="I41" i="16"/>
  <c r="J40" i="16"/>
  <c r="P40" i="16" s="1"/>
  <c r="L40" i="16"/>
  <c r="K40" i="16"/>
  <c r="X40" i="16" s="1"/>
  <c r="Q39" i="16"/>
  <c r="Y39" i="16" s="1"/>
  <c r="AG39" i="16" s="1"/>
  <c r="R39" i="16"/>
  <c r="AA37" i="16"/>
  <c r="AH37" i="16"/>
  <c r="AI37" i="16" s="1"/>
  <c r="E95" i="9"/>
  <c r="L94" i="9"/>
  <c r="I94" i="9" s="1" a="1"/>
  <c r="I94" i="9" s="1"/>
  <c r="AN94" i="16" s="1"/>
  <c r="L42" i="9"/>
  <c r="I42" i="9" s="1" a="1"/>
  <c r="I42" i="9" s="1"/>
  <c r="AN42" i="16" s="1"/>
  <c r="E43" i="9"/>
  <c r="I42" i="16" l="1"/>
  <c r="Q40" i="16"/>
  <c r="Y40" i="16" s="1"/>
  <c r="AG40" i="16" s="1"/>
  <c r="R40" i="16"/>
  <c r="J41" i="16"/>
  <c r="P41" i="16" s="1"/>
  <c r="L41" i="16"/>
  <c r="K41" i="16"/>
  <c r="X41" i="16" s="1"/>
  <c r="S39" i="16"/>
  <c r="Z39" i="16"/>
  <c r="AH38" i="16"/>
  <c r="AI38" i="16" s="1"/>
  <c r="AA38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Q41" i="16" l="1"/>
  <c r="Y41" i="16" s="1"/>
  <c r="AG41" i="16" s="1"/>
  <c r="R41" i="16"/>
  <c r="I43" i="16"/>
  <c r="Z40" i="16"/>
  <c r="S40" i="16"/>
  <c r="AA39" i="16"/>
  <c r="AH39" i="16"/>
  <c r="AI39" i="16" s="1"/>
  <c r="J42" i="16"/>
  <c r="P42" i="16" s="1"/>
  <c r="L42" i="16"/>
  <c r="K42" i="16"/>
  <c r="X42" i="16" s="1"/>
  <c r="E97" i="9"/>
  <c r="L96" i="9"/>
  <c r="I96" i="9" s="1" a="1"/>
  <c r="I96" i="9" s="1"/>
  <c r="AN96" i="16" s="1"/>
  <c r="L44" i="9"/>
  <c r="I44" i="9" s="1" a="1"/>
  <c r="I44" i="9" s="1"/>
  <c r="AN44" i="16" s="1"/>
  <c r="I44" i="16" l="1"/>
  <c r="AA40" i="16"/>
  <c r="AH40" i="16"/>
  <c r="AI40" i="16" s="1"/>
  <c r="J43" i="16"/>
  <c r="P43" i="16" s="1"/>
  <c r="L43" i="16"/>
  <c r="K43" i="16"/>
  <c r="X43" i="16" s="1"/>
  <c r="Q42" i="16"/>
  <c r="Y42" i="16" s="1"/>
  <c r="AG42" i="16" s="1"/>
  <c r="R42" i="16"/>
  <c r="S41" i="16"/>
  <c r="Z41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Q43" i="16"/>
  <c r="Y43" i="16" s="1"/>
  <c r="AG43" i="16" s="1"/>
  <c r="R43" i="16"/>
  <c r="J44" i="16"/>
  <c r="P44" i="16" s="1"/>
  <c r="L44" i="16"/>
  <c r="K44" i="16"/>
  <c r="X44" i="16" s="1"/>
  <c r="AH41" i="16"/>
  <c r="AI41" i="16" s="1"/>
  <c r="AA41" i="16"/>
  <c r="S42" i="16"/>
  <c r="Z42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I46" i="16" l="1"/>
  <c r="J45" i="16"/>
  <c r="P45" i="16" s="1"/>
  <c r="L45" i="16"/>
  <c r="K45" i="16"/>
  <c r="X45" i="16" s="1"/>
  <c r="Q44" i="16"/>
  <c r="Y44" i="16" s="1"/>
  <c r="AG44" i="16" s="1"/>
  <c r="R44" i="16"/>
  <c r="S43" i="16"/>
  <c r="Z43" i="16"/>
  <c r="AA42" i="16"/>
  <c r="AH42" i="16"/>
  <c r="AI42" i="16" s="1"/>
  <c r="E100" i="9"/>
  <c r="L99" i="9"/>
  <c r="I99" i="9" s="1" a="1"/>
  <c r="I99" i="9" s="1"/>
  <c r="AN99" i="16" s="1"/>
  <c r="E48" i="9"/>
  <c r="L47" i="9"/>
  <c r="I47" i="9" s="1" a="1"/>
  <c r="I47" i="9" s="1"/>
  <c r="AN47" i="16" s="1"/>
  <c r="Q45" i="16" l="1"/>
  <c r="Y45" i="16" s="1"/>
  <c r="AG45" i="16" s="1"/>
  <c r="R45" i="16"/>
  <c r="AH43" i="16"/>
  <c r="AI43" i="16" s="1"/>
  <c r="AA43" i="16"/>
  <c r="I47" i="16"/>
  <c r="Z44" i="16"/>
  <c r="S44" i="16"/>
  <c r="J46" i="16"/>
  <c r="P46" i="16" s="1"/>
  <c r="L46" i="16"/>
  <c r="K46" i="16"/>
  <c r="X46" i="16" s="1"/>
  <c r="L100" i="9"/>
  <c r="I100" i="9" s="1" a="1"/>
  <c r="I100" i="9" s="1"/>
  <c r="AN100" i="16" s="1"/>
  <c r="E49" i="9"/>
  <c r="L48" i="9"/>
  <c r="I48" i="9" s="1" a="1"/>
  <c r="I48" i="9" s="1"/>
  <c r="AN48" i="16" s="1"/>
  <c r="AH44" i="16" l="1"/>
  <c r="AI44" i="16" s="1"/>
  <c r="AA44" i="16"/>
  <c r="J47" i="16"/>
  <c r="P47" i="16" s="1"/>
  <c r="L47" i="16"/>
  <c r="K47" i="16"/>
  <c r="X47" i="16" s="1"/>
  <c r="S45" i="16"/>
  <c r="Z45" i="16"/>
  <c r="I48" i="16"/>
  <c r="Q46" i="16"/>
  <c r="Y46" i="16" s="1"/>
  <c r="AG46" i="16" s="1"/>
  <c r="R46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AH45" i="16" l="1"/>
  <c r="AI45" i="16" s="1"/>
  <c r="AA45" i="16"/>
  <c r="I49" i="16"/>
  <c r="J48" i="16"/>
  <c r="P48" i="16" s="1"/>
  <c r="K48" i="16"/>
  <c r="X48" i="16" s="1"/>
  <c r="L48" i="16"/>
  <c r="S46" i="16"/>
  <c r="Z46" i="16"/>
  <c r="Q47" i="16"/>
  <c r="Y47" i="16" s="1"/>
  <c r="AG47" i="16" s="1"/>
  <c r="R47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Z47" i="16" l="1"/>
  <c r="S47" i="16"/>
  <c r="I50" i="16"/>
  <c r="J49" i="16"/>
  <c r="P49" i="16" s="1"/>
  <c r="K49" i="16"/>
  <c r="X49" i="16" s="1"/>
  <c r="L49" i="16"/>
  <c r="R48" i="16"/>
  <c r="Q48" i="16"/>
  <c r="Y48" i="16" s="1"/>
  <c r="AG48" i="16" s="1"/>
  <c r="AH46" i="16"/>
  <c r="AI46" i="16" s="1"/>
  <c r="AA46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AA47" i="16" l="1"/>
  <c r="AH47" i="16"/>
  <c r="AI47" i="16" s="1"/>
  <c r="Q49" i="16"/>
  <c r="Y49" i="16" s="1"/>
  <c r="AG49" i="16" s="1"/>
  <c r="R49" i="16"/>
  <c r="J50" i="16"/>
  <c r="P50" i="16" s="1"/>
  <c r="K50" i="16"/>
  <c r="X50" i="16" s="1"/>
  <c r="L50" i="16"/>
  <c r="S48" i="16"/>
  <c r="Z48" i="16"/>
  <c r="I51" i="16"/>
  <c r="E105" i="9"/>
  <c r="L104" i="9"/>
  <c r="I104" i="9" s="1" a="1"/>
  <c r="I104" i="9" s="1"/>
  <c r="AN104" i="16" s="1"/>
  <c r="L52" i="9"/>
  <c r="I52" i="9" s="1" a="1"/>
  <c r="I52" i="9" s="1"/>
  <c r="AN52" i="16" s="1"/>
  <c r="AA48" i="16" l="1"/>
  <c r="AH48" i="16"/>
  <c r="AI48" i="16" s="1"/>
  <c r="I52" i="16"/>
  <c r="Q50" i="16"/>
  <c r="Y50" i="16" s="1"/>
  <c r="AG50" i="16" s="1"/>
  <c r="R50" i="16"/>
  <c r="Z49" i="16"/>
  <c r="S49" i="16"/>
  <c r="J51" i="16"/>
  <c r="P51" i="16" s="1"/>
  <c r="K51" i="16"/>
  <c r="X51" i="16" s="1"/>
  <c r="L51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AH49" i="16" l="1"/>
  <c r="AI49" i="16" s="1"/>
  <c r="AA49" i="16"/>
  <c r="J52" i="16"/>
  <c r="P52" i="16" s="1"/>
  <c r="K52" i="16"/>
  <c r="X52" i="16" s="1"/>
  <c r="L52" i="16"/>
  <c r="I53" i="16"/>
  <c r="S50" i="16"/>
  <c r="Z50" i="16"/>
  <c r="Q51" i="16"/>
  <c r="Y51" i="16" s="1"/>
  <c r="AG51" i="16" s="1"/>
  <c r="R51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AH50" i="16" l="1"/>
  <c r="AI50" i="16" s="1"/>
  <c r="AA50" i="16"/>
  <c r="I54" i="16"/>
  <c r="J53" i="16"/>
  <c r="P53" i="16" s="1"/>
  <c r="K53" i="16"/>
  <c r="X53" i="16" s="1"/>
  <c r="L53" i="16"/>
  <c r="S51" i="16"/>
  <c r="Z51" i="16"/>
  <c r="Q52" i="16"/>
  <c r="Y52" i="16" s="1"/>
  <c r="AG52" i="16" s="1"/>
  <c r="R52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Q53" i="16" l="1"/>
  <c r="Y53" i="16" s="1"/>
  <c r="AG53" i="16" s="1"/>
  <c r="R53" i="16"/>
  <c r="I55" i="16"/>
  <c r="S52" i="16"/>
  <c r="Z52" i="16"/>
  <c r="AH51" i="16"/>
  <c r="AI51" i="16" s="1"/>
  <c r="AA51" i="16"/>
  <c r="J54" i="16"/>
  <c r="P54" i="16" s="1"/>
  <c r="K54" i="16"/>
  <c r="X54" i="16" s="1"/>
  <c r="L54" i="16"/>
  <c r="L108" i="9"/>
  <c r="I108" i="9" s="1" a="1"/>
  <c r="I108" i="9" s="1"/>
  <c r="AN108" i="16" s="1"/>
  <c r="E57" i="9"/>
  <c r="L56" i="9"/>
  <c r="I56" i="9" s="1" a="1"/>
  <c r="I56" i="9" s="1"/>
  <c r="AN56" i="16" s="1"/>
  <c r="J55" i="16" l="1"/>
  <c r="P55" i="16" s="1"/>
  <c r="L55" i="16"/>
  <c r="K55" i="16"/>
  <c r="X55" i="16" s="1"/>
  <c r="I56" i="16"/>
  <c r="S53" i="16"/>
  <c r="Z53" i="16"/>
  <c r="Q54" i="16"/>
  <c r="Y54" i="16" s="1"/>
  <c r="AG54" i="16" s="1"/>
  <c r="R54" i="16"/>
  <c r="AA52" i="16"/>
  <c r="AH52" i="16"/>
  <c r="AI52" i="16" s="1"/>
  <c r="L109" i="9"/>
  <c r="I109" i="9" s="1" a="1"/>
  <c r="I109" i="9" s="1"/>
  <c r="AN109" i="16" s="1"/>
  <c r="E110" i="9"/>
  <c r="L57" i="9"/>
  <c r="I57" i="9" s="1" a="1"/>
  <c r="I57" i="9" s="1"/>
  <c r="AN57" i="16" s="1"/>
  <c r="E58" i="9"/>
  <c r="Z54" i="16" l="1"/>
  <c r="S54" i="16"/>
  <c r="AA53" i="16"/>
  <c r="AH53" i="16"/>
  <c r="AI53" i="16" s="1"/>
  <c r="J56" i="16"/>
  <c r="P56" i="16" s="1"/>
  <c r="K56" i="16"/>
  <c r="X56" i="16" s="1"/>
  <c r="L56" i="16"/>
  <c r="I57" i="16"/>
  <c r="Q55" i="16"/>
  <c r="Y55" i="16" s="1"/>
  <c r="AG55" i="16" s="1"/>
  <c r="R55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J57" i="16" l="1"/>
  <c r="P57" i="16" s="1"/>
  <c r="K57" i="16"/>
  <c r="X57" i="16" s="1"/>
  <c r="L57" i="16"/>
  <c r="I58" i="16"/>
  <c r="Q56" i="16"/>
  <c r="Y56" i="16" s="1"/>
  <c r="AG56" i="16" s="1"/>
  <c r="R56" i="16"/>
  <c r="S55" i="16"/>
  <c r="Z55" i="16"/>
  <c r="AH54" i="16"/>
  <c r="AI54" i="16" s="1"/>
  <c r="AA54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Q57" i="16" l="1"/>
  <c r="Y57" i="16" s="1"/>
  <c r="AG57" i="16" s="1"/>
  <c r="R57" i="16"/>
  <c r="I59" i="16"/>
  <c r="S56" i="16"/>
  <c r="Z56" i="16"/>
  <c r="J58" i="16"/>
  <c r="P58" i="16" s="1"/>
  <c r="K58" i="16"/>
  <c r="X58" i="16" s="1"/>
  <c r="L58" i="16"/>
  <c r="AA55" i="16"/>
  <c r="AH55" i="16"/>
  <c r="AI55" i="16" s="1"/>
  <c r="E113" i="9"/>
  <c r="L112" i="9"/>
  <c r="I112" i="9" s="1" a="1"/>
  <c r="I112" i="9" s="1"/>
  <c r="AN112" i="16" s="1"/>
  <c r="L60" i="9"/>
  <c r="I60" i="9" s="1" a="1"/>
  <c r="I60" i="9" s="1"/>
  <c r="AN60" i="16" s="1"/>
  <c r="J59" i="16" l="1"/>
  <c r="P59" i="16" s="1"/>
  <c r="L59" i="16"/>
  <c r="K59" i="16"/>
  <c r="X59" i="16" s="1"/>
  <c r="I60" i="16"/>
  <c r="R58" i="16"/>
  <c r="Q58" i="16"/>
  <c r="Y58" i="16" s="1"/>
  <c r="AG58" i="16" s="1"/>
  <c r="AH56" i="16"/>
  <c r="AI56" i="16" s="1"/>
  <c r="AA56" i="16"/>
  <c r="S57" i="16"/>
  <c r="Z57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S58" i="16" l="1"/>
  <c r="Z58" i="16"/>
  <c r="J60" i="16"/>
  <c r="P60" i="16" s="1"/>
  <c r="K60" i="16"/>
  <c r="X60" i="16" s="1"/>
  <c r="L60" i="16"/>
  <c r="AH57" i="16"/>
  <c r="AI57" i="16" s="1"/>
  <c r="AA57" i="16"/>
  <c r="I61" i="16"/>
  <c r="I109" i="16"/>
  <c r="Q59" i="16"/>
  <c r="Y59" i="16" s="1"/>
  <c r="AG59" i="16" s="1"/>
  <c r="R59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Q60" i="16" l="1"/>
  <c r="Y60" i="16" s="1"/>
  <c r="AG60" i="16" s="1"/>
  <c r="R60" i="16"/>
  <c r="I102" i="16"/>
  <c r="I62" i="16"/>
  <c r="I110" i="16"/>
  <c r="Z59" i="16"/>
  <c r="S59" i="16"/>
  <c r="J109" i="16"/>
  <c r="P109" i="16" s="1"/>
  <c r="K109" i="16"/>
  <c r="X109" i="16" s="1"/>
  <c r="L109" i="16"/>
  <c r="AA58" i="16"/>
  <c r="AH58" i="16"/>
  <c r="AI58" i="16" s="1"/>
  <c r="J61" i="16"/>
  <c r="P61" i="16" s="1"/>
  <c r="L61" i="16"/>
  <c r="K61" i="16"/>
  <c r="X61" i="16" s="1"/>
  <c r="E116" i="9"/>
  <c r="L115" i="9"/>
  <c r="I115" i="9" s="1" a="1"/>
  <c r="I115" i="9" s="1"/>
  <c r="AN115" i="16" s="1"/>
  <c r="E64" i="9"/>
  <c r="L63" i="9"/>
  <c r="I63" i="9" s="1" a="1"/>
  <c r="I63" i="9" s="1"/>
  <c r="AN63" i="16" s="1"/>
  <c r="Q109" i="16" l="1"/>
  <c r="Y109" i="16" s="1"/>
  <c r="AG109" i="16" s="1"/>
  <c r="R109" i="16"/>
  <c r="J110" i="16"/>
  <c r="P110" i="16" s="1"/>
  <c r="K110" i="16"/>
  <c r="X110" i="16" s="1"/>
  <c r="L110" i="16"/>
  <c r="J62" i="16"/>
  <c r="P62" i="16" s="1"/>
  <c r="K62" i="16"/>
  <c r="X62" i="16" s="1"/>
  <c r="L62" i="16"/>
  <c r="J102" i="16"/>
  <c r="P102" i="16" s="1"/>
  <c r="L102" i="16"/>
  <c r="K102" i="16"/>
  <c r="X102" i="16" s="1"/>
  <c r="S60" i="16"/>
  <c r="Z60" i="16"/>
  <c r="AA59" i="16"/>
  <c r="AH59" i="16"/>
  <c r="AI59" i="16" s="1"/>
  <c r="Q61" i="16"/>
  <c r="Y61" i="16" s="1"/>
  <c r="AG61" i="16" s="1"/>
  <c r="R61" i="16"/>
  <c r="I63" i="16"/>
  <c r="I111" i="16"/>
  <c r="L116" i="9"/>
  <c r="I116" i="9" s="1" a="1"/>
  <c r="I116" i="9" s="1"/>
  <c r="AN116" i="16" s="1"/>
  <c r="E65" i="9"/>
  <c r="L64" i="9"/>
  <c r="I64" i="9" s="1" a="1"/>
  <c r="I64" i="9" s="1"/>
  <c r="AN64" i="16" s="1"/>
  <c r="I64" i="16" l="1"/>
  <c r="I112" i="16"/>
  <c r="Q102" i="16"/>
  <c r="Y102" i="16" s="1"/>
  <c r="AG102" i="16" s="1"/>
  <c r="R102" i="16"/>
  <c r="AH60" i="16"/>
  <c r="AI60" i="16" s="1"/>
  <c r="AA60" i="16"/>
  <c r="Q62" i="16"/>
  <c r="Y62" i="16" s="1"/>
  <c r="AG62" i="16" s="1"/>
  <c r="R62" i="16"/>
  <c r="J63" i="16"/>
  <c r="P63" i="16" s="1"/>
  <c r="L63" i="16"/>
  <c r="K63" i="16"/>
  <c r="X63" i="16" s="1"/>
  <c r="Q110" i="16"/>
  <c r="Y110" i="16" s="1"/>
  <c r="AG110" i="16" s="1"/>
  <c r="R110" i="16"/>
  <c r="J111" i="16"/>
  <c r="P111" i="16" s="1"/>
  <c r="K111" i="16"/>
  <c r="X111" i="16" s="1"/>
  <c r="L111" i="16"/>
  <c r="S61" i="16"/>
  <c r="Z61" i="16"/>
  <c r="S109" i="16"/>
  <c r="Z109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AA61" i="16" l="1"/>
  <c r="AH61" i="16"/>
  <c r="AI61" i="16" s="1"/>
  <c r="Q63" i="16"/>
  <c r="Y63" i="16" s="1"/>
  <c r="AG63" i="16" s="1"/>
  <c r="R63" i="16"/>
  <c r="I65" i="16"/>
  <c r="I113" i="16"/>
  <c r="S62" i="16"/>
  <c r="Z62" i="16"/>
  <c r="J117" i="16"/>
  <c r="P117" i="16" s="1"/>
  <c r="K117" i="16"/>
  <c r="X117" i="16" s="1"/>
  <c r="L117" i="16"/>
  <c r="S110" i="16"/>
  <c r="Z110" i="16"/>
  <c r="Q111" i="16"/>
  <c r="Y111" i="16" s="1"/>
  <c r="AG111" i="16" s="1"/>
  <c r="R111" i="16"/>
  <c r="AH109" i="16"/>
  <c r="AI109" i="16" s="1"/>
  <c r="AA109" i="16"/>
  <c r="Z102" i="16"/>
  <c r="S102" i="16"/>
  <c r="J112" i="16"/>
  <c r="P112" i="16" s="1"/>
  <c r="L112" i="16"/>
  <c r="K112" i="16"/>
  <c r="X112" i="16" s="1"/>
  <c r="J64" i="16"/>
  <c r="P64" i="16" s="1"/>
  <c r="K64" i="16"/>
  <c r="X64" i="16" s="1"/>
  <c r="L64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AH62" i="16" l="1"/>
  <c r="AI62" i="16" s="1"/>
  <c r="AA62" i="16"/>
  <c r="Q64" i="16"/>
  <c r="Y64" i="16" s="1"/>
  <c r="AG64" i="16" s="1"/>
  <c r="R64" i="16"/>
  <c r="Z111" i="16"/>
  <c r="S111" i="16"/>
  <c r="J113" i="16"/>
  <c r="P113" i="16" s="1"/>
  <c r="L113" i="16"/>
  <c r="K113" i="16"/>
  <c r="X113" i="16" s="1"/>
  <c r="J65" i="16"/>
  <c r="P65" i="16" s="1"/>
  <c r="L65" i="16"/>
  <c r="K65" i="16"/>
  <c r="X65" i="16" s="1"/>
  <c r="AH110" i="16"/>
  <c r="AI110" i="16" s="1"/>
  <c r="AA110" i="16"/>
  <c r="Q112" i="16"/>
  <c r="Y112" i="16" s="1"/>
  <c r="AG112" i="16" s="1"/>
  <c r="R112" i="16"/>
  <c r="S63" i="16"/>
  <c r="Z63" i="16"/>
  <c r="I66" i="16"/>
  <c r="I114" i="16"/>
  <c r="AA102" i="16"/>
  <c r="AH102" i="16"/>
  <c r="AI102" i="16" s="1"/>
  <c r="J118" i="16"/>
  <c r="P118" i="16" s="1"/>
  <c r="K118" i="16"/>
  <c r="X118" i="16" s="1"/>
  <c r="L118" i="16"/>
  <c r="Q117" i="16"/>
  <c r="Y117" i="16" s="1"/>
  <c r="AG117" i="16" s="1"/>
  <c r="R117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9" i="16" l="1"/>
  <c r="P119" i="16" s="1"/>
  <c r="L119" i="16"/>
  <c r="K119" i="16"/>
  <c r="X119" i="16" s="1"/>
  <c r="S117" i="16"/>
  <c r="Z117" i="16"/>
  <c r="S112" i="16"/>
  <c r="Z112" i="16"/>
  <c r="Q113" i="16"/>
  <c r="Y113" i="16" s="1"/>
  <c r="AG113" i="16" s="1"/>
  <c r="R113" i="16"/>
  <c r="I85" i="16"/>
  <c r="I69" i="16"/>
  <c r="I101" i="16"/>
  <c r="I93" i="16"/>
  <c r="I77" i="16"/>
  <c r="I78" i="16"/>
  <c r="I70" i="16"/>
  <c r="I94" i="16"/>
  <c r="I86" i="16"/>
  <c r="I87" i="16"/>
  <c r="I103" i="16"/>
  <c r="I79" i="16"/>
  <c r="I71" i="16"/>
  <c r="I95" i="16"/>
  <c r="I96" i="16"/>
  <c r="I72" i="16"/>
  <c r="I104" i="16"/>
  <c r="I88" i="16"/>
  <c r="I80" i="16"/>
  <c r="I81" i="16"/>
  <c r="I73" i="16"/>
  <c r="I97" i="16"/>
  <c r="I105" i="16"/>
  <c r="I89" i="16"/>
  <c r="I106" i="16"/>
  <c r="I90" i="16"/>
  <c r="I98" i="16"/>
  <c r="I82" i="16"/>
  <c r="I74" i="16"/>
  <c r="I75" i="16"/>
  <c r="I83" i="16"/>
  <c r="I91" i="16"/>
  <c r="I107" i="16"/>
  <c r="I99" i="16"/>
  <c r="I100" i="16"/>
  <c r="I68" i="16"/>
  <c r="I84" i="16"/>
  <c r="I92" i="16"/>
  <c r="I76" i="16"/>
  <c r="I108" i="16"/>
  <c r="I116" i="16"/>
  <c r="I67" i="16"/>
  <c r="I115" i="16"/>
  <c r="Q118" i="16"/>
  <c r="Y118" i="16" s="1"/>
  <c r="AG118" i="16" s="1"/>
  <c r="R118" i="16"/>
  <c r="AA111" i="16"/>
  <c r="AH111" i="16"/>
  <c r="AI111" i="16" s="1"/>
  <c r="J114" i="16"/>
  <c r="P114" i="16" s="1"/>
  <c r="L114" i="16"/>
  <c r="K114" i="16"/>
  <c r="X114" i="16" s="1"/>
  <c r="S64" i="16"/>
  <c r="Z64" i="16"/>
  <c r="AA63" i="16"/>
  <c r="AH63" i="16"/>
  <c r="AI63" i="16" s="1"/>
  <c r="Q65" i="16"/>
  <c r="Y65" i="16" s="1"/>
  <c r="AG65" i="16" s="1"/>
  <c r="R65" i="16"/>
  <c r="J66" i="16"/>
  <c r="P66" i="16" s="1"/>
  <c r="K66" i="16"/>
  <c r="X66" i="16" s="1"/>
  <c r="L66" i="16"/>
  <c r="E121" i="9"/>
  <c r="L120" i="9"/>
  <c r="I120" i="9" s="1" a="1"/>
  <c r="I120" i="9" s="1"/>
  <c r="AN120" i="16" s="1"/>
  <c r="I120" i="16" s="1"/>
  <c r="J76" i="16" l="1"/>
  <c r="P76" i="16" s="1"/>
  <c r="L76" i="16"/>
  <c r="K76" i="16"/>
  <c r="X76" i="16" s="1"/>
  <c r="J83" i="16"/>
  <c r="P83" i="16" s="1"/>
  <c r="K83" i="16"/>
  <c r="X83" i="16" s="1"/>
  <c r="L83" i="16"/>
  <c r="J105" i="16"/>
  <c r="P105" i="16" s="1"/>
  <c r="K105" i="16"/>
  <c r="X105" i="16" s="1"/>
  <c r="L105" i="16"/>
  <c r="J96" i="16"/>
  <c r="P96" i="16" s="1"/>
  <c r="L96" i="16"/>
  <c r="K96" i="16"/>
  <c r="X96" i="16" s="1"/>
  <c r="J70" i="16"/>
  <c r="P70" i="16" s="1"/>
  <c r="K70" i="16"/>
  <c r="X70" i="16" s="1"/>
  <c r="L70" i="16"/>
  <c r="J115" i="16"/>
  <c r="P115" i="16" s="1"/>
  <c r="K115" i="16"/>
  <c r="X115" i="16" s="1"/>
  <c r="L115" i="16"/>
  <c r="Q66" i="16"/>
  <c r="Y66" i="16" s="1"/>
  <c r="AG66" i="16" s="1"/>
  <c r="R66" i="16"/>
  <c r="J92" i="16"/>
  <c r="P92" i="16" s="1"/>
  <c r="K92" i="16"/>
  <c r="X92" i="16" s="1"/>
  <c r="L92" i="16"/>
  <c r="J75" i="16"/>
  <c r="P75" i="16" s="1"/>
  <c r="K75" i="16"/>
  <c r="X75" i="16" s="1"/>
  <c r="L75" i="16"/>
  <c r="J97" i="16"/>
  <c r="P97" i="16" s="1"/>
  <c r="L97" i="16"/>
  <c r="K97" i="16"/>
  <c r="X97" i="16" s="1"/>
  <c r="J95" i="16"/>
  <c r="P95" i="16" s="1"/>
  <c r="L95" i="16"/>
  <c r="K95" i="16"/>
  <c r="X95" i="16" s="1"/>
  <c r="J78" i="16"/>
  <c r="P78" i="16" s="1"/>
  <c r="L78" i="16"/>
  <c r="K78" i="16"/>
  <c r="X78" i="16" s="1"/>
  <c r="AA112" i="16"/>
  <c r="AH112" i="16"/>
  <c r="AI112" i="16" s="1"/>
  <c r="J120" i="16"/>
  <c r="P120" i="16" s="1"/>
  <c r="L120" i="16"/>
  <c r="K120" i="16"/>
  <c r="X120" i="16" s="1"/>
  <c r="S118" i="16"/>
  <c r="Z118" i="16"/>
  <c r="J84" i="16"/>
  <c r="P84" i="16" s="1"/>
  <c r="K84" i="16"/>
  <c r="X84" i="16" s="1"/>
  <c r="L84" i="16"/>
  <c r="J74" i="16"/>
  <c r="P74" i="16" s="1"/>
  <c r="L74" i="16"/>
  <c r="K74" i="16"/>
  <c r="X74" i="16" s="1"/>
  <c r="J73" i="16"/>
  <c r="P73" i="16" s="1"/>
  <c r="K73" i="16"/>
  <c r="X73" i="16" s="1"/>
  <c r="L73" i="16"/>
  <c r="J71" i="16"/>
  <c r="P71" i="16" s="1"/>
  <c r="L71" i="16"/>
  <c r="K71" i="16"/>
  <c r="X71" i="16" s="1"/>
  <c r="J77" i="16"/>
  <c r="P77" i="16" s="1"/>
  <c r="L77" i="16"/>
  <c r="K77" i="16"/>
  <c r="X77" i="16" s="1"/>
  <c r="AA64" i="16"/>
  <c r="AH64" i="16"/>
  <c r="AI64" i="16" s="1"/>
  <c r="J68" i="16"/>
  <c r="P68" i="16" s="1"/>
  <c r="K68" i="16"/>
  <c r="X68" i="16" s="1"/>
  <c r="L68" i="16"/>
  <c r="J82" i="16"/>
  <c r="P82" i="16" s="1"/>
  <c r="K82" i="16"/>
  <c r="X82" i="16" s="1"/>
  <c r="L82" i="16"/>
  <c r="J81" i="16"/>
  <c r="P81" i="16" s="1"/>
  <c r="K81" i="16"/>
  <c r="X81" i="16" s="1"/>
  <c r="L81" i="16"/>
  <c r="J79" i="16"/>
  <c r="P79" i="16" s="1"/>
  <c r="L79" i="16"/>
  <c r="K79" i="16"/>
  <c r="X79" i="16" s="1"/>
  <c r="J93" i="16"/>
  <c r="P93" i="16" s="1"/>
  <c r="K93" i="16"/>
  <c r="X93" i="16" s="1"/>
  <c r="L93" i="16"/>
  <c r="AH117" i="16"/>
  <c r="AI117" i="16" s="1"/>
  <c r="AA117" i="16"/>
  <c r="J100" i="16"/>
  <c r="P100" i="16" s="1"/>
  <c r="K100" i="16"/>
  <c r="X100" i="16" s="1"/>
  <c r="L100" i="16"/>
  <c r="J98" i="16"/>
  <c r="P98" i="16" s="1"/>
  <c r="K98" i="16"/>
  <c r="X98" i="16" s="1"/>
  <c r="L98" i="16"/>
  <c r="J80" i="16"/>
  <c r="P80" i="16" s="1"/>
  <c r="L80" i="16"/>
  <c r="K80" i="16"/>
  <c r="X80" i="16" s="1"/>
  <c r="J103" i="16"/>
  <c r="P103" i="16" s="1"/>
  <c r="L103" i="16"/>
  <c r="K103" i="16"/>
  <c r="X103" i="16" s="1"/>
  <c r="J101" i="16"/>
  <c r="P101" i="16" s="1"/>
  <c r="L101" i="16"/>
  <c r="K101" i="16"/>
  <c r="X101" i="16" s="1"/>
  <c r="J67" i="16"/>
  <c r="P67" i="16" s="1"/>
  <c r="L67" i="16"/>
  <c r="K67" i="16"/>
  <c r="X67" i="16" s="1"/>
  <c r="J99" i="16"/>
  <c r="P99" i="16" s="1"/>
  <c r="K99" i="16"/>
  <c r="X99" i="16" s="1"/>
  <c r="L99" i="16"/>
  <c r="J90" i="16"/>
  <c r="P90" i="16" s="1"/>
  <c r="K90" i="16"/>
  <c r="X90" i="16" s="1"/>
  <c r="L90" i="16"/>
  <c r="J88" i="16"/>
  <c r="P88" i="16" s="1"/>
  <c r="L88" i="16"/>
  <c r="K88" i="16"/>
  <c r="X88" i="16" s="1"/>
  <c r="J87" i="16"/>
  <c r="P87" i="16" s="1"/>
  <c r="K87" i="16"/>
  <c r="X87" i="16" s="1"/>
  <c r="L87" i="16"/>
  <c r="J69" i="16"/>
  <c r="P69" i="16" s="1"/>
  <c r="L69" i="16"/>
  <c r="K69" i="16"/>
  <c r="X69" i="16" s="1"/>
  <c r="J107" i="16"/>
  <c r="P107" i="16" s="1"/>
  <c r="K107" i="16"/>
  <c r="X107" i="16" s="1"/>
  <c r="L107" i="16"/>
  <c r="J106" i="16"/>
  <c r="P106" i="16" s="1"/>
  <c r="K106" i="16"/>
  <c r="X106" i="16" s="1"/>
  <c r="L106" i="16"/>
  <c r="J104" i="16"/>
  <c r="P104" i="16" s="1"/>
  <c r="K104" i="16"/>
  <c r="X104" i="16" s="1"/>
  <c r="L104" i="16"/>
  <c r="J86" i="16"/>
  <c r="P86" i="16" s="1"/>
  <c r="L86" i="16"/>
  <c r="K86" i="16"/>
  <c r="X86" i="16" s="1"/>
  <c r="J85" i="16"/>
  <c r="P85" i="16" s="1"/>
  <c r="K85" i="16"/>
  <c r="X85" i="16" s="1"/>
  <c r="L85" i="16"/>
  <c r="J116" i="16"/>
  <c r="P116" i="16" s="1"/>
  <c r="L116" i="16"/>
  <c r="K116" i="16"/>
  <c r="X116" i="16" s="1"/>
  <c r="S65" i="16"/>
  <c r="Z65" i="16"/>
  <c r="Q114" i="16"/>
  <c r="Y114" i="16" s="1"/>
  <c r="AG114" i="16" s="1"/>
  <c r="R114" i="16"/>
  <c r="J108" i="16"/>
  <c r="P108" i="16" s="1"/>
  <c r="L108" i="16"/>
  <c r="K108" i="16"/>
  <c r="X108" i="16" s="1"/>
  <c r="J91" i="16"/>
  <c r="P91" i="16" s="1"/>
  <c r="L91" i="16"/>
  <c r="K91" i="16"/>
  <c r="X91" i="16" s="1"/>
  <c r="J89" i="16"/>
  <c r="P89" i="16" s="1"/>
  <c r="L89" i="16"/>
  <c r="K89" i="16"/>
  <c r="X89" i="16" s="1"/>
  <c r="J72" i="16"/>
  <c r="P72" i="16" s="1"/>
  <c r="L72" i="16"/>
  <c r="K72" i="16"/>
  <c r="X72" i="16" s="1"/>
  <c r="J94" i="16"/>
  <c r="P94" i="16" s="1"/>
  <c r="K94" i="16"/>
  <c r="X94" i="16" s="1"/>
  <c r="L94" i="16"/>
  <c r="S113" i="16"/>
  <c r="Z113" i="16"/>
  <c r="Q119" i="16"/>
  <c r="Y119" i="16" s="1"/>
  <c r="AG119" i="16" s="1"/>
  <c r="R119" i="16"/>
  <c r="L121" i="9"/>
  <c r="I121" i="9" s="1" a="1"/>
  <c r="I121" i="9" s="1"/>
  <c r="AN121" i="16" s="1"/>
  <c r="I121" i="16" s="1"/>
  <c r="E122" i="9"/>
  <c r="Q94" i="16" l="1"/>
  <c r="Y94" i="16" s="1"/>
  <c r="AG94" i="16" s="1"/>
  <c r="R94" i="16"/>
  <c r="Q87" i="16"/>
  <c r="Y87" i="16" s="1"/>
  <c r="AG87" i="16" s="1"/>
  <c r="R87" i="16"/>
  <c r="Q98" i="16"/>
  <c r="Y98" i="16" s="1"/>
  <c r="AG98" i="16" s="1"/>
  <c r="R98" i="16"/>
  <c r="Q93" i="16"/>
  <c r="Y93" i="16" s="1"/>
  <c r="AG93" i="16" s="1"/>
  <c r="R93" i="16"/>
  <c r="Q75" i="16"/>
  <c r="Y75" i="16" s="1"/>
  <c r="AG75" i="16" s="1"/>
  <c r="R75" i="16"/>
  <c r="Q115" i="16"/>
  <c r="Y115" i="16" s="1"/>
  <c r="AG115" i="16" s="1"/>
  <c r="R115" i="16"/>
  <c r="S114" i="16"/>
  <c r="Z114" i="16"/>
  <c r="Q69" i="16"/>
  <c r="Y69" i="16" s="1"/>
  <c r="AG69" i="16" s="1"/>
  <c r="R69" i="16"/>
  <c r="Q91" i="16"/>
  <c r="Y91" i="16" s="1"/>
  <c r="AG91" i="16" s="1"/>
  <c r="R91" i="16"/>
  <c r="Q86" i="16"/>
  <c r="Y86" i="16" s="1"/>
  <c r="AG86" i="16" s="1"/>
  <c r="R86" i="16"/>
  <c r="Q99" i="16"/>
  <c r="Y99" i="16" s="1"/>
  <c r="AG99" i="16" s="1"/>
  <c r="R99" i="16"/>
  <c r="Q82" i="16"/>
  <c r="Y82" i="16" s="1"/>
  <c r="AG82" i="16" s="1"/>
  <c r="R82" i="16"/>
  <c r="Q77" i="16"/>
  <c r="Y77" i="16" s="1"/>
  <c r="AG77" i="16" s="1"/>
  <c r="R77" i="16"/>
  <c r="Q105" i="16"/>
  <c r="Y105" i="16" s="1"/>
  <c r="AG105" i="16" s="1"/>
  <c r="R105" i="16"/>
  <c r="Q107" i="16"/>
  <c r="Y107" i="16" s="1"/>
  <c r="AG107" i="16" s="1"/>
  <c r="R107" i="16"/>
  <c r="Q103" i="16"/>
  <c r="Y103" i="16" s="1"/>
  <c r="AG103" i="16" s="1"/>
  <c r="R103" i="16"/>
  <c r="Q74" i="16"/>
  <c r="Y74" i="16" s="1"/>
  <c r="AG74" i="16" s="1"/>
  <c r="R74" i="16"/>
  <c r="Q120" i="16"/>
  <c r="Y120" i="16" s="1"/>
  <c r="AG120" i="16" s="1"/>
  <c r="R120" i="16"/>
  <c r="Q95" i="16"/>
  <c r="Y95" i="16" s="1"/>
  <c r="AG95" i="16" s="1"/>
  <c r="R95" i="16"/>
  <c r="Q72" i="16"/>
  <c r="Y72" i="16" s="1"/>
  <c r="AG72" i="16" s="1"/>
  <c r="R72" i="16"/>
  <c r="Q116" i="16"/>
  <c r="Y116" i="16" s="1"/>
  <c r="AG116" i="16" s="1"/>
  <c r="R116" i="16"/>
  <c r="Q88" i="16"/>
  <c r="Y88" i="16" s="1"/>
  <c r="AG88" i="16" s="1"/>
  <c r="R88" i="16"/>
  <c r="Q100" i="16"/>
  <c r="Y100" i="16" s="1"/>
  <c r="AG100" i="16" s="1"/>
  <c r="R100" i="16"/>
  <c r="Q79" i="16"/>
  <c r="Y79" i="16" s="1"/>
  <c r="AG79" i="16" s="1"/>
  <c r="R79" i="16"/>
  <c r="Q92" i="16"/>
  <c r="Y92" i="16" s="1"/>
  <c r="AG92" i="16" s="1"/>
  <c r="R92" i="16"/>
  <c r="Q70" i="16"/>
  <c r="Y70" i="16" s="1"/>
  <c r="AG70" i="16" s="1"/>
  <c r="R70" i="16"/>
  <c r="J121" i="16"/>
  <c r="P121" i="16" s="1"/>
  <c r="K121" i="16"/>
  <c r="X121" i="16" s="1"/>
  <c r="L121" i="16"/>
  <c r="S119" i="16"/>
  <c r="Z119" i="16"/>
  <c r="AA113" i="16"/>
  <c r="AH113" i="16"/>
  <c r="AI113" i="16" s="1"/>
  <c r="Q108" i="16"/>
  <c r="Y108" i="16" s="1"/>
  <c r="AG108" i="16" s="1"/>
  <c r="R108" i="16"/>
  <c r="Q104" i="16"/>
  <c r="Y104" i="16" s="1"/>
  <c r="AG104" i="16" s="1"/>
  <c r="R104" i="16"/>
  <c r="Q67" i="16"/>
  <c r="Y67" i="16" s="1"/>
  <c r="AG67" i="16" s="1"/>
  <c r="R67" i="16"/>
  <c r="Q68" i="16"/>
  <c r="Y68" i="16" s="1"/>
  <c r="AG68" i="16" s="1"/>
  <c r="R68" i="16"/>
  <c r="Q71" i="16"/>
  <c r="Y71" i="16" s="1"/>
  <c r="AG71" i="16" s="1"/>
  <c r="R71" i="16"/>
  <c r="S66" i="16"/>
  <c r="Z66" i="16"/>
  <c r="Q83" i="16"/>
  <c r="Y83" i="16" s="1"/>
  <c r="AG83" i="16" s="1"/>
  <c r="R83" i="16"/>
  <c r="Q84" i="16"/>
  <c r="Y84" i="16" s="1"/>
  <c r="AG84" i="16" s="1"/>
  <c r="R84" i="16"/>
  <c r="Q97" i="16"/>
  <c r="Y97" i="16" s="1"/>
  <c r="AG97" i="16" s="1"/>
  <c r="R97" i="16"/>
  <c r="Q85" i="16"/>
  <c r="Y85" i="16" s="1"/>
  <c r="AG85" i="16" s="1"/>
  <c r="R85" i="16"/>
  <c r="Q90" i="16"/>
  <c r="Y90" i="16" s="1"/>
  <c r="AG90" i="16" s="1"/>
  <c r="R90" i="16"/>
  <c r="Q81" i="16"/>
  <c r="Y81" i="16" s="1"/>
  <c r="AG81" i="16" s="1"/>
  <c r="R81" i="16"/>
  <c r="AH118" i="16"/>
  <c r="AI118" i="16" s="1"/>
  <c r="AA118" i="16"/>
  <c r="Q96" i="16"/>
  <c r="Y96" i="16" s="1"/>
  <c r="AG96" i="16" s="1"/>
  <c r="R96" i="16"/>
  <c r="Q80" i="16"/>
  <c r="Y80" i="16" s="1"/>
  <c r="AG80" i="16" s="1"/>
  <c r="R80" i="16"/>
  <c r="Q89" i="16"/>
  <c r="Y89" i="16" s="1"/>
  <c r="AG89" i="16" s="1"/>
  <c r="R89" i="16"/>
  <c r="AA65" i="16"/>
  <c r="AH65" i="16"/>
  <c r="AI65" i="16" s="1"/>
  <c r="Q106" i="16"/>
  <c r="Y106" i="16" s="1"/>
  <c r="AG106" i="16" s="1"/>
  <c r="R106" i="16"/>
  <c r="Q101" i="16"/>
  <c r="Y101" i="16" s="1"/>
  <c r="AG101" i="16" s="1"/>
  <c r="R101" i="16"/>
  <c r="Q73" i="16"/>
  <c r="Y73" i="16" s="1"/>
  <c r="AG73" i="16" s="1"/>
  <c r="R73" i="16"/>
  <c r="Q78" i="16"/>
  <c r="Y78" i="16" s="1"/>
  <c r="AG78" i="16" s="1"/>
  <c r="R78" i="16"/>
  <c r="Q76" i="16"/>
  <c r="Y76" i="16" s="1"/>
  <c r="AG76" i="16" s="1"/>
  <c r="R76" i="16"/>
  <c r="L122" i="9"/>
  <c r="I122" i="9" s="1" a="1"/>
  <c r="I122" i="9" s="1"/>
  <c r="AN122" i="16" s="1"/>
  <c r="I122" i="16" s="1"/>
  <c r="E123" i="9"/>
  <c r="S89" i="16" l="1"/>
  <c r="Z89" i="16"/>
  <c r="S90" i="16"/>
  <c r="Z90" i="16"/>
  <c r="AA119" i="16"/>
  <c r="AH119" i="16"/>
  <c r="AI119" i="16" s="1"/>
  <c r="S79" i="16"/>
  <c r="Z79" i="16"/>
  <c r="S72" i="16"/>
  <c r="Z72" i="16"/>
  <c r="S103" i="16"/>
  <c r="Z103" i="16"/>
  <c r="S82" i="16"/>
  <c r="Z82" i="16"/>
  <c r="S69" i="16"/>
  <c r="Z69" i="16"/>
  <c r="S93" i="16"/>
  <c r="Z93" i="16"/>
  <c r="S81" i="16"/>
  <c r="Z81" i="16"/>
  <c r="S68" i="16"/>
  <c r="Z68" i="16"/>
  <c r="S80" i="16"/>
  <c r="Z80" i="16"/>
  <c r="S67" i="16"/>
  <c r="Z67" i="16"/>
  <c r="S100" i="16"/>
  <c r="Z100" i="16"/>
  <c r="S95" i="16"/>
  <c r="Z95" i="16"/>
  <c r="S107" i="16"/>
  <c r="Z107" i="16"/>
  <c r="S99" i="16"/>
  <c r="Z99" i="16"/>
  <c r="AA114" i="16"/>
  <c r="AH114" i="16"/>
  <c r="AI114" i="16" s="1"/>
  <c r="S98" i="16"/>
  <c r="Z98" i="16"/>
  <c r="S76" i="16"/>
  <c r="Z76" i="16"/>
  <c r="S96" i="16"/>
  <c r="Z96" i="16"/>
  <c r="AA66" i="16"/>
  <c r="AH66" i="16"/>
  <c r="AI66" i="16" s="1"/>
  <c r="S104" i="16"/>
  <c r="Z104" i="16"/>
  <c r="S71" i="16"/>
  <c r="Z71" i="16"/>
  <c r="J122" i="16"/>
  <c r="P122" i="16" s="1"/>
  <c r="L122" i="16"/>
  <c r="K122" i="16"/>
  <c r="X122" i="16" s="1"/>
  <c r="S106" i="16"/>
  <c r="Z106" i="16"/>
  <c r="S85" i="16"/>
  <c r="Z85" i="16"/>
  <c r="S78" i="16"/>
  <c r="Z78" i="16"/>
  <c r="S97" i="16"/>
  <c r="Z97" i="16"/>
  <c r="S108" i="16"/>
  <c r="Z108" i="16"/>
  <c r="Q121" i="16"/>
  <c r="Y121" i="16" s="1"/>
  <c r="AG121" i="16" s="1"/>
  <c r="R121" i="16"/>
  <c r="Z70" i="16"/>
  <c r="S70" i="16"/>
  <c r="Z88" i="16"/>
  <c r="S88" i="16"/>
  <c r="S120" i="16"/>
  <c r="Z120" i="16"/>
  <c r="S105" i="16"/>
  <c r="Z105" i="16"/>
  <c r="S86" i="16"/>
  <c r="Z86" i="16"/>
  <c r="S115" i="16"/>
  <c r="Z115" i="16"/>
  <c r="S87" i="16"/>
  <c r="Z87" i="16"/>
  <c r="S92" i="16"/>
  <c r="Z92" i="16"/>
  <c r="S116" i="16"/>
  <c r="Z116" i="16"/>
  <c r="Z74" i="16"/>
  <c r="S74" i="16"/>
  <c r="S77" i="16"/>
  <c r="Z77" i="16"/>
  <c r="S91" i="16"/>
  <c r="Z91" i="16"/>
  <c r="S75" i="16"/>
  <c r="Z75" i="16"/>
  <c r="S94" i="16"/>
  <c r="Z94" i="16"/>
  <c r="S73" i="16"/>
  <c r="Z73" i="16"/>
  <c r="S84" i="16"/>
  <c r="Z84" i="16"/>
  <c r="S101" i="16"/>
  <c r="Z101" i="16"/>
  <c r="S83" i="16"/>
  <c r="Z83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70" i="16" l="1"/>
  <c r="AI70" i="16" s="1"/>
  <c r="AA70" i="16"/>
  <c r="AA71" i="16"/>
  <c r="AH71" i="16"/>
  <c r="AI71" i="16" s="1"/>
  <c r="AH76" i="16"/>
  <c r="AI76" i="16" s="1"/>
  <c r="AA76" i="16"/>
  <c r="AA107" i="16"/>
  <c r="AH107" i="16"/>
  <c r="AI107" i="16" s="1"/>
  <c r="AA80" i="16"/>
  <c r="AH80" i="16"/>
  <c r="AI80" i="16" s="1"/>
  <c r="AA69" i="16"/>
  <c r="AH69" i="16"/>
  <c r="AI69" i="16" s="1"/>
  <c r="AH79" i="16"/>
  <c r="AI79" i="16" s="1"/>
  <c r="AA79" i="16"/>
  <c r="AA86" i="16"/>
  <c r="AH86" i="16"/>
  <c r="AI86" i="16" s="1"/>
  <c r="AH84" i="16"/>
  <c r="AI84" i="16" s="1"/>
  <c r="AA84" i="16"/>
  <c r="AA105" i="16"/>
  <c r="AH105" i="16"/>
  <c r="AI105" i="16" s="1"/>
  <c r="S121" i="16"/>
  <c r="Z121" i="16"/>
  <c r="AA85" i="16"/>
  <c r="AH85" i="16"/>
  <c r="AI85" i="16" s="1"/>
  <c r="AH116" i="16"/>
  <c r="AI116" i="16" s="1"/>
  <c r="AA116" i="16"/>
  <c r="AH78" i="16"/>
  <c r="AI78" i="16" s="1"/>
  <c r="AA78" i="16"/>
  <c r="AA91" i="16"/>
  <c r="AH91" i="16"/>
  <c r="AI91" i="16" s="1"/>
  <c r="AH104" i="16"/>
  <c r="AI104" i="16" s="1"/>
  <c r="AA104" i="16"/>
  <c r="AA98" i="16"/>
  <c r="AH98" i="16"/>
  <c r="AI98" i="16" s="1"/>
  <c r="AA95" i="16"/>
  <c r="AH95" i="16"/>
  <c r="AI95" i="16" s="1"/>
  <c r="AA68" i="16"/>
  <c r="AH68" i="16"/>
  <c r="AI68" i="16" s="1"/>
  <c r="AH82" i="16"/>
  <c r="AI82" i="16" s="1"/>
  <c r="AA82" i="16"/>
  <c r="AH101" i="16"/>
  <c r="AI101" i="16" s="1"/>
  <c r="AA101" i="16"/>
  <c r="I125" i="16"/>
  <c r="I126" i="16"/>
  <c r="I127" i="16"/>
  <c r="I128" i="16"/>
  <c r="I129" i="16"/>
  <c r="I130" i="16"/>
  <c r="I131" i="16"/>
  <c r="I124" i="16"/>
  <c r="I132" i="16"/>
  <c r="AH73" i="16"/>
  <c r="AI73" i="16" s="1"/>
  <c r="AA73" i="16"/>
  <c r="AA77" i="16"/>
  <c r="AH77" i="16"/>
  <c r="AI77" i="16" s="1"/>
  <c r="AH87" i="16"/>
  <c r="AI87" i="16" s="1"/>
  <c r="AA87" i="16"/>
  <c r="AA120" i="16"/>
  <c r="AH120" i="16"/>
  <c r="AI120" i="16" s="1"/>
  <c r="AA108" i="16"/>
  <c r="AH108" i="16"/>
  <c r="AI108" i="16" s="1"/>
  <c r="AA106" i="16"/>
  <c r="AH106" i="16"/>
  <c r="AI106" i="16" s="1"/>
  <c r="AH75" i="16"/>
  <c r="AI75" i="16" s="1"/>
  <c r="AA75" i="16"/>
  <c r="Q122" i="16"/>
  <c r="Y122" i="16" s="1"/>
  <c r="AG122" i="16" s="1"/>
  <c r="R122" i="16"/>
  <c r="AH92" i="16"/>
  <c r="AI92" i="16" s="1"/>
  <c r="AA92" i="16"/>
  <c r="AH100" i="16"/>
  <c r="AI100" i="16" s="1"/>
  <c r="AA100" i="16"/>
  <c r="AA81" i="16"/>
  <c r="AH81" i="16"/>
  <c r="AI81" i="16" s="1"/>
  <c r="AA103" i="16"/>
  <c r="AH103" i="16"/>
  <c r="AI103" i="16" s="1"/>
  <c r="AA90" i="16"/>
  <c r="AH90" i="16"/>
  <c r="AI90" i="16" s="1"/>
  <c r="J123" i="16"/>
  <c r="P123" i="16" s="1"/>
  <c r="L123" i="16"/>
  <c r="K123" i="16"/>
  <c r="X123" i="16" s="1"/>
  <c r="AH83" i="16"/>
  <c r="AI83" i="16" s="1"/>
  <c r="AA83" i="16"/>
  <c r="AA94" i="16"/>
  <c r="AH94" i="16"/>
  <c r="AI94" i="16" s="1"/>
  <c r="AH115" i="16"/>
  <c r="AI115" i="16" s="1"/>
  <c r="AA115" i="16"/>
  <c r="AA97" i="16"/>
  <c r="AH97" i="16"/>
  <c r="AI97" i="16" s="1"/>
  <c r="AA74" i="16"/>
  <c r="AH74" i="16"/>
  <c r="AI74" i="16" s="1"/>
  <c r="AA88" i="16"/>
  <c r="AH88" i="16"/>
  <c r="AI88" i="16" s="1"/>
  <c r="AH96" i="16"/>
  <c r="AI96" i="16" s="1"/>
  <c r="AA96" i="16"/>
  <c r="AA99" i="16"/>
  <c r="AH99" i="16"/>
  <c r="AI99" i="16" s="1"/>
  <c r="AA67" i="16"/>
  <c r="AH67" i="16"/>
  <c r="AI67" i="16" s="1"/>
  <c r="AA93" i="16"/>
  <c r="AH93" i="16"/>
  <c r="AI93" i="16" s="1"/>
  <c r="AA72" i="16"/>
  <c r="AH72" i="16"/>
  <c r="AI72" i="16" s="1"/>
  <c r="AH89" i="16"/>
  <c r="AI89" i="16" s="1"/>
  <c r="AA89" i="16"/>
  <c r="J130" i="16" l="1"/>
  <c r="P130" i="16" s="1"/>
  <c r="K130" i="16"/>
  <c r="X130" i="16" s="1"/>
  <c r="L130" i="16"/>
  <c r="J129" i="16"/>
  <c r="P129" i="16" s="1"/>
  <c r="L129" i="16"/>
  <c r="K129" i="16"/>
  <c r="X129" i="16" s="1"/>
  <c r="Q123" i="16"/>
  <c r="Y123" i="16" s="1"/>
  <c r="AG123" i="16" s="1"/>
  <c r="R123" i="16"/>
  <c r="J128" i="16"/>
  <c r="P128" i="16" s="1"/>
  <c r="L128" i="16"/>
  <c r="K128" i="16"/>
  <c r="X128" i="16" s="1"/>
  <c r="AA121" i="16"/>
  <c r="AH121" i="16"/>
  <c r="AI121" i="16" s="1"/>
  <c r="J127" i="16"/>
  <c r="P127" i="16" s="1"/>
  <c r="L127" i="16"/>
  <c r="K127" i="16"/>
  <c r="X127" i="16" s="1"/>
  <c r="J126" i="16"/>
  <c r="P126" i="16" s="1"/>
  <c r="L126" i="16"/>
  <c r="K126" i="16"/>
  <c r="X126" i="16" s="1"/>
  <c r="S122" i="16"/>
  <c r="Z122" i="16"/>
  <c r="J125" i="16"/>
  <c r="P125" i="16" s="1"/>
  <c r="L125" i="16"/>
  <c r="K125" i="16"/>
  <c r="X125" i="16" s="1"/>
  <c r="J132" i="16"/>
  <c r="P132" i="16" s="1"/>
  <c r="K132" i="16"/>
  <c r="X132" i="16" s="1"/>
  <c r="L132" i="16"/>
  <c r="J124" i="16"/>
  <c r="P124" i="16" s="1"/>
  <c r="K124" i="16"/>
  <c r="X124" i="16" s="1"/>
  <c r="L124" i="16"/>
  <c r="J131" i="16"/>
  <c r="P131" i="16" s="1"/>
  <c r="L131" i="16"/>
  <c r="K131" i="16"/>
  <c r="X131" i="16" s="1"/>
  <c r="S123" i="16" l="1"/>
  <c r="Z123" i="16"/>
  <c r="Q125" i="16"/>
  <c r="R125" i="16"/>
  <c r="Q127" i="16"/>
  <c r="R127" i="16"/>
  <c r="AA122" i="16"/>
  <c r="AH122" i="16"/>
  <c r="AI122" i="16" s="1"/>
  <c r="Q124" i="16"/>
  <c r="Y124" i="16" s="1"/>
  <c r="AG124" i="16" s="1"/>
  <c r="R124" i="16"/>
  <c r="Q129" i="16"/>
  <c r="R129" i="16"/>
  <c r="Q131" i="16"/>
  <c r="R131" i="16"/>
  <c r="Q132" i="16"/>
  <c r="R132" i="16"/>
  <c r="Q126" i="16"/>
  <c r="R126" i="16"/>
  <c r="Q128" i="16"/>
  <c r="R128" i="16"/>
  <c r="Q130" i="16"/>
  <c r="R130" i="16"/>
  <c r="H8" i="17" l="1" a="1"/>
  <c r="H8" i="17" s="1"/>
  <c r="H7" i="17" a="1"/>
  <c r="H7" i="17" s="1"/>
  <c r="H6" i="17" a="1"/>
  <c r="H6" i="17" s="1"/>
  <c r="Y126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13" i="17" a="1"/>
  <c r="H13" i="17" s="1"/>
  <c r="H17" i="17" a="1"/>
  <c r="H17" i="17" s="1"/>
  <c r="H14" i="17" a="1"/>
  <c r="H14" i="17" s="1"/>
  <c r="H16" i="17" a="1"/>
  <c r="H16" i="17" s="1"/>
  <c r="H15" i="17" a="1"/>
  <c r="H15" i="17" s="1"/>
  <c r="Y128" i="16"/>
  <c r="H26" i="17" a="1"/>
  <c r="H26" i="17" s="1"/>
  <c r="Y132" i="16"/>
  <c r="H68" i="17" a="1"/>
  <c r="H68" i="17" s="1"/>
  <c r="H67" i="17" a="1"/>
  <c r="H67" i="17" s="1"/>
  <c r="H66" i="17" a="1"/>
  <c r="H66" i="17" s="1"/>
  <c r="Z130" i="16"/>
  <c r="S130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54" i="17" a="1"/>
  <c r="H54" i="17" s="1"/>
  <c r="H53" i="17" a="1"/>
  <c r="H53" i="17" s="1"/>
  <c r="H55" i="17" a="1"/>
  <c r="H55" i="17" s="1"/>
  <c r="H56" i="17" a="1"/>
  <c r="H56" i="17" s="1"/>
  <c r="S127" i="16"/>
  <c r="Z127" i="16"/>
  <c r="H11" i="17" a="1"/>
  <c r="H11" i="17" s="1"/>
  <c r="H10" i="17" a="1"/>
  <c r="H10" i="17" s="1"/>
  <c r="H9" i="17" a="1"/>
  <c r="H9" i="17" s="1"/>
  <c r="H12" i="17" a="1"/>
  <c r="H12" i="17" s="1"/>
  <c r="Y127" i="16"/>
  <c r="H25" i="17" a="1"/>
  <c r="H25" i="17" s="1"/>
  <c r="Y131" i="16"/>
  <c r="H59" i="17" a="1"/>
  <c r="H59" i="17" s="1"/>
  <c r="H61" i="17" a="1"/>
  <c r="H61" i="17" s="1"/>
  <c r="H58" i="17" a="1"/>
  <c r="H58" i="17" s="1"/>
  <c r="H57" i="17" a="1"/>
  <c r="H57" i="17" s="1"/>
  <c r="H60" i="17" a="1"/>
  <c r="H60" i="17" s="1"/>
  <c r="S128" i="16"/>
  <c r="Z128" i="16"/>
  <c r="H62" i="17" a="1"/>
  <c r="H62" i="17" s="1"/>
  <c r="H64" i="17" a="1"/>
  <c r="H64" i="17" s="1"/>
  <c r="H65" i="17" a="1"/>
  <c r="H65" i="17" s="1"/>
  <c r="H63" i="17" a="1"/>
  <c r="H63" i="17" s="1"/>
  <c r="S129" i="16"/>
  <c r="Z129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22" i="17" a="1"/>
  <c r="H22" i="17" s="1"/>
  <c r="H23" i="17" a="1"/>
  <c r="H23" i="17" s="1"/>
  <c r="H24" i="17" a="1"/>
  <c r="H24" i="17" s="1"/>
  <c r="Y130" i="16"/>
  <c r="H5" i="17" a="1"/>
  <c r="H5" i="17" s="1"/>
  <c r="Y125" i="16"/>
  <c r="H18" i="17" a="1"/>
  <c r="H18" i="17" s="1"/>
  <c r="H20" i="17" a="1"/>
  <c r="H20" i="17" s="1"/>
  <c r="H19" i="17" a="1"/>
  <c r="H19" i="17" s="1"/>
  <c r="H21" i="17" a="1"/>
  <c r="H21" i="17" s="1"/>
  <c r="Y129" i="16"/>
  <c r="H51" i="17" a="1"/>
  <c r="H51" i="17" s="1"/>
  <c r="H52" i="17" a="1"/>
  <c r="H52" i="17" s="1"/>
  <c r="H50" i="17" a="1"/>
  <c r="H50" i="17" s="1"/>
  <c r="S126" i="16"/>
  <c r="Z126" i="16"/>
  <c r="S124" i="16"/>
  <c r="Z124" i="16"/>
  <c r="AA123" i="16"/>
  <c r="AH123" i="16"/>
  <c r="AI123" i="16" s="1"/>
  <c r="U6" i="17" l="1"/>
  <c r="U28" i="17" s="1"/>
  <c r="H578" i="17" s="1" a="1"/>
  <c r="H578" i="17" s="1"/>
  <c r="U10" i="17"/>
  <c r="U32" i="17" s="1"/>
  <c r="H582" i="17" s="1" a="1"/>
  <c r="H582" i="17" s="1"/>
  <c r="AG127" i="16"/>
  <c r="H142" i="17" a="1"/>
  <c r="H142" i="17" s="1"/>
  <c r="H144" i="17" a="1"/>
  <c r="H144" i="17" s="1"/>
  <c r="H143" i="17" a="1"/>
  <c r="H143" i="17" s="1"/>
  <c r="H141" i="17" a="1"/>
  <c r="H141" i="17" s="1"/>
  <c r="AG130" i="16"/>
  <c r="H155" i="17" a="1"/>
  <c r="H155" i="17" s="1"/>
  <c r="H156" i="17" a="1"/>
  <c r="H156" i="17" s="1"/>
  <c r="H154" i="17" a="1"/>
  <c r="H154" i="17" s="1"/>
  <c r="U8" i="17"/>
  <c r="U30" i="17" s="1"/>
  <c r="H580" i="17" s="1" a="1"/>
  <c r="H580" i="17" s="1"/>
  <c r="H108" i="17" a="1"/>
  <c r="H108" i="17" s="1"/>
  <c r="H107" i="17" a="1"/>
  <c r="H107" i="17" s="1"/>
  <c r="H106" i="17" a="1"/>
  <c r="H106" i="17" s="1"/>
  <c r="H109" i="17" a="1"/>
  <c r="H109" i="17" s="1"/>
  <c r="AG129" i="16"/>
  <c r="H150" i="17" a="1"/>
  <c r="H150" i="17" s="1"/>
  <c r="H152" i="17" a="1"/>
  <c r="H152" i="17" s="1"/>
  <c r="H153" i="17" a="1"/>
  <c r="H153" i="17" s="1"/>
  <c r="H151" i="17" a="1"/>
  <c r="H151" i="17" s="1"/>
  <c r="AH131" i="16"/>
  <c r="AA131" i="16"/>
  <c r="H245" i="17" s="1" a="1"/>
  <c r="H245" i="17" s="1"/>
  <c r="W22" i="17" s="1"/>
  <c r="H201" i="17" a="1"/>
  <c r="H201" i="17" s="1"/>
  <c r="W11" i="17" s="1"/>
  <c r="W33" i="17" s="1"/>
  <c r="H599" i="17" s="1" a="1"/>
  <c r="H599" i="17" s="1"/>
  <c r="AG132" i="16"/>
  <c r="H290" i="17" s="1" a="1"/>
  <c r="H290" i="17" s="1"/>
  <c r="H158" i="17" a="1"/>
  <c r="H158" i="17" s="1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AG128" i="16"/>
  <c r="H146" i="17" a="1"/>
  <c r="H146" i="17" s="1"/>
  <c r="H148" i="17" a="1"/>
  <c r="H148" i="17" s="1"/>
  <c r="H145" i="17" a="1"/>
  <c r="H145" i="17" s="1"/>
  <c r="H147" i="17" a="1"/>
  <c r="H147" i="17" s="1"/>
  <c r="H149" i="17" a="1"/>
  <c r="H149" i="17" s="1"/>
  <c r="AA126" i="16"/>
  <c r="AH126" i="16"/>
  <c r="H183" i="17" a="1"/>
  <c r="H183" i="17" s="1"/>
  <c r="H184" i="17" a="1"/>
  <c r="H184" i="17" s="1"/>
  <c r="H182" i="17" a="1"/>
  <c r="H182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U9" i="17"/>
  <c r="U31" i="17" s="1"/>
  <c r="H581" i="17" s="1" a="1"/>
  <c r="H581" i="17" s="1"/>
  <c r="AG131" i="16"/>
  <c r="H289" i="17" s="1" a="1"/>
  <c r="H289" i="17" s="1"/>
  <c r="H157" i="17" a="1"/>
  <c r="H157" i="17" s="1"/>
  <c r="H98" i="17" a="1"/>
  <c r="H98" i="17" s="1"/>
  <c r="H100" i="17" a="1"/>
  <c r="H100" i="17" s="1"/>
  <c r="H99" i="17" a="1"/>
  <c r="H99" i="17" s="1"/>
  <c r="H97" i="17" a="1"/>
  <c r="H97" i="17" s="1"/>
  <c r="H112" i="17" a="1"/>
  <c r="H112" i="17" s="1"/>
  <c r="H111" i="17" a="1"/>
  <c r="H111" i="17" s="1"/>
  <c r="H110" i="17" a="1"/>
  <c r="H110" i="17" s="1"/>
  <c r="AG126" i="16"/>
  <c r="H140" i="17" a="1"/>
  <c r="H140" i="17" s="1"/>
  <c r="H139" i="17" a="1"/>
  <c r="H139" i="17" s="1"/>
  <c r="H138" i="17" a="1"/>
  <c r="H138" i="17" s="1"/>
  <c r="AA128" i="16"/>
  <c r="AH128" i="16"/>
  <c r="H192" i="17" a="1"/>
  <c r="H192" i="17" s="1"/>
  <c r="H189" i="17" a="1"/>
  <c r="H189" i="17" s="1"/>
  <c r="H191" i="17" a="1"/>
  <c r="H191" i="17" s="1"/>
  <c r="H193" i="17" a="1"/>
  <c r="H193" i="17" s="1"/>
  <c r="H190" i="17" a="1"/>
  <c r="H190" i="17" s="1"/>
  <c r="AA130" i="16"/>
  <c r="AH130" i="16"/>
  <c r="H199" i="17" a="1"/>
  <c r="H199" i="17" s="1"/>
  <c r="H198" i="17" a="1"/>
  <c r="H198" i="17" s="1"/>
  <c r="W10" i="17" s="1"/>
  <c r="W32" i="17" s="1"/>
  <c r="H598" i="17" s="1" a="1"/>
  <c r="H598" i="17" s="1"/>
  <c r="H200" i="17" a="1"/>
  <c r="H200" i="17" s="1"/>
  <c r="AH124" i="16"/>
  <c r="AI124" i="16" s="1"/>
  <c r="AA124" i="16"/>
  <c r="AA127" i="16"/>
  <c r="AH127" i="16"/>
  <c r="H188" i="17" a="1"/>
  <c r="H188" i="17" s="1"/>
  <c r="H186" i="17" a="1"/>
  <c r="H186" i="17" s="1"/>
  <c r="H185" i="17" a="1"/>
  <c r="H185" i="17" s="1"/>
  <c r="W7" i="17" s="1"/>
  <c r="W29" i="17" s="1"/>
  <c r="H595" i="17" s="1" a="1"/>
  <c r="H595" i="17" s="1"/>
  <c r="H187" i="17" a="1"/>
  <c r="H187" i="17" s="1"/>
  <c r="H96" i="17" a="1"/>
  <c r="H96" i="17" s="1"/>
  <c r="H95" i="17" a="1"/>
  <c r="H95" i="17" s="1"/>
  <c r="H94" i="17" a="1"/>
  <c r="H94" i="17" s="1"/>
  <c r="AG125" i="16"/>
  <c r="H269" i="17" s="1" a="1"/>
  <c r="H269" i="17" s="1"/>
  <c r="H137" i="17" a="1"/>
  <c r="H137" i="17" s="1"/>
  <c r="H104" i="17" a="1"/>
  <c r="H104" i="17" s="1"/>
  <c r="H102" i="17" a="1"/>
  <c r="H102" i="17" s="1"/>
  <c r="H103" i="17" a="1"/>
  <c r="H103" i="17" s="1"/>
  <c r="H101" i="17" a="1"/>
  <c r="H101" i="17" s="1"/>
  <c r="H105" i="17" a="1"/>
  <c r="H105" i="17" s="1"/>
  <c r="AA129" i="16"/>
  <c r="AH129" i="16"/>
  <c r="H196" i="17" a="1"/>
  <c r="H196" i="17" s="1"/>
  <c r="H195" i="17" a="1"/>
  <c r="H195" i="17" s="1"/>
  <c r="H197" i="17" a="1"/>
  <c r="H197" i="17" s="1"/>
  <c r="H194" i="17" a="1"/>
  <c r="H194" i="17" s="1"/>
  <c r="W9" i="17" s="1"/>
  <c r="W31" i="17" s="1"/>
  <c r="H597" i="17" s="1" a="1"/>
  <c r="H597" i="17" s="1"/>
  <c r="U7" i="17"/>
  <c r="U29" i="17" s="1"/>
  <c r="H579" i="17" s="1" a="1"/>
  <c r="H579" i="17" s="1"/>
  <c r="U20" i="17" l="1"/>
  <c r="H228" i="17" a="1"/>
  <c r="H228" i="17" s="1"/>
  <c r="H227" i="17" a="1"/>
  <c r="H227" i="17" s="1"/>
  <c r="H226" i="17" a="1"/>
  <c r="H226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AI128" i="16"/>
  <c r="H324" i="17" a="1"/>
  <c r="H324" i="17" s="1"/>
  <c r="H322" i="17" a="1"/>
  <c r="H322" i="17" s="1"/>
  <c r="H321" i="17" a="1"/>
  <c r="H321" i="17" s="1"/>
  <c r="H323" i="17" a="1"/>
  <c r="H323" i="17" s="1"/>
  <c r="H325" i="17" a="1"/>
  <c r="H325" i="17" s="1"/>
  <c r="AI130" i="16"/>
  <c r="H332" i="17" a="1"/>
  <c r="H332" i="17" s="1"/>
  <c r="H331" i="17" a="1"/>
  <c r="H331" i="17" s="1"/>
  <c r="H330" i="17" a="1"/>
  <c r="H330" i="17" s="1"/>
  <c r="H237" i="17" a="1"/>
  <c r="H237" i="17" s="1"/>
  <c r="H234" i="17" a="1"/>
  <c r="H234" i="17" s="1"/>
  <c r="H236" i="17" a="1"/>
  <c r="H236" i="17" s="1"/>
  <c r="H233" i="17" a="1"/>
  <c r="H233" i="17" s="1"/>
  <c r="H235" i="17" a="1"/>
  <c r="H235" i="17" s="1"/>
  <c r="U18" i="17"/>
  <c r="AI129" i="16"/>
  <c r="H328" i="17" a="1"/>
  <c r="H328" i="17" s="1"/>
  <c r="H327" i="17" a="1"/>
  <c r="H327" i="17" s="1"/>
  <c r="H329" i="17" a="1"/>
  <c r="H329" i="17" s="1"/>
  <c r="H326" i="17" a="1"/>
  <c r="H326" i="17" s="1"/>
  <c r="AI127" i="16"/>
  <c r="H317" i="17" a="1"/>
  <c r="H317" i="17" s="1"/>
  <c r="H318" i="17" a="1"/>
  <c r="H318" i="17" s="1"/>
  <c r="H320" i="17" a="1"/>
  <c r="H320" i="17" s="1"/>
  <c r="H319" i="17" a="1"/>
  <c r="H319" i="17" s="1"/>
  <c r="H244" i="17" a="1"/>
  <c r="H244" i="17" s="1"/>
  <c r="H243" i="17" a="1"/>
  <c r="H243" i="17" s="1"/>
  <c r="H242" i="17" a="1"/>
  <c r="H242" i="17" s="1"/>
  <c r="AI125" i="16"/>
  <c r="H357" i="17" s="1" a="1"/>
  <c r="H357" i="17" s="1"/>
  <c r="Y16" i="17" s="1"/>
  <c r="H313" i="17" a="1"/>
  <c r="H313" i="17" s="1"/>
  <c r="Y5" i="17" s="1"/>
  <c r="H283" i="17" a="1"/>
  <c r="H283" i="17" s="1"/>
  <c r="H285" i="17" a="1"/>
  <c r="H285" i="17" s="1"/>
  <c r="H282" i="17" a="1"/>
  <c r="H282" i="17" s="1"/>
  <c r="H284" i="17" a="1"/>
  <c r="H284" i="17" s="1"/>
  <c r="H240" i="17" a="1"/>
  <c r="H240" i="17" s="1"/>
  <c r="H238" i="17" a="1"/>
  <c r="H238" i="17" s="1"/>
  <c r="H239" i="17" a="1"/>
  <c r="H239" i="17" s="1"/>
  <c r="H241" i="17" a="1"/>
  <c r="H241" i="17" s="1"/>
  <c r="U17" i="17"/>
  <c r="H230" i="17" a="1"/>
  <c r="H230" i="17" s="1"/>
  <c r="H232" i="17" a="1"/>
  <c r="H232" i="17" s="1"/>
  <c r="H231" i="17" a="1"/>
  <c r="H231" i="17" s="1"/>
  <c r="H229" i="17" a="1"/>
  <c r="H229" i="17" s="1"/>
  <c r="W6" i="17"/>
  <c r="W28" i="17" s="1"/>
  <c r="H594" i="17" s="1" a="1"/>
  <c r="H594" i="17" s="1"/>
  <c r="H288" i="17" a="1"/>
  <c r="H288" i="17" s="1"/>
  <c r="H286" i="17" a="1"/>
  <c r="H286" i="17" s="1"/>
  <c r="H287" i="17" a="1"/>
  <c r="H287" i="17" s="1"/>
  <c r="U19" i="17"/>
  <c r="H272" i="17" a="1"/>
  <c r="H272" i="17" s="1"/>
  <c r="H271" i="17" a="1"/>
  <c r="H271" i="17" s="1"/>
  <c r="H270" i="17" a="1"/>
  <c r="H270" i="17" s="1"/>
  <c r="H280" i="17" a="1"/>
  <c r="H280" i="17" s="1"/>
  <c r="H278" i="17" a="1"/>
  <c r="H278" i="17" s="1"/>
  <c r="H279" i="17" a="1"/>
  <c r="H279" i="17" s="1"/>
  <c r="H277" i="17" a="1"/>
  <c r="H277" i="17" s="1"/>
  <c r="H281" i="17" a="1"/>
  <c r="H281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W8" i="17"/>
  <c r="W30" i="17" s="1"/>
  <c r="H596" i="17" s="1" a="1"/>
  <c r="H596" i="17" s="1"/>
  <c r="U21" i="17"/>
  <c r="AI126" i="16"/>
  <c r="H314" i="17" a="1"/>
  <c r="H314" i="17" s="1"/>
  <c r="H316" i="17" a="1"/>
  <c r="H316" i="17" s="1"/>
  <c r="H315" i="17" a="1"/>
  <c r="H315" i="17" s="1"/>
  <c r="H274" i="17" a="1"/>
  <c r="H274" i="17" s="1"/>
  <c r="H276" i="17" a="1"/>
  <c r="H276" i="17" s="1"/>
  <c r="H273" i="17" a="1"/>
  <c r="H273" i="17" s="1"/>
  <c r="H275" i="17" a="1"/>
  <c r="H275" i="17" s="1"/>
  <c r="W17" i="17" l="1"/>
  <c r="W19" i="17"/>
  <c r="Y6" i="17"/>
  <c r="Y28" i="17" s="1"/>
  <c r="H610" i="17" s="1" a="1"/>
  <c r="H610" i="17" s="1"/>
  <c r="W21" i="17"/>
  <c r="W18" i="17"/>
  <c r="H361" i="17" a="1"/>
  <c r="H361" i="17" s="1"/>
  <c r="H364" i="17" a="1"/>
  <c r="H364" i="17" s="1"/>
  <c r="H362" i="17" a="1"/>
  <c r="H362" i="17" s="1"/>
  <c r="H363" i="17" a="1"/>
  <c r="H363" i="17" s="1"/>
  <c r="W20" i="17"/>
  <c r="Y10" i="17"/>
  <c r="Y32" i="17" s="1"/>
  <c r="H614" i="17" s="1" a="1"/>
  <c r="H614" i="17" s="1"/>
  <c r="H370" i="17" a="1"/>
  <c r="H370" i="17" s="1"/>
  <c r="H372" i="17" a="1"/>
  <c r="H372" i="17" s="1"/>
  <c r="H371" i="17" a="1"/>
  <c r="H371" i="17" s="1"/>
  <c r="H373" i="17" a="1"/>
  <c r="H373" i="17" s="1"/>
  <c r="H366" i="17" a="1"/>
  <c r="H366" i="17" s="1"/>
  <c r="H367" i="17" a="1"/>
  <c r="H367" i="17" s="1"/>
  <c r="H369" i="17" a="1"/>
  <c r="H369" i="17" s="1"/>
  <c r="H368" i="17" a="1"/>
  <c r="H368" i="17" s="1"/>
  <c r="H365" i="17" a="1"/>
  <c r="H365" i="17" s="1"/>
  <c r="Y27" i="17"/>
  <c r="H609" i="17" s="1" a="1"/>
  <c r="H609" i="17" s="1"/>
  <c r="Y7" i="17"/>
  <c r="Y29" i="17" s="1"/>
  <c r="H611" i="17" s="1" a="1"/>
  <c r="H611" i="17" s="1"/>
  <c r="H375" i="17" a="1"/>
  <c r="H375" i="17" s="1"/>
  <c r="H376" i="17" a="1"/>
  <c r="H376" i="17" s="1"/>
  <c r="H374" i="17" a="1"/>
  <c r="H374" i="17" s="1"/>
  <c r="Y9" i="17"/>
  <c r="Y31" i="17" s="1"/>
  <c r="H613" i="17" s="1" a="1"/>
  <c r="H613" i="17" s="1"/>
  <c r="H358" i="17" a="1"/>
  <c r="H358" i="17" s="1"/>
  <c r="Y17" i="17" s="1"/>
  <c r="H359" i="17" a="1"/>
  <c r="H359" i="17" s="1"/>
  <c r="H360" i="17" a="1"/>
  <c r="H360" i="17" s="1"/>
  <c r="Y8" i="17"/>
  <c r="Y30" i="17" s="1"/>
  <c r="H612" i="17" s="1" a="1"/>
  <c r="H612" i="17" s="1"/>
  <c r="Y18" i="17" l="1"/>
  <c r="Y19" i="17"/>
  <c r="Y21" i="17"/>
  <c r="Y20" i="17"/>
  <c r="Y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<sst xmlns="http://schemas.openxmlformats.org/spreadsheetml/2006/main" count="58546" uniqueCount="148">
  <si>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</si>
  <si>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</si>
  <si>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</si>
  <si>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</si>
  <si>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</si>
  <si>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</si>
  <si>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</si>
  <si>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</si>
  <si>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</si>
  <si>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</si>
  <si>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</si>
  <si>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</si>
  <si>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</si>
  <si>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</si>
  <si>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</si>
  <si>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</si>
  <si>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</si>
  <si>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</si>
  <si>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</si>
  <si>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</si>
  <si>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Base Case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</si>
  <si>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</si>
  <si>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</si>
  <si>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</si>
  <si>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</si>
  <si>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</si>
  <si>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</si>
  <si>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</si>
  <si>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</si>
  <si>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</si>
  <si>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</si>
  <si>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</si>
  <si>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</si>
  <si>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</si>
  <si>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</si>
  <si>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</si>
  <si>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</si>
  <si>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</si>
  <si>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</si>
  <si>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</si>
  <si>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</si>
  <si>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</si>
  <si>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</si>
  <si>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</si>
  <si>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</si>
  <si>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</si>
  <si>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</si>
  <si>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</si>
  <si>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</si>
  <si>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</si>
  <si>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</si>
  <si>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</si>
  <si>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</si>
  <si>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</si>
  <si>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</si>
  <si>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</si>
  <si>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</si>
  <si>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</si>
  <si>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</si>
  <si>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</si>
  <si>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</si>
  <si>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</si>
  <si>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</si>
  <si>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</si>
  <si>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</si>
  <si>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</si>
  <si>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</si>
  <si>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</si>
  <si>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</si>
  <si>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</si>
  <si>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</si>
  <si>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</si>
  <si>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</si>
  <si>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</si>
  <si>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</si>
  <si>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</si>
  <si>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</si>
  <si>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</si>
  <si>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</si>
  <si>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</si>
  <si>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Snowy Delayed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</si>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</sst>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1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Portland"/>
      <sheetName val="SnowyDelayed"/>
      <sheetName val="PortlandSnowy"/>
      <sheetName val="Yallourn"/>
      <sheetName val="YallournPortland"/>
      <sheetName val="SpotParameters"/>
      <sheetName val="SpotSensitivity"/>
      <sheetName val="Combo"/>
      <sheetName val="LGC"/>
    </sheetNames>
    <sheetDataSet>
      <sheetData sheetId="0">
        <row r="4">
          <cell r="I4">
            <v>101.20804817049437</v>
          </cell>
        </row>
      </sheetData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115.17847046063382</v>
          </cell>
          <cell r="P4">
            <v>114.42525145759829</v>
          </cell>
          <cell r="Q4">
            <v>112.13611521558768</v>
          </cell>
          <cell r="R4">
            <v>124.61852498788751</v>
          </cell>
          <cell r="S4">
            <v>128.9624358734934</v>
          </cell>
          <cell r="T4">
            <v>143.12659690124482</v>
          </cell>
          <cell r="U4">
            <v>144.99927037354314</v>
          </cell>
          <cell r="V4">
            <v>153.08599996343628</v>
          </cell>
          <cell r="W4">
            <v>154.39066205824864</v>
          </cell>
          <cell r="X4">
            <v>157.19767960951722</v>
          </cell>
          <cell r="Y4">
            <v>159.67576687491353</v>
          </cell>
          <cell r="Z4">
            <v>158.79474073256318</v>
          </cell>
          <cell r="BB4">
            <v>22.26149198625906</v>
          </cell>
          <cell r="BC4">
            <v>31.809566799949842</v>
          </cell>
          <cell r="BD4">
            <v>32.467445552645472</v>
          </cell>
          <cell r="BE4">
            <v>30.678265234114576</v>
          </cell>
          <cell r="BF4">
            <v>35.789360268065217</v>
          </cell>
          <cell r="BG4">
            <v>44.461015285766848</v>
          </cell>
          <cell r="BH4">
            <v>41.602756376103763</v>
          </cell>
          <cell r="BI4">
            <v>46.125355060903118</v>
          </cell>
          <cell r="BJ4">
            <v>51.98853083284105</v>
          </cell>
          <cell r="BK4">
            <v>54.831735314584328</v>
          </cell>
          <cell r="BL4">
            <v>53.167006316681594</v>
          </cell>
          <cell r="BM4">
            <v>64.515811006240085</v>
          </cell>
          <cell r="BN4">
            <v>56.807376878432208</v>
          </cell>
          <cell r="BO4">
            <v>68.394936258724456</v>
          </cell>
          <cell r="BP4">
            <v>77.847334020765118</v>
          </cell>
          <cell r="BQ4">
            <v>75.684860044934354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92.992877390875705</v>
          </cell>
          <cell r="P5">
            <v>94.507339009094352</v>
          </cell>
          <cell r="Q5">
            <v>93.476308291851439</v>
          </cell>
          <cell r="R5">
            <v>99.939225112282145</v>
          </cell>
          <cell r="S5">
            <v>105.69442077658297</v>
          </cell>
          <cell r="T5">
            <v>117.7083344122006</v>
          </cell>
          <cell r="U5">
            <v>117.76435233394461</v>
          </cell>
          <cell r="V5">
            <v>126.46949686672635</v>
          </cell>
          <cell r="W5">
            <v>128.26027916596294</v>
          </cell>
          <cell r="X5">
            <v>130.76466315301613</v>
          </cell>
          <cell r="Y5">
            <v>133.17227755785675</v>
          </cell>
          <cell r="Z5">
            <v>133.83016693926956</v>
          </cell>
          <cell r="BB5">
            <v>10.750564097617</v>
          </cell>
          <cell r="BC5">
            <v>14.782247666459192</v>
          </cell>
          <cell r="BD5">
            <v>14.884384351894292</v>
          </cell>
          <cell r="BE5">
            <v>14.802507501895054</v>
          </cell>
          <cell r="BF5">
            <v>18.188004126814082</v>
          </cell>
          <cell r="BG5">
            <v>18.399828164888724</v>
          </cell>
          <cell r="BH5">
            <v>17.795114965193292</v>
          </cell>
          <cell r="BI5">
            <v>19.94442913619902</v>
          </cell>
          <cell r="BJ5">
            <v>21.868848251868357</v>
          </cell>
          <cell r="BK5">
            <v>23.932280249070359</v>
          </cell>
          <cell r="BL5">
            <v>25.763508320074706</v>
          </cell>
          <cell r="BM5">
            <v>30.06780185914624</v>
          </cell>
          <cell r="BN5">
            <v>32.754506059890758</v>
          </cell>
          <cell r="BO5">
            <v>39.801165728249707</v>
          </cell>
          <cell r="BP5">
            <v>43.039035248826792</v>
          </cell>
          <cell r="BQ5">
            <v>47.651921583995964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83.083039572958768</v>
          </cell>
          <cell r="P6">
            <v>84.571145753239904</v>
          </cell>
          <cell r="Q6">
            <v>84.502058173732621</v>
          </cell>
          <cell r="R6">
            <v>90.099341207552001</v>
          </cell>
          <cell r="S6">
            <v>95.037837933763456</v>
          </cell>
          <cell r="T6">
            <v>104.16398196642622</v>
          </cell>
          <cell r="U6">
            <v>105.03834787739132</v>
          </cell>
          <cell r="V6">
            <v>115.61757121175413</v>
          </cell>
          <cell r="W6">
            <v>118.64911600354753</v>
          </cell>
          <cell r="X6">
            <v>124.49027884524506</v>
          </cell>
          <cell r="Y6">
            <v>129.24643362399803</v>
          </cell>
          <cell r="Z6">
            <v>130.44522512594781</v>
          </cell>
          <cell r="BB6">
            <v>4.4607869192503831</v>
          </cell>
          <cell r="BC6">
            <v>6.4121384874552945</v>
          </cell>
          <cell r="BD6">
            <v>6.3158638666019904</v>
          </cell>
          <cell r="BE6">
            <v>6.2818849948956572</v>
          </cell>
          <cell r="BF6">
            <v>7.8451773776831644</v>
          </cell>
          <cell r="BG6">
            <v>8.1640131646886225</v>
          </cell>
          <cell r="BH6">
            <v>7.5361361424978526</v>
          </cell>
          <cell r="BI6">
            <v>8.5428388066102983</v>
          </cell>
          <cell r="BJ6">
            <v>9.2575314253360474</v>
          </cell>
          <cell r="BK6">
            <v>10.65830302076839</v>
          </cell>
          <cell r="BL6">
            <v>11.113944155159832</v>
          </cell>
          <cell r="BM6">
            <v>12.954286927505638</v>
          </cell>
          <cell r="BN6">
            <v>13.777504565464206</v>
          </cell>
          <cell r="BO6">
            <v>15.914247285546598</v>
          </cell>
          <cell r="BP6">
            <v>17.245197173222657</v>
          </cell>
          <cell r="BQ6">
            <v>19.073156013403814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75.815790014731959</v>
          </cell>
          <cell r="P7">
            <v>77.141592516616072</v>
          </cell>
          <cell r="Q7">
            <v>77.84564372674248</v>
          </cell>
          <cell r="R7">
            <v>82.727713717248889</v>
          </cell>
          <cell r="S7">
            <v>87.247925051073935</v>
          </cell>
          <cell r="T7">
            <v>94.092843277332435</v>
          </cell>
          <cell r="U7">
            <v>95.646196887959334</v>
          </cell>
          <cell r="V7">
            <v>106.04184500905146</v>
          </cell>
          <cell r="W7">
            <v>109.55180972171115</v>
          </cell>
          <cell r="X7">
            <v>116.88519165208805</v>
          </cell>
          <cell r="Y7">
            <v>122.26754542805949</v>
          </cell>
          <cell r="Z7">
            <v>123.22092711520578</v>
          </cell>
          <cell r="BB7">
            <v>1.9514823039905593E-3</v>
          </cell>
          <cell r="BC7">
            <v>1.1152559092550973E-3</v>
          </cell>
          <cell r="BD7">
            <v>-3.5527136788005009E-15</v>
          </cell>
          <cell r="BE7">
            <v>0</v>
          </cell>
          <cell r="BF7">
            <v>0</v>
          </cell>
          <cell r="BG7">
            <v>7.1054273576010019E-15</v>
          </cell>
          <cell r="BH7">
            <v>7.1054273576010019E-15</v>
          </cell>
          <cell r="BI7">
            <v>7.1054273576010019E-15</v>
          </cell>
          <cell r="BJ7">
            <v>7.1054273576010019E-15</v>
          </cell>
          <cell r="BK7">
            <v>7.1054273576010019E-15</v>
          </cell>
          <cell r="BL7">
            <v>-7.1054273576010019E-15</v>
          </cell>
          <cell r="BM7">
            <v>0.39168584803331896</v>
          </cell>
          <cell r="BN7">
            <v>7.1054273576010019E-15</v>
          </cell>
          <cell r="BO7">
            <v>0</v>
          </cell>
          <cell r="BP7">
            <v>7.1054273576010019E-15</v>
          </cell>
          <cell r="BQ7">
            <v>0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69.182381157861059</v>
          </cell>
          <cell r="P8">
            <v>70.508665827050862</v>
          </cell>
          <cell r="Q8">
            <v>71.341066163498638</v>
          </cell>
          <cell r="R8">
            <v>75.521395111062176</v>
          </cell>
          <cell r="S8">
            <v>79.649850140445793</v>
          </cell>
          <cell r="T8">
            <v>85.193859998137668</v>
          </cell>
          <cell r="U8">
            <v>86.443362915044531</v>
          </cell>
          <cell r="V8">
            <v>94.318768244881923</v>
          </cell>
          <cell r="W8">
            <v>96.255512687710052</v>
          </cell>
          <cell r="X8">
            <v>100.06493475495465</v>
          </cell>
          <cell r="Y8">
            <v>103.27260570986161</v>
          </cell>
          <cell r="Z8">
            <v>102.40486269346525</v>
          </cell>
          <cell r="BB8">
            <v>-5.0281236594860275</v>
          </cell>
          <cell r="BC8">
            <v>-7.3134019206510743</v>
          </cell>
          <cell r="BD8">
            <v>-6.87969669946526</v>
          </cell>
          <cell r="BE8">
            <v>-6.8673512701460648</v>
          </cell>
          <cell r="BF8">
            <v>-8.469697330604145</v>
          </cell>
          <cell r="BG8">
            <v>-8.4351755518206808</v>
          </cell>
          <cell r="BH8">
            <v>-7.8985754465119911</v>
          </cell>
          <cell r="BI8">
            <v>-8.5223832554022252</v>
          </cell>
          <cell r="BJ8">
            <v>-9.231739417534655</v>
          </cell>
          <cell r="BK8">
            <v>-11.756594370685566</v>
          </cell>
          <cell r="BL8">
            <v>-10.899659919914789</v>
          </cell>
          <cell r="BM8">
            <v>-11.398835641274264</v>
          </cell>
          <cell r="BN8">
            <v>-11.490789069914527</v>
          </cell>
          <cell r="BO8">
            <v>-9.7143708322249083</v>
          </cell>
          <cell r="BP8">
            <v>-9.3894037695929917</v>
          </cell>
          <cell r="BQ8">
            <v>-9.6510337074627124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61.44657215457412</v>
          </cell>
          <cell r="P9">
            <v>62.828103570646277</v>
          </cell>
          <cell r="Q9">
            <v>63.432203824056977</v>
          </cell>
          <cell r="R9">
            <v>66.828654363595476</v>
          </cell>
          <cell r="S9">
            <v>70.476578616212137</v>
          </cell>
          <cell r="T9">
            <v>75.091646467106813</v>
          </cell>
          <cell r="U9">
            <v>75.758145793454233</v>
          </cell>
          <cell r="V9">
            <v>80.426895485537585</v>
          </cell>
          <cell r="W9">
            <v>79.151977640004546</v>
          </cell>
          <cell r="X9">
            <v>77.002454009477091</v>
          </cell>
          <cell r="Y9">
            <v>78.051606183160729</v>
          </cell>
          <cell r="Z9">
            <v>74.933617981033208</v>
          </cell>
          <cell r="BB9">
            <v>-12.763233884047448</v>
          </cell>
          <cell r="BC9">
            <v>-17.772311024550326</v>
          </cell>
          <cell r="BD9">
            <v>-16.745811861783764</v>
          </cell>
          <cell r="BE9">
            <v>-16.662504584259352</v>
          </cell>
          <cell r="BF9">
            <v>-21.026103387805744</v>
          </cell>
          <cell r="BG9">
            <v>-21.343536143836317</v>
          </cell>
          <cell r="BH9">
            <v>-18.459105641266767</v>
          </cell>
          <cell r="BI9">
            <v>-20.887998761936856</v>
          </cell>
          <cell r="BJ9">
            <v>-22.104926989934516</v>
          </cell>
          <cell r="BK9">
            <v>-28.586243365939364</v>
          </cell>
          <cell r="BL9">
            <v>-26.626796682925889</v>
          </cell>
          <cell r="BM9">
            <v>-26.647103919754649</v>
          </cell>
          <cell r="BN9">
            <v>-25.391456742180775</v>
          </cell>
          <cell r="BO9">
            <v>-21.395441786472201</v>
          </cell>
          <cell r="BP9">
            <v>-19.271611990473232</v>
          </cell>
          <cell r="BQ9">
            <v>-19.619020454294834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47.980385179476428</v>
          </cell>
          <cell r="P10">
            <v>49.501298215759235</v>
          </cell>
          <cell r="Q10">
            <v>50.670829827951835</v>
          </cell>
          <cell r="R10">
            <v>51.079439065053805</v>
          </cell>
          <cell r="S10">
            <v>56.630239664930258</v>
          </cell>
          <cell r="T10">
            <v>59.924544560207963</v>
          </cell>
          <cell r="U10">
            <v>62.031403947826895</v>
          </cell>
          <cell r="V10">
            <v>64.552227534382808</v>
          </cell>
          <cell r="W10">
            <v>63.738899600564473</v>
          </cell>
          <cell r="X10">
            <v>60.621310543385043</v>
          </cell>
          <cell r="Y10">
            <v>60.987791827237011</v>
          </cell>
          <cell r="Z10">
            <v>57.517687981091427</v>
          </cell>
          <cell r="BB10">
            <v>-31.192201551652595</v>
          </cell>
          <cell r="BC10">
            <v>-47.910815243166837</v>
          </cell>
          <cell r="BD10">
            <v>-35.136633673237384</v>
          </cell>
          <cell r="BE10">
            <v>-36.047440901320726</v>
          </cell>
          <cell r="BF10">
            <v>-44.833318759317251</v>
          </cell>
          <cell r="BG10">
            <v>-44.339277101771685</v>
          </cell>
          <cell r="BH10">
            <v>-42.866989121542403</v>
          </cell>
          <cell r="BI10">
            <v>-56.257946030670084</v>
          </cell>
          <cell r="BJ10">
            <v>-50.324194642180004</v>
          </cell>
          <cell r="BK10">
            <v>-66.394004311594998</v>
          </cell>
          <cell r="BL10">
            <v>-56.649900341655751</v>
          </cell>
          <cell r="BM10">
            <v>-56.066767592568979</v>
          </cell>
          <cell r="BN10">
            <v>-58.832258701877123</v>
          </cell>
          <cell r="BO10">
            <v>-55.20694856843356</v>
          </cell>
          <cell r="BP10">
            <v>-44.887549942444821</v>
          </cell>
          <cell r="BQ10">
            <v>-47.489094185511604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76.399532236391153</v>
          </cell>
          <cell r="P11">
            <v>77.786516392842017</v>
          </cell>
          <cell r="Q11">
            <v>78.073606723115233</v>
          </cell>
          <cell r="R11">
            <v>82.992912677140936</v>
          </cell>
          <cell r="S11">
            <v>87.533306598066176</v>
          </cell>
          <cell r="T11">
            <v>95.002282974635904</v>
          </cell>
          <cell r="U11">
            <v>96.075906758874098</v>
          </cell>
          <cell r="V11">
            <v>104.8724122391841</v>
          </cell>
          <cell r="W11">
            <v>107.01326559736759</v>
          </cell>
          <cell r="X11">
            <v>111.2830045842949</v>
          </cell>
          <cell r="Y11">
            <v>115.04017347759064</v>
          </cell>
          <cell r="Z11">
            <v>114.98543344287491</v>
          </cell>
          <cell r="BB11">
            <v>-0.445753584683519</v>
          </cell>
          <cell r="BC11">
            <v>-0.60811898904230466</v>
          </cell>
          <cell r="BD11">
            <v>-0.42965929104935024</v>
          </cell>
          <cell r="BE11">
            <v>-0.38459707777976199</v>
          </cell>
          <cell r="BF11">
            <v>-0.54873364527935908</v>
          </cell>
          <cell r="BG11">
            <v>-0.46293894509519296</v>
          </cell>
          <cell r="BH11">
            <v>-0.19155671750344797</v>
          </cell>
          <cell r="BI11">
            <v>-0.11978671646850957</v>
          </cell>
          <cell r="BJ11">
            <v>-8.3681805057161537E-2</v>
          </cell>
          <cell r="BK11">
            <v>-0.93965786407926921</v>
          </cell>
          <cell r="BL11">
            <v>-0.11439842756934172</v>
          </cell>
          <cell r="BM11">
            <v>0.95601164929885052</v>
          </cell>
          <cell r="BN11">
            <v>1.5063709875159472</v>
          </cell>
          <cell r="BO11">
            <v>3.8306650694086195</v>
          </cell>
          <cell r="BP11">
            <v>5.0214243801764331</v>
          </cell>
          <cell r="BQ11">
            <v>5.9016408281873369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C5" sqref="C5:T12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20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[1]SnowyDelayed!I4</f>
        <v>101.20804817049437</v>
      </c>
      <c r="D5" s="4">
        <f>[1]SnowyDelayed!J4</f>
        <v>83.023484925253172</v>
      </c>
      <c r="E5" s="4">
        <f>[1]SnowyDelayed!K4</f>
        <v>85.672877689445514</v>
      </c>
      <c r="F5" s="4">
        <f>[1]SnowyDelayed!L4</f>
        <v>103.20125372926137</v>
      </c>
      <c r="G5" s="4">
        <f>[1]SnowyDelayed!M4</f>
        <v>101.3603811208465</v>
      </c>
      <c r="H5" s="4">
        <f>[1]SnowyDelayed!N4</f>
        <v>99.840585943842612</v>
      </c>
      <c r="I5" s="4">
        <f>[1]SnowyDelayed!O4</f>
        <v>115.17847046063382</v>
      </c>
      <c r="J5" s="4">
        <f>[1]SnowyDelayed!P4</f>
        <v>114.42525145759829</v>
      </c>
      <c r="K5" s="4">
        <f>[1]SnowyDelayed!Q4</f>
        <v>112.13611521558768</v>
      </c>
      <c r="L5" s="4">
        <f>[1]SnowyDelayed!R4</f>
        <v>124.61852498788751</v>
      </c>
      <c r="M5" s="4">
        <f>[1]SnowyDelayed!S4</f>
        <v>128.9624358734934</v>
      </c>
      <c r="N5" s="4">
        <f>[1]SnowyDelayed!T4</f>
        <v>143.12659690124482</v>
      </c>
      <c r="O5" s="4">
        <f>[1]SnowyDelayed!U4</f>
        <v>144.99927037354314</v>
      </c>
      <c r="P5" s="4">
        <f>[1]SnowyDelayed!V4</f>
        <v>153.08599996343628</v>
      </c>
      <c r="Q5" s="4">
        <f>[1]SnowyDelayed!W4</f>
        <v>154.39066205824864</v>
      </c>
      <c r="R5" s="4">
        <f>[1]SnowyDelayed!X4</f>
        <v>157.19767960951722</v>
      </c>
      <c r="S5" s="4">
        <f>[1]SnowyDelayed!Y4</f>
        <v>159.67576687491353</v>
      </c>
      <c r="T5" s="4">
        <f>[1]SnowyDelayed!Z4</f>
        <v>158.79474073256318</v>
      </c>
    </row>
    <row r="6" spans="2:20" x14ac:dyDescent="0.3">
      <c r="B6" s="3">
        <v>0.95</v>
      </c>
      <c r="C6" s="4">
        <f>[1]SnowyDelayed!I5</f>
        <v>81.430062874837049</v>
      </c>
      <c r="D6" s="4">
        <f>[1]SnowyDelayed!J5</f>
        <v>68.049935234829817</v>
      </c>
      <c r="E6" s="4">
        <f>[1]SnowyDelayed!K5</f>
        <v>65.70011638525429</v>
      </c>
      <c r="F6" s="4">
        <f>[1]SnowyDelayed!L5</f>
        <v>83.404452148850524</v>
      </c>
      <c r="G6" s="4">
        <f>[1]SnowyDelayed!M5</f>
        <v>83.2318179491254</v>
      </c>
      <c r="H6" s="4">
        <f>[1]SnowyDelayed!N5</f>
        <v>82.431244534612603</v>
      </c>
      <c r="I6" s="4">
        <f>[1]SnowyDelayed!O5</f>
        <v>92.992877390875705</v>
      </c>
      <c r="J6" s="4">
        <f>[1]SnowyDelayed!P5</f>
        <v>94.507339009094352</v>
      </c>
      <c r="K6" s="4">
        <f>[1]SnowyDelayed!Q5</f>
        <v>93.476308291851439</v>
      </c>
      <c r="L6" s="4">
        <f>[1]SnowyDelayed!R5</f>
        <v>99.939225112282145</v>
      </c>
      <c r="M6" s="4">
        <f>[1]SnowyDelayed!S5</f>
        <v>105.69442077658297</v>
      </c>
      <c r="N6" s="4">
        <f>[1]SnowyDelayed!T5</f>
        <v>117.7083344122006</v>
      </c>
      <c r="O6" s="4">
        <f>[1]SnowyDelayed!U5</f>
        <v>117.76435233394461</v>
      </c>
      <c r="P6" s="4">
        <f>[1]SnowyDelayed!V5</f>
        <v>126.46949686672635</v>
      </c>
      <c r="Q6" s="4">
        <f>[1]SnowyDelayed!W5</f>
        <v>128.26027916596294</v>
      </c>
      <c r="R6" s="4">
        <f>[1]SnowyDelayed!X5</f>
        <v>130.76466315301613</v>
      </c>
      <c r="S6" s="4">
        <f>[1]SnowyDelayed!Y5</f>
        <v>133.17227755785675</v>
      </c>
      <c r="T6" s="4">
        <f>[1]SnowyDelayed!Z5</f>
        <v>133.83016693926956</v>
      </c>
    </row>
    <row r="7" spans="2:20" x14ac:dyDescent="0.3">
      <c r="B7" s="5">
        <v>0.75</v>
      </c>
      <c r="C7" s="6">
        <f>[1]SnowyDelayed!I6</f>
        <v>73.128478817265346</v>
      </c>
      <c r="D7" s="6">
        <f>[1]SnowyDelayed!J6</f>
        <v>61.346919962387943</v>
      </c>
      <c r="E7" s="6">
        <f>[1]SnowyDelayed!K6</f>
        <v>59.3000685359588</v>
      </c>
      <c r="F7" s="6">
        <f>[1]SnowyDelayed!L6</f>
        <v>74.844742209256111</v>
      </c>
      <c r="G7" s="6">
        <f>[1]SnowyDelayed!M6</f>
        <v>75.027625953375448</v>
      </c>
      <c r="H7" s="6">
        <f>[1]SnowyDelayed!N6</f>
        <v>74.481455680875726</v>
      </c>
      <c r="I7" s="6">
        <f>[1]SnowyDelayed!O6</f>
        <v>83.083039572958768</v>
      </c>
      <c r="J7" s="6">
        <f>[1]SnowyDelayed!P6</f>
        <v>84.571145753239904</v>
      </c>
      <c r="K7" s="6">
        <f>[1]SnowyDelayed!Q6</f>
        <v>84.502058173732621</v>
      </c>
      <c r="L7" s="6">
        <f>[1]SnowyDelayed!R6</f>
        <v>90.099341207552001</v>
      </c>
      <c r="M7" s="6">
        <f>[1]SnowyDelayed!S6</f>
        <v>95.037837933763456</v>
      </c>
      <c r="N7" s="6">
        <f>[1]SnowyDelayed!T6</f>
        <v>104.16398196642622</v>
      </c>
      <c r="O7" s="6">
        <f>[1]SnowyDelayed!U6</f>
        <v>105.03834787739132</v>
      </c>
      <c r="P7" s="6">
        <f>[1]SnowyDelayed!V6</f>
        <v>115.61757121175413</v>
      </c>
      <c r="Q7" s="6">
        <f>[1]SnowyDelayed!W6</f>
        <v>118.64911600354753</v>
      </c>
      <c r="R7" s="6">
        <f>[1]SnowyDelayed!X6</f>
        <v>124.49027884524506</v>
      </c>
      <c r="S7" s="6">
        <f>[1]SnowyDelayed!Y6</f>
        <v>129.24643362399803</v>
      </c>
      <c r="T7" s="6">
        <f>[1]SnowyDelayed!Z6</f>
        <v>130.44522512594781</v>
      </c>
    </row>
    <row r="8" spans="2:20" x14ac:dyDescent="0.3">
      <c r="B8" s="7">
        <v>0.5</v>
      </c>
      <c r="C8" s="8">
        <f>[1]SnowyDelayed!I7</f>
        <v>68.773225129745057</v>
      </c>
      <c r="D8" s="8">
        <f>[1]SnowyDelayed!J7</f>
        <v>57.016264727537141</v>
      </c>
      <c r="E8" s="8">
        <f>[1]SnowyDelayed!K7</f>
        <v>55.087489005463155</v>
      </c>
      <c r="F8" s="8">
        <f>[1]SnowyDelayed!L7</f>
        <v>68.878499721480097</v>
      </c>
      <c r="G8" s="8">
        <f>[1]SnowyDelayed!M7</f>
        <v>69.193926926811045</v>
      </c>
      <c r="H8" s="8">
        <f>[1]SnowyDelayed!N7</f>
        <v>68.782884206896</v>
      </c>
      <c r="I8" s="8">
        <f>[1]SnowyDelayed!O7</f>
        <v>75.815790014731959</v>
      </c>
      <c r="J8" s="8">
        <f>[1]SnowyDelayed!P7</f>
        <v>77.141592516616072</v>
      </c>
      <c r="K8" s="8">
        <f>[1]SnowyDelayed!Q7</f>
        <v>77.84564372674248</v>
      </c>
      <c r="L8" s="8">
        <f>[1]SnowyDelayed!R7</f>
        <v>82.727713717248889</v>
      </c>
      <c r="M8" s="8">
        <f>[1]SnowyDelayed!S7</f>
        <v>87.247925051073935</v>
      </c>
      <c r="N8" s="8">
        <f>[1]SnowyDelayed!T7</f>
        <v>94.092843277332435</v>
      </c>
      <c r="O8" s="8">
        <f>[1]SnowyDelayed!U7</f>
        <v>95.646196887959334</v>
      </c>
      <c r="P8" s="8">
        <f>[1]SnowyDelayed!V7</f>
        <v>106.04184500905146</v>
      </c>
      <c r="Q8" s="8">
        <f>[1]SnowyDelayed!W7</f>
        <v>109.55180972171115</v>
      </c>
      <c r="R8" s="8">
        <f>[1]SnowyDelayed!X7</f>
        <v>116.88519165208805</v>
      </c>
      <c r="S8" s="8">
        <f>[1]SnowyDelayed!Y7</f>
        <v>122.26754542805949</v>
      </c>
      <c r="T8" s="8">
        <f>[1]SnowyDelayed!Z7</f>
        <v>123.22092711520578</v>
      </c>
    </row>
    <row r="9" spans="2:20" x14ac:dyDescent="0.3">
      <c r="B9" s="5">
        <v>0.25</v>
      </c>
      <c r="C9" s="6">
        <f>[1]SnowyDelayed!I8</f>
        <v>64.943146414702241</v>
      </c>
      <c r="D9" s="6">
        <f>[1]SnowyDelayed!J8</f>
        <v>52.99948536162961</v>
      </c>
      <c r="E9" s="6">
        <f>[1]SnowyDelayed!K8</f>
        <v>51.194895829640373</v>
      </c>
      <c r="F9" s="6">
        <f>[1]SnowyDelayed!L8</f>
        <v>63.585560856044047</v>
      </c>
      <c r="G9" s="6">
        <f>[1]SnowyDelayed!M8</f>
        <v>63.841334665088084</v>
      </c>
      <c r="H9" s="6">
        <f>[1]SnowyDelayed!N8</f>
        <v>63.366355956175866</v>
      </c>
      <c r="I9" s="6">
        <f>[1]SnowyDelayed!O8</f>
        <v>69.182381157861059</v>
      </c>
      <c r="J9" s="6">
        <f>[1]SnowyDelayed!P8</f>
        <v>70.508665827050862</v>
      </c>
      <c r="K9" s="6">
        <f>[1]SnowyDelayed!Q8</f>
        <v>71.341066163498638</v>
      </c>
      <c r="L9" s="6">
        <f>[1]SnowyDelayed!R8</f>
        <v>75.521395111062176</v>
      </c>
      <c r="M9" s="6">
        <f>[1]SnowyDelayed!S8</f>
        <v>79.649850140445793</v>
      </c>
      <c r="N9" s="6">
        <f>[1]SnowyDelayed!T8</f>
        <v>85.193859998137668</v>
      </c>
      <c r="O9" s="6">
        <f>[1]SnowyDelayed!U8</f>
        <v>86.443362915044531</v>
      </c>
      <c r="P9" s="6">
        <f>[1]SnowyDelayed!V8</f>
        <v>94.318768244881923</v>
      </c>
      <c r="Q9" s="6">
        <f>[1]SnowyDelayed!W8</f>
        <v>96.255512687710052</v>
      </c>
      <c r="R9" s="6">
        <f>[1]SnowyDelayed!X8</f>
        <v>100.06493475495465</v>
      </c>
      <c r="S9" s="6">
        <f>[1]SnowyDelayed!Y8</f>
        <v>103.27260570986161</v>
      </c>
      <c r="T9" s="6">
        <f>[1]SnowyDelayed!Z8</f>
        <v>102.40486269346525</v>
      </c>
    </row>
    <row r="10" spans="2:20" x14ac:dyDescent="0.3">
      <c r="B10" s="3">
        <v>0.05</v>
      </c>
      <c r="C10" s="4">
        <f>[1]SnowyDelayed!I9</f>
        <v>59.230195861869291</v>
      </c>
      <c r="D10" s="4">
        <f>[1]SnowyDelayed!J9</f>
        <v>47.832877911962399</v>
      </c>
      <c r="E10" s="4">
        <f>[1]SnowyDelayed!K9</f>
        <v>46.211916426806496</v>
      </c>
      <c r="F10" s="4">
        <f>[1]SnowyDelayed!L9</f>
        <v>57.287346442576968</v>
      </c>
      <c r="G10" s="4">
        <f>[1]SnowyDelayed!M9</f>
        <v>57.450275978970815</v>
      </c>
      <c r="H10" s="4">
        <f>[1]SnowyDelayed!N9</f>
        <v>56.685436110959607</v>
      </c>
      <c r="I10" s="4">
        <f>[1]SnowyDelayed!O9</f>
        <v>61.44657215457412</v>
      </c>
      <c r="J10" s="4">
        <f>[1]SnowyDelayed!P9</f>
        <v>62.828103570646277</v>
      </c>
      <c r="K10" s="4">
        <f>[1]SnowyDelayed!Q9</f>
        <v>63.432203824056977</v>
      </c>
      <c r="L10" s="4">
        <f>[1]SnowyDelayed!R9</f>
        <v>66.828654363595476</v>
      </c>
      <c r="M10" s="4">
        <f>[1]SnowyDelayed!S9</f>
        <v>70.476578616212137</v>
      </c>
      <c r="N10" s="4">
        <f>[1]SnowyDelayed!T9</f>
        <v>75.091646467106813</v>
      </c>
      <c r="O10" s="4">
        <f>[1]SnowyDelayed!U9</f>
        <v>75.758145793454233</v>
      </c>
      <c r="P10" s="4">
        <f>[1]SnowyDelayed!V9</f>
        <v>80.426895485537585</v>
      </c>
      <c r="Q10" s="4">
        <f>[1]SnowyDelayed!W9</f>
        <v>79.151977640004546</v>
      </c>
      <c r="R10" s="4">
        <f>[1]SnowyDelayed!X9</f>
        <v>77.002454009477091</v>
      </c>
      <c r="S10" s="4">
        <f>[1]SnowyDelayed!Y9</f>
        <v>78.051606183160729</v>
      </c>
      <c r="T10" s="4">
        <f>[1]SnowyDelayed!Z9</f>
        <v>74.933617981033208</v>
      </c>
    </row>
    <row r="11" spans="2:20" x14ac:dyDescent="0.3">
      <c r="B11" s="3">
        <v>0</v>
      </c>
      <c r="C11" s="4">
        <f>[1]SnowyDelayed!I10</f>
        <v>46.440214040396192</v>
      </c>
      <c r="D11" s="4">
        <f>[1]SnowyDelayed!J10</f>
        <v>38.78032319460722</v>
      </c>
      <c r="E11" s="4">
        <f>[1]SnowyDelayed!K10</f>
        <v>37.38873755368855</v>
      </c>
      <c r="F11" s="4">
        <f>[1]SnowyDelayed!L10</f>
        <v>45.090946302070847</v>
      </c>
      <c r="G11" s="4">
        <f>[1]SnowyDelayed!M10</f>
        <v>45.83605871503331</v>
      </c>
      <c r="H11" s="4">
        <f>[1]SnowyDelayed!N10</f>
        <v>46.785191426574286</v>
      </c>
      <c r="I11" s="4">
        <f>[1]SnowyDelayed!O10</f>
        <v>47.980385179476428</v>
      </c>
      <c r="J11" s="4">
        <f>[1]SnowyDelayed!P10</f>
        <v>49.501298215759235</v>
      </c>
      <c r="K11" s="4">
        <f>[1]SnowyDelayed!Q10</f>
        <v>50.670829827951835</v>
      </c>
      <c r="L11" s="4">
        <f>[1]SnowyDelayed!R10</f>
        <v>51.079439065053805</v>
      </c>
      <c r="M11" s="4">
        <f>[1]SnowyDelayed!S10</f>
        <v>56.630239664930258</v>
      </c>
      <c r="N11" s="4">
        <f>[1]SnowyDelayed!T10</f>
        <v>59.924544560207963</v>
      </c>
      <c r="O11" s="4">
        <f>[1]SnowyDelayed!U10</f>
        <v>62.031403947826895</v>
      </c>
      <c r="P11" s="4">
        <f>[1]SnowyDelayed!V10</f>
        <v>64.552227534382808</v>
      </c>
      <c r="Q11" s="4">
        <f>[1]SnowyDelayed!W10</f>
        <v>63.738899600564473</v>
      </c>
      <c r="R11" s="4">
        <f>[1]SnowyDelayed!X10</f>
        <v>60.621310543385043</v>
      </c>
      <c r="S11" s="4">
        <f>[1]SnowyDelayed!Y10</f>
        <v>60.987791827237011</v>
      </c>
      <c r="T11" s="4">
        <f>[1]SnowyDelayed!Z10</f>
        <v>57.517687981091427</v>
      </c>
    </row>
    <row r="12" spans="2:20" x14ac:dyDescent="0.3">
      <c r="B12" s="9" t="s">
        <v>19</v>
      </c>
      <c r="C12" s="6">
        <f>[1]SnowyDelayed!I11</f>
        <v>69.328048122688358</v>
      </c>
      <c r="D12" s="6">
        <f>[1]SnowyDelayed!J11</f>
        <v>57.373235474775356</v>
      </c>
      <c r="E12" s="6">
        <f>[1]SnowyDelayed!K11</f>
        <v>55.448094987366595</v>
      </c>
      <c r="F12" s="6">
        <f>[1]SnowyDelayed!L11</f>
        <v>69.489138924098683</v>
      </c>
      <c r="G12" s="6">
        <f>[1]SnowyDelayed!M11</f>
        <v>69.624151600726478</v>
      </c>
      <c r="H12" s="6">
        <f>[1]SnowyDelayed!N11</f>
        <v>69.115572104379211</v>
      </c>
      <c r="I12" s="6">
        <f>[1]SnowyDelayed!O11</f>
        <v>76.399532236391153</v>
      </c>
      <c r="J12" s="6">
        <f>[1]SnowyDelayed!P11</f>
        <v>77.786516392842017</v>
      </c>
      <c r="K12" s="6">
        <f>[1]SnowyDelayed!Q11</f>
        <v>78.073606723115233</v>
      </c>
      <c r="L12" s="6">
        <f>[1]SnowyDelayed!R11</f>
        <v>82.992912677140936</v>
      </c>
      <c r="M12" s="6">
        <f>[1]SnowyDelayed!S11</f>
        <v>87.533306598066176</v>
      </c>
      <c r="N12" s="6">
        <f>[1]SnowyDelayed!T11</f>
        <v>95.002282974635904</v>
      </c>
      <c r="O12" s="6">
        <f>[1]SnowyDelayed!U11</f>
        <v>96.075906758874098</v>
      </c>
      <c r="P12" s="6">
        <f>[1]SnowyDelayed!V11</f>
        <v>104.8724122391841</v>
      </c>
      <c r="Q12" s="6">
        <f>[1]SnowyDelayed!W11</f>
        <v>107.01326559736759</v>
      </c>
      <c r="R12" s="6">
        <f>[1]SnowyDelayed!X11</f>
        <v>111.2830045842949</v>
      </c>
      <c r="S12" s="6">
        <f>[1]SnowyDelayed!Y11</f>
        <v>115.04017347759064</v>
      </c>
      <c r="T12" s="6">
        <f>[1]SnowyDelayed!Z11</f>
        <v>114.98543344287491</v>
      </c>
    </row>
    <row r="15" spans="2:20" x14ac:dyDescent="0.3">
      <c r="B15" s="1" t="s">
        <v>24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152.15493744568576</v>
      </c>
      <c r="Q17" s="18">
        <f>Q5/P5*P17</f>
        <v>153.45166464132316</v>
      </c>
      <c r="R17" s="18">
        <f>R5/Q5*Q17</f>
        <v>156.24161003165426</v>
      </c>
      <c r="S17" s="18">
        <f>S5/R5*R17</f>
        <v>158.70462567607231</v>
      </c>
      <c r="T17" s="18">
        <f>T5/S5*S17</f>
        <v>157.82895789711571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126.44594866358467</v>
      </c>
      <c r="Q18" s="18">
        <f t="shared" si="0"/>
        <v>128.23639752506429</v>
      </c>
      <c r="R18" s="18">
        <f t="shared" si="0"/>
        <v>130.7403152040801</v>
      </c>
      <c r="S18" s="18">
        <f t="shared" si="0"/>
        <v>133.14748131906035</v>
      </c>
      <c r="T18" s="18">
        <f t="shared" si="0"/>
        <v>133.80524820364045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115.56615351966893</v>
      </c>
      <c r="Q19" s="70">
        <f t="shared" si="0"/>
        <v>118.59635011641713</v>
      </c>
      <c r="R19" s="70">
        <f t="shared" si="0"/>
        <v>124.43491526375674</v>
      </c>
      <c r="S19" s="70">
        <f t="shared" si="0"/>
        <v>129.18895487524438</v>
      </c>
      <c r="T19" s="70">
        <f t="shared" si="0"/>
        <v>130.38721324808864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106.0750226386504</v>
      </c>
      <c r="Q20" s="72">
        <f t="shared" si="0"/>
        <v>109.58608552448061</v>
      </c>
      <c r="R20" s="72">
        <f t="shared" si="0"/>
        <v>116.92176187202249</v>
      </c>
      <c r="S20" s="72">
        <f t="shared" si="0"/>
        <v>122.3057996411377</v>
      </c>
      <c r="T20" s="72">
        <f t="shared" si="0"/>
        <v>123.25947961566742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94.451843843461077</v>
      </c>
      <c r="Q21" s="70">
        <f t="shared" si="0"/>
        <v>96.391320864659548</v>
      </c>
      <c r="R21" s="70">
        <f t="shared" si="0"/>
        <v>100.20611769592273</v>
      </c>
      <c r="S21" s="70">
        <f t="shared" si="0"/>
        <v>103.41831439623871</v>
      </c>
      <c r="T21" s="70">
        <f t="shared" si="0"/>
        <v>102.54934706973452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80.535334536391716</v>
      </c>
      <c r="Q22" s="18">
        <f t="shared" si="0"/>
        <v>79.258697727565959</v>
      </c>
      <c r="R22" s="18">
        <f t="shared" si="0"/>
        <v>77.106275908554721</v>
      </c>
      <c r="S22" s="18">
        <f t="shared" si="0"/>
        <v>78.156842647170009</v>
      </c>
      <c r="T22" s="18">
        <f t="shared" si="0"/>
        <v>75.034650482186876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64.69860475087691</v>
      </c>
      <c r="Q23" s="18">
        <f t="shared" si="0"/>
        <v>63.883432532459942</v>
      </c>
      <c r="R23" s="18">
        <f t="shared" si="0"/>
        <v>60.758774098656453</v>
      </c>
      <c r="S23" s="18">
        <f t="shared" si="0"/>
        <v>61.126086407436233</v>
      </c>
      <c r="T23" s="18">
        <f t="shared" si="0"/>
        <v>57.648113829856499</v>
      </c>
    </row>
    <row r="24" spans="2:20" x14ac:dyDescent="0.3">
      <c r="B24" s="9" t="s">
        <v>30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104.8698189608854</v>
      </c>
      <c r="Q24" s="18">
        <f t="shared" si="0"/>
        <v>107.01061938018404</v>
      </c>
      <c r="R24" s="18">
        <f t="shared" si="0"/>
        <v>111.2802527852789</v>
      </c>
      <c r="S24" s="18">
        <f t="shared" si="0"/>
        <v>115.03732877154269</v>
      </c>
      <c r="T24" s="18">
        <f t="shared" si="0"/>
        <v>114.98259009043502</v>
      </c>
    </row>
    <row r="27" spans="2:20" x14ac:dyDescent="0.3">
      <c r="B27" s="1" t="s">
        <v>31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2.6025918487864397E-2</v>
      </c>
      <c r="J29" s="14">
        <f t="shared" si="1"/>
        <v>-1.1669760873195267E-3</v>
      </c>
      <c r="K29" s="14">
        <f t="shared" si="1"/>
        <v>-3.6368584252857161E-3</v>
      </c>
      <c r="L29" s="14">
        <f t="shared" si="1"/>
        <v>1.2517618521985074E-2</v>
      </c>
      <c r="M29" s="14">
        <f t="shared" si="1"/>
        <v>1.3866468018002509E-2</v>
      </c>
      <c r="N29" s="14">
        <f t="shared" si="1"/>
        <v>7.9163908879376077E-3</v>
      </c>
      <c r="O29" s="14">
        <f t="shared" si="1"/>
        <v>6.1191738722436995E-3</v>
      </c>
      <c r="P29" s="14">
        <f t="shared" ref="P29:T36" si="2">P5/P17-1</f>
        <v>6.1191738722436995E-3</v>
      </c>
      <c r="Q29" s="14">
        <f t="shared" si="2"/>
        <v>6.1191738722436995E-3</v>
      </c>
      <c r="R29" s="14">
        <f t="shared" si="2"/>
        <v>6.1191738722434774E-3</v>
      </c>
      <c r="S29" s="14">
        <f t="shared" si="2"/>
        <v>6.1191738722436995E-3</v>
      </c>
      <c r="T29" s="14">
        <f t="shared" si="2"/>
        <v>6.1191738722436995E-3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3.6647405109880626E-2</v>
      </c>
      <c r="J30" s="14">
        <f t="shared" si="3"/>
        <v>2.9276146349266341E-4</v>
      </c>
      <c r="K30" s="14">
        <f t="shared" si="3"/>
        <v>1.9805793514950931E-3</v>
      </c>
      <c r="L30" s="14">
        <f t="shared" si="3"/>
        <v>1.0752588479967518E-3</v>
      </c>
      <c r="M30" s="14">
        <f t="shared" si="3"/>
        <v>1.4727711765487594E-3</v>
      </c>
      <c r="N30" s="14">
        <f t="shared" si="3"/>
        <v>9.1024012670981591E-4</v>
      </c>
      <c r="O30" s="14">
        <f t="shared" si="3"/>
        <v>1.8623137704731896E-4</v>
      </c>
      <c r="P30" s="14">
        <f t="shared" si="2"/>
        <v>1.8623137704731896E-4</v>
      </c>
      <c r="Q30" s="14">
        <f t="shared" si="2"/>
        <v>1.8623137704709691E-4</v>
      </c>
      <c r="R30" s="14">
        <f t="shared" si="2"/>
        <v>1.8623137704709691E-4</v>
      </c>
      <c r="S30" s="14">
        <f t="shared" si="2"/>
        <v>1.8623137704709691E-4</v>
      </c>
      <c r="T30" s="14">
        <f t="shared" si="2"/>
        <v>1.8623137704731896E-4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3.6020852498233502E-2</v>
      </c>
      <c r="J31" s="46">
        <f t="shared" si="3"/>
        <v>-1.2520877588633184E-3</v>
      </c>
      <c r="K31" s="46">
        <f t="shared" si="3"/>
        <v>-6.7160122932818922E-4</v>
      </c>
      <c r="L31" s="46">
        <f t="shared" si="3"/>
        <v>1.094490438011686E-4</v>
      </c>
      <c r="M31" s="46">
        <f t="shared" si="3"/>
        <v>-7.8765531525393229E-4</v>
      </c>
      <c r="N31" s="46">
        <f t="shared" si="3"/>
        <v>5.4390936488979413E-4</v>
      </c>
      <c r="O31" s="46">
        <f t="shared" si="3"/>
        <v>4.4491999187656894E-4</v>
      </c>
      <c r="P31" s="46">
        <f t="shared" si="2"/>
        <v>4.4491999187679099E-4</v>
      </c>
      <c r="Q31" s="46">
        <f t="shared" si="2"/>
        <v>4.4491999187679099E-4</v>
      </c>
      <c r="R31" s="46">
        <f t="shared" si="2"/>
        <v>4.4491999187656894E-4</v>
      </c>
      <c r="S31" s="46">
        <f t="shared" si="2"/>
        <v>4.4491999187679099E-4</v>
      </c>
      <c r="T31" s="46">
        <f t="shared" si="2"/>
        <v>4.4491999187679099E-4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3.524182356233041E-2</v>
      </c>
      <c r="J32" s="41">
        <f t="shared" si="3"/>
        <v>-4.2286764186094672E-4</v>
      </c>
      <c r="K32" s="41">
        <f t="shared" si="3"/>
        <v>4.093198071257742E-4</v>
      </c>
      <c r="L32" s="41">
        <f t="shared" si="3"/>
        <v>8.0631333338754274E-4</v>
      </c>
      <c r="M32" s="41">
        <f t="shared" si="3"/>
        <v>-3.7539745533721192E-4</v>
      </c>
      <c r="N32" s="41">
        <f t="shared" si="3"/>
        <v>1.3011544975460865E-5</v>
      </c>
      <c r="O32" s="41">
        <f t="shared" si="3"/>
        <v>-3.1277513568817028E-4</v>
      </c>
      <c r="P32" s="41">
        <f t="shared" si="2"/>
        <v>-3.127751356882813E-4</v>
      </c>
      <c r="Q32" s="41">
        <f t="shared" si="2"/>
        <v>-3.1277513568817028E-4</v>
      </c>
      <c r="R32" s="41">
        <f t="shared" si="2"/>
        <v>-3.127751356882813E-4</v>
      </c>
      <c r="S32" s="41">
        <f t="shared" si="2"/>
        <v>-3.1277513568817028E-4</v>
      </c>
      <c r="T32" s="41">
        <f t="shared" si="2"/>
        <v>-3.1277513568805926E-4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3.2313834775890005E-2</v>
      </c>
      <c r="J33" s="46">
        <f t="shared" si="3"/>
        <v>-1.1904371212358988E-3</v>
      </c>
      <c r="K33" s="46">
        <f t="shared" si="3"/>
        <v>-7.3307664717103815E-4</v>
      </c>
      <c r="L33" s="46">
        <f t="shared" si="3"/>
        <v>-2.666729979005078E-4</v>
      </c>
      <c r="M33" s="46">
        <f t="shared" si="3"/>
        <v>9.2232231815048138E-4</v>
      </c>
      <c r="N33" s="46">
        <f t="shared" si="3"/>
        <v>4.967260335275725E-4</v>
      </c>
      <c r="O33" s="46">
        <f t="shared" si="3"/>
        <v>-1.4089253651807798E-3</v>
      </c>
      <c r="P33" s="46">
        <f t="shared" si="2"/>
        <v>-1.4089253651808908E-3</v>
      </c>
      <c r="Q33" s="46">
        <f t="shared" si="2"/>
        <v>-1.4089253651807798E-3</v>
      </c>
      <c r="R33" s="46">
        <f t="shared" si="2"/>
        <v>-1.4089253651807798E-3</v>
      </c>
      <c r="S33" s="46">
        <f t="shared" si="2"/>
        <v>-1.4089253651807798E-3</v>
      </c>
      <c r="T33" s="46">
        <f t="shared" si="2"/>
        <v>-1.4089253651807798E-3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2.8322246518175609E-2</v>
      </c>
      <c r="J34" s="14">
        <f t="shared" si="3"/>
        <v>8.3605021577293215E-4</v>
      </c>
      <c r="K34" s="14">
        <f t="shared" si="3"/>
        <v>-2.9968809007752117E-3</v>
      </c>
      <c r="L34" s="14">
        <f t="shared" si="3"/>
        <v>-9.6126169703913966E-4</v>
      </c>
      <c r="M34" s="14">
        <f t="shared" si="3"/>
        <v>1.8033992778667685E-3</v>
      </c>
      <c r="N34" s="14">
        <f t="shared" si="3"/>
        <v>-4.3736106837466426E-4</v>
      </c>
      <c r="O34" s="14">
        <f t="shared" si="3"/>
        <v>-1.346477933920065E-3</v>
      </c>
      <c r="P34" s="14">
        <f t="shared" si="2"/>
        <v>-1.346477933920176E-3</v>
      </c>
      <c r="Q34" s="14">
        <f t="shared" si="2"/>
        <v>-1.346477933920176E-3</v>
      </c>
      <c r="R34" s="14">
        <f t="shared" si="2"/>
        <v>-1.346477933920176E-3</v>
      </c>
      <c r="S34" s="14">
        <f t="shared" si="2"/>
        <v>-1.346477933920065E-3</v>
      </c>
      <c r="T34" s="14">
        <f t="shared" si="2"/>
        <v>-1.346477933920065E-3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2.5994602248446075E-2</v>
      </c>
      <c r="J35" s="14">
        <f t="shared" si="3"/>
        <v>-1.4706655793309542E-2</v>
      </c>
      <c r="K35" s="14">
        <f t="shared" si="3"/>
        <v>-9.2847323413158822E-3</v>
      </c>
      <c r="L35" s="14">
        <f t="shared" si="3"/>
        <v>-1.9176838289233555E-2</v>
      </c>
      <c r="M35" s="14">
        <f t="shared" si="3"/>
        <v>-6.0753293613327042E-3</v>
      </c>
      <c r="N35" s="14">
        <f t="shared" si="3"/>
        <v>-5.716950141814614E-3</v>
      </c>
      <c r="O35" s="14">
        <f t="shared" si="3"/>
        <v>-2.2624478079199539E-3</v>
      </c>
      <c r="P35" s="14">
        <f t="shared" si="2"/>
        <v>-2.2624478079199539E-3</v>
      </c>
      <c r="Q35" s="14">
        <f t="shared" si="2"/>
        <v>-2.2624478079199539E-3</v>
      </c>
      <c r="R35" s="14">
        <f t="shared" si="2"/>
        <v>-2.2624478079199539E-3</v>
      </c>
      <c r="S35" s="14">
        <f t="shared" si="2"/>
        <v>-2.2624478079198429E-3</v>
      </c>
      <c r="T35" s="14">
        <f t="shared" si="2"/>
        <v>-2.2624478079198429E-3</v>
      </c>
    </row>
    <row r="36" spans="2:20" x14ac:dyDescent="0.3">
      <c r="B36" s="9" t="s">
        <v>30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3.4674458901776672E-2</v>
      </c>
      <c r="J36" s="14">
        <f t="shared" si="3"/>
        <v>1.0353994733147687E-5</v>
      </c>
      <c r="K36" s="14">
        <f t="shared" si="3"/>
        <v>-1.6188864503730027E-4</v>
      </c>
      <c r="L36" s="14">
        <f t="shared" si="3"/>
        <v>1.706904154574751E-4</v>
      </c>
      <c r="M36" s="14">
        <f t="shared" si="3"/>
        <v>-6.3496390247053114E-5</v>
      </c>
      <c r="N36" s="14">
        <f t="shared" si="3"/>
        <v>1.0975650929645475E-4</v>
      </c>
      <c r="O36" s="14">
        <f t="shared" si="3"/>
        <v>2.4728547492358643E-5</v>
      </c>
      <c r="P36" s="14">
        <f t="shared" si="2"/>
        <v>2.4728547492580688E-5</v>
      </c>
      <c r="Q36" s="14">
        <f t="shared" si="2"/>
        <v>2.4728547492580688E-5</v>
      </c>
      <c r="R36" s="14">
        <f t="shared" si="2"/>
        <v>2.4728547492580688E-5</v>
      </c>
      <c r="S36" s="14">
        <f t="shared" si="2"/>
        <v>2.4728547492580688E-5</v>
      </c>
      <c r="T36" s="14">
        <f t="shared" si="2"/>
        <v>2.4728547492580688E-5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31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3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348860296.2360763</v>
      </c>
      <c r="Q17" s="19">
        <f>'Spot Prices'!Q17/'Spot Prices'!P17*WindFarmRevenue!P17</f>
        <v>351833427.71114868</v>
      </c>
      <c r="R17" s="19">
        <f>'Spot Prices'!R17/'Spot Prices'!Q17*WindFarmRevenue!Q17</f>
        <v>358230204.5209766</v>
      </c>
      <c r="S17" s="19">
        <f>'Spot Prices'!S17/'Spot Prices'!R17*WindFarmRevenue!R17</f>
        <v>363877397.97897726</v>
      </c>
      <c r="T17" s="19">
        <f>'Spot Prices'!T17/'Spot Prices'!S17*WindFarmRevenue!S17</f>
        <v>361869670.02811641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299970347.142156</v>
      </c>
      <c r="Q18" s="19">
        <f>'Spot Prices'!Q18/'Spot Prices'!P18*WindFarmRevenue!P18</f>
        <v>304217866.11919534</v>
      </c>
      <c r="R18" s="19">
        <f>'Spot Prices'!R18/'Spot Prices'!Q18*WindFarmRevenue!Q18</f>
        <v>310157961.97302216</v>
      </c>
      <c r="S18" s="19">
        <f>'Spot Prices'!S18/'Spot Prices'!R18*WindFarmRevenue!R18</f>
        <v>315868532.08437133</v>
      </c>
      <c r="T18" s="19">
        <f>'Spot Prices'!T18/'Spot Prices'!S18*WindFarmRevenue!S18</f>
        <v>317428966.11006767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276219697.42486835</v>
      </c>
      <c r="Q19" s="49">
        <f>'Spot Prices'!Q19/'Spot Prices'!P19*WindFarmRevenue!P19</f>
        <v>283462302.30181617</v>
      </c>
      <c r="R19" s="49">
        <f>'Spot Prices'!R19/'Spot Prices'!Q19*WindFarmRevenue!Q19</f>
        <v>297417311.18007779</v>
      </c>
      <c r="S19" s="49">
        <f>'Spot Prices'!S19/'Spot Prices'!R19*WindFarmRevenue!R19</f>
        <v>308780148.33470768</v>
      </c>
      <c r="T19" s="49">
        <f>'Spot Prices'!T19/'Spot Prices'!S19*WindFarmRevenue!S19</f>
        <v>311644157.86607558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254769281.74964863</v>
      </c>
      <c r="Q20" s="40">
        <f>'Spot Prices'!Q20/'Spot Prices'!P20*WindFarmRevenue!P20</f>
        <v>263202096.06681362</v>
      </c>
      <c r="R20" s="40">
        <f>'Spot Prices'!R20/'Spot Prices'!Q20*WindFarmRevenue!Q20</f>
        <v>280820805.42667532</v>
      </c>
      <c r="S20" s="40">
        <f>'Spot Prices'!S20/'Spot Prices'!R20*WindFarmRevenue!R20</f>
        <v>293752100.66686755</v>
      </c>
      <c r="T20" s="40">
        <f>'Spot Prices'!T20/'Spot Prices'!S20*WindFarmRevenue!S20</f>
        <v>296042633.87709975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228351581.42282751</v>
      </c>
      <c r="Q21" s="49">
        <f>'Spot Prices'!Q21/'Spot Prices'!P21*WindFarmRevenue!P21</f>
        <v>233040559.70956075</v>
      </c>
      <c r="R21" s="49">
        <f>'Spot Prices'!R21/'Spot Prices'!Q21*WindFarmRevenue!Q21</f>
        <v>242263406.54640466</v>
      </c>
      <c r="S21" s="49">
        <f>'Spot Prices'!S21/'Spot Prices'!R21*WindFarmRevenue!R21</f>
        <v>250029376.65889946</v>
      </c>
      <c r="T21" s="49">
        <f>'Spot Prices'!T21/'Spot Prices'!S21*WindFarmRevenue!S21</f>
        <v>247928517.05534461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196795627.47567752</v>
      </c>
      <c r="Q22" s="19">
        <f>'Spot Prices'!Q22/'Spot Prices'!P22*WindFarmRevenue!P22</f>
        <v>193676045.94916281</v>
      </c>
      <c r="R22" s="19">
        <f>'Spot Prices'!R22/'Spot Prices'!Q22*WindFarmRevenue!Q22</f>
        <v>188416401.78299561</v>
      </c>
      <c r="S22" s="19">
        <f>'Spot Prices'!S22/'Spot Prices'!R22*WindFarmRevenue!R22</f>
        <v>190983559.93439621</v>
      </c>
      <c r="T22" s="19">
        <f>'Spot Prices'!T22/'Spot Prices'!S22*WindFarmRevenue!S22</f>
        <v>183354191.16422176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165822646.36071318</v>
      </c>
      <c r="Q23" s="19">
        <f>'Spot Prices'!Q23/'Spot Prices'!P23*WindFarmRevenue!P23</f>
        <v>163733358.42292649</v>
      </c>
      <c r="R23" s="19">
        <f>'Spot Prices'!R23/'Spot Prices'!Q23*WindFarmRevenue!Q23</f>
        <v>155724852.94646809</v>
      </c>
      <c r="S23" s="19">
        <f>'Spot Prices'!S23/'Spot Prices'!R23*WindFarmRevenue!R23</f>
        <v>156666275.08868054</v>
      </c>
      <c r="T23" s="19">
        <f>'Spot Prices'!T23/'Spot Prices'!S23*WindFarmRevenue!S23</f>
        <v>147752224.79339275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30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251756936.30110058</v>
      </c>
      <c r="Q24" s="49">
        <f>'Spot Prices'!Q24/'Spot Prices'!P24*WindFarmRevenue!P24</f>
        <v>256896273.43484506</v>
      </c>
      <c r="R24" s="49">
        <f>'Spot Prices'!R24/'Spot Prices'!Q24*WindFarmRevenue!Q24</f>
        <v>267146217.94553828</v>
      </c>
      <c r="S24" s="49">
        <f>'Spot Prices'!S24/'Spot Prices'!R24*WindFarmRevenue!R24</f>
        <v>276165685.59718931</v>
      </c>
      <c r="T24" s="49">
        <f>'Spot Prices'!T24/'Spot Prices'!S24*WindFarmRevenue!S24</f>
        <v>276034276.55320144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258877710.88494796</v>
      </c>
      <c r="J28" s="20">
        <f t="shared" si="4"/>
        <v>271935789.17289352</v>
      </c>
      <c r="K28" s="20">
        <f t="shared" si="4"/>
        <v>258836386.74824378</v>
      </c>
      <c r="L28" s="20">
        <f t="shared" si="4"/>
        <v>285617346.06113243</v>
      </c>
      <c r="M28" s="20">
        <f t="shared" si="4"/>
        <v>288908946.0179286</v>
      </c>
      <c r="N28" s="20">
        <f t="shared" si="4"/>
        <v>333485012.81001389</v>
      </c>
      <c r="O28" s="20">
        <f t="shared" si="4"/>
        <v>332453808.37270665</v>
      </c>
      <c r="P28" s="21">
        <f>(O28*'Spot Prices'!P5/'Spot Prices'!O5)*($E$26)</f>
        <v>350995033.04586726</v>
      </c>
      <c r="Q28" s="21">
        <f>(P28*'Spot Prices'!Q5/'Spot Prices'!P5)*($E$26)</f>
        <v>353986357.62938064</v>
      </c>
      <c r="R28" s="21">
        <f>(Q28*'Spot Prices'!R5/'Spot Prices'!Q5)*($E$26)</f>
        <v>360422277.42872983</v>
      </c>
      <c r="S28" s="21">
        <f>(R28*'Spot Prices'!S5/'Spot Prices'!R5)*($E$26)</f>
        <v>366104027.04539019</v>
      </c>
      <c r="T28" s="21">
        <f>(S28*'Spot Prices'!T5/'Spot Prices'!S5)*($E$26)</f>
        <v>364084013.45810992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217720735.50730565</v>
      </c>
      <c r="J29" s="20">
        <f t="shared" si="5"/>
        <v>223095488.14585212</v>
      </c>
      <c r="K29" s="20">
        <f t="shared" si="5"/>
        <v>222100627.60620067</v>
      </c>
      <c r="L29" s="20">
        <f t="shared" si="5"/>
        <v>235228094.11522302</v>
      </c>
      <c r="M29" s="20">
        <f t="shared" si="5"/>
        <v>248826254.11091974</v>
      </c>
      <c r="N29" s="20">
        <f t="shared" si="5"/>
        <v>278231171.46156329</v>
      </c>
      <c r="O29" s="20">
        <f t="shared" si="5"/>
        <v>279374816.06920052</v>
      </c>
      <c r="P29" s="21">
        <f>(O29*'Spot Prices'!P6/'Spot Prices'!O6)*($E$26)</f>
        <v>300026211.0329777</v>
      </c>
      <c r="Q29" s="21">
        <f>(P29*'Spot Prices'!Q6/'Spot Prices'!P6)*($E$26)</f>
        <v>304274521.0313251</v>
      </c>
      <c r="R29" s="21">
        <f>(Q29*'Spot Prices'!R6/'Spot Prices'!Q6)*($E$26)</f>
        <v>310215723.11738259</v>
      </c>
      <c r="S29" s="21">
        <f>(R29*'Spot Prices'!S6/'Spot Prices'!R6)*($E$26)</f>
        <v>315927356.71606731</v>
      </c>
      <c r="T29" s="21">
        <f>(S29*'Spot Prices'!T6/'Spot Prices'!S6)*($E$26)</f>
        <v>317488081.34354109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195730465.20357046</v>
      </c>
      <c r="J30" s="51">
        <f t="shared" si="6"/>
        <v>199973158.26074478</v>
      </c>
      <c r="K30" s="51">
        <f t="shared" si="6"/>
        <v>201197855.86174333</v>
      </c>
      <c r="L30" s="51">
        <f t="shared" si="6"/>
        <v>212906480.96061274</v>
      </c>
      <c r="M30" s="51">
        <f t="shared" si="6"/>
        <v>225466588.65309784</v>
      </c>
      <c r="N30" s="51">
        <f t="shared" si="6"/>
        <v>247858234.32894251</v>
      </c>
      <c r="O30" s="51">
        <f t="shared" si="6"/>
        <v>251056730.58299956</v>
      </c>
      <c r="P30" s="52">
        <f>(O30*'Spot Prices'!P7/'Spot Prices'!O7)*($E$26)</f>
        <v>276342593.09040278</v>
      </c>
      <c r="Q30" s="52">
        <f>(P30*'Spot Prices'!Q7/'Spot Prices'!P7)*($E$26)</f>
        <v>283588420.34705359</v>
      </c>
      <c r="R30" s="52">
        <f>(Q30*'Spot Prices'!R7/'Spot Prices'!Q7)*($E$26)</f>
        <v>297549638.08775198</v>
      </c>
      <c r="S30" s="52">
        <f>(R30*'Spot Prices'!S7/'Spot Prices'!R7)*($E$26)</f>
        <v>308917530.79579639</v>
      </c>
      <c r="T30" s="52">
        <f>(S30*'Spot Prices'!T7/'Spot Prices'!S7)*($E$26)</f>
        <v>311782814.58226174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179123861.29228073</v>
      </c>
      <c r="J31" s="43">
        <f t="shared" si="7"/>
        <v>182875039.04847458</v>
      </c>
      <c r="K31" s="43">
        <f t="shared" si="7"/>
        <v>185901413.79715785</v>
      </c>
      <c r="L31" s="43">
        <f t="shared" si="7"/>
        <v>196184710.2026425</v>
      </c>
      <c r="M31" s="43">
        <f t="shared" si="7"/>
        <v>207538588.08415335</v>
      </c>
      <c r="N31" s="43">
        <f t="shared" si="7"/>
        <v>224971347.4867188</v>
      </c>
      <c r="O31" s="43">
        <f t="shared" si="7"/>
        <v>229721495.9476431</v>
      </c>
      <c r="P31" s="44">
        <f>(O31*'Spot Prices'!P8/'Spot Prices'!O8)*($E$26)</f>
        <v>254689596.25298017</v>
      </c>
      <c r="Q31" s="44">
        <f>(P31*'Spot Prices'!Q8/'Spot Prices'!P8)*($E$26)</f>
        <v>263119772.99550289</v>
      </c>
      <c r="R31" s="44">
        <f>(Q31*'Spot Prices'!R8/'Spot Prices'!Q8)*($E$26)</f>
        <v>280732971.66115385</v>
      </c>
      <c r="S31" s="44">
        <f>(R31*'Spot Prices'!S8/'Spot Prices'!R8)*($E$26)</f>
        <v>293660222.31372273</v>
      </c>
      <c r="T31" s="44">
        <f>(S31*'Spot Prices'!T8/'Spot Prices'!S8)*($E$26)</f>
        <v>295950039.10211933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163768003.41041145</v>
      </c>
      <c r="J32" s="51">
        <f t="shared" si="8"/>
        <v>167410769.5780499</v>
      </c>
      <c r="K32" s="51">
        <f t="shared" si="8"/>
        <v>170518366.76338193</v>
      </c>
      <c r="L32" s="51">
        <f t="shared" si="8"/>
        <v>179596806.00598732</v>
      </c>
      <c r="M32" s="51">
        <f t="shared" si="8"/>
        <v>190314144.53600499</v>
      </c>
      <c r="N32" s="51">
        <f t="shared" si="8"/>
        <v>205099898.57853961</v>
      </c>
      <c r="O32" s="51">
        <f t="shared" si="8"/>
        <v>208989870.62521371</v>
      </c>
      <c r="P32" s="52">
        <f>(O32*'Spot Prices'!P9/'Spot Prices'!O9)*($E$26)</f>
        <v>228029851.08758172</v>
      </c>
      <c r="Q32" s="52">
        <f>(P32*'Spot Prices'!Q9/'Spot Prices'!P9)*($E$26)</f>
        <v>232712222.95387003</v>
      </c>
      <c r="R32" s="52">
        <f>(Q32*'Spot Prices'!R9/'Spot Prices'!Q9)*($E$26)</f>
        <v>241922075.48786631</v>
      </c>
      <c r="S32" s="52">
        <f>(R32*'Spot Prices'!S9/'Spot Prices'!R9)*($E$26)</f>
        <v>249677103.92808437</v>
      </c>
      <c r="T32" s="52">
        <f>(S32*'Spot Prices'!T9/'Spot Prices'!S9)*($E$26)</f>
        <v>247579204.27891365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146639583.95769259</v>
      </c>
      <c r="J33" s="20">
        <f t="shared" si="9"/>
        <v>150115511.16541782</v>
      </c>
      <c r="K33" s="20">
        <f t="shared" si="9"/>
        <v>152470753.1110228</v>
      </c>
      <c r="L33" s="20">
        <f t="shared" si="9"/>
        <v>160002836.81282902</v>
      </c>
      <c r="M33" s="20">
        <f t="shared" si="9"/>
        <v>169750571.98162115</v>
      </c>
      <c r="N33" s="20">
        <f t="shared" si="9"/>
        <v>182397963.22672719</v>
      </c>
      <c r="O33" s="20">
        <f t="shared" si="9"/>
        <v>185122119.67133224</v>
      </c>
      <c r="P33" s="21">
        <f>(O33*'Spot Prices'!P10/'Spot Prices'!O10)*($E$26)</f>
        <v>196530646.50578955</v>
      </c>
      <c r="Q33" s="21">
        <f>(P33*'Spot Prices'!Q10/'Spot Prices'!P10)*($E$26)</f>
        <v>193415265.42696333</v>
      </c>
      <c r="R33" s="21">
        <f>(Q33*'Spot Prices'!R10/'Spot Prices'!Q10)*($E$26)</f>
        <v>188162703.25560614</v>
      </c>
      <c r="S33" s="21">
        <f>(R33*'Spot Prices'!S10/'Spot Prices'!R10)*($E$26)</f>
        <v>190726404.78520301</v>
      </c>
      <c r="T33" s="21">
        <f>(S33*'Spot Prices'!T10/'Spot Prices'!S10)*($E$26)</f>
        <v>183107308.79172733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123321582.26968269</v>
      </c>
      <c r="J34" s="20">
        <f t="shared" si="10"/>
        <v>125989994.93799542</v>
      </c>
      <c r="K34" s="20">
        <f t="shared" si="10"/>
        <v>132369741.83536357</v>
      </c>
      <c r="L34" s="20">
        <f t="shared" si="10"/>
        <v>136168612.79354408</v>
      </c>
      <c r="M34" s="20">
        <f t="shared" si="10"/>
        <v>141425029.91154048</v>
      </c>
      <c r="N34" s="20">
        <f t="shared" si="10"/>
        <v>145626814.10090727</v>
      </c>
      <c r="O34" s="20">
        <f t="shared" si="10"/>
        <v>158986605.65720513</v>
      </c>
      <c r="P34" s="21">
        <f>(O34*'Spot Prices'!P11/'Spot Prices'!O11)*($E$26)</f>
        <v>165447481.27795088</v>
      </c>
      <c r="Q34" s="21">
        <f>(P34*'Spot Prices'!Q11/'Spot Prices'!P11)*($E$26)</f>
        <v>163362920.24507916</v>
      </c>
      <c r="R34" s="21">
        <f>(Q34*'Spot Prices'!R11/'Spot Prices'!Q11)*($E$26)</f>
        <v>155372533.59428069</v>
      </c>
      <c r="S34" s="21">
        <f>(R34*'Spot Prices'!S11/'Spot Prices'!R11)*($E$26)</f>
        <v>156311825.81803116</v>
      </c>
      <c r="T34" s="21">
        <f>(S34*'Spot Prices'!T11/'Spot Prices'!S11)*($E$26)</f>
        <v>147417943.09629363</v>
      </c>
    </row>
    <row r="35" spans="2:20" x14ac:dyDescent="0.3">
      <c r="B35" s="9" t="s">
        <v>30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180346251.54509073</v>
      </c>
      <c r="J35" s="51">
        <f t="shared" si="11"/>
        <v>184479508.9800874</v>
      </c>
      <c r="K35" s="51">
        <f t="shared" si="11"/>
        <v>186317991.64898574</v>
      </c>
      <c r="L35" s="51">
        <f t="shared" si="11"/>
        <v>196696535.38352525</v>
      </c>
      <c r="M35" s="51">
        <f t="shared" si="11"/>
        <v>208167916.34940362</v>
      </c>
      <c r="N35" s="51">
        <f t="shared" si="11"/>
        <v>227171072.26759121</v>
      </c>
      <c r="O35" s="51">
        <f t="shared" si="11"/>
        <v>230645729.89284894</v>
      </c>
      <c r="P35" s="52">
        <f>(O35*'Spot Prices'!P12/'Spot Prices'!O12)*($E$26)</f>
        <v>251763161.88445643</v>
      </c>
      <c r="Q35" s="52">
        <f>(P35*'Spot Prices'!Q12/'Spot Prices'!P12)*($E$26)</f>
        <v>256902626.1065433</v>
      </c>
      <c r="R35" s="52">
        <f>(Q35*'Spot Prices'!R12/'Spot Prices'!Q12)*($E$26)</f>
        <v>267152824.08347619</v>
      </c>
      <c r="S35" s="52">
        <f>(R35*'Spot Prices'!S12/'Spot Prices'!R12)*($E$26)</f>
        <v>276172514.7734614</v>
      </c>
      <c r="T35" s="52">
        <f>(S35*'Spot Prices'!T12/'Spot Prices'!S12)*($E$26)</f>
        <v>276041102.47991878</v>
      </c>
    </row>
    <row r="38" spans="2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2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31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30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26</v>
      </c>
      <c r="P15" t="s">
        <v>70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30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69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30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  <c r="J38" s="11" t="s">
        <v>68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31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3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114.4797015496161</v>
      </c>
      <c r="Q17" s="65">
        <f>'Spot Prices'!Q17/'Spot Prices'!P17*WindFarmAvPrice!P17</f>
        <v>115.45534483033994</v>
      </c>
      <c r="R17" s="65">
        <f>'Spot Prices'!R17/'Spot Prices'!Q17*WindFarmAvPrice!Q17</f>
        <v>117.55446905848956</v>
      </c>
      <c r="S17" s="65">
        <f>'Spot Prices'!S17/'Spot Prices'!R17*WindFarmAvPrice!R17</f>
        <v>119.4076149413543</v>
      </c>
      <c r="T17" s="65">
        <f>'Spot Prices'!T17/'Spot Prices'!S17*WindFarmAvPrice!S17</f>
        <v>118.74877213497247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97.426644831485191</v>
      </c>
      <c r="Q18" s="65">
        <f>'Spot Prices'!Q18/'Spot Prices'!P18*WindFarmAvPrice!P18</f>
        <v>98.806186265275286</v>
      </c>
      <c r="R18" s="65">
        <f>'Spot Prices'!R18/'Spot Prices'!Q18*WindFarmAvPrice!Q18</f>
        <v>100.73545565649783</v>
      </c>
      <c r="S18" s="65">
        <f>'Spot Prices'!S18/'Spot Prices'!R18*WindFarmAvPrice!R18</f>
        <v>102.59017793596385</v>
      </c>
      <c r="T18" s="65">
        <f>'Spot Prices'!T18/'Spot Prices'!S18*WindFarmAvPrice!S18</f>
        <v>103.09698753582218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90.053764342184095</v>
      </c>
      <c r="Q19" s="67">
        <f>'Spot Prices'!Q19/'Spot Prices'!P19*WindFarmAvPrice!P19</f>
        <v>92.415014603815479</v>
      </c>
      <c r="R19" s="67">
        <f>'Spot Prices'!R19/'Spot Prices'!Q19*WindFarmAvPrice!Q19</f>
        <v>96.964657850231248</v>
      </c>
      <c r="S19" s="67">
        <f>'Spot Prices'!S19/'Spot Prices'!R19*WindFarmAvPrice!R19</f>
        <v>100.669195466199</v>
      </c>
      <c r="T19" s="67">
        <f>'Spot Prices'!T19/'Spot Prices'!S19*WindFarmAvPrice!S19</f>
        <v>101.60292626749975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83.079280672780598</v>
      </c>
      <c r="Q20" s="69">
        <f>'Spot Prices'!Q20/'Spot Prices'!P20*WindFarmAvPrice!P20</f>
        <v>85.829188914095326</v>
      </c>
      <c r="R20" s="69">
        <f>'Spot Prices'!R20/'Spot Prices'!Q20*WindFarmAvPrice!Q20</f>
        <v>91.574582118282564</v>
      </c>
      <c r="S20" s="69">
        <f>'Spot Prices'!S20/'Spot Prices'!R20*WindFarmAvPrice!R20</f>
        <v>95.791427647478727</v>
      </c>
      <c r="T20" s="69">
        <f>'Spot Prices'!T20/'Spot Prices'!S20*WindFarmAvPrice!S20</f>
        <v>96.53836169759785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74.452595522442138</v>
      </c>
      <c r="Q21" s="67">
        <f>'Spot Prices'!Q21/'Spot Prices'!P21*WindFarmAvPrice!P21</f>
        <v>75.981407373099913</v>
      </c>
      <c r="R21" s="67">
        <f>'Spot Prices'!R21/'Spot Prices'!Q21*WindFarmAvPrice!Q21</f>
        <v>78.988458521291918</v>
      </c>
      <c r="S21" s="67">
        <f>'Spot Prices'!S21/'Spot Prices'!R21*WindFarmAvPrice!R21</f>
        <v>81.520504185360835</v>
      </c>
      <c r="T21" s="67">
        <f>'Spot Prices'!T21/'Spot Prices'!S21*WindFarmAvPrice!S21</f>
        <v>80.835532137703836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64.401114394510159</v>
      </c>
      <c r="Q22" s="65">
        <f>'Spot Prices'!Q22/'Spot Prices'!P22*WindFarmAvPrice!P22</f>
        <v>63.380235377384103</v>
      </c>
      <c r="R22" s="65">
        <f>'Spot Prices'!R22/'Spot Prices'!Q22*WindFarmAvPrice!Q22</f>
        <v>61.659023631144393</v>
      </c>
      <c r="S22" s="65">
        <f>'Spot Prices'!S22/'Spot Prices'!R22*WindFarmAvPrice!R22</f>
        <v>62.499122813721925</v>
      </c>
      <c r="T22" s="65">
        <f>'Spot Prices'!T22/'Spot Prices'!S22*WindFarmAvPrice!S22</f>
        <v>60.002421757766633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53.364006304040409</v>
      </c>
      <c r="Q23" s="65">
        <f>'Spot Prices'!Q23/'Spot Prices'!P23*WindFarmAvPrice!P23</f>
        <v>52.691644735039304</v>
      </c>
      <c r="R23" s="65">
        <f>'Spot Prices'!R23/'Spot Prices'!Q23*WindFarmAvPrice!Q23</f>
        <v>50.114397621264374</v>
      </c>
      <c r="S23" s="65">
        <f>'Spot Prices'!S23/'Spot Prices'!R23*WindFarmAvPrice!R23</f>
        <v>50.417360203483121</v>
      </c>
      <c r="T23" s="65">
        <f>'Spot Prices'!T23/'Spot Prices'!S23*WindFarmAvPrice!S23</f>
        <v>47.548696323173878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30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82.090878214196692</v>
      </c>
      <c r="Q24" s="67">
        <f>'Spot Prices'!Q24/'Spot Prices'!P24*WindFarmAvPrice!P24</f>
        <v>83.766671957743583</v>
      </c>
      <c r="R24" s="67">
        <f>'Spot Prices'!R24/'Spot Prices'!Q24*WindFarmAvPrice!Q24</f>
        <v>87.108891476665789</v>
      </c>
      <c r="S24" s="67">
        <f>'Spot Prices'!S24/'Spot Prices'!R24*WindFarmAvPrice!R24</f>
        <v>90.04988699173289</v>
      </c>
      <c r="T24" s="67">
        <f>'Spot Prices'!T24/'Spot Prices'!S24*WindFarmAvPrice!S24</f>
        <v>90.007038186910492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85.512737859199675</v>
      </c>
      <c r="J28" s="4">
        <f t="shared" si="4"/>
        <v>88.698375183658968</v>
      </c>
      <c r="K28" s="4">
        <f t="shared" si="4"/>
        <v>83.129286012960364</v>
      </c>
      <c r="L28" s="4">
        <f t="shared" si="4"/>
        <v>93.644900249931794</v>
      </c>
      <c r="M28" s="4">
        <f t="shared" si="4"/>
        <v>93.984042726872332</v>
      </c>
      <c r="N28" s="4">
        <f t="shared" si="4"/>
        <v>111.36749310802242</v>
      </c>
      <c r="O28" s="4">
        <f t="shared" si="4"/>
        <v>109.09585634183424</v>
      </c>
      <c r="P28" s="18">
        <f>(O28*'Spot Prices'!P5/'Spot Prices'!O5)*($E$26)</f>
        <v>115.18022274824077</v>
      </c>
      <c r="Q28" s="18">
        <f>(P28*'Spot Prices'!Q5/'Spot Prices'!P5)*($E$26)</f>
        <v>116.16183615983664</v>
      </c>
      <c r="R28" s="18">
        <f>(Q28*'Spot Prices'!R5/'Spot Prices'!Q5)*($E$26)</f>
        <v>118.27380529411776</v>
      </c>
      <c r="S28" s="18">
        <f>(R28*'Spot Prices'!S5/'Spot Prices'!R5)*($E$26)</f>
        <v>120.1382908988504</v>
      </c>
      <c r="T28" s="18">
        <f>(S28*'Spot Prices'!T5/'Spot Prices'!S5)*($E$26)</f>
        <v>119.47541651878186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71.115973327428279</v>
      </c>
      <c r="J29" s="4">
        <f t="shared" si="5"/>
        <v>72.679490526529207</v>
      </c>
      <c r="K29" s="4">
        <f t="shared" si="5"/>
        <v>72.211548998953404</v>
      </c>
      <c r="L29" s="4">
        <f t="shared" si="5"/>
        <v>76.930562417757997</v>
      </c>
      <c r="M29" s="4">
        <f t="shared" si="5"/>
        <v>81.293977354885683</v>
      </c>
      <c r="N29" s="4">
        <f t="shared" si="5"/>
        <v>90.923493947674103</v>
      </c>
      <c r="O29" s="4">
        <f t="shared" si="5"/>
        <v>90.737472017981247</v>
      </c>
      <c r="P29" s="18">
        <f>(O29*'Spot Prices'!P6/'Spot Prices'!O6)*($E$26)</f>
        <v>97.444788729713267</v>
      </c>
      <c r="Q29" s="18">
        <f>(P29*'Spot Prices'!Q6/'Spot Prices'!P6)*($E$26)</f>
        <v>98.82458707740426</v>
      </c>
      <c r="R29" s="18">
        <f>(Q29*'Spot Prices'!R6/'Spot Prices'!Q6)*($E$26)</f>
        <v>100.75421575912222</v>
      </c>
      <c r="S29" s="18">
        <f>(R29*'Spot Prices'!S6/'Spot Prices'!R6)*($E$26)</f>
        <v>102.60928344607237</v>
      </c>
      <c r="T29" s="18">
        <f>(S29*'Spot Prices'!T6/'Spot Prices'!S6)*($E$26)</f>
        <v>103.1161874297804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64.054464259519904</v>
      </c>
      <c r="J30" s="6">
        <f t="shared" si="6"/>
        <v>65.346689635835389</v>
      </c>
      <c r="K30" s="6">
        <f t="shared" si="6"/>
        <v>65.64245981547964</v>
      </c>
      <c r="L30" s="6">
        <f t="shared" si="6"/>
        <v>69.719228867852408</v>
      </c>
      <c r="M30" s="6">
        <f t="shared" si="6"/>
        <v>73.691307895456177</v>
      </c>
      <c r="N30" s="6">
        <f t="shared" si="6"/>
        <v>81.173103810354235</v>
      </c>
      <c r="O30" s="6">
        <f t="shared" si="6"/>
        <v>81.850077540506234</v>
      </c>
      <c r="P30" s="70">
        <f>(O30*'Spot Prices'!P7/'Spot Prices'!O7)*($E$26)</f>
        <v>90.093831062283684</v>
      </c>
      <c r="Q30" s="70">
        <f>(P30*'Spot Prices'!Q7/'Spot Prices'!P7)*($E$26)</f>
        <v>92.456131891362276</v>
      </c>
      <c r="R30" s="70">
        <f>(Q30*'Spot Prices'!R7/'Spot Prices'!Q7)*($E$26)</f>
        <v>97.007799365014279</v>
      </c>
      <c r="S30" s="70">
        <f>(R30*'Spot Prices'!S7/'Spot Prices'!R7)*($E$26)</f>
        <v>100.71398520382803</v>
      </c>
      <c r="T30" s="70">
        <f>(S30*'Spot Prices'!T7/'Spot Prices'!S7)*($E$26)</f>
        <v>101.64813144062931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58.568316498656301</v>
      </c>
      <c r="J31" s="71">
        <f t="shared" si="7"/>
        <v>59.721283118137904</v>
      </c>
      <c r="K31" s="71">
        <f t="shared" si="7"/>
        <v>60.654525940793974</v>
      </c>
      <c r="L31" s="71">
        <f t="shared" si="7"/>
        <v>64.341311460082665</v>
      </c>
      <c r="M31" s="71">
        <f t="shared" si="7"/>
        <v>67.947049271690858</v>
      </c>
      <c r="N31" s="71">
        <f t="shared" si="7"/>
        <v>73.712188096971332</v>
      </c>
      <c r="O31" s="71">
        <f t="shared" si="7"/>
        <v>74.91129427903094</v>
      </c>
      <c r="P31" s="72">
        <f>(O31*'Spot Prices'!P8/'Spot Prices'!O8)*($E$26)</f>
        <v>83.053295539495309</v>
      </c>
      <c r="Q31" s="72">
        <f>(P31*'Spot Prices'!Q8/'Spot Prices'!P8)*($E$26)</f>
        <v>85.802343677886739</v>
      </c>
      <c r="R31" s="72">
        <f>(Q31*'Spot Prices'!R8/'Spot Prices'!Q8)*($E$26)</f>
        <v>91.545939865934955</v>
      </c>
      <c r="S31" s="72">
        <f>(R31*'Spot Prices'!S8/'Spot Prices'!R8)*($E$26)</f>
        <v>95.761466470698551</v>
      </c>
      <c r="T31" s="72">
        <f>(S31*'Spot Prices'!T8/'Spot Prices'!S8)*($E$26)</f>
        <v>96.508166898418793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53.646122980255491</v>
      </c>
      <c r="J32" s="6">
        <f t="shared" si="8"/>
        <v>54.755678119193391</v>
      </c>
      <c r="K32" s="6">
        <f t="shared" si="8"/>
        <v>55.754075005331856</v>
      </c>
      <c r="L32" s="6">
        <f t="shared" si="8"/>
        <v>58.876993907403218</v>
      </c>
      <c r="M32" s="6">
        <f t="shared" si="8"/>
        <v>62.313941578768706</v>
      </c>
      <c r="N32" s="6">
        <f t="shared" si="8"/>
        <v>67.22395330930037</v>
      </c>
      <c r="O32" s="6">
        <f t="shared" si="8"/>
        <v>68.139831609640368</v>
      </c>
      <c r="P32" s="70">
        <f>(O32*'Spot Prices'!P9/'Spot Prices'!O9)*($E$26)</f>
        <v>74.347697372107007</v>
      </c>
      <c r="Q32" s="70">
        <f>(P32*'Spot Prices'!Q9/'Spot Prices'!P9)*($E$26)</f>
        <v>75.874355240969805</v>
      </c>
      <c r="R32" s="70">
        <f>(Q32*'Spot Prices'!R9/'Spot Prices'!Q9)*($E$26)</f>
        <v>78.877169678524723</v>
      </c>
      <c r="S32" s="70">
        <f>(R32*'Spot Prices'!S9/'Spot Prices'!R9)*($E$26)</f>
        <v>81.405647879231736</v>
      </c>
      <c r="T32" s="70">
        <f>(S32*'Spot Prices'!T9/'Spot Prices'!S9)*($E$26)</f>
        <v>80.721640906067123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48.007862666816116</v>
      </c>
      <c r="J33" s="4">
        <f t="shared" si="9"/>
        <v>49.265778257516537</v>
      </c>
      <c r="K33" s="4">
        <f t="shared" si="9"/>
        <v>49.983143210008528</v>
      </c>
      <c r="L33" s="4">
        <f t="shared" si="9"/>
        <v>52.597046825809578</v>
      </c>
      <c r="M33" s="4">
        <f t="shared" si="9"/>
        <v>55.76325237956199</v>
      </c>
      <c r="N33" s="4">
        <f t="shared" si="9"/>
        <v>60.018539741684293</v>
      </c>
      <c r="O33" s="4">
        <f t="shared" si="9"/>
        <v>60.580974073629498</v>
      </c>
      <c r="P33" s="18">
        <f>(O33*'Spot Prices'!P10/'Spot Prices'!O10)*($E$26)</f>
        <v>64.314399715058087</v>
      </c>
      <c r="Q33" s="18">
        <f>(P33*'Spot Prices'!Q10/'Spot Prices'!P10)*($E$26)</f>
        <v>63.294895289001794</v>
      </c>
      <c r="R33" s="18">
        <f>(Q33*'Spot Prices'!R10/'Spot Prices'!Q10)*($E$26)</f>
        <v>61.576001116397997</v>
      </c>
      <c r="S33" s="18">
        <f>(R33*'Spot Prices'!S10/'Spot Prices'!R10)*($E$26)</f>
        <v>62.414969123963886</v>
      </c>
      <c r="T33" s="18">
        <f>(S33*'Spot Prices'!T10/'Spot Prices'!S10)*($E$26)</f>
        <v>59.921629820888029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41.585863561016964</v>
      </c>
      <c r="J34" s="4">
        <f t="shared" si="10"/>
        <v>41.256699496468023</v>
      </c>
      <c r="K34" s="4">
        <f t="shared" si="10"/>
        <v>43.819008361790004</v>
      </c>
      <c r="L34" s="4">
        <f t="shared" si="10"/>
        <v>45.005080583330134</v>
      </c>
      <c r="M34" s="4">
        <f t="shared" si="10"/>
        <v>48.26367400134712</v>
      </c>
      <c r="N34" s="4">
        <f t="shared" si="10"/>
        <v>49.96786469302463</v>
      </c>
      <c r="O34" s="4">
        <f t="shared" si="10"/>
        <v>51.164074466002219</v>
      </c>
      <c r="P34" s="18">
        <f>(O34*'Spot Prices'!P11/'Spot Prices'!O11)*($E$26)</f>
        <v>53.243273024955997</v>
      </c>
      <c r="Q34" s="18">
        <f>(P34*'Spot Prices'!Q11/'Spot Prices'!P11)*($E$26)</f>
        <v>52.572432638912815</v>
      </c>
      <c r="R34" s="18">
        <f>(Q34*'Spot Prices'!R11/'Spot Prices'!Q11)*($E$26)</f>
        <v>50.001016412220913</v>
      </c>
      <c r="S34" s="18">
        <f>(R34*'Spot Prices'!S11/'Spot Prices'!R11)*($E$26)</f>
        <v>50.303293557409646</v>
      </c>
      <c r="T34" s="18">
        <f>(S34*'Spot Prices'!T11/'Spot Prices'!S11)*($E$26)</f>
        <v>47.44111987940807</v>
      </c>
    </row>
    <row r="35" spans="2:20" x14ac:dyDescent="0.3">
      <c r="B35" s="9" t="s">
        <v>30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59.013975938723469</v>
      </c>
      <c r="J35" s="6">
        <f t="shared" si="11"/>
        <v>60.257147895732132</v>
      </c>
      <c r="K35" s="6">
        <f t="shared" si="11"/>
        <v>60.790896050746021</v>
      </c>
      <c r="L35" s="6">
        <f t="shared" si="11"/>
        <v>64.436869879028578</v>
      </c>
      <c r="M35" s="6">
        <f t="shared" si="11"/>
        <v>68.093275048279011</v>
      </c>
      <c r="N35" s="6">
        <f t="shared" si="11"/>
        <v>74.397713737226383</v>
      </c>
      <c r="O35" s="6">
        <f t="shared" si="11"/>
        <v>75.207105716497395</v>
      </c>
      <c r="P35" s="70">
        <f>(O35*'Spot Prices'!P12/'Spot Prices'!O12)*($E$26)</f>
        <v>82.092908202377316</v>
      </c>
      <c r="Q35" s="70">
        <f>(P35*'Spot Prices'!Q12/'Spot Prices'!P12)*($E$26)</f>
        <v>83.768743385869385</v>
      </c>
      <c r="R35" s="70">
        <f>(Q35*'Spot Prices'!R12/'Spot Prices'!Q12)*($E$26)</f>
        <v>87.11104555302569</v>
      </c>
      <c r="S35" s="70">
        <f>(R35*'Spot Prices'!S12/'Spot Prices'!R12)*($E$26)</f>
        <v>90.052113794640064</v>
      </c>
      <c r="T35" s="70">
        <f>(S35*'Spot Prices'!T12/'Spot Prices'!S12)*($E$26)</f>
        <v>90.009263930228968</v>
      </c>
    </row>
    <row r="38" spans="2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2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72</v>
      </c>
    </row>
    <row r="5" spans="1:23" x14ac:dyDescent="0.3">
      <c r="B5" s="2" t="s">
        <v>71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30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85.512737859199675</v>
      </c>
      <c r="J17" s="16">
        <f>WindFarmAvPrice!J28</f>
        <v>88.698375183658968</v>
      </c>
      <c r="K17" s="16">
        <f>WindFarmAvPrice!K28</f>
        <v>83.129286012960364</v>
      </c>
      <c r="L17" s="16">
        <f>WindFarmAvPrice!L28</f>
        <v>93.644900249931794</v>
      </c>
      <c r="M17" s="16">
        <f>WindFarmAvPrice!M28</f>
        <v>93.984042726872332</v>
      </c>
      <c r="N17" s="16">
        <f>WindFarmAvPrice!N28</f>
        <v>111.36749310802242</v>
      </c>
      <c r="O17" s="16">
        <f>WindFarmAvPrice!O28</f>
        <v>109.09585634183424</v>
      </c>
      <c r="P17" s="16">
        <f>WindFarmAvPrice!P28</f>
        <v>115.18022274824077</v>
      </c>
      <c r="Q17" s="16">
        <f>WindFarmAvPrice!Q28</f>
        <v>116.16183615983664</v>
      </c>
      <c r="R17" s="16">
        <f>WindFarmAvPrice!R28</f>
        <v>118.27380529411776</v>
      </c>
      <c r="S17" s="16">
        <f>WindFarmAvPrice!S28</f>
        <v>120.1382908988504</v>
      </c>
      <c r="T17" s="16">
        <f>WindFarmAvPrice!T28</f>
        <v>119.47541651878186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71.115973327428279</v>
      </c>
      <c r="J18" s="16">
        <f>WindFarmAvPrice!J29</f>
        <v>72.679490526529207</v>
      </c>
      <c r="K18" s="16">
        <f>WindFarmAvPrice!K29</f>
        <v>72.211548998953404</v>
      </c>
      <c r="L18" s="16">
        <f>WindFarmAvPrice!L29</f>
        <v>76.930562417757997</v>
      </c>
      <c r="M18" s="16">
        <f>WindFarmAvPrice!M29</f>
        <v>81.293977354885683</v>
      </c>
      <c r="N18" s="16">
        <f>WindFarmAvPrice!N29</f>
        <v>90.923493947674103</v>
      </c>
      <c r="O18" s="16">
        <f>WindFarmAvPrice!O29</f>
        <v>90.737472017981247</v>
      </c>
      <c r="P18" s="16">
        <f>WindFarmAvPrice!P29</f>
        <v>97.444788729713267</v>
      </c>
      <c r="Q18" s="16">
        <f>WindFarmAvPrice!Q29</f>
        <v>98.82458707740426</v>
      </c>
      <c r="R18" s="16">
        <f>WindFarmAvPrice!R29</f>
        <v>100.75421575912222</v>
      </c>
      <c r="S18" s="16">
        <f>WindFarmAvPrice!S29</f>
        <v>102.60928344607237</v>
      </c>
      <c r="T18" s="16">
        <f>WindFarmAvPrice!T29</f>
        <v>103.1161874297804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64.054464259519904</v>
      </c>
      <c r="J19" s="66">
        <f>WindFarmAvPrice!J30</f>
        <v>65.346689635835389</v>
      </c>
      <c r="K19" s="66">
        <f>WindFarmAvPrice!K30</f>
        <v>65.64245981547964</v>
      </c>
      <c r="L19" s="66">
        <f>WindFarmAvPrice!L30</f>
        <v>69.719228867852408</v>
      </c>
      <c r="M19" s="66">
        <f>WindFarmAvPrice!M30</f>
        <v>73.691307895456177</v>
      </c>
      <c r="N19" s="66">
        <f>WindFarmAvPrice!N30</f>
        <v>81.173103810354235</v>
      </c>
      <c r="O19" s="66">
        <f>WindFarmAvPrice!O30</f>
        <v>81.850077540506234</v>
      </c>
      <c r="P19" s="66">
        <f>WindFarmAvPrice!P30</f>
        <v>90.093831062283684</v>
      </c>
      <c r="Q19" s="66">
        <f>WindFarmAvPrice!Q30</f>
        <v>92.456131891362276</v>
      </c>
      <c r="R19" s="66">
        <f>WindFarmAvPrice!R30</f>
        <v>97.007799365014279</v>
      </c>
      <c r="S19" s="66">
        <f>WindFarmAvPrice!S30</f>
        <v>100.71398520382803</v>
      </c>
      <c r="T19" s="66">
        <f>WindFarmAvPrice!T30</f>
        <v>101.64813144062931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58.568316498656301</v>
      </c>
      <c r="J20" s="68">
        <f>WindFarmAvPrice!J31</f>
        <v>59.721283118137904</v>
      </c>
      <c r="K20" s="68">
        <f>WindFarmAvPrice!K31</f>
        <v>60.654525940793974</v>
      </c>
      <c r="L20" s="68">
        <f>WindFarmAvPrice!L31</f>
        <v>64.341311460082665</v>
      </c>
      <c r="M20" s="68">
        <f>WindFarmAvPrice!M31</f>
        <v>67.947049271690858</v>
      </c>
      <c r="N20" s="68">
        <f>WindFarmAvPrice!N31</f>
        <v>73.712188096971332</v>
      </c>
      <c r="O20" s="68">
        <f>WindFarmAvPrice!O31</f>
        <v>74.91129427903094</v>
      </c>
      <c r="P20" s="68">
        <f>WindFarmAvPrice!P31</f>
        <v>83.053295539495309</v>
      </c>
      <c r="Q20" s="68">
        <f>WindFarmAvPrice!Q31</f>
        <v>85.802343677886739</v>
      </c>
      <c r="R20" s="68">
        <f>WindFarmAvPrice!R31</f>
        <v>91.545939865934955</v>
      </c>
      <c r="S20" s="68">
        <f>WindFarmAvPrice!S31</f>
        <v>95.761466470698551</v>
      </c>
      <c r="T20" s="68">
        <f>WindFarmAvPrice!T31</f>
        <v>96.508166898418793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53.646122980255491</v>
      </c>
      <c r="J21" s="66">
        <f>WindFarmAvPrice!J32</f>
        <v>54.755678119193391</v>
      </c>
      <c r="K21" s="66">
        <f>WindFarmAvPrice!K32</f>
        <v>55.754075005331856</v>
      </c>
      <c r="L21" s="66">
        <f>WindFarmAvPrice!L32</f>
        <v>58.876993907403218</v>
      </c>
      <c r="M21" s="66">
        <f>WindFarmAvPrice!M32</f>
        <v>62.313941578768706</v>
      </c>
      <c r="N21" s="66">
        <f>WindFarmAvPrice!N32</f>
        <v>67.22395330930037</v>
      </c>
      <c r="O21" s="66">
        <f>WindFarmAvPrice!O32</f>
        <v>68.139831609640368</v>
      </c>
      <c r="P21" s="66">
        <f>WindFarmAvPrice!P32</f>
        <v>74.347697372107007</v>
      </c>
      <c r="Q21" s="66">
        <f>WindFarmAvPrice!Q32</f>
        <v>75.874355240969805</v>
      </c>
      <c r="R21" s="66">
        <f>WindFarmAvPrice!R32</f>
        <v>78.877169678524723</v>
      </c>
      <c r="S21" s="66">
        <f>WindFarmAvPrice!S32</f>
        <v>81.405647879231736</v>
      </c>
      <c r="T21" s="66">
        <f>WindFarmAvPrice!T32</f>
        <v>80.721640906067123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48.007862666816116</v>
      </c>
      <c r="J22" s="16">
        <f>WindFarmAvPrice!J33</f>
        <v>49.265778257516537</v>
      </c>
      <c r="K22" s="16">
        <f>WindFarmAvPrice!K33</f>
        <v>49.983143210008528</v>
      </c>
      <c r="L22" s="16">
        <f>WindFarmAvPrice!L33</f>
        <v>52.597046825809578</v>
      </c>
      <c r="M22" s="16">
        <f>WindFarmAvPrice!M33</f>
        <v>55.76325237956199</v>
      </c>
      <c r="N22" s="16">
        <f>WindFarmAvPrice!N33</f>
        <v>60.018539741684293</v>
      </c>
      <c r="O22" s="16">
        <f>WindFarmAvPrice!O33</f>
        <v>60.580974073629498</v>
      </c>
      <c r="P22" s="16">
        <f>WindFarmAvPrice!P33</f>
        <v>64.314399715058087</v>
      </c>
      <c r="Q22" s="16">
        <f>WindFarmAvPrice!Q33</f>
        <v>63.294895289001794</v>
      </c>
      <c r="R22" s="16">
        <f>WindFarmAvPrice!R33</f>
        <v>61.576001116397997</v>
      </c>
      <c r="S22" s="16">
        <f>WindFarmAvPrice!S33</f>
        <v>62.414969123963886</v>
      </c>
      <c r="T22" s="16">
        <f>WindFarmAvPrice!T33</f>
        <v>59.921629820888029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41.585863561016964</v>
      </c>
      <c r="J23" s="16">
        <f>WindFarmAvPrice!J34</f>
        <v>41.256699496468023</v>
      </c>
      <c r="K23" s="16">
        <f>WindFarmAvPrice!K34</f>
        <v>43.819008361790004</v>
      </c>
      <c r="L23" s="16">
        <f>WindFarmAvPrice!L34</f>
        <v>45.005080583330134</v>
      </c>
      <c r="M23" s="16">
        <f>WindFarmAvPrice!M34</f>
        <v>48.26367400134712</v>
      </c>
      <c r="N23" s="16">
        <f>WindFarmAvPrice!N34</f>
        <v>49.96786469302463</v>
      </c>
      <c r="O23" s="16">
        <f>WindFarmAvPrice!O34</f>
        <v>51.164074466002219</v>
      </c>
      <c r="P23" s="16">
        <f>WindFarmAvPrice!P34</f>
        <v>53.243273024955997</v>
      </c>
      <c r="Q23" s="16">
        <f>WindFarmAvPrice!Q34</f>
        <v>52.572432638912815</v>
      </c>
      <c r="R23" s="16">
        <f>WindFarmAvPrice!R34</f>
        <v>50.001016412220913</v>
      </c>
      <c r="S23" s="16">
        <f>WindFarmAvPrice!S34</f>
        <v>50.303293557409646</v>
      </c>
      <c r="T23" s="16">
        <f>WindFarmAvPrice!T34</f>
        <v>47.44111987940807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30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102.00590061374228</v>
      </c>
      <c r="J28" s="4">
        <f t="shared" si="3"/>
        <v>102.80523215262511</v>
      </c>
      <c r="K28" s="4">
        <f t="shared" si="3"/>
        <v>96.237496436728307</v>
      </c>
      <c r="L28" s="4">
        <f t="shared" si="3"/>
        <v>106.28525516101641</v>
      </c>
      <c r="M28" s="4">
        <f t="shared" si="3"/>
        <v>107.31824090373604</v>
      </c>
      <c r="N28" s="4">
        <f t="shared" ref="N28:T28" si="4">N17+N6</f>
        <v>111.36749310802242</v>
      </c>
      <c r="O28" s="4">
        <f t="shared" si="4"/>
        <v>109.09585634183424</v>
      </c>
      <c r="P28" s="4">
        <f t="shared" si="4"/>
        <v>115.18022274824077</v>
      </c>
      <c r="Q28" s="4">
        <f t="shared" si="4"/>
        <v>116.16183615983664</v>
      </c>
      <c r="R28" s="4">
        <f t="shared" si="4"/>
        <v>118.27380529411776</v>
      </c>
      <c r="S28" s="4">
        <f t="shared" si="4"/>
        <v>120.1382908988504</v>
      </c>
      <c r="T28" s="4">
        <f t="shared" si="4"/>
        <v>119.47541651878186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85.697321236209859</v>
      </c>
      <c r="J29" s="4">
        <f t="shared" si="5"/>
        <v>85.58067593359749</v>
      </c>
      <c r="K29" s="4">
        <f t="shared" si="5"/>
        <v>84.200572469666255</v>
      </c>
      <c r="L29" s="4">
        <f t="shared" si="5"/>
        <v>88.778328743888324</v>
      </c>
      <c r="M29" s="4">
        <f t="shared" si="5"/>
        <v>93.707506916908173</v>
      </c>
      <c r="N29" s="4">
        <f t="shared" ref="N29:T29" si="6">N18+N7</f>
        <v>90.923493947674103</v>
      </c>
      <c r="O29" s="4">
        <f t="shared" si="6"/>
        <v>90.737472017981247</v>
      </c>
      <c r="P29" s="4">
        <f t="shared" si="6"/>
        <v>97.444788729713267</v>
      </c>
      <c r="Q29" s="4">
        <f t="shared" si="6"/>
        <v>98.82458707740426</v>
      </c>
      <c r="R29" s="4">
        <f t="shared" si="6"/>
        <v>100.75421575912222</v>
      </c>
      <c r="S29" s="4">
        <f t="shared" si="6"/>
        <v>102.60928344607237</v>
      </c>
      <c r="T29" s="4">
        <f t="shared" si="6"/>
        <v>103.1161874297804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75.332924932281372</v>
      </c>
      <c r="J30" s="6">
        <f t="shared" si="5"/>
        <v>75.61201848712669</v>
      </c>
      <c r="K30" s="6">
        <f t="shared" si="5"/>
        <v>75.129574658299717</v>
      </c>
      <c r="L30" s="6">
        <f t="shared" si="5"/>
        <v>78.488796188743009</v>
      </c>
      <c r="M30" s="6">
        <f t="shared" si="5"/>
        <v>82.776477067735826</v>
      </c>
      <c r="N30" s="6">
        <f t="shared" ref="N30:T30" si="7">N19+N8</f>
        <v>81.173103810354235</v>
      </c>
      <c r="O30" s="6">
        <f t="shared" si="7"/>
        <v>81.850077540506234</v>
      </c>
      <c r="P30" s="6">
        <f t="shared" si="7"/>
        <v>90.093831062283684</v>
      </c>
      <c r="Q30" s="6">
        <f t="shared" si="7"/>
        <v>92.456131891362276</v>
      </c>
      <c r="R30" s="6">
        <f t="shared" si="7"/>
        <v>97.007799365014279</v>
      </c>
      <c r="S30" s="6">
        <f t="shared" si="7"/>
        <v>100.71398520382803</v>
      </c>
      <c r="T30" s="6">
        <f t="shared" si="7"/>
        <v>101.64813144062931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67.777648228049188</v>
      </c>
      <c r="J31" s="71">
        <f t="shared" si="5"/>
        <v>68.492784319769626</v>
      </c>
      <c r="K31" s="71">
        <f t="shared" si="5"/>
        <v>68.707746154246649</v>
      </c>
      <c r="L31" s="71">
        <f t="shared" si="5"/>
        <v>72.229352866690704</v>
      </c>
      <c r="M31" s="71">
        <f t="shared" si="5"/>
        <v>75.876366366707785</v>
      </c>
      <c r="N31" s="71">
        <f t="shared" ref="N31:T31" si="8">N20+N9</f>
        <v>73.712188096971332</v>
      </c>
      <c r="O31" s="71">
        <f t="shared" si="8"/>
        <v>74.91129427903094</v>
      </c>
      <c r="P31" s="71">
        <f t="shared" si="8"/>
        <v>83.053295539495309</v>
      </c>
      <c r="Q31" s="71">
        <f t="shared" si="8"/>
        <v>85.802343677886739</v>
      </c>
      <c r="R31" s="71">
        <f t="shared" si="8"/>
        <v>91.545939865934955</v>
      </c>
      <c r="S31" s="71">
        <f t="shared" si="8"/>
        <v>95.761466470698551</v>
      </c>
      <c r="T31" s="71">
        <f t="shared" si="8"/>
        <v>96.508166898418793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61.350368366842247</v>
      </c>
      <c r="J32" s="6">
        <f t="shared" si="5"/>
        <v>62.965952528719356</v>
      </c>
      <c r="K32" s="6">
        <f t="shared" si="5"/>
        <v>62.87765566099079</v>
      </c>
      <c r="L32" s="6">
        <f t="shared" si="5"/>
        <v>65.998593272945342</v>
      </c>
      <c r="M32" s="6">
        <f t="shared" si="5"/>
        <v>69.641258276811797</v>
      </c>
      <c r="N32" s="6">
        <f t="shared" ref="N32:T32" si="9">N21+N10</f>
        <v>67.22395330930037</v>
      </c>
      <c r="O32" s="6">
        <f t="shared" si="9"/>
        <v>68.139831609640368</v>
      </c>
      <c r="P32" s="6">
        <f t="shared" si="9"/>
        <v>74.347697372107007</v>
      </c>
      <c r="Q32" s="6">
        <f t="shared" si="9"/>
        <v>75.874355240969805</v>
      </c>
      <c r="R32" s="6">
        <f t="shared" si="9"/>
        <v>78.877169678524723</v>
      </c>
      <c r="S32" s="6">
        <f t="shared" si="9"/>
        <v>81.405647879231736</v>
      </c>
      <c r="T32" s="6">
        <f t="shared" si="9"/>
        <v>80.721640906067123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56.737998071817145</v>
      </c>
      <c r="J33" s="4">
        <f t="shared" si="5"/>
        <v>56.937436313819816</v>
      </c>
      <c r="K33" s="4">
        <f t="shared" si="5"/>
        <v>55.744243969842167</v>
      </c>
      <c r="L33" s="4">
        <f t="shared" si="5"/>
        <v>59.192157627153733</v>
      </c>
      <c r="M33" s="4">
        <f t="shared" si="5"/>
        <v>61.609748001308269</v>
      </c>
      <c r="N33" s="4">
        <f t="shared" ref="N33:T33" si="10">N22+N11</f>
        <v>60.018539741684293</v>
      </c>
      <c r="O33" s="4">
        <f t="shared" si="10"/>
        <v>60.580974073629498</v>
      </c>
      <c r="P33" s="4">
        <f t="shared" si="10"/>
        <v>64.314399715058087</v>
      </c>
      <c r="Q33" s="4">
        <f t="shared" si="10"/>
        <v>63.294895289001794</v>
      </c>
      <c r="R33" s="4">
        <f t="shared" si="10"/>
        <v>61.576001116397997</v>
      </c>
      <c r="S33" s="4">
        <f t="shared" si="10"/>
        <v>62.414969123963886</v>
      </c>
      <c r="T33" s="4">
        <f t="shared" si="10"/>
        <v>59.921629820888029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46.409815423867677</v>
      </c>
      <c r="J34" s="4">
        <f t="shared" si="5"/>
        <v>45.978317232673113</v>
      </c>
      <c r="K34" s="4">
        <f t="shared" si="5"/>
        <v>48.225426916339416</v>
      </c>
      <c r="L34" s="4">
        <f t="shared" si="5"/>
        <v>49.436587499790264</v>
      </c>
      <c r="M34" s="4">
        <f t="shared" si="5"/>
        <v>52.067983217648823</v>
      </c>
      <c r="N34" s="4">
        <f t="shared" ref="N34:T34" si="11">N23+N12</f>
        <v>49.96786469302463</v>
      </c>
      <c r="O34" s="4">
        <f t="shared" si="11"/>
        <v>51.164074466002219</v>
      </c>
      <c r="P34" s="4">
        <f t="shared" si="11"/>
        <v>53.243273024955997</v>
      </c>
      <c r="Q34" s="4">
        <f t="shared" si="11"/>
        <v>52.572432638912815</v>
      </c>
      <c r="R34" s="4">
        <f t="shared" si="11"/>
        <v>50.001016412220913</v>
      </c>
      <c r="S34" s="4">
        <f t="shared" si="11"/>
        <v>50.303293557409646</v>
      </c>
      <c r="T34" s="4">
        <f t="shared" si="11"/>
        <v>47.44111987940807</v>
      </c>
    </row>
    <row r="35" spans="1:20" x14ac:dyDescent="0.3">
      <c r="B35" s="9" t="s">
        <v>30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68.84876441553979</v>
      </c>
      <c r="J35" s="6">
        <f t="shared" si="12"/>
        <v>69.614534597847722</v>
      </c>
      <c r="K35" s="6">
        <f t="shared" si="12"/>
        <v>69.165878426708346</v>
      </c>
      <c r="L35" s="6">
        <f t="shared" si="12"/>
        <v>72.612465397624149</v>
      </c>
      <c r="M35" s="6">
        <f t="shared" si="12"/>
        <v>76.458779872478217</v>
      </c>
      <c r="N35" s="6">
        <f t="shared" ref="N35:T35" si="13">SUMPRODUCT($A$28:$A$34,N28:N34)/SUM($A$28:$A$34)</f>
        <v>74.44594428543418</v>
      </c>
      <c r="O35" s="6">
        <f t="shared" si="13"/>
        <v>75.161963376598351</v>
      </c>
      <c r="P35" s="6">
        <f t="shared" si="13"/>
        <v>82.107423749710861</v>
      </c>
      <c r="Q35" s="6">
        <f t="shared" si="13"/>
        <v>83.808176278364513</v>
      </c>
      <c r="R35" s="6">
        <f t="shared" si="13"/>
        <v>87.11879287903939</v>
      </c>
      <c r="S35" s="6">
        <f t="shared" si="13"/>
        <v>90.027107411018662</v>
      </c>
      <c r="T35" s="6">
        <f t="shared" si="13"/>
        <v>89.999347640374253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workbookViewId="0">
      <selection activeCell="G21" sqref="G21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76</v>
      </c>
    </row>
    <row r="5" spans="1:23" x14ac:dyDescent="0.3">
      <c r="B5" s="2" t="s">
        <v>71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102.00590061374228</v>
      </c>
      <c r="J6" s="16">
        <f>PPAPrice!J28</f>
        <v>102.80523215262511</v>
      </c>
      <c r="K6" s="16">
        <f>PPAPrice!K28</f>
        <v>96.237496436728307</v>
      </c>
      <c r="L6" s="16">
        <f>PPAPrice!L28</f>
        <v>106.28525516101641</v>
      </c>
      <c r="M6" s="16">
        <f>PPAPrice!M28</f>
        <v>107.31824090373604</v>
      </c>
      <c r="N6" s="16">
        <f>PPAPrice!N28</f>
        <v>111.36749310802242</v>
      </c>
      <c r="O6" s="16">
        <f>PPAPrice!O28</f>
        <v>109.09585634183424</v>
      </c>
      <c r="P6" s="16">
        <f>PPAPrice!P28</f>
        <v>115.18022274824077</v>
      </c>
      <c r="Q6" s="16">
        <f>PPAPrice!Q28</f>
        <v>116.16183615983664</v>
      </c>
      <c r="R6" s="16">
        <f>PPAPrice!R28</f>
        <v>118.27380529411776</v>
      </c>
      <c r="S6" s="16">
        <f>PPAPrice!S28</f>
        <v>120.1382908988504</v>
      </c>
      <c r="T6" s="16">
        <f>PPAPrice!T28</f>
        <v>119.47541651878186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85.697321236209859</v>
      </c>
      <c r="J7" s="16">
        <f>PPAPrice!J29</f>
        <v>85.58067593359749</v>
      </c>
      <c r="K7" s="16">
        <f>PPAPrice!K29</f>
        <v>84.200572469666255</v>
      </c>
      <c r="L7" s="16">
        <f>PPAPrice!L29</f>
        <v>88.778328743888324</v>
      </c>
      <c r="M7" s="16">
        <f>PPAPrice!M29</f>
        <v>93.707506916908173</v>
      </c>
      <c r="N7" s="16">
        <f>PPAPrice!N29</f>
        <v>90.923493947674103</v>
      </c>
      <c r="O7" s="16">
        <f>PPAPrice!O29</f>
        <v>90.737472017981247</v>
      </c>
      <c r="P7" s="16">
        <f>PPAPrice!P29</f>
        <v>97.444788729713267</v>
      </c>
      <c r="Q7" s="16">
        <f>PPAPrice!Q29</f>
        <v>98.82458707740426</v>
      </c>
      <c r="R7" s="16">
        <f>PPAPrice!R29</f>
        <v>100.75421575912222</v>
      </c>
      <c r="S7" s="16">
        <f>PPAPrice!S29</f>
        <v>102.60928344607237</v>
      </c>
      <c r="T7" s="16">
        <f>PPAPrice!T29</f>
        <v>103.1161874297804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75.332924932281372</v>
      </c>
      <c r="J8" s="66">
        <f>PPAPrice!J30</f>
        <v>75.61201848712669</v>
      </c>
      <c r="K8" s="66">
        <f>PPAPrice!K30</f>
        <v>75.129574658299717</v>
      </c>
      <c r="L8" s="66">
        <f>PPAPrice!L30</f>
        <v>78.488796188743009</v>
      </c>
      <c r="M8" s="66">
        <f>PPAPrice!M30</f>
        <v>82.776477067735826</v>
      </c>
      <c r="N8" s="66">
        <f>PPAPrice!N30</f>
        <v>81.173103810354235</v>
      </c>
      <c r="O8" s="66">
        <f>PPAPrice!O30</f>
        <v>81.850077540506234</v>
      </c>
      <c r="P8" s="66">
        <f>PPAPrice!P30</f>
        <v>90.093831062283684</v>
      </c>
      <c r="Q8" s="66">
        <f>PPAPrice!Q30</f>
        <v>92.456131891362276</v>
      </c>
      <c r="R8" s="66">
        <f>PPAPrice!R30</f>
        <v>97.007799365014279</v>
      </c>
      <c r="S8" s="66">
        <f>PPAPrice!S30</f>
        <v>100.71398520382803</v>
      </c>
      <c r="T8" s="66">
        <f>PPAPrice!T30</f>
        <v>101.64813144062931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67.777648228049188</v>
      </c>
      <c r="J9" s="68">
        <f>PPAPrice!J31</f>
        <v>68.492784319769626</v>
      </c>
      <c r="K9" s="68">
        <f>PPAPrice!K31</f>
        <v>68.707746154246649</v>
      </c>
      <c r="L9" s="68">
        <f>PPAPrice!L31</f>
        <v>72.229352866690704</v>
      </c>
      <c r="M9" s="68">
        <f>PPAPrice!M31</f>
        <v>75.876366366707785</v>
      </c>
      <c r="N9" s="68">
        <f>PPAPrice!N31</f>
        <v>73.712188096971332</v>
      </c>
      <c r="O9" s="68">
        <f>PPAPrice!O31</f>
        <v>74.91129427903094</v>
      </c>
      <c r="P9" s="68">
        <f>PPAPrice!P31</f>
        <v>83.053295539495309</v>
      </c>
      <c r="Q9" s="68">
        <f>PPAPrice!Q31</f>
        <v>85.802343677886739</v>
      </c>
      <c r="R9" s="68">
        <f>PPAPrice!R31</f>
        <v>91.545939865934955</v>
      </c>
      <c r="S9" s="68">
        <f>PPAPrice!S31</f>
        <v>95.761466470698551</v>
      </c>
      <c r="T9" s="68">
        <f>PPAPrice!T31</f>
        <v>96.508166898418793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61.350368366842247</v>
      </c>
      <c r="J10" s="66">
        <f>PPAPrice!J32</f>
        <v>62.965952528719356</v>
      </c>
      <c r="K10" s="66">
        <f>PPAPrice!K32</f>
        <v>62.87765566099079</v>
      </c>
      <c r="L10" s="66">
        <f>PPAPrice!L32</f>
        <v>65.998593272945342</v>
      </c>
      <c r="M10" s="66">
        <f>PPAPrice!M32</f>
        <v>69.641258276811797</v>
      </c>
      <c r="N10" s="66">
        <f>PPAPrice!N32</f>
        <v>67.22395330930037</v>
      </c>
      <c r="O10" s="66">
        <f>PPAPrice!O32</f>
        <v>68.139831609640368</v>
      </c>
      <c r="P10" s="66">
        <f>PPAPrice!P32</f>
        <v>74.347697372107007</v>
      </c>
      <c r="Q10" s="66">
        <f>PPAPrice!Q32</f>
        <v>75.874355240969805</v>
      </c>
      <c r="R10" s="66">
        <f>PPAPrice!R32</f>
        <v>78.877169678524723</v>
      </c>
      <c r="S10" s="66">
        <f>PPAPrice!S32</f>
        <v>81.405647879231736</v>
      </c>
      <c r="T10" s="66">
        <f>PPAPrice!T32</f>
        <v>80.721640906067123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56.737998071817145</v>
      </c>
      <c r="J11" s="16">
        <f>PPAPrice!J33</f>
        <v>56.937436313819816</v>
      </c>
      <c r="K11" s="16">
        <f>PPAPrice!K33</f>
        <v>55.744243969842167</v>
      </c>
      <c r="L11" s="16">
        <f>PPAPrice!L33</f>
        <v>59.192157627153733</v>
      </c>
      <c r="M11" s="16">
        <f>PPAPrice!M33</f>
        <v>61.609748001308269</v>
      </c>
      <c r="N11" s="16">
        <f>PPAPrice!N33</f>
        <v>60.018539741684293</v>
      </c>
      <c r="O11" s="16">
        <f>PPAPrice!O33</f>
        <v>60.580974073629498</v>
      </c>
      <c r="P11" s="16">
        <f>PPAPrice!P33</f>
        <v>64.314399715058087</v>
      </c>
      <c r="Q11" s="16">
        <f>PPAPrice!Q33</f>
        <v>63.294895289001794</v>
      </c>
      <c r="R11" s="16">
        <f>PPAPrice!R33</f>
        <v>61.576001116397997</v>
      </c>
      <c r="S11" s="16">
        <f>PPAPrice!S33</f>
        <v>62.414969123963886</v>
      </c>
      <c r="T11" s="16">
        <f>PPAPrice!T33</f>
        <v>59.921629820888029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46.409815423867677</v>
      </c>
      <c r="J12" s="16">
        <f>PPAPrice!J34</f>
        <v>45.978317232673113</v>
      </c>
      <c r="K12" s="16">
        <f>PPAPrice!K34</f>
        <v>48.225426916339416</v>
      </c>
      <c r="L12" s="16">
        <f>PPAPrice!L34</f>
        <v>49.436587499790264</v>
      </c>
      <c r="M12" s="16">
        <f>PPAPrice!M34</f>
        <v>52.067983217648823</v>
      </c>
      <c r="N12" s="16">
        <f>PPAPrice!N34</f>
        <v>49.96786469302463</v>
      </c>
      <c r="O12" s="16">
        <f>PPAPrice!O34</f>
        <v>51.164074466002219</v>
      </c>
      <c r="P12" s="16">
        <f>PPAPrice!P34</f>
        <v>53.243273024955997</v>
      </c>
      <c r="Q12" s="16">
        <f>PPAPrice!Q34</f>
        <v>52.572432638912815</v>
      </c>
      <c r="R12" s="16">
        <f>PPAPrice!R34</f>
        <v>50.001016412220913</v>
      </c>
      <c r="S12" s="16">
        <f>PPAPrice!S34</f>
        <v>50.303293557409646</v>
      </c>
      <c r="T12" s="16">
        <f>PPAPrice!T34</f>
        <v>47.44111987940807</v>
      </c>
    </row>
    <row r="13" spans="1:23" x14ac:dyDescent="0.3">
      <c r="B13" s="9" t="s">
        <v>75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77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30</v>
      </c>
      <c r="C24" s="48"/>
      <c r="D24" s="48"/>
      <c r="E24" s="47">
        <f>SUMPRODUCT($A$28:$A$34,E17:E23)/SUM($A$28:$A$34)</f>
        <v>458995.11797881004</v>
      </c>
      <c r="F24" s="47">
        <f t="shared" ref="F24:L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>SUMPRODUCT($A$28:$A$34,M17:M23)/SUM($A$28:$A$34)</f>
        <v>458843.35569505923</v>
      </c>
      <c r="N24" s="47">
        <f t="shared" ref="N24" si="3">SUMPRODUCT($A$28:$A$34,N17:N23)/SUM($A$28:$A$34)</f>
        <v>458223.12675291189</v>
      </c>
      <c r="O24" s="47">
        <f t="shared" ref="O24" si="4">SUMPRODUCT($A$28:$A$34,O17:O23)/SUM($A$28:$A$34)</f>
        <v>460260.99125251314</v>
      </c>
      <c r="P24" s="47">
        <f t="shared" ref="P24" si="5">SUMPRODUCT($A$28:$A$34,P17:P23)/SUM($A$28:$A$34)</f>
        <v>458821.88636747154</v>
      </c>
      <c r="Q24" s="47">
        <f t="shared" ref="Q24" si="6">SUMPRODUCT($A$28:$A$34,Q17:Q23)/SUM($A$28:$A$34)</f>
        <v>458410.38957335189</v>
      </c>
      <c r="R24" s="47">
        <f t="shared" ref="R24" si="7">SUMPRODUCT($A$28:$A$34,R17:R23)/SUM($A$28:$A$34)</f>
        <v>459196.81556889578</v>
      </c>
      <c r="S24" s="47">
        <f t="shared" ref="S24" si="8">SUMPRODUCT($A$28:$A$34,S17:S23)/SUM($A$28:$A$34)</f>
        <v>458144.66005776997</v>
      </c>
      <c r="T24" s="47">
        <f t="shared" ref="T24" si="9">SUMPRODUCT($A$28:$A$34,T17:T23)/SUM($A$28:$A$34)</f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74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10">(C17*(1+C6))*($E$26)</f>
        <v>0</v>
      </c>
      <c r="D28" s="20"/>
      <c r="E28" s="73">
        <f>(E6-E$13)*E17</f>
        <v>42921549.349923119</v>
      </c>
      <c r="F28" s="73">
        <f t="shared" ref="F28:T28" si="11">(F6-F$13)*F17</f>
        <v>28566039.744818877</v>
      </c>
      <c r="G28" s="73">
        <f t="shared" si="11"/>
        <v>19179000.014053375</v>
      </c>
      <c r="H28" s="73">
        <f t="shared" si="11"/>
        <v>17868473.066819534</v>
      </c>
      <c r="I28" s="73">
        <f t="shared" si="11"/>
        <v>20198920.864350058</v>
      </c>
      <c r="J28" s="73">
        <f t="shared" si="11"/>
        <v>19936177.535937529</v>
      </c>
      <c r="K28" s="73">
        <f t="shared" si="11"/>
        <v>15827890.600432249</v>
      </c>
      <c r="L28" s="73">
        <f t="shared" si="11"/>
        <v>19869465.255035494</v>
      </c>
      <c r="M28" s="73">
        <f t="shared" si="11"/>
        <v>19489153.339314796</v>
      </c>
      <c r="N28" s="73">
        <f t="shared" si="11"/>
        <v>20832842.478265584</v>
      </c>
      <c r="O28" s="73">
        <f t="shared" si="11"/>
        <v>18701726.43371949</v>
      </c>
      <c r="P28" s="73">
        <f t="shared" si="11"/>
        <v>20857231.503883164</v>
      </c>
      <c r="Q28" s="73">
        <f t="shared" si="11"/>
        <v>20892944.286371373</v>
      </c>
      <c r="R28" s="73">
        <f t="shared" si="11"/>
        <v>21210819.499024481</v>
      </c>
      <c r="S28" s="73">
        <f t="shared" si="11"/>
        <v>20716998.784454782</v>
      </c>
      <c r="T28" s="73">
        <f t="shared" si="11"/>
        <v>19198428.664401643</v>
      </c>
    </row>
    <row r="29" spans="1:23" x14ac:dyDescent="0.3">
      <c r="A29" s="10">
        <v>8.3186780588327007</v>
      </c>
      <c r="B29" s="3">
        <v>0.95</v>
      </c>
      <c r="C29" s="20">
        <f t="shared" si="10"/>
        <v>0</v>
      </c>
      <c r="D29" s="20"/>
      <c r="E29" s="73">
        <f t="shared" ref="E29:T34" si="12">(E7-E$13)*E18</f>
        <v>30217301.135695796</v>
      </c>
      <c r="F29" s="73">
        <f t="shared" si="12"/>
        <v>20053397.867657121</v>
      </c>
      <c r="G29" s="73">
        <f t="shared" si="12"/>
        <v>12814810.71424228</v>
      </c>
      <c r="H29" s="73">
        <f t="shared" si="12"/>
        <v>9961058.1589274127</v>
      </c>
      <c r="I29" s="73">
        <f t="shared" si="12"/>
        <v>11532909.938074911</v>
      </c>
      <c r="J29" s="73">
        <f t="shared" si="12"/>
        <v>10758120.660301276</v>
      </c>
      <c r="K29" s="73">
        <f t="shared" si="12"/>
        <v>9305354.4005090594</v>
      </c>
      <c r="L29" s="73">
        <f t="shared" si="12"/>
        <v>10691498.847554307</v>
      </c>
      <c r="M29" s="73">
        <f t="shared" si="12"/>
        <v>12266731.37917565</v>
      </c>
      <c r="N29" s="73">
        <f t="shared" si="12"/>
        <v>10123344.762838557</v>
      </c>
      <c r="O29" s="73">
        <f t="shared" si="12"/>
        <v>9226712.3939237613</v>
      </c>
      <c r="P29" s="73">
        <f t="shared" si="12"/>
        <v>11537609.481098413</v>
      </c>
      <c r="Q29" s="73">
        <f t="shared" si="12"/>
        <v>11358543.937722774</v>
      </c>
      <c r="R29" s="73">
        <f t="shared" si="12"/>
        <v>11370022.484736325</v>
      </c>
      <c r="S29" s="73">
        <f t="shared" si="12"/>
        <v>11319053.92444971</v>
      </c>
      <c r="T29" s="73">
        <f t="shared" si="12"/>
        <v>10628736.652707534</v>
      </c>
    </row>
    <row r="30" spans="1:23" x14ac:dyDescent="0.3">
      <c r="A30" s="10">
        <v>35.289785361998533</v>
      </c>
      <c r="B30" s="5">
        <v>0.75</v>
      </c>
      <c r="C30" s="51">
        <f t="shared" si="10"/>
        <v>0</v>
      </c>
      <c r="D30" s="51"/>
      <c r="E30" s="74">
        <f t="shared" si="12"/>
        <v>23619270.426674854</v>
      </c>
      <c r="F30" s="74">
        <f t="shared" si="12"/>
        <v>13614829.827161105</v>
      </c>
      <c r="G30" s="74">
        <f t="shared" si="12"/>
        <v>7218284.8792932946</v>
      </c>
      <c r="H30" s="74">
        <f t="shared" si="12"/>
        <v>4539891.0110584283</v>
      </c>
      <c r="I30" s="74">
        <f t="shared" si="12"/>
        <v>6326278.8234031145</v>
      </c>
      <c r="J30" s="74">
        <f t="shared" si="12"/>
        <v>5754159.7703516325</v>
      </c>
      <c r="K30" s="74">
        <f t="shared" si="12"/>
        <v>4792433.3152985778</v>
      </c>
      <c r="L30" s="74">
        <f t="shared" si="12"/>
        <v>5580835.8501615552</v>
      </c>
      <c r="M30" s="74">
        <f t="shared" si="12"/>
        <v>6826786.6713138474</v>
      </c>
      <c r="N30" s="74">
        <f t="shared" si="12"/>
        <v>5253090.6436178247</v>
      </c>
      <c r="O30" s="74">
        <f t="shared" si="12"/>
        <v>4775324.9763153801</v>
      </c>
      <c r="P30" s="74">
        <f t="shared" si="12"/>
        <v>7810278.0407031728</v>
      </c>
      <c r="Q30" s="74">
        <f t="shared" si="12"/>
        <v>8025783.6129587814</v>
      </c>
      <c r="R30" s="74">
        <f t="shared" si="12"/>
        <v>9313818.5678425338</v>
      </c>
      <c r="S30" s="74">
        <f t="shared" si="12"/>
        <v>10096975.515007159</v>
      </c>
      <c r="T30" s="74">
        <f t="shared" si="12"/>
        <v>9619078.8629432674</v>
      </c>
    </row>
    <row r="31" spans="1:23" x14ac:dyDescent="0.3">
      <c r="A31" s="10">
        <v>10.770379718603101</v>
      </c>
      <c r="B31" s="7">
        <v>0.5</v>
      </c>
      <c r="C31" s="43">
        <f t="shared" si="10"/>
        <v>0</v>
      </c>
      <c r="D31" s="43"/>
      <c r="E31" s="75">
        <f t="shared" si="12"/>
        <v>17933129.052012369</v>
      </c>
      <c r="F31" s="75">
        <f t="shared" si="12"/>
        <v>8293069.7662406433</v>
      </c>
      <c r="G31" s="75">
        <f t="shared" si="12"/>
        <v>3378289.3586946107</v>
      </c>
      <c r="H31" s="75">
        <f t="shared" si="12"/>
        <v>1430178.1618219099</v>
      </c>
      <c r="I31" s="75">
        <f t="shared" si="12"/>
        <v>2732337.2261213772</v>
      </c>
      <c r="J31" s="75">
        <f t="shared" si="12"/>
        <v>2360271.5198300397</v>
      </c>
      <c r="K31" s="75">
        <f t="shared" si="12"/>
        <v>1732627.7362880211</v>
      </c>
      <c r="L31" s="75">
        <f t="shared" si="12"/>
        <v>2599173.4200793481</v>
      </c>
      <c r="M31" s="75">
        <f t="shared" si="12"/>
        <v>3509930.8834085213</v>
      </c>
      <c r="N31" s="75">
        <f t="shared" si="12"/>
        <v>1728811.697566994</v>
      </c>
      <c r="O31" s="75">
        <f t="shared" si="12"/>
        <v>1486281.2137962065</v>
      </c>
      <c r="P31" s="75">
        <f t="shared" si="12"/>
        <v>4394271.3972772807</v>
      </c>
      <c r="Q31" s="75">
        <f t="shared" si="12"/>
        <v>4804942.7065602122</v>
      </c>
      <c r="R31" s="75">
        <f t="shared" si="12"/>
        <v>6574287.2240373418</v>
      </c>
      <c r="S31" s="75">
        <f t="shared" si="12"/>
        <v>7659066.4325916506</v>
      </c>
      <c r="T31" s="75">
        <f t="shared" si="12"/>
        <v>7072165.7191593172</v>
      </c>
    </row>
    <row r="32" spans="1:23" x14ac:dyDescent="0.3">
      <c r="A32" s="10">
        <v>35.654277299472511</v>
      </c>
      <c r="B32" s="5">
        <v>0.25</v>
      </c>
      <c r="C32" s="51">
        <f t="shared" si="10"/>
        <v>0</v>
      </c>
      <c r="D32" s="51"/>
      <c r="E32" s="74">
        <f t="shared" si="12"/>
        <v>13976925.106400451</v>
      </c>
      <c r="F32" s="74">
        <f t="shared" si="12"/>
        <v>6033638.4153489191</v>
      </c>
      <c r="G32" s="74">
        <f t="shared" si="12"/>
        <v>893047.68047220027</v>
      </c>
      <c r="H32" s="74">
        <f t="shared" si="12"/>
        <v>-843059.41301123507</v>
      </c>
      <c r="I32" s="74">
        <f t="shared" si="12"/>
        <v>-208190.00192690329</v>
      </c>
      <c r="J32" s="74">
        <f t="shared" si="12"/>
        <v>-176601.45051009255</v>
      </c>
      <c r="K32" s="74">
        <f t="shared" si="12"/>
        <v>-930593.61908140173</v>
      </c>
      <c r="L32" s="74">
        <f t="shared" si="12"/>
        <v>-254159.95176934003</v>
      </c>
      <c r="M32" s="74">
        <f t="shared" si="12"/>
        <v>632770.53457829857</v>
      </c>
      <c r="N32" s="74">
        <f t="shared" si="12"/>
        <v>-1216930.7045058704</v>
      </c>
      <c r="O32" s="74">
        <f t="shared" si="12"/>
        <v>-1597617.4745571162</v>
      </c>
      <c r="P32" s="74">
        <f t="shared" si="12"/>
        <v>390309.90815923456</v>
      </c>
      <c r="Q32" s="74">
        <f t="shared" si="12"/>
        <v>251483.26074101179</v>
      </c>
      <c r="R32" s="74">
        <f t="shared" si="12"/>
        <v>754482.43799845653</v>
      </c>
      <c r="S32" s="74">
        <f t="shared" si="12"/>
        <v>1020489.6604499322</v>
      </c>
      <c r="T32" s="74">
        <f t="shared" si="12"/>
        <v>-171918.82307774495</v>
      </c>
    </row>
    <row r="33" spans="1:20" x14ac:dyDescent="0.3">
      <c r="A33" s="10">
        <v>9.2906736271479939</v>
      </c>
      <c r="B33" s="3">
        <v>0.05</v>
      </c>
      <c r="C33" s="20">
        <f t="shared" si="10"/>
        <v>0</v>
      </c>
      <c r="D33" s="20"/>
      <c r="E33" s="73">
        <f t="shared" si="12"/>
        <v>10329686.279967198</v>
      </c>
      <c r="F33" s="73">
        <f t="shared" si="12"/>
        <v>2223356.5953277797</v>
      </c>
      <c r="G33" s="73">
        <f t="shared" si="12"/>
        <v>-2209087.8546852884</v>
      </c>
      <c r="H33" s="73">
        <f t="shared" si="12"/>
        <v>-4303959.8452489674</v>
      </c>
      <c r="I33" s="73">
        <f t="shared" si="12"/>
        <v>-2207695.911829025</v>
      </c>
      <c r="J33" s="73">
        <f t="shared" si="12"/>
        <v>-2794438.0940456348</v>
      </c>
      <c r="K33" s="73">
        <f t="shared" si="12"/>
        <v>-3994528.0366140506</v>
      </c>
      <c r="L33" s="73">
        <f t="shared" si="12"/>
        <v>-3189470.1202367423</v>
      </c>
      <c r="M33" s="73">
        <f t="shared" si="12"/>
        <v>-2880676.2050992972</v>
      </c>
      <c r="N33" s="73">
        <f t="shared" si="12"/>
        <v>-4317104.308586101</v>
      </c>
      <c r="O33" s="73">
        <f t="shared" si="12"/>
        <v>-4842401.2748107798</v>
      </c>
      <c r="P33" s="73">
        <f t="shared" si="12"/>
        <v>-3974854.9551821616</v>
      </c>
      <c r="Q33" s="73">
        <f t="shared" si="12"/>
        <v>-5207144.4151549069</v>
      </c>
      <c r="R33" s="73">
        <f t="shared" si="12"/>
        <v>-6764346.6896616975</v>
      </c>
      <c r="S33" s="73">
        <f t="shared" si="12"/>
        <v>-7255951.7279773047</v>
      </c>
      <c r="T33" s="73">
        <f t="shared" si="12"/>
        <v>-9170165.8093519676</v>
      </c>
    </row>
    <row r="34" spans="1:20" x14ac:dyDescent="0.3">
      <c r="A34">
        <v>0</v>
      </c>
      <c r="B34" s="3">
        <v>0</v>
      </c>
      <c r="C34" s="20">
        <f t="shared" si="10"/>
        <v>0</v>
      </c>
      <c r="D34" s="20"/>
      <c r="E34" s="73">
        <f t="shared" si="12"/>
        <v>3733222.8768259604</v>
      </c>
      <c r="F34" s="73">
        <f t="shared" si="12"/>
        <v>-2760843.3567973408</v>
      </c>
      <c r="G34" s="73">
        <f t="shared" si="12"/>
        <v>-6993263.6765145119</v>
      </c>
      <c r="H34" s="73">
        <f t="shared" si="12"/>
        <v>-7141502.280683673</v>
      </c>
      <c r="I34" s="73">
        <f t="shared" si="12"/>
        <v>-6348354.2618838204</v>
      </c>
      <c r="J34" s="73">
        <f t="shared" si="12"/>
        <v>-7214547.3325086534</v>
      </c>
      <c r="K34" s="73">
        <f t="shared" si="12"/>
        <v>-6874262.8818068393</v>
      </c>
      <c r="L34" s="73">
        <f t="shared" si="12"/>
        <v>-6987996.0377677213</v>
      </c>
      <c r="M34" s="73">
        <f t="shared" si="12"/>
        <v>-6668244.8152512982</v>
      </c>
      <c r="N34" s="73">
        <f t="shared" si="12"/>
        <v>-8346402.7201032192</v>
      </c>
      <c r="O34" s="73">
        <f t="shared" si="12"/>
        <v>-8528448.5737847295</v>
      </c>
      <c r="P34" s="73">
        <f t="shared" si="12"/>
        <v>-8455655.4939168263</v>
      </c>
      <c r="Q34" s="73">
        <f t="shared" si="12"/>
        <v>-9432885.5968844593</v>
      </c>
      <c r="R34" s="73">
        <f t="shared" si="12"/>
        <v>-11102765.011180002</v>
      </c>
      <c r="S34" s="73">
        <f t="shared" si="12"/>
        <v>-11768667.413864592</v>
      </c>
      <c r="T34" s="73">
        <f t="shared" si="12"/>
        <v>-13939099.39376368</v>
      </c>
    </row>
    <row r="35" spans="1:20" x14ac:dyDescent="0.3">
      <c r="B35" s="9" t="s">
        <v>30</v>
      </c>
      <c r="C35" s="51">
        <f t="shared" si="10"/>
        <v>0</v>
      </c>
      <c r="D35" s="51"/>
      <c r="E35" s="74">
        <f>SUMPRODUCT($A$28:$A$34,E28:E34)/SUM($A$28:$A$34)</f>
        <v>19013643.015240952</v>
      </c>
      <c r="F35" s="74">
        <f t="shared" ref="F35:T35" si="13">SUMPRODUCT($A$28:$A$34,F28:F34)/SUM($A$28:$A$34)</f>
        <v>9916997.1262300704</v>
      </c>
      <c r="G35" s="74">
        <f t="shared" si="13"/>
        <v>4220054.735712192</v>
      </c>
      <c r="H35" s="74">
        <f t="shared" si="13"/>
        <v>2005155.8076344277</v>
      </c>
      <c r="I35" s="74">
        <f t="shared" si="13"/>
        <v>3343446.761955407</v>
      </c>
      <c r="J35" s="74">
        <f t="shared" si="13"/>
        <v>2991995.7434511348</v>
      </c>
      <c r="K35" s="74">
        <f t="shared" si="13"/>
        <v>2056046.6035921292</v>
      </c>
      <c r="L35" s="74">
        <f t="shared" si="13"/>
        <v>2886213.5198522406</v>
      </c>
      <c r="M35" s="74">
        <f t="shared" si="13"/>
        <v>3897383.451761981</v>
      </c>
      <c r="N35" s="74">
        <f t="shared" si="13"/>
        <v>2188029.4123940272</v>
      </c>
      <c r="O35" s="74">
        <f t="shared" si="13"/>
        <v>1719772.0469739402</v>
      </c>
      <c r="P35" s="74">
        <f t="shared" si="13"/>
        <v>4100195.8354958459</v>
      </c>
      <c r="Q35" s="74">
        <f t="shared" si="13"/>
        <v>4041838.1247623321</v>
      </c>
      <c r="R35" s="74">
        <f t="shared" si="13"/>
        <v>4724718.5144764539</v>
      </c>
      <c r="S35" s="74">
        <f t="shared" si="13"/>
        <v>5159518.1398249865</v>
      </c>
      <c r="T35" s="74">
        <f t="shared" si="13"/>
        <v>4256976.0602817135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78</v>
      </c>
    </row>
    <row r="5" spans="1:21" x14ac:dyDescent="0.3">
      <c r="B5" s="82" t="s">
        <v>71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[1]SnowyDelayed!BB4</f>
        <v>22.26149198625906</v>
      </c>
      <c r="F6" s="80">
        <f>[1]SnowyDelayed!BC4</f>
        <v>31.809566799949842</v>
      </c>
      <c r="G6" s="80">
        <f>[1]SnowyDelayed!BD4</f>
        <v>32.467445552645472</v>
      </c>
      <c r="H6" s="80">
        <f>[1]SnowyDelayed!BE4</f>
        <v>30.678265234114576</v>
      </c>
      <c r="I6" s="80">
        <f>[1]SnowyDelayed!BF4</f>
        <v>35.789360268065217</v>
      </c>
      <c r="J6" s="80">
        <f>[1]SnowyDelayed!BG4</f>
        <v>44.461015285766848</v>
      </c>
      <c r="K6" s="80">
        <f>[1]SnowyDelayed!BH4</f>
        <v>41.602756376103763</v>
      </c>
      <c r="L6" s="80">
        <f>[1]SnowyDelayed!BI4</f>
        <v>46.125355060903118</v>
      </c>
      <c r="M6" s="80">
        <f>[1]SnowyDelayed!BJ4</f>
        <v>51.98853083284105</v>
      </c>
      <c r="N6" s="80">
        <f>[1]SnowyDelayed!BK4</f>
        <v>54.831735314584328</v>
      </c>
      <c r="O6" s="80">
        <f>[1]SnowyDelayed!BL4</f>
        <v>53.167006316681594</v>
      </c>
      <c r="P6" s="80">
        <f>[1]SnowyDelayed!BM4</f>
        <v>64.515811006240085</v>
      </c>
      <c r="Q6" s="80">
        <f>[1]SnowyDelayed!BN4</f>
        <v>56.807376878432208</v>
      </c>
      <c r="R6" s="80">
        <f>[1]SnowyDelayed!BO4</f>
        <v>68.394936258724456</v>
      </c>
      <c r="S6" s="80">
        <f>[1]SnowyDelayed!BP4</f>
        <v>77.847334020765118</v>
      </c>
      <c r="T6" s="80">
        <f>[1]SnowyDelayed!BQ4</f>
        <v>75.684860044934354</v>
      </c>
    </row>
    <row r="7" spans="1:21" x14ac:dyDescent="0.3">
      <c r="A7" s="3">
        <v>0.05</v>
      </c>
      <c r="B7" s="3">
        <v>0.95</v>
      </c>
      <c r="C7" s="14"/>
      <c r="D7" s="14"/>
      <c r="E7" s="80">
        <f>[1]SnowyDelayed!BB5</f>
        <v>10.750564097617</v>
      </c>
      <c r="F7" s="80">
        <f>[1]SnowyDelayed!BC5</f>
        <v>14.782247666459192</v>
      </c>
      <c r="G7" s="80">
        <f>[1]SnowyDelayed!BD5</f>
        <v>14.884384351894292</v>
      </c>
      <c r="H7" s="80">
        <f>[1]SnowyDelayed!BE5</f>
        <v>14.802507501895054</v>
      </c>
      <c r="I7" s="80">
        <f>[1]SnowyDelayed!BF5</f>
        <v>18.188004126814082</v>
      </c>
      <c r="J7" s="80">
        <f>[1]SnowyDelayed!BG5</f>
        <v>18.399828164888724</v>
      </c>
      <c r="K7" s="80">
        <f>[1]SnowyDelayed!BH5</f>
        <v>17.795114965193292</v>
      </c>
      <c r="L7" s="80">
        <f>[1]SnowyDelayed!BI5</f>
        <v>19.94442913619902</v>
      </c>
      <c r="M7" s="80">
        <f>[1]SnowyDelayed!BJ5</f>
        <v>21.868848251868357</v>
      </c>
      <c r="N7" s="80">
        <f>[1]SnowyDelayed!BK5</f>
        <v>23.932280249070359</v>
      </c>
      <c r="O7" s="80">
        <f>[1]SnowyDelayed!BL5</f>
        <v>25.763508320074706</v>
      </c>
      <c r="P7" s="80">
        <f>[1]SnowyDelayed!BM5</f>
        <v>30.06780185914624</v>
      </c>
      <c r="Q7" s="80">
        <f>[1]SnowyDelayed!BN5</f>
        <v>32.754506059890758</v>
      </c>
      <c r="R7" s="80">
        <f>[1]SnowyDelayed!BO5</f>
        <v>39.801165728249707</v>
      </c>
      <c r="S7" s="80">
        <f>[1]SnowyDelayed!BP5</f>
        <v>43.039035248826792</v>
      </c>
      <c r="T7" s="80">
        <f>[1]SnowyDelayed!BQ5</f>
        <v>47.651921583995964</v>
      </c>
    </row>
    <row r="8" spans="1:21" x14ac:dyDescent="0.3">
      <c r="A8" s="3">
        <v>0.25</v>
      </c>
      <c r="B8" s="5">
        <v>0.75</v>
      </c>
      <c r="C8" s="46"/>
      <c r="D8" s="46"/>
      <c r="E8" s="78">
        <f>[1]SnowyDelayed!BB6</f>
        <v>4.4607869192503831</v>
      </c>
      <c r="F8" s="78">
        <f>[1]SnowyDelayed!BC6</f>
        <v>6.4121384874552945</v>
      </c>
      <c r="G8" s="78">
        <f>[1]SnowyDelayed!BD6</f>
        <v>6.3158638666019904</v>
      </c>
      <c r="H8" s="78">
        <f>[1]SnowyDelayed!BE6</f>
        <v>6.2818849948956572</v>
      </c>
      <c r="I8" s="78">
        <f>[1]SnowyDelayed!BF6</f>
        <v>7.8451773776831644</v>
      </c>
      <c r="J8" s="78">
        <f>[1]SnowyDelayed!BG6</f>
        <v>8.1640131646886225</v>
      </c>
      <c r="K8" s="78">
        <f>[1]SnowyDelayed!BH6</f>
        <v>7.5361361424978526</v>
      </c>
      <c r="L8" s="78">
        <f>[1]SnowyDelayed!BI6</f>
        <v>8.5428388066102983</v>
      </c>
      <c r="M8" s="78">
        <f>[1]SnowyDelayed!BJ6</f>
        <v>9.2575314253360474</v>
      </c>
      <c r="N8" s="78">
        <f>[1]SnowyDelayed!BK6</f>
        <v>10.65830302076839</v>
      </c>
      <c r="O8" s="78">
        <f>[1]SnowyDelayed!BL6</f>
        <v>11.113944155159832</v>
      </c>
      <c r="P8" s="78">
        <f>[1]SnowyDelayed!BM6</f>
        <v>12.954286927505638</v>
      </c>
      <c r="Q8" s="78">
        <f>[1]SnowyDelayed!BN6</f>
        <v>13.777504565464206</v>
      </c>
      <c r="R8" s="78">
        <f>[1]SnowyDelayed!BO6</f>
        <v>15.914247285546598</v>
      </c>
      <c r="S8" s="78">
        <f>[1]SnowyDelayed!BP6</f>
        <v>17.245197173222657</v>
      </c>
      <c r="T8" s="78">
        <f>[1]SnowyDelayed!BQ6</f>
        <v>19.073156013403814</v>
      </c>
    </row>
    <row r="9" spans="1:21" x14ac:dyDescent="0.3">
      <c r="A9" s="3">
        <v>0.5</v>
      </c>
      <c r="B9" s="7">
        <v>0.5</v>
      </c>
      <c r="C9" s="41"/>
      <c r="D9" s="41"/>
      <c r="E9" s="79">
        <f>[1]SnowyDelayed!BB7</f>
        <v>1.9514823039905593E-3</v>
      </c>
      <c r="F9" s="79">
        <f>[1]SnowyDelayed!BC7</f>
        <v>1.1152559092550973E-3</v>
      </c>
      <c r="G9" s="79">
        <f>[1]SnowyDelayed!BD7</f>
        <v>-3.5527136788005009E-15</v>
      </c>
      <c r="H9" s="79">
        <f>[1]SnowyDelayed!BE7</f>
        <v>0</v>
      </c>
      <c r="I9" s="79">
        <f>[1]SnowyDelayed!BF7</f>
        <v>0</v>
      </c>
      <c r="J9" s="79">
        <f>[1]SnowyDelayed!BG7</f>
        <v>7.1054273576010019E-15</v>
      </c>
      <c r="K9" s="79">
        <f>[1]SnowyDelayed!BH7</f>
        <v>7.1054273576010019E-15</v>
      </c>
      <c r="L9" s="79">
        <f>[1]SnowyDelayed!BI7</f>
        <v>7.1054273576010019E-15</v>
      </c>
      <c r="M9" s="79">
        <f>[1]SnowyDelayed!BJ7</f>
        <v>7.1054273576010019E-15</v>
      </c>
      <c r="N9" s="79">
        <f>[1]SnowyDelayed!BK7</f>
        <v>7.1054273576010019E-15</v>
      </c>
      <c r="O9" s="79">
        <f>[1]SnowyDelayed!BL7</f>
        <v>-7.1054273576010019E-15</v>
      </c>
      <c r="P9" s="79">
        <f>[1]SnowyDelayed!BM7</f>
        <v>0.39168584803331896</v>
      </c>
      <c r="Q9" s="79">
        <f>[1]SnowyDelayed!BN7</f>
        <v>7.1054273576010019E-15</v>
      </c>
      <c r="R9" s="79">
        <f>[1]SnowyDelayed!BO7</f>
        <v>0</v>
      </c>
      <c r="S9" s="79">
        <f>[1]SnowyDelayed!BP7</f>
        <v>7.1054273576010019E-15</v>
      </c>
      <c r="T9" s="79">
        <f>[1]SnowyDelayed!BQ7</f>
        <v>0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[1]SnowyDelayed!BB8</f>
        <v>-5.0281236594860275</v>
      </c>
      <c r="F10" s="78">
        <f>[1]SnowyDelayed!BC8</f>
        <v>-7.3134019206510743</v>
      </c>
      <c r="G10" s="78">
        <f>[1]SnowyDelayed!BD8</f>
        <v>-6.87969669946526</v>
      </c>
      <c r="H10" s="78">
        <f>[1]SnowyDelayed!BE8</f>
        <v>-6.8673512701460648</v>
      </c>
      <c r="I10" s="78">
        <f>[1]SnowyDelayed!BF8</f>
        <v>-8.469697330604145</v>
      </c>
      <c r="J10" s="78">
        <f>[1]SnowyDelayed!BG8</f>
        <v>-8.4351755518206808</v>
      </c>
      <c r="K10" s="78">
        <f>[1]SnowyDelayed!BH8</f>
        <v>-7.8985754465119911</v>
      </c>
      <c r="L10" s="78">
        <f>[1]SnowyDelayed!BI8</f>
        <v>-8.5223832554022252</v>
      </c>
      <c r="M10" s="78">
        <f>[1]SnowyDelayed!BJ8</f>
        <v>-9.231739417534655</v>
      </c>
      <c r="N10" s="78">
        <f>[1]SnowyDelayed!BK8</f>
        <v>-11.756594370685566</v>
      </c>
      <c r="O10" s="78">
        <f>[1]SnowyDelayed!BL8</f>
        <v>-10.899659919914789</v>
      </c>
      <c r="P10" s="78">
        <f>[1]SnowyDelayed!BM8</f>
        <v>-11.398835641274264</v>
      </c>
      <c r="Q10" s="78">
        <f>[1]SnowyDelayed!BN8</f>
        <v>-11.490789069914527</v>
      </c>
      <c r="R10" s="78">
        <f>[1]SnowyDelayed!BO8</f>
        <v>-9.7143708322249083</v>
      </c>
      <c r="S10" s="78">
        <f>[1]SnowyDelayed!BP8</f>
        <v>-9.3894037695929917</v>
      </c>
      <c r="T10" s="78">
        <f>[1]SnowyDelayed!BQ8</f>
        <v>-9.6510337074627124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[1]SnowyDelayed!BB9</f>
        <v>-12.763233884047448</v>
      </c>
      <c r="F11" s="80">
        <f>[1]SnowyDelayed!BC9</f>
        <v>-17.772311024550326</v>
      </c>
      <c r="G11" s="80">
        <f>[1]SnowyDelayed!BD9</f>
        <v>-16.745811861783764</v>
      </c>
      <c r="H11" s="80">
        <f>[1]SnowyDelayed!BE9</f>
        <v>-16.662504584259352</v>
      </c>
      <c r="I11" s="80">
        <f>[1]SnowyDelayed!BF9</f>
        <v>-21.026103387805744</v>
      </c>
      <c r="J11" s="80">
        <f>[1]SnowyDelayed!BG9</f>
        <v>-21.343536143836317</v>
      </c>
      <c r="K11" s="80">
        <f>[1]SnowyDelayed!BH9</f>
        <v>-18.459105641266767</v>
      </c>
      <c r="L11" s="80">
        <f>[1]SnowyDelayed!BI9</f>
        <v>-20.887998761936856</v>
      </c>
      <c r="M11" s="80">
        <f>[1]SnowyDelayed!BJ9</f>
        <v>-22.104926989934516</v>
      </c>
      <c r="N11" s="80">
        <f>[1]SnowyDelayed!BK9</f>
        <v>-28.586243365939364</v>
      </c>
      <c r="O11" s="80">
        <f>[1]SnowyDelayed!BL9</f>
        <v>-26.626796682925889</v>
      </c>
      <c r="P11" s="80">
        <f>[1]SnowyDelayed!BM9</f>
        <v>-26.647103919754649</v>
      </c>
      <c r="Q11" s="80">
        <f>[1]SnowyDelayed!BN9</f>
        <v>-25.391456742180775</v>
      </c>
      <c r="R11" s="80">
        <f>[1]SnowyDelayed!BO9</f>
        <v>-21.395441786472201</v>
      </c>
      <c r="S11" s="80">
        <f>[1]SnowyDelayed!BP9</f>
        <v>-19.271611990473232</v>
      </c>
      <c r="T11" s="80">
        <f>[1]SnowyDelayed!BQ9</f>
        <v>-19.619020454294834</v>
      </c>
    </row>
    <row r="12" spans="1:21" x14ac:dyDescent="0.3">
      <c r="A12" s="3">
        <v>1</v>
      </c>
      <c r="B12" s="3">
        <v>0</v>
      </c>
      <c r="C12" s="14"/>
      <c r="D12" s="14"/>
      <c r="E12" s="80">
        <f>[1]SnowyDelayed!BB10</f>
        <v>-31.192201551652595</v>
      </c>
      <c r="F12" s="80">
        <f>[1]SnowyDelayed!BC10</f>
        <v>-47.910815243166837</v>
      </c>
      <c r="G12" s="80">
        <f>[1]SnowyDelayed!BD10</f>
        <v>-35.136633673237384</v>
      </c>
      <c r="H12" s="80">
        <f>[1]SnowyDelayed!BE10</f>
        <v>-36.047440901320726</v>
      </c>
      <c r="I12" s="80">
        <f>[1]SnowyDelayed!BF10</f>
        <v>-44.833318759317251</v>
      </c>
      <c r="J12" s="80">
        <f>[1]SnowyDelayed!BG10</f>
        <v>-44.339277101771685</v>
      </c>
      <c r="K12" s="80">
        <f>[1]SnowyDelayed!BH10</f>
        <v>-42.866989121542403</v>
      </c>
      <c r="L12" s="80">
        <f>[1]SnowyDelayed!BI10</f>
        <v>-56.257946030670084</v>
      </c>
      <c r="M12" s="80">
        <f>[1]SnowyDelayed!BJ10</f>
        <v>-50.324194642180004</v>
      </c>
      <c r="N12" s="80">
        <f>[1]SnowyDelayed!BK10</f>
        <v>-66.394004311594998</v>
      </c>
      <c r="O12" s="80">
        <f>[1]SnowyDelayed!BL10</f>
        <v>-56.649900341655751</v>
      </c>
      <c r="P12" s="80">
        <f>[1]SnowyDelayed!BM10</f>
        <v>-56.066767592568979</v>
      </c>
      <c r="Q12" s="80">
        <f>[1]SnowyDelayed!BN10</f>
        <v>-58.832258701877123</v>
      </c>
      <c r="R12" s="80">
        <f>[1]SnowyDelayed!BO10</f>
        <v>-55.20694856843356</v>
      </c>
      <c r="S12" s="80">
        <f>[1]SnowyDelayed!BP10</f>
        <v>-44.887549942444821</v>
      </c>
      <c r="T12" s="80">
        <f>[1]SnowyDelayed!BQ10</f>
        <v>-47.489094185511604</v>
      </c>
    </row>
    <row r="13" spans="1:21" x14ac:dyDescent="0.3">
      <c r="B13" s="9" t="s">
        <v>19</v>
      </c>
      <c r="C13" s="66"/>
      <c r="D13" s="66"/>
      <c r="E13" s="81">
        <f>[1]SnowyDelayed!BB11</f>
        <v>-0.445753584683519</v>
      </c>
      <c r="F13" s="81">
        <f>[1]SnowyDelayed!BC11</f>
        <v>-0.60811898904230466</v>
      </c>
      <c r="G13" s="81">
        <f>[1]SnowyDelayed!BD11</f>
        <v>-0.42965929104935024</v>
      </c>
      <c r="H13" s="81">
        <f>[1]SnowyDelayed!BE11</f>
        <v>-0.38459707777976199</v>
      </c>
      <c r="I13" s="81">
        <f>[1]SnowyDelayed!BF11</f>
        <v>-0.54873364527935908</v>
      </c>
      <c r="J13" s="81">
        <f>[1]SnowyDelayed!BG11</f>
        <v>-0.46293894509519296</v>
      </c>
      <c r="K13" s="81">
        <f>[1]SnowyDelayed!BH11</f>
        <v>-0.19155671750344797</v>
      </c>
      <c r="L13" s="81">
        <f>[1]SnowyDelayed!BI11</f>
        <v>-0.11978671646850957</v>
      </c>
      <c r="M13" s="81">
        <f>[1]SnowyDelayed!BJ11</f>
        <v>-8.3681805057161537E-2</v>
      </c>
      <c r="N13" s="81">
        <f>[1]SnowyDelayed!BK11</f>
        <v>-0.93965786407926921</v>
      </c>
      <c r="O13" s="81">
        <f>[1]SnowyDelayed!BL11</f>
        <v>-0.11439842756934172</v>
      </c>
      <c r="P13" s="81">
        <f>[1]SnowyDelayed!BM11</f>
        <v>0.95601164929885052</v>
      </c>
      <c r="Q13" s="81">
        <f>[1]SnowyDelayed!BN11</f>
        <v>1.5063709875159472</v>
      </c>
      <c r="R13" s="81">
        <f>[1]SnowyDelayed!BO11</f>
        <v>3.8306650694086195</v>
      </c>
      <c r="S13" s="81">
        <f>[1]SnowyDelayed!BP11</f>
        <v>5.0214243801764331</v>
      </c>
      <c r="T13" s="81">
        <f>[1]SnowyDelayed!BQ11</f>
        <v>5.9016408281873369</v>
      </c>
    </row>
    <row r="15" spans="1:21" x14ac:dyDescent="0.3">
      <c r="B15" s="1" t="s">
        <v>79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30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74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9750533.4899814688</v>
      </c>
      <c r="F28" s="73">
        <f t="shared" ref="F28:T28" si="3">F17*F6</f>
        <v>13932590.258378031</v>
      </c>
      <c r="G28" s="73">
        <f t="shared" si="3"/>
        <v>14259702.086721892</v>
      </c>
      <c r="H28" s="73">
        <f t="shared" si="3"/>
        <v>13437080.172542185</v>
      </c>
      <c r="I28" s="73">
        <f t="shared" si="3"/>
        <v>15675739.797412565</v>
      </c>
      <c r="J28" s="73">
        <f t="shared" si="3"/>
        <v>19473924.69516588</v>
      </c>
      <c r="K28" s="73">
        <f t="shared" si="3"/>
        <v>18271930.600384772</v>
      </c>
      <c r="L28" s="73">
        <f t="shared" si="3"/>
        <v>20202905.516675565</v>
      </c>
      <c r="M28" s="73">
        <f t="shared" si="3"/>
        <v>22770976.504784379</v>
      </c>
      <c r="N28" s="73">
        <f t="shared" si="3"/>
        <v>24016300.067787934</v>
      </c>
      <c r="O28" s="73">
        <f t="shared" si="3"/>
        <v>23350949.174286555</v>
      </c>
      <c r="P28" s="73">
        <f t="shared" si="3"/>
        <v>28257925.220733158</v>
      </c>
      <c r="Q28" s="73">
        <f t="shared" si="3"/>
        <v>24881631.072753306</v>
      </c>
      <c r="R28" s="73">
        <f t="shared" si="3"/>
        <v>29956982.08132131</v>
      </c>
      <c r="S28" s="73">
        <f t="shared" si="3"/>
        <v>34190549.101920038</v>
      </c>
      <c r="T28" s="73">
        <f t="shared" si="3"/>
        <v>33149968.699681249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4708747.0747562461</v>
      </c>
      <c r="F29" s="73">
        <f t="shared" si="4"/>
        <v>6474624.4779091263</v>
      </c>
      <c r="G29" s="73">
        <f t="shared" si="4"/>
        <v>6537221.6073519727</v>
      </c>
      <c r="H29" s="73">
        <f t="shared" si="4"/>
        <v>6483498.2858300339</v>
      </c>
      <c r="I29" s="73">
        <f t="shared" si="4"/>
        <v>7966345.8075445676</v>
      </c>
      <c r="J29" s="73">
        <f t="shared" si="4"/>
        <v>8059124.7362212613</v>
      </c>
      <c r="K29" s="73">
        <f t="shared" si="4"/>
        <v>7815614.4927128935</v>
      </c>
      <c r="L29" s="73">
        <f t="shared" si="4"/>
        <v>8735659.9616551697</v>
      </c>
      <c r="M29" s="73">
        <f t="shared" si="4"/>
        <v>9578555.5343183409</v>
      </c>
      <c r="N29" s="73">
        <f t="shared" si="4"/>
        <v>10482338.749092817</v>
      </c>
      <c r="O29" s="73">
        <f t="shared" si="4"/>
        <v>11315332.85417681</v>
      </c>
      <c r="P29" s="73">
        <f t="shared" si="4"/>
        <v>13169697.214306053</v>
      </c>
      <c r="Q29" s="73">
        <f t="shared" si="4"/>
        <v>14346473.654232152</v>
      </c>
      <c r="R29" s="73">
        <f t="shared" si="4"/>
        <v>17432910.588973373</v>
      </c>
      <c r="S29" s="73">
        <f t="shared" si="4"/>
        <v>18902744.281284727</v>
      </c>
      <c r="T29" s="73">
        <f t="shared" si="4"/>
        <v>20871541.653790232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1953824.6706316678</v>
      </c>
      <c r="F30" s="74">
        <f t="shared" si="4"/>
        <v>2808516.6575054191</v>
      </c>
      <c r="G30" s="74">
        <f t="shared" si="4"/>
        <v>2773927.4102115943</v>
      </c>
      <c r="H30" s="74">
        <f t="shared" si="4"/>
        <v>2751465.6277642976</v>
      </c>
      <c r="I30" s="74">
        <f t="shared" si="4"/>
        <v>3436187.6914252262</v>
      </c>
      <c r="J30" s="74">
        <f t="shared" si="4"/>
        <v>3575837.7661336167</v>
      </c>
      <c r="K30" s="74">
        <f t="shared" si="4"/>
        <v>3309870.9937850568</v>
      </c>
      <c r="L30" s="74">
        <f t="shared" si="4"/>
        <v>3741763.3972953106</v>
      </c>
      <c r="M30" s="74">
        <f t="shared" si="4"/>
        <v>4054798.7642971887</v>
      </c>
      <c r="N30" s="74">
        <f t="shared" si="4"/>
        <v>4668336.7230965551</v>
      </c>
      <c r="O30" s="74">
        <f t="shared" si="4"/>
        <v>4881244.2729461985</v>
      </c>
      <c r="P30" s="74">
        <f t="shared" si="4"/>
        <v>5673977.6742474698</v>
      </c>
      <c r="Q30" s="74">
        <f t="shared" si="4"/>
        <v>6034546.9996733218</v>
      </c>
      <c r="R30" s="74">
        <f t="shared" si="4"/>
        <v>6970440.3110694094</v>
      </c>
      <c r="S30" s="74">
        <f t="shared" si="4"/>
        <v>7574090.5984793911</v>
      </c>
      <c r="T30" s="74">
        <f t="shared" si="4"/>
        <v>8354042.333870871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854.74924914786493</v>
      </c>
      <c r="F31" s="75">
        <f t="shared" si="4"/>
        <v>488.48208825373263</v>
      </c>
      <c r="G31" s="75">
        <f t="shared" si="4"/>
        <v>-1.56035184772918E-9</v>
      </c>
      <c r="H31" s="75">
        <f t="shared" si="4"/>
        <v>0</v>
      </c>
      <c r="I31" s="75">
        <f t="shared" si="4"/>
        <v>0</v>
      </c>
      <c r="J31" s="75">
        <f t="shared" si="4"/>
        <v>3.1121771826292388E-9</v>
      </c>
      <c r="K31" s="75">
        <f t="shared" si="4"/>
        <v>3.12070369545836E-9</v>
      </c>
      <c r="L31" s="75">
        <f t="shared" si="4"/>
        <v>3.1121771826292388E-9</v>
      </c>
      <c r="M31" s="75">
        <f t="shared" si="4"/>
        <v>3.1121771826292388E-9</v>
      </c>
      <c r="N31" s="75">
        <f t="shared" si="4"/>
        <v>3.1121771826292388E-9</v>
      </c>
      <c r="O31" s="75">
        <f t="shared" si="4"/>
        <v>-3.12070369545836E-9</v>
      </c>
      <c r="P31" s="75">
        <f t="shared" si="4"/>
        <v>171558.40143859372</v>
      </c>
      <c r="Q31" s="75">
        <f t="shared" si="4"/>
        <v>3.1121771826292388E-9</v>
      </c>
      <c r="R31" s="75">
        <f t="shared" si="4"/>
        <v>0</v>
      </c>
      <c r="S31" s="75">
        <f t="shared" si="4"/>
        <v>3.12070369545836E-9</v>
      </c>
      <c r="T31" s="75">
        <f t="shared" si="4"/>
        <v>0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-2202318.1628548801</v>
      </c>
      <c r="F32" s="74">
        <f t="shared" si="4"/>
        <v>-3203270.0412451704</v>
      </c>
      <c r="G32" s="74">
        <f t="shared" si="4"/>
        <v>-3021562.7904051421</v>
      </c>
      <c r="H32" s="74">
        <f t="shared" si="4"/>
        <v>-3007899.8563239765</v>
      </c>
      <c r="I32" s="74">
        <f t="shared" si="4"/>
        <v>-3709727.4308046154</v>
      </c>
      <c r="J32" s="74">
        <f t="shared" si="4"/>
        <v>-3694606.891697458</v>
      </c>
      <c r="K32" s="74">
        <f t="shared" si="4"/>
        <v>-3469054.3361080666</v>
      </c>
      <c r="L32" s="74">
        <f t="shared" si="4"/>
        <v>-3732803.8658661745</v>
      </c>
      <c r="M32" s="74">
        <f t="shared" si="4"/>
        <v>-4043501.8648801791</v>
      </c>
      <c r="N32" s="74">
        <f t="shared" si="4"/>
        <v>-5149388.3343602773</v>
      </c>
      <c r="O32" s="74">
        <f t="shared" si="4"/>
        <v>-4787130.6368265757</v>
      </c>
      <c r="P32" s="74">
        <f t="shared" si="4"/>
        <v>-4992690.010878128</v>
      </c>
      <c r="Q32" s="74">
        <f t="shared" si="4"/>
        <v>-5032965.6126225628</v>
      </c>
      <c r="R32" s="74">
        <f t="shared" si="4"/>
        <v>-4254894.4245145097</v>
      </c>
      <c r="S32" s="74">
        <f t="shared" si="4"/>
        <v>-4123826.1356052421</v>
      </c>
      <c r="T32" s="74">
        <f t="shared" si="4"/>
        <v>-4227152.7638686681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-5590296.4412127826</v>
      </c>
      <c r="F33" s="73">
        <f t="shared" si="4"/>
        <v>-7784272.2287530433</v>
      </c>
      <c r="G33" s="73">
        <f t="shared" si="4"/>
        <v>-7354760.5696954289</v>
      </c>
      <c r="H33" s="73">
        <f t="shared" si="4"/>
        <v>-7298177.0079055959</v>
      </c>
      <c r="I33" s="73">
        <f t="shared" si="4"/>
        <v>-9209433.2838589158</v>
      </c>
      <c r="J33" s="73">
        <f t="shared" si="4"/>
        <v>-9348468.8310003076</v>
      </c>
      <c r="K33" s="73">
        <f t="shared" si="4"/>
        <v>-8107239.1976443641</v>
      </c>
      <c r="L33" s="73">
        <f t="shared" si="4"/>
        <v>-9148943.4577283431</v>
      </c>
      <c r="M33" s="73">
        <f t="shared" si="4"/>
        <v>-9681958.0215913169</v>
      </c>
      <c r="N33" s="73">
        <f t="shared" si="4"/>
        <v>-12520774.594281441</v>
      </c>
      <c r="O33" s="73">
        <f t="shared" si="4"/>
        <v>-11694489.103141051</v>
      </c>
      <c r="P33" s="73">
        <f t="shared" si="4"/>
        <v>-11671431.516852535</v>
      </c>
      <c r="Q33" s="73">
        <f t="shared" si="4"/>
        <v>-11121458.053075179</v>
      </c>
      <c r="R33" s="73">
        <f t="shared" si="4"/>
        <v>-9371203.502474824</v>
      </c>
      <c r="S33" s="73">
        <f t="shared" si="4"/>
        <v>-8464091.9862158429</v>
      </c>
      <c r="T33" s="73">
        <f t="shared" si="4"/>
        <v>-8593130.9589811377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-13662184.279623836</v>
      </c>
      <c r="F34" s="73">
        <f t="shared" si="4"/>
        <v>-20984937.076507073</v>
      </c>
      <c r="G34" s="73">
        <f t="shared" si="4"/>
        <v>-15432009.50928586</v>
      </c>
      <c r="H34" s="73">
        <f t="shared" si="4"/>
        <v>-15788779.114778478</v>
      </c>
      <c r="I34" s="73">
        <f t="shared" si="4"/>
        <v>-19636993.616580956</v>
      </c>
      <c r="J34" s="73">
        <f t="shared" si="4"/>
        <v>-19420603.370575998</v>
      </c>
      <c r="K34" s="73">
        <f t="shared" si="4"/>
        <v>-18827181.622181423</v>
      </c>
      <c r="L34" s="73">
        <f t="shared" si="4"/>
        <v>-24640980.361433499</v>
      </c>
      <c r="M34" s="73">
        <f t="shared" si="4"/>
        <v>-22041997.253274843</v>
      </c>
      <c r="N34" s="73">
        <f t="shared" si="4"/>
        <v>-29080573.888478611</v>
      </c>
      <c r="O34" s="73">
        <f t="shared" si="4"/>
        <v>-24880636.230055206</v>
      </c>
      <c r="P34" s="73">
        <f t="shared" si="4"/>
        <v>-24557244.205545213</v>
      </c>
      <c r="Q34" s="73">
        <f t="shared" si="4"/>
        <v>-25768529.31142218</v>
      </c>
      <c r="R34" s="73">
        <f t="shared" si="4"/>
        <v>-24180643.472973898</v>
      </c>
      <c r="S34" s="73">
        <f t="shared" si="4"/>
        <v>-19714611.934721764</v>
      </c>
      <c r="T34" s="73">
        <f t="shared" si="4"/>
        <v>-20800223.253254082</v>
      </c>
    </row>
    <row r="35" spans="1:20" x14ac:dyDescent="0.3">
      <c r="B35" s="9" t="s">
        <v>30</v>
      </c>
      <c r="C35" s="51">
        <f t="shared" si="2"/>
        <v>0</v>
      </c>
      <c r="D35" s="51"/>
      <c r="E35" s="74">
        <f t="shared" si="4"/>
        <v>-195240.07009138132</v>
      </c>
      <c r="F35" s="74">
        <f t="shared" si="4"/>
        <v>-266356.11720052944</v>
      </c>
      <c r="G35" s="74">
        <f t="shared" si="4"/>
        <v>-188706.36062887462</v>
      </c>
      <c r="H35" s="74">
        <f t="shared" si="4"/>
        <v>-168453.52006753575</v>
      </c>
      <c r="I35" s="74">
        <f t="shared" si="4"/>
        <v>-240345.33663235928</v>
      </c>
      <c r="J35" s="74">
        <f t="shared" si="4"/>
        <v>-202767.25795169451</v>
      </c>
      <c r="K35" s="74">
        <f t="shared" si="4"/>
        <v>-84131.710327514345</v>
      </c>
      <c r="L35" s="74">
        <f t="shared" si="4"/>
        <v>-52466.581813207187</v>
      </c>
      <c r="M35" s="74">
        <f t="shared" si="4"/>
        <v>-36652.630615036753</v>
      </c>
      <c r="N35" s="74">
        <f t="shared" si="4"/>
        <v>-411570.14446671994</v>
      </c>
      <c r="O35" s="74">
        <f t="shared" si="4"/>
        <v>-50243.789388454883</v>
      </c>
      <c r="P35" s="74">
        <f t="shared" si="4"/>
        <v>418733.10239289654</v>
      </c>
      <c r="Q35" s="74">
        <f t="shared" si="4"/>
        <v>659790.49253198493</v>
      </c>
      <c r="R35" s="74">
        <f t="shared" si="4"/>
        <v>1677831.3004009754</v>
      </c>
      <c r="S35" s="74">
        <f t="shared" si="4"/>
        <v>2205409.5877734893</v>
      </c>
      <c r="T35" s="74">
        <f t="shared" si="4"/>
        <v>2584918.6827460537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C1" workbookViewId="0">
      <selection activeCell="C21" sqref="C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35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">
        <v>43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14011938.785421828</v>
      </c>
      <c r="Q17" s="19">
        <f>'Spot Prices'!Q17/'Spot Prices'!P17*DualFuelCM!P17</f>
        <v>14131354.312723719</v>
      </c>
      <c r="R17" s="19">
        <f>'Spot Prices'!R17/'Spot Prices'!Q17*DualFuelCM!Q17</f>
        <v>14388280.21128645</v>
      </c>
      <c r="S17" s="19">
        <f>'Spot Prices'!S17/'Spot Prices'!R17*DualFuelCM!R17</f>
        <v>14615099.169753976</v>
      </c>
      <c r="T17" s="19">
        <f>'Spot Prices'!T17/'Spot Prices'!S17*DualFuelCM!S17</f>
        <v>14534458.9781106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10092334.772811238</v>
      </c>
      <c r="Q18" s="19">
        <f>'Spot Prices'!Q18/'Spot Prices'!P18*DualFuelCM!P18</f>
        <v>10235240.176223777</v>
      </c>
      <c r="R18" s="19">
        <f>'Spot Prices'!R18/'Spot Prices'!Q18*DualFuelCM!Q18</f>
        <v>10435091.383219909</v>
      </c>
      <c r="S18" s="19">
        <f>'Spot Prices'!S18/'Spot Prices'!R18*DualFuelCM!R18</f>
        <v>10627220.324818371</v>
      </c>
      <c r="T18" s="19">
        <f>'Spot Prices'!T18/'Spot Prices'!S18*DualFuelCM!S18</f>
        <v>10679720.255989067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8560828.9561149962</v>
      </c>
      <c r="Q19" s="49">
        <f>'Spot Prices'!Q19/'Spot Prices'!P19*DualFuelCM!P19</f>
        <v>8785297.7471762821</v>
      </c>
      <c r="R19" s="49">
        <f>'Spot Prices'!R19/'Spot Prices'!Q19*DualFuelCM!Q19</f>
        <v>9217802.9059380274</v>
      </c>
      <c r="S19" s="49">
        <f>'Spot Prices'!S19/'Spot Prices'!R19*DualFuelCM!R19</f>
        <v>9569969.3381072395</v>
      </c>
      <c r="T19" s="49">
        <f>'Spot Prices'!T19/'Spot Prices'!S19*DualFuelCM!S19</f>
        <v>9658733.0865122303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7499478.4949466437</v>
      </c>
      <c r="Q20" s="40">
        <f>'Spot Prices'!Q20/'Spot Prices'!P20*DualFuelCM!P20</f>
        <v>7747709.7934341989</v>
      </c>
      <c r="R20" s="40">
        <f>'Spot Prices'!R20/'Spot Prices'!Q20*DualFuelCM!Q20</f>
        <v>8266340.3404356921</v>
      </c>
      <c r="S20" s="40">
        <f>'Spot Prices'!S20/'Spot Prices'!R20*DualFuelCM!R20</f>
        <v>8646990.5110513307</v>
      </c>
      <c r="T20" s="40">
        <f>'Spot Prices'!T20/'Spot Prices'!S20*DualFuelCM!S20</f>
        <v>8714415.4550403692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6367443.3989776364</v>
      </c>
      <c r="Q21" s="49">
        <f>'Spot Prices'!Q21/'Spot Prices'!P21*DualFuelCM!P21</f>
        <v>6498192.6745192166</v>
      </c>
      <c r="R21" s="49">
        <f>'Spot Prices'!R21/'Spot Prices'!Q21*DualFuelCM!Q21</f>
        <v>6755366.0859978236</v>
      </c>
      <c r="S21" s="49">
        <f>'Spot Prices'!S21/'Spot Prices'!R21*DualFuelCM!R21</f>
        <v>6971915.3860786473</v>
      </c>
      <c r="T21" s="49">
        <f>'Spot Prices'!T21/'Spot Prices'!S21*DualFuelCM!S21</f>
        <v>6913334.2081797114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4951729.1820288012</v>
      </c>
      <c r="Q22" s="19">
        <f>'Spot Prices'!Q22/'Spot Prices'!P22*DualFuelCM!P22</f>
        <v>4873234.9437232772</v>
      </c>
      <c r="R22" s="19">
        <f>'Spot Prices'!R22/'Spot Prices'!Q22*DualFuelCM!Q22</f>
        <v>4740892.9103215626</v>
      </c>
      <c r="S22" s="19">
        <f>'Spot Prices'!S22/'Spot Prices'!R22*DualFuelCM!R22</f>
        <v>4805487.1906733681</v>
      </c>
      <c r="T22" s="19">
        <f>'Spot Prices'!T22/'Spot Prices'!S22*DualFuelCM!S22</f>
        <v>4613518.6573054139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3194085.3893250548</v>
      </c>
      <c r="Q23" s="19">
        <f>'Spot Prices'!Q23/'Spot Prices'!P23*DualFuelCM!P23</f>
        <v>3153841.4044253025</v>
      </c>
      <c r="R23" s="19">
        <f>'Spot Prices'!R23/'Spot Prices'!Q23*DualFuelCM!Q23</f>
        <v>2999581.1095012799</v>
      </c>
      <c r="S23" s="19">
        <f>'Spot Prices'!S23/'Spot Prices'!R23*DualFuelCM!R23</f>
        <v>3017714.8371652733</v>
      </c>
      <c r="T23" s="19">
        <f>'Spot Prices'!T23/'Spot Prices'!S23*DualFuelCM!S23</f>
        <v>2846011.8856519321</v>
      </c>
    </row>
    <row r="24" spans="2:20" x14ac:dyDescent="0.3">
      <c r="B24" s="9" t="s">
        <v>30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7495714.4578414578</v>
      </c>
      <c r="Q24" s="49">
        <f>'Spot Prices'!Q24/'Spot Prices'!P24*DualFuelCM!P24</f>
        <v>7648731.1104236003</v>
      </c>
      <c r="R24" s="49">
        <f>'Spot Prices'!R24/'Spot Prices'!Q24*DualFuelCM!Q24</f>
        <v>7953909.0268285992</v>
      </c>
      <c r="S24" s="49">
        <f>'Spot Prices'!S24/'Spot Prices'!R24*DualFuelCM!R24</f>
        <v>8222451.1971926996</v>
      </c>
      <c r="T24" s="49">
        <f>'Spot Prices'!T24/'Spot Prices'!S24*DualFuelCM!S24</f>
        <v>8218538.6747201001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13130918.885505224</v>
      </c>
      <c r="J28" s="20">
        <f t="shared" si="2"/>
        <v>13307072.301646383</v>
      </c>
      <c r="K28" s="20">
        <f t="shared" si="2"/>
        <v>12031114.357118245</v>
      </c>
      <c r="L28" s="20">
        <f t="shared" si="2"/>
        <v>14850053.64692618</v>
      </c>
      <c r="M28" s="20">
        <f t="shared" si="2"/>
        <v>11939900.024687441</v>
      </c>
      <c r="N28" s="20">
        <f t="shared" si="2"/>
        <v>13479951.411218213</v>
      </c>
      <c r="O28" s="20">
        <f t="shared" si="2"/>
        <v>13352973.847004943</v>
      </c>
      <c r="P28" s="21">
        <f>(O28*'Spot Prices'!P5/'Spot Prices'!O5)*($E$26)</f>
        <v>14097680.275137058</v>
      </c>
      <c r="Q28" s="21">
        <f>(P28*'Spot Prices'!Q5/'Spot Prices'!P5)*($E$26)</f>
        <v>14217826.526813556</v>
      </c>
      <c r="R28" s="21">
        <f>(Q28*'Spot Prices'!R5/'Spot Prices'!Q5)*($E$26)</f>
        <v>14476324.599621875</v>
      </c>
      <c r="S28" s="21">
        <f>(R28*'Spot Prices'!S5/'Spot Prices'!R5)*($E$26)</f>
        <v>14704531.502733788</v>
      </c>
      <c r="T28" s="21">
        <f>(S28*'Spot Prices'!T5/'Spot Prices'!S5)*($E$26)</f>
        <v>14623397.859736653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9904866.1262959298</v>
      </c>
      <c r="J29" s="20">
        <f t="shared" si="3"/>
        <v>9517378.4011404775</v>
      </c>
      <c r="K29" s="20">
        <f t="shared" si="3"/>
        <v>8976011.0716360547</v>
      </c>
      <c r="L29" s="20">
        <f t="shared" si="3"/>
        <v>9582551.5610829163</v>
      </c>
      <c r="M29" s="20">
        <f t="shared" si="3"/>
        <v>9746121.9286741912</v>
      </c>
      <c r="N29" s="20">
        <f t="shared" si="3"/>
        <v>9448365.6503445767</v>
      </c>
      <c r="O29" s="20">
        <f t="shared" si="3"/>
        <v>9399409.6340687741</v>
      </c>
      <c r="P29" s="21">
        <f>(O29*'Spot Prices'!P6/'Spot Prices'!O6)*($E$26)</f>
        <v>10094214.2822136</v>
      </c>
      <c r="Q29" s="21">
        <f>(P29*'Spot Prices'!Q6/'Spot Prices'!P6)*($E$26)</f>
        <v>10237146.299096204</v>
      </c>
      <c r="R29" s="21">
        <f>(Q29*'Spot Prices'!R6/'Spot Prices'!Q6)*($E$26)</f>
        <v>10437034.724657819</v>
      </c>
      <c r="S29" s="21">
        <f>(R29*'Spot Prices'!S6/'Spot Prices'!R6)*($E$26)</f>
        <v>10629199.446693646</v>
      </c>
      <c r="T29" s="21">
        <f>(S29*'Spot Prices'!T6/'Spot Prices'!S6)*($E$26)</f>
        <v>10681709.15499882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8242660.7747434461</v>
      </c>
      <c r="J30" s="51">
        <f t="shared" si="4"/>
        <v>7837280.4400042631</v>
      </c>
      <c r="K30" s="51">
        <f t="shared" si="4"/>
        <v>7506593.5194532294</v>
      </c>
      <c r="L30" s="51">
        <f t="shared" si="4"/>
        <v>7867785.3023395557</v>
      </c>
      <c r="M30" s="51">
        <f t="shared" si="4"/>
        <v>8018675.9735328807</v>
      </c>
      <c r="N30" s="51">
        <f t="shared" si="4"/>
        <v>7653697.5397488214</v>
      </c>
      <c r="O30" s="51">
        <f t="shared" si="4"/>
        <v>7780957.5089665726</v>
      </c>
      <c r="P30" s="52">
        <f>(O30*'Spot Prices'!P7/'Spot Prices'!O7)*($E$26)</f>
        <v>8564637.8400646076</v>
      </c>
      <c r="Q30" s="52">
        <f>(P30*'Spot Prices'!Q7/'Spot Prices'!P7)*($E$26)</f>
        <v>8789206.5017785896</v>
      </c>
      <c r="R30" s="52">
        <f>(Q30*'Spot Prices'!R7/'Spot Prices'!Q7)*($E$26)</f>
        <v>9221904.0907320585</v>
      </c>
      <c r="S30" s="52">
        <f>(R30*'Spot Prices'!S7/'Spot Prices'!R7)*($E$26)</f>
        <v>9574227.2087874096</v>
      </c>
      <c r="T30" s="52">
        <f>(S30*'Spot Prices'!T7/'Spot Prices'!S7)*($E$26)</f>
        <v>9663030.4499586187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7107941.66367561</v>
      </c>
      <c r="J31" s="43">
        <f t="shared" si="5"/>
        <v>6801978.8464209298</v>
      </c>
      <c r="K31" s="43">
        <f t="shared" si="5"/>
        <v>6646646.1857933551</v>
      </c>
      <c r="L31" s="43">
        <f t="shared" si="5"/>
        <v>6912233.1804699749</v>
      </c>
      <c r="M31" s="43">
        <f t="shared" si="5"/>
        <v>7029619.7226352589</v>
      </c>
      <c r="N31" s="43">
        <f t="shared" si="5"/>
        <v>6689017.8533242028</v>
      </c>
      <c r="O31" s="43">
        <f t="shared" si="5"/>
        <v>6762163.0318023926</v>
      </c>
      <c r="P31" s="44">
        <f>(O31*'Spot Prices'!P8/'Spot Prices'!O8)*($E$26)</f>
        <v>7497132.8445427949</v>
      </c>
      <c r="Q31" s="44">
        <f>(P31*'Spot Prices'!Q8/'Spot Prices'!P8)*($E$26)</f>
        <v>7745286.5024522841</v>
      </c>
      <c r="R31" s="44">
        <f>(Q31*'Spot Prices'!R8/'Spot Prices'!Q8)*($E$26)</f>
        <v>8263754.8347140662</v>
      </c>
      <c r="S31" s="44">
        <f>(R31*'Spot Prices'!S8/'Spot Prices'!R8)*($E$26)</f>
        <v>8644285.9474209417</v>
      </c>
      <c r="T31" s="44">
        <f>(S31*'Spot Prices'!T8/'Spot Prices'!S8)*($E$26)</f>
        <v>8711689.8025639746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6184139.8500278043</v>
      </c>
      <c r="J32" s="51">
        <f t="shared" si="6"/>
        <v>5903059.5583374519</v>
      </c>
      <c r="K32" s="51">
        <f t="shared" si="6"/>
        <v>5798321.9822498914</v>
      </c>
      <c r="L32" s="51">
        <f t="shared" si="6"/>
        <v>5952153.8179001361</v>
      </c>
      <c r="M32" s="51">
        <f t="shared" si="6"/>
        <v>6062622.7596875513</v>
      </c>
      <c r="N32" s="51">
        <f t="shared" si="6"/>
        <v>5815444.8836986842</v>
      </c>
      <c r="O32" s="51">
        <f t="shared" si="6"/>
        <v>5827554.0019215243</v>
      </c>
      <c r="P32" s="52">
        <f>(O32*'Spot Prices'!P9/'Spot Prices'!O9)*($E$26)</f>
        <v>6358472.1464614626</v>
      </c>
      <c r="Q32" s="52">
        <f>(P32*'Spot Prices'!Q9/'Spot Prices'!P9)*($E$26)</f>
        <v>6489037.2060322538</v>
      </c>
      <c r="R32" s="52">
        <f>(Q32*'Spot Prices'!R9/'Spot Prices'!Q9)*($E$26)</f>
        <v>6745848.279368178</v>
      </c>
      <c r="S32" s="52">
        <f>(R32*'Spot Prices'!S9/'Spot Prices'!R9)*($E$26)</f>
        <v>6962092.4776473064</v>
      </c>
      <c r="T32" s="52">
        <f>(S32*'Spot Prices'!T9/'Spot Prices'!S9)*($E$26)</f>
        <v>6903593.8362558344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4935465.0996654956</v>
      </c>
      <c r="J33" s="20">
        <f t="shared" si="7"/>
        <v>4713789.0752817364</v>
      </c>
      <c r="K33" s="20">
        <f t="shared" si="7"/>
        <v>4663450.4880772596</v>
      </c>
      <c r="L33" s="20">
        <f t="shared" si="7"/>
        <v>4867769.2585979663</v>
      </c>
      <c r="M33" s="20">
        <f t="shared" si="7"/>
        <v>4836431.2782111121</v>
      </c>
      <c r="N33" s="20">
        <f t="shared" si="7"/>
        <v>4690197.5191465374</v>
      </c>
      <c r="O33" s="20">
        <f t="shared" si="7"/>
        <v>4658002.8935290147</v>
      </c>
      <c r="P33" s="21">
        <f>(O33*'Spot Prices'!P10/'Spot Prices'!O10)*($E$26)</f>
        <v>4945061.7879504506</v>
      </c>
      <c r="Q33" s="21">
        <f>(P33*'Spot Prices'!Q10/'Spot Prices'!P10)*($E$26)</f>
        <v>4866673.2404047446</v>
      </c>
      <c r="R33" s="21">
        <f>(Q33*'Spot Prices'!R10/'Spot Prices'!Q10)*($E$26)</f>
        <v>4734509.4026307352</v>
      </c>
      <c r="S33" s="21">
        <f>(R33*'Spot Prices'!S10/'Spot Prices'!R10)*($E$26)</f>
        <v>4799016.7082093908</v>
      </c>
      <c r="T33" s="21">
        <f>(S33*'Spot Prices'!T10/'Spot Prices'!S10)*($E$26)</f>
        <v>4607306.6562356241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2578477.2014296441</v>
      </c>
      <c r="J34" s="20">
        <f t="shared" si="8"/>
        <v>3059627.2874741633</v>
      </c>
      <c r="K34" s="20">
        <f t="shared" si="8"/>
        <v>3073582.4989754367</v>
      </c>
      <c r="L34" s="20">
        <f t="shared" si="8"/>
        <v>2653366.6245456599</v>
      </c>
      <c r="M34" s="20">
        <f t="shared" si="8"/>
        <v>2954966.5083325882</v>
      </c>
      <c r="N34" s="20">
        <f t="shared" si="8"/>
        <v>2683722.2637990839</v>
      </c>
      <c r="O34" s="20">
        <f t="shared" si="8"/>
        <v>3062409.1785594332</v>
      </c>
      <c r="P34" s="21">
        <f>(O34*'Spot Prices'!P11/'Spot Prices'!O11)*($E$26)</f>
        <v>3186858.9378376668</v>
      </c>
      <c r="Q34" s="21">
        <f>(P34*'Spot Prices'!Q11/'Spot Prices'!P11)*($E$26)</f>
        <v>3146706.0028533326</v>
      </c>
      <c r="R34" s="21">
        <f>(Q34*'Spot Prices'!R11/'Spot Prices'!Q11)*($E$26)</f>
        <v>2992794.71379541</v>
      </c>
      <c r="S34" s="21">
        <f>(R34*'Spot Prices'!S11/'Spot Prices'!R11)*($E$26)</f>
        <v>3010887.414847001</v>
      </c>
      <c r="T34" s="21">
        <f>(S34*'Spot Prices'!T11/'Spot Prices'!S11)*($E$26)</f>
        <v>2839572.9322999245</v>
      </c>
    </row>
    <row r="35" spans="2:20" x14ac:dyDescent="0.3">
      <c r="B35" s="9" t="s">
        <v>30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7240399.3097059596</v>
      </c>
      <c r="J35" s="51">
        <f t="shared" si="9"/>
        <v>6927732.7139653517</v>
      </c>
      <c r="K35" s="51">
        <f t="shared" si="9"/>
        <v>6697822.2430678681</v>
      </c>
      <c r="L35" s="51">
        <f t="shared" si="9"/>
        <v>7009080.8637483604</v>
      </c>
      <c r="M35" s="51">
        <f t="shared" si="9"/>
        <v>7105027.4977534777</v>
      </c>
      <c r="N35" s="51">
        <f t="shared" si="9"/>
        <v>6813226.9589415863</v>
      </c>
      <c r="O35" s="51">
        <f t="shared" si="9"/>
        <v>6867157.4956310978</v>
      </c>
      <c r="P35" s="52">
        <f>(O35*'Spot Prices'!P12/'Spot Prices'!O12)*($E$26)</f>
        <v>7495899.8159724185</v>
      </c>
      <c r="Q35" s="52">
        <f>(P35*'Spot Prices'!Q12/'Spot Prices'!P12)*($E$26)</f>
        <v>7648920.2524341205</v>
      </c>
      <c r="R35" s="52">
        <f>(Q35*'Spot Prices'!R12/'Spot Prices'!Q12)*($E$26)</f>
        <v>7954105.7154457187</v>
      </c>
      <c r="S35" s="52">
        <f>(R35*'Spot Prices'!S12/'Spot Prices'!R12)*($E$26)</f>
        <v>8222654.5264676325</v>
      </c>
      <c r="T35" s="52">
        <f>(S35*'Spot Prices'!T12/'Spot Prices'!S12)*($E$26)</f>
        <v>8218741.907244036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25" t="s">
        <v>35</v>
      </c>
      <c r="C39" s="26" t="s">
        <v>3</v>
      </c>
      <c r="D39" s="26" t="s">
        <v>36</v>
      </c>
      <c r="E39" s="26">
        <v>1</v>
      </c>
      <c r="F39" s="30">
        <v>198390.875</v>
      </c>
    </row>
    <row r="40" spans="2:20" x14ac:dyDescent="0.3">
      <c r="B40" s="27" t="s">
        <v>35</v>
      </c>
      <c r="C40" s="28" t="s">
        <v>3</v>
      </c>
      <c r="D40" s="28" t="s">
        <v>36</v>
      </c>
      <c r="E40" s="28">
        <v>0.95</v>
      </c>
      <c r="F40" s="31">
        <v>152352.45000000001</v>
      </c>
    </row>
    <row r="41" spans="2:20" x14ac:dyDescent="0.3">
      <c r="B41" s="25" t="s">
        <v>35</v>
      </c>
      <c r="C41" s="26" t="s">
        <v>3</v>
      </c>
      <c r="D41" s="26" t="s">
        <v>36</v>
      </c>
      <c r="E41" s="26">
        <v>0.95</v>
      </c>
      <c r="F41" s="30">
        <v>152352.45000000001</v>
      </c>
    </row>
    <row r="42" spans="2:20" x14ac:dyDescent="0.3">
      <c r="B42" s="27" t="s">
        <v>35</v>
      </c>
      <c r="C42" s="28" t="s">
        <v>3</v>
      </c>
      <c r="D42" s="28" t="s">
        <v>36</v>
      </c>
      <c r="E42" s="28">
        <v>0.95</v>
      </c>
      <c r="F42" s="31">
        <v>152352.45000000001</v>
      </c>
    </row>
    <row r="43" spans="2:20" x14ac:dyDescent="0.3">
      <c r="B43" s="25" t="s">
        <v>35</v>
      </c>
      <c r="C43" s="26" t="s">
        <v>3</v>
      </c>
      <c r="D43" s="26" t="s">
        <v>36</v>
      </c>
      <c r="E43" s="26">
        <v>0.75</v>
      </c>
      <c r="F43" s="30">
        <v>132782.45000000001</v>
      </c>
    </row>
    <row r="44" spans="2:20" x14ac:dyDescent="0.3">
      <c r="B44" s="27" t="s">
        <v>35</v>
      </c>
      <c r="C44" s="28" t="s">
        <v>3</v>
      </c>
      <c r="D44" s="28" t="s">
        <v>36</v>
      </c>
      <c r="E44" s="28">
        <v>0.75</v>
      </c>
      <c r="F44" s="31">
        <v>132782.45000000001</v>
      </c>
    </row>
    <row r="45" spans="2:20" x14ac:dyDescent="0.3">
      <c r="B45" s="25" t="s">
        <v>35</v>
      </c>
      <c r="C45" s="26" t="s">
        <v>3</v>
      </c>
      <c r="D45" s="26" t="s">
        <v>36</v>
      </c>
      <c r="E45" s="26">
        <v>0.75</v>
      </c>
      <c r="F45" s="30">
        <v>132782.45000000001</v>
      </c>
    </row>
    <row r="46" spans="2:20" x14ac:dyDescent="0.3">
      <c r="B46" s="27" t="s">
        <v>35</v>
      </c>
      <c r="C46" s="28" t="s">
        <v>3</v>
      </c>
      <c r="D46" s="28" t="s">
        <v>36</v>
      </c>
      <c r="E46" s="28">
        <v>0.75</v>
      </c>
      <c r="F46" s="31">
        <v>132782.45000000001</v>
      </c>
    </row>
    <row r="47" spans="2:20" x14ac:dyDescent="0.3">
      <c r="B47" s="25" t="s">
        <v>35</v>
      </c>
      <c r="C47" s="26" t="s">
        <v>3</v>
      </c>
      <c r="D47" s="26" t="s">
        <v>36</v>
      </c>
      <c r="E47" s="26">
        <v>0.5</v>
      </c>
      <c r="F47" s="30">
        <v>122752.825</v>
      </c>
    </row>
    <row r="48" spans="2:20" x14ac:dyDescent="0.3">
      <c r="B48" s="27" t="s">
        <v>35</v>
      </c>
      <c r="C48" s="28" t="s">
        <v>3</v>
      </c>
      <c r="D48" s="28" t="s">
        <v>36</v>
      </c>
      <c r="E48" s="28">
        <v>0.5</v>
      </c>
      <c r="F48" s="31">
        <v>122752.825</v>
      </c>
    </row>
    <row r="49" spans="2:6" x14ac:dyDescent="0.3">
      <c r="B49" s="25" t="s">
        <v>35</v>
      </c>
      <c r="C49" s="26" t="s">
        <v>3</v>
      </c>
      <c r="D49" s="26" t="s">
        <v>36</v>
      </c>
      <c r="E49" s="26">
        <v>0.5</v>
      </c>
      <c r="F49" s="30">
        <v>122752.825</v>
      </c>
    </row>
    <row r="50" spans="2:6" x14ac:dyDescent="0.3">
      <c r="B50" s="27" t="s">
        <v>35</v>
      </c>
      <c r="C50" s="28" t="s">
        <v>3</v>
      </c>
      <c r="D50" s="28" t="s">
        <v>36</v>
      </c>
      <c r="E50" s="28">
        <v>0.5</v>
      </c>
      <c r="F50" s="31">
        <v>122752.825</v>
      </c>
    </row>
    <row r="51" spans="2:6" x14ac:dyDescent="0.3">
      <c r="B51" s="25" t="s">
        <v>35</v>
      </c>
      <c r="C51" s="26" t="s">
        <v>3</v>
      </c>
      <c r="D51" s="26" t="s">
        <v>36</v>
      </c>
      <c r="E51" s="26">
        <v>0.5</v>
      </c>
      <c r="F51" s="30">
        <v>122752.825</v>
      </c>
    </row>
    <row r="52" spans="2:6" x14ac:dyDescent="0.3">
      <c r="B52" s="27" t="s">
        <v>35</v>
      </c>
      <c r="C52" s="28" t="s">
        <v>3</v>
      </c>
      <c r="D52" s="28" t="s">
        <v>36</v>
      </c>
      <c r="E52" s="28">
        <v>0.25</v>
      </c>
      <c r="F52" s="31">
        <v>113652.77499999999</v>
      </c>
    </row>
    <row r="53" spans="2:6" x14ac:dyDescent="0.3">
      <c r="B53" s="25" t="s">
        <v>35</v>
      </c>
      <c r="C53" s="26" t="s">
        <v>3</v>
      </c>
      <c r="D53" s="26" t="s">
        <v>36</v>
      </c>
      <c r="E53" s="26">
        <v>0.25</v>
      </c>
      <c r="F53" s="30">
        <v>113652.77499999999</v>
      </c>
    </row>
    <row r="54" spans="2:6" x14ac:dyDescent="0.3">
      <c r="B54" s="27" t="s">
        <v>35</v>
      </c>
      <c r="C54" s="28" t="s">
        <v>3</v>
      </c>
      <c r="D54" s="28" t="s">
        <v>36</v>
      </c>
      <c r="E54" s="28">
        <v>0.25</v>
      </c>
      <c r="F54" s="31">
        <v>113652.77499999999</v>
      </c>
    </row>
    <row r="55" spans="2:6" x14ac:dyDescent="0.3">
      <c r="B55" s="25" t="s">
        <v>35</v>
      </c>
      <c r="C55" s="26" t="s">
        <v>3</v>
      </c>
      <c r="D55" s="26" t="s">
        <v>36</v>
      </c>
      <c r="E55" s="26">
        <v>0.25</v>
      </c>
      <c r="F55" s="30">
        <v>113652.77499999999</v>
      </c>
    </row>
    <row r="56" spans="2:6" x14ac:dyDescent="0.3">
      <c r="B56" s="27" t="s">
        <v>35</v>
      </c>
      <c r="C56" s="28" t="s">
        <v>3</v>
      </c>
      <c r="D56" s="28" t="s">
        <v>36</v>
      </c>
      <c r="E56" s="28">
        <v>0.05</v>
      </c>
      <c r="F56" s="31">
        <v>101225.825</v>
      </c>
    </row>
    <row r="57" spans="2:6" x14ac:dyDescent="0.3">
      <c r="B57" s="25" t="s">
        <v>35</v>
      </c>
      <c r="C57" s="26" t="s">
        <v>3</v>
      </c>
      <c r="D57" s="26" t="s">
        <v>36</v>
      </c>
      <c r="E57" s="26">
        <v>0.05</v>
      </c>
      <c r="F57" s="30">
        <v>101225.825</v>
      </c>
    </row>
    <row r="58" spans="2:6" x14ac:dyDescent="0.3">
      <c r="B58" s="27" t="s">
        <v>35</v>
      </c>
      <c r="C58" s="28" t="s">
        <v>3</v>
      </c>
      <c r="D58" s="28" t="s">
        <v>36</v>
      </c>
      <c r="E58" s="28">
        <v>0.05</v>
      </c>
      <c r="F58" s="31">
        <v>101225.825</v>
      </c>
    </row>
    <row r="59" spans="2:6" x14ac:dyDescent="0.3">
      <c r="B59" s="25" t="s">
        <v>35</v>
      </c>
      <c r="C59" s="26" t="s">
        <v>3</v>
      </c>
      <c r="D59" s="26" t="s">
        <v>36</v>
      </c>
      <c r="E59" s="26">
        <v>0</v>
      </c>
      <c r="F59" s="30">
        <v>71234.8</v>
      </c>
    </row>
    <row r="60" spans="2:6" x14ac:dyDescent="0.3">
      <c r="B60" s="27" t="s">
        <v>35</v>
      </c>
      <c r="C60" s="28" t="s">
        <v>3</v>
      </c>
      <c r="D60" s="28" t="s">
        <v>36</v>
      </c>
      <c r="E60" s="28" t="s">
        <v>25</v>
      </c>
      <c r="F60" s="31">
        <v>124118.9795</v>
      </c>
    </row>
    <row r="61" spans="2:6" x14ac:dyDescent="0.3">
      <c r="B61" s="25" t="s">
        <v>35</v>
      </c>
      <c r="C61" s="26" t="s">
        <v>3</v>
      </c>
      <c r="D61" s="26" t="s">
        <v>37</v>
      </c>
      <c r="E61" s="26">
        <v>1</v>
      </c>
      <c r="F61" s="30">
        <v>43507940.329999998</v>
      </c>
    </row>
    <row r="62" spans="2:6" x14ac:dyDescent="0.3">
      <c r="B62" s="27" t="s">
        <v>35</v>
      </c>
      <c r="C62" s="28" t="s">
        <v>3</v>
      </c>
      <c r="D62" s="28" t="s">
        <v>37</v>
      </c>
      <c r="E62" s="28">
        <v>0.95</v>
      </c>
      <c r="F62" s="31">
        <v>29305588.129999999</v>
      </c>
    </row>
    <row r="63" spans="2:6" x14ac:dyDescent="0.3">
      <c r="B63" s="25" t="s">
        <v>35</v>
      </c>
      <c r="C63" s="26" t="s">
        <v>3</v>
      </c>
      <c r="D63" s="26" t="s">
        <v>37</v>
      </c>
      <c r="E63" s="26">
        <v>0.95</v>
      </c>
      <c r="F63" s="30">
        <v>29305588.129999999</v>
      </c>
    </row>
    <row r="64" spans="2:6" x14ac:dyDescent="0.3">
      <c r="B64" s="27" t="s">
        <v>35</v>
      </c>
      <c r="C64" s="28" t="s">
        <v>3</v>
      </c>
      <c r="D64" s="28" t="s">
        <v>37</v>
      </c>
      <c r="E64" s="28">
        <v>0.95</v>
      </c>
      <c r="F64" s="31">
        <v>29305588.129999999</v>
      </c>
    </row>
    <row r="65" spans="2:6" x14ac:dyDescent="0.3">
      <c r="B65" s="25" t="s">
        <v>35</v>
      </c>
      <c r="C65" s="26" t="s">
        <v>3</v>
      </c>
      <c r="D65" s="26" t="s">
        <v>37</v>
      </c>
      <c r="E65" s="26">
        <v>0.75</v>
      </c>
      <c r="F65" s="30">
        <v>24392328.16</v>
      </c>
    </row>
    <row r="66" spans="2:6" x14ac:dyDescent="0.3">
      <c r="B66" s="27" t="s">
        <v>35</v>
      </c>
      <c r="C66" s="28" t="s">
        <v>3</v>
      </c>
      <c r="D66" s="28" t="s">
        <v>37</v>
      </c>
      <c r="E66" s="28">
        <v>0.75</v>
      </c>
      <c r="F66" s="31">
        <v>24392328.16</v>
      </c>
    </row>
    <row r="67" spans="2:6" x14ac:dyDescent="0.3">
      <c r="B67" s="25" t="s">
        <v>35</v>
      </c>
      <c r="C67" s="26" t="s">
        <v>3</v>
      </c>
      <c r="D67" s="26" t="s">
        <v>37</v>
      </c>
      <c r="E67" s="26">
        <v>0.75</v>
      </c>
      <c r="F67" s="30">
        <v>24392328.16</v>
      </c>
    </row>
    <row r="68" spans="2:6" x14ac:dyDescent="0.3">
      <c r="B68" s="27" t="s">
        <v>35</v>
      </c>
      <c r="C68" s="28" t="s">
        <v>3</v>
      </c>
      <c r="D68" s="28" t="s">
        <v>37</v>
      </c>
      <c r="E68" s="28">
        <v>0.75</v>
      </c>
      <c r="F68" s="31">
        <v>24392328.16</v>
      </c>
    </row>
    <row r="69" spans="2:6" x14ac:dyDescent="0.3">
      <c r="B69" s="25" t="s">
        <v>35</v>
      </c>
      <c r="C69" s="26" t="s">
        <v>3</v>
      </c>
      <c r="D69" s="26" t="s">
        <v>37</v>
      </c>
      <c r="E69" s="26">
        <v>0.5</v>
      </c>
      <c r="F69" s="30">
        <v>21539226.109999999</v>
      </c>
    </row>
    <row r="70" spans="2:6" x14ac:dyDescent="0.3">
      <c r="B70" s="27" t="s">
        <v>35</v>
      </c>
      <c r="C70" s="28" t="s">
        <v>3</v>
      </c>
      <c r="D70" s="28" t="s">
        <v>37</v>
      </c>
      <c r="E70" s="28">
        <v>0.5</v>
      </c>
      <c r="F70" s="31">
        <v>21539226.109999999</v>
      </c>
    </row>
    <row r="71" spans="2:6" x14ac:dyDescent="0.3">
      <c r="B71" s="25" t="s">
        <v>35</v>
      </c>
      <c r="C71" s="26" t="s">
        <v>3</v>
      </c>
      <c r="D71" s="26" t="s">
        <v>37</v>
      </c>
      <c r="E71" s="26">
        <v>0.5</v>
      </c>
      <c r="F71" s="30">
        <v>21539226.109999999</v>
      </c>
    </row>
    <row r="72" spans="2:6" x14ac:dyDescent="0.3">
      <c r="B72" s="27" t="s">
        <v>35</v>
      </c>
      <c r="C72" s="28" t="s">
        <v>3</v>
      </c>
      <c r="D72" s="28" t="s">
        <v>37</v>
      </c>
      <c r="E72" s="28">
        <v>0.5</v>
      </c>
      <c r="F72" s="31">
        <v>21539226.109999999</v>
      </c>
    </row>
    <row r="73" spans="2:6" x14ac:dyDescent="0.3">
      <c r="B73" s="25" t="s">
        <v>35</v>
      </c>
      <c r="C73" s="26" t="s">
        <v>3</v>
      </c>
      <c r="D73" s="26" t="s">
        <v>37</v>
      </c>
      <c r="E73" s="26">
        <v>0.5</v>
      </c>
      <c r="F73" s="30">
        <v>21539226.109999999</v>
      </c>
    </row>
    <row r="74" spans="2:6" x14ac:dyDescent="0.3">
      <c r="B74" s="27" t="s">
        <v>35</v>
      </c>
      <c r="C74" s="28" t="s">
        <v>3</v>
      </c>
      <c r="D74" s="28" t="s">
        <v>37</v>
      </c>
      <c r="E74" s="28">
        <v>0.25</v>
      </c>
      <c r="F74" s="31">
        <v>19028025.210000001</v>
      </c>
    </row>
    <row r="75" spans="2:6" x14ac:dyDescent="0.3">
      <c r="B75" s="25" t="s">
        <v>35</v>
      </c>
      <c r="C75" s="26" t="s">
        <v>3</v>
      </c>
      <c r="D75" s="26" t="s">
        <v>37</v>
      </c>
      <c r="E75" s="26">
        <v>0.25</v>
      </c>
      <c r="F75" s="30">
        <v>19028025.210000001</v>
      </c>
    </row>
    <row r="76" spans="2:6" x14ac:dyDescent="0.3">
      <c r="B76" s="27" t="s">
        <v>35</v>
      </c>
      <c r="C76" s="28" t="s">
        <v>3</v>
      </c>
      <c r="D76" s="28" t="s">
        <v>37</v>
      </c>
      <c r="E76" s="28">
        <v>0.25</v>
      </c>
      <c r="F76" s="31">
        <v>19028025.210000001</v>
      </c>
    </row>
    <row r="77" spans="2:6" x14ac:dyDescent="0.3">
      <c r="B77" s="25" t="s">
        <v>35</v>
      </c>
      <c r="C77" s="26" t="s">
        <v>3</v>
      </c>
      <c r="D77" s="26" t="s">
        <v>37</v>
      </c>
      <c r="E77" s="26">
        <v>0.25</v>
      </c>
      <c r="F77" s="30">
        <v>19028025.210000001</v>
      </c>
    </row>
    <row r="78" spans="2:6" x14ac:dyDescent="0.3">
      <c r="B78" s="27" t="s">
        <v>35</v>
      </c>
      <c r="C78" s="28" t="s">
        <v>3</v>
      </c>
      <c r="D78" s="28" t="s">
        <v>37</v>
      </c>
      <c r="E78" s="28">
        <v>0.05</v>
      </c>
      <c r="F78" s="31">
        <v>15836763.869999999</v>
      </c>
    </row>
    <row r="79" spans="2:6" x14ac:dyDescent="0.3">
      <c r="B79" s="25" t="s">
        <v>35</v>
      </c>
      <c r="C79" s="26" t="s">
        <v>3</v>
      </c>
      <c r="D79" s="26" t="s">
        <v>37</v>
      </c>
      <c r="E79" s="26">
        <v>0.05</v>
      </c>
      <c r="F79" s="30">
        <v>15836763.869999999</v>
      </c>
    </row>
    <row r="80" spans="2:6" x14ac:dyDescent="0.3">
      <c r="B80" s="27" t="s">
        <v>35</v>
      </c>
      <c r="C80" s="28" t="s">
        <v>3</v>
      </c>
      <c r="D80" s="28" t="s">
        <v>37</v>
      </c>
      <c r="E80" s="28">
        <v>0.05</v>
      </c>
      <c r="F80" s="31">
        <v>15836763.869999999</v>
      </c>
    </row>
    <row r="81" spans="2:6" x14ac:dyDescent="0.3">
      <c r="B81" s="25" t="s">
        <v>35</v>
      </c>
      <c r="C81" s="26" t="s">
        <v>3</v>
      </c>
      <c r="D81" s="26" t="s">
        <v>37</v>
      </c>
      <c r="E81" s="26">
        <v>0</v>
      </c>
      <c r="F81" s="30">
        <v>9338929.398</v>
      </c>
    </row>
    <row r="82" spans="2:6" x14ac:dyDescent="0.3">
      <c r="B82" s="27" t="s">
        <v>35</v>
      </c>
      <c r="C82" s="28" t="s">
        <v>3</v>
      </c>
      <c r="D82" s="28" t="s">
        <v>37</v>
      </c>
      <c r="E82" s="28" t="s">
        <v>25</v>
      </c>
      <c r="F82" s="31">
        <v>21914579.329999998</v>
      </c>
    </row>
    <row r="83" spans="2:6" x14ac:dyDescent="0.3">
      <c r="B83" s="25" t="s">
        <v>35</v>
      </c>
      <c r="C83" s="26" t="s">
        <v>3</v>
      </c>
      <c r="D83" s="26" t="s">
        <v>38</v>
      </c>
      <c r="E83" s="26">
        <v>1</v>
      </c>
      <c r="F83" s="30">
        <v>21128140.879999999</v>
      </c>
    </row>
    <row r="84" spans="2:6" x14ac:dyDescent="0.3">
      <c r="B84" s="27" t="s">
        <v>35</v>
      </c>
      <c r="C84" s="28" t="s">
        <v>3</v>
      </c>
      <c r="D84" s="28" t="s">
        <v>38</v>
      </c>
      <c r="E84" s="28">
        <v>0.95</v>
      </c>
      <c r="F84" s="31">
        <v>15047613.039999999</v>
      </c>
    </row>
    <row r="85" spans="2:6" x14ac:dyDescent="0.3">
      <c r="B85" s="25" t="s">
        <v>35</v>
      </c>
      <c r="C85" s="26" t="s">
        <v>3</v>
      </c>
      <c r="D85" s="26" t="s">
        <v>38</v>
      </c>
      <c r="E85" s="26">
        <v>0.95</v>
      </c>
      <c r="F85" s="30">
        <v>15047613.039999999</v>
      </c>
    </row>
    <row r="86" spans="2:6" x14ac:dyDescent="0.3">
      <c r="B86" s="27" t="s">
        <v>35</v>
      </c>
      <c r="C86" s="28" t="s">
        <v>3</v>
      </c>
      <c r="D86" s="28" t="s">
        <v>38</v>
      </c>
      <c r="E86" s="28">
        <v>0.95</v>
      </c>
      <c r="F86" s="31">
        <v>15047613.039999999</v>
      </c>
    </row>
    <row r="87" spans="2:6" x14ac:dyDescent="0.3">
      <c r="B87" s="25" t="s">
        <v>35</v>
      </c>
      <c r="C87" s="26" t="s">
        <v>3</v>
      </c>
      <c r="D87" s="26" t="s">
        <v>38</v>
      </c>
      <c r="E87" s="26">
        <v>0.75</v>
      </c>
      <c r="F87" s="30">
        <v>12705160.75</v>
      </c>
    </row>
    <row r="88" spans="2:6" x14ac:dyDescent="0.3">
      <c r="B88" s="27" t="s">
        <v>35</v>
      </c>
      <c r="C88" s="28" t="s">
        <v>3</v>
      </c>
      <c r="D88" s="28" t="s">
        <v>38</v>
      </c>
      <c r="E88" s="28">
        <v>0.75</v>
      </c>
      <c r="F88" s="31">
        <v>12705160.75</v>
      </c>
    </row>
    <row r="89" spans="2:6" x14ac:dyDescent="0.3">
      <c r="B89" s="25" t="s">
        <v>35</v>
      </c>
      <c r="C89" s="26" t="s">
        <v>3</v>
      </c>
      <c r="D89" s="26" t="s">
        <v>38</v>
      </c>
      <c r="E89" s="26">
        <v>0.75</v>
      </c>
      <c r="F89" s="30">
        <v>12705160.75</v>
      </c>
    </row>
    <row r="90" spans="2:6" x14ac:dyDescent="0.3">
      <c r="B90" s="27" t="s">
        <v>35</v>
      </c>
      <c r="C90" s="28" t="s">
        <v>3</v>
      </c>
      <c r="D90" s="28" t="s">
        <v>38</v>
      </c>
      <c r="E90" s="28">
        <v>0.75</v>
      </c>
      <c r="F90" s="31">
        <v>12705160.75</v>
      </c>
    </row>
    <row r="91" spans="2:6" x14ac:dyDescent="0.3">
      <c r="B91" s="25" t="s">
        <v>35</v>
      </c>
      <c r="C91" s="26" t="s">
        <v>3</v>
      </c>
      <c r="D91" s="26" t="s">
        <v>38</v>
      </c>
      <c r="E91" s="26">
        <v>0.5</v>
      </c>
      <c r="F91" s="30">
        <v>11128271.25</v>
      </c>
    </row>
    <row r="92" spans="2:6" x14ac:dyDescent="0.3">
      <c r="B92" s="27" t="s">
        <v>35</v>
      </c>
      <c r="C92" s="28" t="s">
        <v>3</v>
      </c>
      <c r="D92" s="28" t="s">
        <v>38</v>
      </c>
      <c r="E92" s="28">
        <v>0.5</v>
      </c>
      <c r="F92" s="31">
        <v>11128271.25</v>
      </c>
    </row>
    <row r="93" spans="2:6" x14ac:dyDescent="0.3">
      <c r="B93" s="25" t="s">
        <v>35</v>
      </c>
      <c r="C93" s="26" t="s">
        <v>3</v>
      </c>
      <c r="D93" s="26" t="s">
        <v>38</v>
      </c>
      <c r="E93" s="26">
        <v>0.5</v>
      </c>
      <c r="F93" s="30">
        <v>11128271.25</v>
      </c>
    </row>
    <row r="94" spans="2:6" x14ac:dyDescent="0.3">
      <c r="B94" s="27" t="s">
        <v>35</v>
      </c>
      <c r="C94" s="28" t="s">
        <v>3</v>
      </c>
      <c r="D94" s="28" t="s">
        <v>38</v>
      </c>
      <c r="E94" s="28">
        <v>0.5</v>
      </c>
      <c r="F94" s="31">
        <v>11128271.25</v>
      </c>
    </row>
    <row r="95" spans="2:6" x14ac:dyDescent="0.3">
      <c r="B95" s="25" t="s">
        <v>35</v>
      </c>
      <c r="C95" s="26" t="s">
        <v>3</v>
      </c>
      <c r="D95" s="26" t="s">
        <v>38</v>
      </c>
      <c r="E95" s="26">
        <v>0.5</v>
      </c>
      <c r="F95" s="30">
        <v>11128271.25</v>
      </c>
    </row>
    <row r="96" spans="2:6" x14ac:dyDescent="0.3">
      <c r="B96" s="27" t="s">
        <v>35</v>
      </c>
      <c r="C96" s="28" t="s">
        <v>3</v>
      </c>
      <c r="D96" s="28" t="s">
        <v>38</v>
      </c>
      <c r="E96" s="28">
        <v>0.25</v>
      </c>
      <c r="F96" s="31">
        <v>9677257.0470000003</v>
      </c>
    </row>
    <row r="97" spans="2:6" x14ac:dyDescent="0.3">
      <c r="B97" s="25" t="s">
        <v>35</v>
      </c>
      <c r="C97" s="26" t="s">
        <v>3</v>
      </c>
      <c r="D97" s="26" t="s">
        <v>38</v>
      </c>
      <c r="E97" s="26">
        <v>0.25</v>
      </c>
      <c r="F97" s="30">
        <v>9677257.0470000003</v>
      </c>
    </row>
    <row r="98" spans="2:6" x14ac:dyDescent="0.3">
      <c r="B98" s="27" t="s">
        <v>35</v>
      </c>
      <c r="C98" s="28" t="s">
        <v>3</v>
      </c>
      <c r="D98" s="28" t="s">
        <v>38</v>
      </c>
      <c r="E98" s="28">
        <v>0.25</v>
      </c>
      <c r="F98" s="31">
        <v>9677257.0470000003</v>
      </c>
    </row>
    <row r="99" spans="2:6" x14ac:dyDescent="0.3">
      <c r="B99" s="25" t="s">
        <v>35</v>
      </c>
      <c r="C99" s="26" t="s">
        <v>3</v>
      </c>
      <c r="D99" s="26" t="s">
        <v>38</v>
      </c>
      <c r="E99" s="26">
        <v>0.25</v>
      </c>
      <c r="F99" s="30">
        <v>9677257.0470000003</v>
      </c>
    </row>
    <row r="100" spans="2:6" x14ac:dyDescent="0.3">
      <c r="B100" s="27" t="s">
        <v>35</v>
      </c>
      <c r="C100" s="28" t="s">
        <v>3</v>
      </c>
      <c r="D100" s="28" t="s">
        <v>38</v>
      </c>
      <c r="E100" s="28">
        <v>0.05</v>
      </c>
      <c r="F100" s="31">
        <v>8018535.6260000002</v>
      </c>
    </row>
    <row r="101" spans="2:6" x14ac:dyDescent="0.3">
      <c r="B101" s="25" t="s">
        <v>35</v>
      </c>
      <c r="C101" s="26" t="s">
        <v>3</v>
      </c>
      <c r="D101" s="26" t="s">
        <v>38</v>
      </c>
      <c r="E101" s="26">
        <v>0.05</v>
      </c>
      <c r="F101" s="30">
        <v>8018535.6260000002</v>
      </c>
    </row>
    <row r="102" spans="2:6" x14ac:dyDescent="0.3">
      <c r="B102" s="27" t="s">
        <v>35</v>
      </c>
      <c r="C102" s="28" t="s">
        <v>3</v>
      </c>
      <c r="D102" s="28" t="s">
        <v>38</v>
      </c>
      <c r="E102" s="28">
        <v>0.05</v>
      </c>
      <c r="F102" s="31">
        <v>8018535.6260000002</v>
      </c>
    </row>
    <row r="103" spans="2:6" x14ac:dyDescent="0.3">
      <c r="B103" s="25" t="s">
        <v>35</v>
      </c>
      <c r="C103" s="26" t="s">
        <v>3</v>
      </c>
      <c r="D103" s="26" t="s">
        <v>38</v>
      </c>
      <c r="E103" s="26">
        <v>0</v>
      </c>
      <c r="F103" s="30">
        <v>5329666.4529999997</v>
      </c>
    </row>
    <row r="104" spans="2:6" x14ac:dyDescent="0.3">
      <c r="B104" s="27" t="s">
        <v>35</v>
      </c>
      <c r="C104" s="28" t="s">
        <v>3</v>
      </c>
      <c r="D104" s="28" t="s">
        <v>38</v>
      </c>
      <c r="E104" s="28" t="s">
        <v>25</v>
      </c>
      <c r="F104" s="31">
        <v>11284479.369999999</v>
      </c>
    </row>
    <row r="105" spans="2:6" x14ac:dyDescent="0.3">
      <c r="B105" s="25" t="s">
        <v>35</v>
      </c>
      <c r="C105" s="26" t="s">
        <v>3</v>
      </c>
      <c r="D105" s="26" t="s">
        <v>39</v>
      </c>
      <c r="E105" s="26">
        <v>1</v>
      </c>
      <c r="F105" s="30">
        <v>22285689.170000002</v>
      </c>
    </row>
    <row r="106" spans="2:6" x14ac:dyDescent="0.3">
      <c r="B106" s="27" t="s">
        <v>35</v>
      </c>
      <c r="C106" s="28" t="s">
        <v>3</v>
      </c>
      <c r="D106" s="28" t="s">
        <v>39</v>
      </c>
      <c r="E106" s="28">
        <v>0.95</v>
      </c>
      <c r="F106" s="31">
        <v>14997289.67</v>
      </c>
    </row>
    <row r="107" spans="2:6" x14ac:dyDescent="0.3">
      <c r="B107" s="25" t="s">
        <v>35</v>
      </c>
      <c r="C107" s="26" t="s">
        <v>3</v>
      </c>
      <c r="D107" s="26" t="s">
        <v>39</v>
      </c>
      <c r="E107" s="26">
        <v>0.95</v>
      </c>
      <c r="F107" s="30">
        <v>14997289.67</v>
      </c>
    </row>
    <row r="108" spans="2:6" x14ac:dyDescent="0.3">
      <c r="B108" s="27" t="s">
        <v>35</v>
      </c>
      <c r="C108" s="28" t="s">
        <v>3</v>
      </c>
      <c r="D108" s="28" t="s">
        <v>39</v>
      </c>
      <c r="E108" s="28">
        <v>0.95</v>
      </c>
      <c r="F108" s="31">
        <v>14997289.67</v>
      </c>
    </row>
    <row r="109" spans="2:6" x14ac:dyDescent="0.3">
      <c r="B109" s="25" t="s">
        <v>35</v>
      </c>
      <c r="C109" s="26" t="s">
        <v>3</v>
      </c>
      <c r="D109" s="26" t="s">
        <v>39</v>
      </c>
      <c r="E109" s="26">
        <v>0.75</v>
      </c>
      <c r="F109" s="30">
        <v>11790784.57</v>
      </c>
    </row>
    <row r="110" spans="2:6" x14ac:dyDescent="0.3">
      <c r="B110" s="27" t="s">
        <v>35</v>
      </c>
      <c r="C110" s="28" t="s">
        <v>3</v>
      </c>
      <c r="D110" s="28" t="s">
        <v>39</v>
      </c>
      <c r="E110" s="28">
        <v>0.75</v>
      </c>
      <c r="F110" s="31">
        <v>11790784.57</v>
      </c>
    </row>
    <row r="111" spans="2:6" x14ac:dyDescent="0.3">
      <c r="B111" s="25" t="s">
        <v>35</v>
      </c>
      <c r="C111" s="26" t="s">
        <v>3</v>
      </c>
      <c r="D111" s="26" t="s">
        <v>39</v>
      </c>
      <c r="E111" s="26">
        <v>0.75</v>
      </c>
      <c r="F111" s="30">
        <v>11790784.57</v>
      </c>
    </row>
    <row r="112" spans="2:6" x14ac:dyDescent="0.3">
      <c r="B112" s="27" t="s">
        <v>35</v>
      </c>
      <c r="C112" s="28" t="s">
        <v>3</v>
      </c>
      <c r="D112" s="28" t="s">
        <v>39</v>
      </c>
      <c r="E112" s="28">
        <v>0.75</v>
      </c>
      <c r="F112" s="31">
        <v>11790784.57</v>
      </c>
    </row>
    <row r="113" spans="2:6" x14ac:dyDescent="0.3">
      <c r="B113" s="25" t="s">
        <v>35</v>
      </c>
      <c r="C113" s="26" t="s">
        <v>3</v>
      </c>
      <c r="D113" s="26" t="s">
        <v>39</v>
      </c>
      <c r="E113" s="26">
        <v>0.5</v>
      </c>
      <c r="F113" s="30">
        <v>9862655.3939999994</v>
      </c>
    </row>
    <row r="114" spans="2:6" x14ac:dyDescent="0.3">
      <c r="B114" s="27" t="s">
        <v>35</v>
      </c>
      <c r="C114" s="28" t="s">
        <v>3</v>
      </c>
      <c r="D114" s="28" t="s">
        <v>39</v>
      </c>
      <c r="E114" s="28">
        <v>0.5</v>
      </c>
      <c r="F114" s="31">
        <v>9862655.3939999994</v>
      </c>
    </row>
    <row r="115" spans="2:6" x14ac:dyDescent="0.3">
      <c r="B115" s="25" t="s">
        <v>35</v>
      </c>
      <c r="C115" s="26" t="s">
        <v>3</v>
      </c>
      <c r="D115" s="26" t="s">
        <v>39</v>
      </c>
      <c r="E115" s="26">
        <v>0.5</v>
      </c>
      <c r="F115" s="30">
        <v>9862655.3939999994</v>
      </c>
    </row>
    <row r="116" spans="2:6" x14ac:dyDescent="0.3">
      <c r="B116" s="27" t="s">
        <v>35</v>
      </c>
      <c r="C116" s="28" t="s">
        <v>3</v>
      </c>
      <c r="D116" s="28" t="s">
        <v>39</v>
      </c>
      <c r="E116" s="28">
        <v>0.5</v>
      </c>
      <c r="F116" s="31">
        <v>9862655.3939999994</v>
      </c>
    </row>
    <row r="117" spans="2:6" x14ac:dyDescent="0.3">
      <c r="B117" s="25" t="s">
        <v>35</v>
      </c>
      <c r="C117" s="26" t="s">
        <v>3</v>
      </c>
      <c r="D117" s="26" t="s">
        <v>39</v>
      </c>
      <c r="E117" s="26">
        <v>0.5</v>
      </c>
      <c r="F117" s="30">
        <v>9862655.3939999994</v>
      </c>
    </row>
    <row r="118" spans="2:6" x14ac:dyDescent="0.3">
      <c r="B118" s="27" t="s">
        <v>35</v>
      </c>
      <c r="C118" s="28" t="s">
        <v>3</v>
      </c>
      <c r="D118" s="28" t="s">
        <v>39</v>
      </c>
      <c r="E118" s="28">
        <v>0.25</v>
      </c>
      <c r="F118" s="31">
        <v>8388484.7460000003</v>
      </c>
    </row>
    <row r="119" spans="2:6" x14ac:dyDescent="0.3">
      <c r="B119" s="25" t="s">
        <v>35</v>
      </c>
      <c r="C119" s="26" t="s">
        <v>3</v>
      </c>
      <c r="D119" s="26" t="s">
        <v>39</v>
      </c>
      <c r="E119" s="26">
        <v>0.25</v>
      </c>
      <c r="F119" s="30">
        <v>8388484.7460000003</v>
      </c>
    </row>
    <row r="120" spans="2:6" x14ac:dyDescent="0.3">
      <c r="B120" s="27" t="s">
        <v>35</v>
      </c>
      <c r="C120" s="28" t="s">
        <v>3</v>
      </c>
      <c r="D120" s="28" t="s">
        <v>39</v>
      </c>
      <c r="E120" s="28">
        <v>0.25</v>
      </c>
      <c r="F120" s="31">
        <v>8388484.7460000003</v>
      </c>
    </row>
    <row r="121" spans="2:6" x14ac:dyDescent="0.3">
      <c r="B121" s="25" t="s">
        <v>35</v>
      </c>
      <c r="C121" s="26" t="s">
        <v>3</v>
      </c>
      <c r="D121" s="26" t="s">
        <v>39</v>
      </c>
      <c r="E121" s="26">
        <v>0.25</v>
      </c>
      <c r="F121" s="30">
        <v>8388484.7460000003</v>
      </c>
    </row>
    <row r="122" spans="2:6" x14ac:dyDescent="0.3">
      <c r="B122" s="27" t="s">
        <v>35</v>
      </c>
      <c r="C122" s="28" t="s">
        <v>3</v>
      </c>
      <c r="D122" s="28" t="s">
        <v>39</v>
      </c>
      <c r="E122" s="28">
        <v>0.05</v>
      </c>
      <c r="F122" s="31">
        <v>6586889.5880000005</v>
      </c>
    </row>
    <row r="123" spans="2:6" x14ac:dyDescent="0.3">
      <c r="B123" s="25" t="s">
        <v>35</v>
      </c>
      <c r="C123" s="26" t="s">
        <v>3</v>
      </c>
      <c r="D123" s="26" t="s">
        <v>39</v>
      </c>
      <c r="E123" s="26">
        <v>0.05</v>
      </c>
      <c r="F123" s="30">
        <v>6586889.5880000005</v>
      </c>
    </row>
    <row r="124" spans="2:6" x14ac:dyDescent="0.3">
      <c r="B124" s="27" t="s">
        <v>35</v>
      </c>
      <c r="C124" s="28" t="s">
        <v>3</v>
      </c>
      <c r="D124" s="28" t="s">
        <v>39</v>
      </c>
      <c r="E124" s="28">
        <v>0.05</v>
      </c>
      <c r="F124" s="31">
        <v>6586889.5880000005</v>
      </c>
    </row>
    <row r="125" spans="2:6" x14ac:dyDescent="0.3">
      <c r="B125" s="25" t="s">
        <v>35</v>
      </c>
      <c r="C125" s="26" t="s">
        <v>3</v>
      </c>
      <c r="D125" s="26" t="s">
        <v>39</v>
      </c>
      <c r="E125" s="26">
        <v>0</v>
      </c>
      <c r="F125" s="30">
        <v>3497319.6469999999</v>
      </c>
    </row>
    <row r="126" spans="2:6" x14ac:dyDescent="0.3">
      <c r="B126" s="27" t="s">
        <v>35</v>
      </c>
      <c r="C126" s="28" t="s">
        <v>3</v>
      </c>
      <c r="D126" s="28" t="s">
        <v>39</v>
      </c>
      <c r="E126" s="28" t="s">
        <v>25</v>
      </c>
      <c r="F126" s="31">
        <v>10214691.76</v>
      </c>
    </row>
    <row r="127" spans="2:6" x14ac:dyDescent="0.3">
      <c r="B127" s="25" t="s">
        <v>35</v>
      </c>
      <c r="C127" s="26" t="s">
        <v>3</v>
      </c>
      <c r="D127" s="26" t="s">
        <v>40</v>
      </c>
      <c r="E127" s="26">
        <v>1</v>
      </c>
      <c r="F127" s="30">
        <v>106.510688</v>
      </c>
    </row>
    <row r="128" spans="2:6" x14ac:dyDescent="0.3">
      <c r="B128" s="27" t="s">
        <v>35</v>
      </c>
      <c r="C128" s="28" t="s">
        <v>3</v>
      </c>
      <c r="D128" s="28" t="s">
        <v>40</v>
      </c>
      <c r="E128" s="28">
        <v>0.95</v>
      </c>
      <c r="F128" s="31">
        <v>106.497544</v>
      </c>
    </row>
    <row r="129" spans="2:6" x14ac:dyDescent="0.3">
      <c r="B129" s="25" t="s">
        <v>35</v>
      </c>
      <c r="C129" s="26" t="s">
        <v>3</v>
      </c>
      <c r="D129" s="26" t="s">
        <v>40</v>
      </c>
      <c r="E129" s="26">
        <v>0.95</v>
      </c>
      <c r="F129" s="30">
        <v>106.497544</v>
      </c>
    </row>
    <row r="130" spans="2:6" x14ac:dyDescent="0.3">
      <c r="B130" s="27" t="s">
        <v>35</v>
      </c>
      <c r="C130" s="28" t="s">
        <v>3</v>
      </c>
      <c r="D130" s="28" t="s">
        <v>40</v>
      </c>
      <c r="E130" s="28">
        <v>0.95</v>
      </c>
      <c r="F130" s="31">
        <v>106.497544</v>
      </c>
    </row>
    <row r="131" spans="2:6" x14ac:dyDescent="0.3">
      <c r="B131" s="25" t="s">
        <v>35</v>
      </c>
      <c r="C131" s="26" t="s">
        <v>3</v>
      </c>
      <c r="D131" s="26" t="s">
        <v>40</v>
      </c>
      <c r="E131" s="26">
        <v>0.75</v>
      </c>
      <c r="F131" s="30">
        <v>96.911118000000002</v>
      </c>
    </row>
    <row r="132" spans="2:6" x14ac:dyDescent="0.3">
      <c r="B132" s="27" t="s">
        <v>35</v>
      </c>
      <c r="C132" s="28" t="s">
        <v>3</v>
      </c>
      <c r="D132" s="28" t="s">
        <v>40</v>
      </c>
      <c r="E132" s="28">
        <v>0.75</v>
      </c>
      <c r="F132" s="31">
        <v>96.911118000000002</v>
      </c>
    </row>
    <row r="133" spans="2:6" x14ac:dyDescent="0.3">
      <c r="B133" s="25" t="s">
        <v>35</v>
      </c>
      <c r="C133" s="26" t="s">
        <v>3</v>
      </c>
      <c r="D133" s="26" t="s">
        <v>40</v>
      </c>
      <c r="E133" s="26">
        <v>0.75</v>
      </c>
      <c r="F133" s="30">
        <v>96.911118000000002</v>
      </c>
    </row>
    <row r="134" spans="2:6" x14ac:dyDescent="0.3">
      <c r="B134" s="27" t="s">
        <v>35</v>
      </c>
      <c r="C134" s="28" t="s">
        <v>3</v>
      </c>
      <c r="D134" s="28" t="s">
        <v>40</v>
      </c>
      <c r="E134" s="28">
        <v>0.75</v>
      </c>
      <c r="F134" s="31">
        <v>96.911118000000002</v>
      </c>
    </row>
    <row r="135" spans="2:6" x14ac:dyDescent="0.3">
      <c r="B135" s="25" t="s">
        <v>35</v>
      </c>
      <c r="C135" s="26" t="s">
        <v>3</v>
      </c>
      <c r="D135" s="26" t="s">
        <v>40</v>
      </c>
      <c r="E135" s="26">
        <v>0.5</v>
      </c>
      <c r="F135" s="30">
        <v>90.271587999999994</v>
      </c>
    </row>
    <row r="136" spans="2:6" x14ac:dyDescent="0.3">
      <c r="B136" s="27" t="s">
        <v>35</v>
      </c>
      <c r="C136" s="28" t="s">
        <v>3</v>
      </c>
      <c r="D136" s="28" t="s">
        <v>40</v>
      </c>
      <c r="E136" s="28">
        <v>0.5</v>
      </c>
      <c r="F136" s="31">
        <v>90.271587999999994</v>
      </c>
    </row>
    <row r="137" spans="2:6" x14ac:dyDescent="0.3">
      <c r="B137" s="25" t="s">
        <v>35</v>
      </c>
      <c r="C137" s="26" t="s">
        <v>3</v>
      </c>
      <c r="D137" s="26" t="s">
        <v>40</v>
      </c>
      <c r="E137" s="26">
        <v>0.5</v>
      </c>
      <c r="F137" s="30">
        <v>90.271587999999994</v>
      </c>
    </row>
    <row r="138" spans="2:6" x14ac:dyDescent="0.3">
      <c r="B138" s="27" t="s">
        <v>35</v>
      </c>
      <c r="C138" s="28" t="s">
        <v>3</v>
      </c>
      <c r="D138" s="28" t="s">
        <v>40</v>
      </c>
      <c r="E138" s="28">
        <v>0.5</v>
      </c>
      <c r="F138" s="31">
        <v>90.271587999999994</v>
      </c>
    </row>
    <row r="139" spans="2:6" x14ac:dyDescent="0.3">
      <c r="B139" s="25" t="s">
        <v>35</v>
      </c>
      <c r="C139" s="26" t="s">
        <v>3</v>
      </c>
      <c r="D139" s="26" t="s">
        <v>40</v>
      </c>
      <c r="E139" s="26">
        <v>0.5</v>
      </c>
      <c r="F139" s="30">
        <v>90.271587999999994</v>
      </c>
    </row>
    <row r="140" spans="2:6" x14ac:dyDescent="0.3">
      <c r="B140" s="27" t="s">
        <v>35</v>
      </c>
      <c r="C140" s="28" t="s">
        <v>3</v>
      </c>
      <c r="D140" s="28" t="s">
        <v>40</v>
      </c>
      <c r="E140" s="28">
        <v>0.25</v>
      </c>
      <c r="F140" s="31">
        <v>83.948227000000003</v>
      </c>
    </row>
    <row r="141" spans="2:6" x14ac:dyDescent="0.3">
      <c r="B141" s="25" t="s">
        <v>35</v>
      </c>
      <c r="C141" s="26" t="s">
        <v>3</v>
      </c>
      <c r="D141" s="26" t="s">
        <v>40</v>
      </c>
      <c r="E141" s="26">
        <v>0.25</v>
      </c>
      <c r="F141" s="30">
        <v>83.948227000000003</v>
      </c>
    </row>
    <row r="142" spans="2:6" x14ac:dyDescent="0.3">
      <c r="B142" s="27" t="s">
        <v>35</v>
      </c>
      <c r="C142" s="28" t="s">
        <v>3</v>
      </c>
      <c r="D142" s="28" t="s">
        <v>40</v>
      </c>
      <c r="E142" s="28">
        <v>0.25</v>
      </c>
      <c r="F142" s="31">
        <v>83.948227000000003</v>
      </c>
    </row>
    <row r="143" spans="2:6" x14ac:dyDescent="0.3">
      <c r="B143" s="25" t="s">
        <v>35</v>
      </c>
      <c r="C143" s="26" t="s">
        <v>3</v>
      </c>
      <c r="D143" s="26" t="s">
        <v>40</v>
      </c>
      <c r="E143" s="26">
        <v>0.25</v>
      </c>
      <c r="F143" s="30">
        <v>83.948227000000003</v>
      </c>
    </row>
    <row r="144" spans="2:6" x14ac:dyDescent="0.3">
      <c r="B144" s="27" t="s">
        <v>35</v>
      </c>
      <c r="C144" s="28" t="s">
        <v>3</v>
      </c>
      <c r="D144" s="28" t="s">
        <v>40</v>
      </c>
      <c r="E144" s="28">
        <v>0.05</v>
      </c>
      <c r="F144" s="31">
        <v>74.818297000000001</v>
      </c>
    </row>
    <row r="145" spans="2:6" x14ac:dyDescent="0.3">
      <c r="B145" s="25" t="s">
        <v>35</v>
      </c>
      <c r="C145" s="26" t="s">
        <v>3</v>
      </c>
      <c r="D145" s="26" t="s">
        <v>40</v>
      </c>
      <c r="E145" s="26">
        <v>0.05</v>
      </c>
      <c r="F145" s="30">
        <v>74.818297000000001</v>
      </c>
    </row>
    <row r="146" spans="2:6" x14ac:dyDescent="0.3">
      <c r="B146" s="27" t="s">
        <v>35</v>
      </c>
      <c r="C146" s="28" t="s">
        <v>3</v>
      </c>
      <c r="D146" s="28" t="s">
        <v>40</v>
      </c>
      <c r="E146" s="28">
        <v>0.05</v>
      </c>
      <c r="F146" s="31">
        <v>74.818297000000001</v>
      </c>
    </row>
    <row r="147" spans="2:6" x14ac:dyDescent="0.3">
      <c r="B147" s="25" t="s">
        <v>35</v>
      </c>
      <c r="C147" s="26" t="s">
        <v>3</v>
      </c>
      <c r="D147" s="26" t="s">
        <v>40</v>
      </c>
      <c r="E147" s="26">
        <v>0</v>
      </c>
      <c r="F147" s="30">
        <v>74.818297000000001</v>
      </c>
    </row>
    <row r="148" spans="2:6" x14ac:dyDescent="0.3">
      <c r="B148" s="27" t="s">
        <v>35</v>
      </c>
      <c r="C148" s="28" t="s">
        <v>3</v>
      </c>
      <c r="D148" s="28" t="s">
        <v>40</v>
      </c>
      <c r="E148" s="28" t="s">
        <v>25</v>
      </c>
      <c r="F148" s="31">
        <v>90.466746000000001</v>
      </c>
    </row>
    <row r="149" spans="2:6" x14ac:dyDescent="0.3">
      <c r="B149" s="25" t="s">
        <v>35</v>
      </c>
      <c r="C149" s="26" t="s">
        <v>3</v>
      </c>
      <c r="D149" s="26" t="s">
        <v>41</v>
      </c>
      <c r="E149" s="26">
        <v>1</v>
      </c>
      <c r="F149" s="30">
        <v>168.169546</v>
      </c>
    </row>
    <row r="150" spans="2:6" x14ac:dyDescent="0.3">
      <c r="B150" s="27" t="s">
        <v>35</v>
      </c>
      <c r="C150" s="28" t="s">
        <v>3</v>
      </c>
      <c r="D150" s="28" t="s">
        <v>41</v>
      </c>
      <c r="E150" s="28">
        <v>0.95</v>
      </c>
      <c r="F150" s="31">
        <v>111.382864</v>
      </c>
    </row>
    <row r="151" spans="2:6" x14ac:dyDescent="0.3">
      <c r="B151" s="25" t="s">
        <v>35</v>
      </c>
      <c r="C151" s="26" t="s">
        <v>3</v>
      </c>
      <c r="D151" s="26" t="s">
        <v>41</v>
      </c>
      <c r="E151" s="26">
        <v>0.95</v>
      </c>
      <c r="F151" s="30">
        <v>111.382864</v>
      </c>
    </row>
    <row r="152" spans="2:6" x14ac:dyDescent="0.3">
      <c r="B152" s="27" t="s">
        <v>35</v>
      </c>
      <c r="C152" s="28" t="s">
        <v>3</v>
      </c>
      <c r="D152" s="28" t="s">
        <v>41</v>
      </c>
      <c r="E152" s="28">
        <v>0.95</v>
      </c>
      <c r="F152" s="31">
        <v>111.382864</v>
      </c>
    </row>
    <row r="153" spans="2:6" x14ac:dyDescent="0.3">
      <c r="B153" s="25" t="s">
        <v>35</v>
      </c>
      <c r="C153" s="26" t="s">
        <v>3</v>
      </c>
      <c r="D153" s="26" t="s">
        <v>41</v>
      </c>
      <c r="E153" s="26">
        <v>0.75</v>
      </c>
      <c r="F153" s="30">
        <v>92.315683000000007</v>
      </c>
    </row>
    <row r="154" spans="2:6" x14ac:dyDescent="0.3">
      <c r="B154" s="27" t="s">
        <v>35</v>
      </c>
      <c r="C154" s="28" t="s">
        <v>3</v>
      </c>
      <c r="D154" s="28" t="s">
        <v>41</v>
      </c>
      <c r="E154" s="28">
        <v>0.75</v>
      </c>
      <c r="F154" s="31">
        <v>92.315683000000007</v>
      </c>
    </row>
    <row r="155" spans="2:6" x14ac:dyDescent="0.3">
      <c r="B155" s="25" t="s">
        <v>35</v>
      </c>
      <c r="C155" s="26" t="s">
        <v>3</v>
      </c>
      <c r="D155" s="26" t="s">
        <v>41</v>
      </c>
      <c r="E155" s="26">
        <v>0.75</v>
      </c>
      <c r="F155" s="30">
        <v>92.315683000000007</v>
      </c>
    </row>
    <row r="156" spans="2:6" x14ac:dyDescent="0.3">
      <c r="B156" s="27" t="s">
        <v>35</v>
      </c>
      <c r="C156" s="28" t="s">
        <v>3</v>
      </c>
      <c r="D156" s="28" t="s">
        <v>41</v>
      </c>
      <c r="E156" s="28">
        <v>0.75</v>
      </c>
      <c r="F156" s="31">
        <v>92.315683000000007</v>
      </c>
    </row>
    <row r="157" spans="2:6" x14ac:dyDescent="0.3">
      <c r="B157" s="25" t="s">
        <v>35</v>
      </c>
      <c r="C157" s="26" t="s">
        <v>3</v>
      </c>
      <c r="D157" s="26" t="s">
        <v>41</v>
      </c>
      <c r="E157" s="26">
        <v>0.5</v>
      </c>
      <c r="F157" s="30">
        <v>79.970934</v>
      </c>
    </row>
    <row r="158" spans="2:6" x14ac:dyDescent="0.3">
      <c r="B158" s="27" t="s">
        <v>35</v>
      </c>
      <c r="C158" s="28" t="s">
        <v>3</v>
      </c>
      <c r="D158" s="28" t="s">
        <v>41</v>
      </c>
      <c r="E158" s="28">
        <v>0.5</v>
      </c>
      <c r="F158" s="31">
        <v>79.970934</v>
      </c>
    </row>
    <row r="159" spans="2:6" x14ac:dyDescent="0.3">
      <c r="B159" s="25" t="s">
        <v>35</v>
      </c>
      <c r="C159" s="26" t="s">
        <v>3</v>
      </c>
      <c r="D159" s="26" t="s">
        <v>41</v>
      </c>
      <c r="E159" s="26">
        <v>0.5</v>
      </c>
      <c r="F159" s="30">
        <v>79.970934</v>
      </c>
    </row>
    <row r="160" spans="2:6" x14ac:dyDescent="0.3">
      <c r="B160" s="27" t="s">
        <v>35</v>
      </c>
      <c r="C160" s="28" t="s">
        <v>3</v>
      </c>
      <c r="D160" s="28" t="s">
        <v>41</v>
      </c>
      <c r="E160" s="28">
        <v>0.5</v>
      </c>
      <c r="F160" s="31">
        <v>79.970934</v>
      </c>
    </row>
    <row r="161" spans="2:6" x14ac:dyDescent="0.3">
      <c r="B161" s="25" t="s">
        <v>35</v>
      </c>
      <c r="C161" s="26" t="s">
        <v>3</v>
      </c>
      <c r="D161" s="26" t="s">
        <v>41</v>
      </c>
      <c r="E161" s="26">
        <v>0.5</v>
      </c>
      <c r="F161" s="30">
        <v>79.970934</v>
      </c>
    </row>
    <row r="162" spans="2:6" x14ac:dyDescent="0.3">
      <c r="B162" s="27" t="s">
        <v>35</v>
      </c>
      <c r="C162" s="28" t="s">
        <v>3</v>
      </c>
      <c r="D162" s="28" t="s">
        <v>41</v>
      </c>
      <c r="E162" s="28">
        <v>0.25</v>
      </c>
      <c r="F162" s="31">
        <v>69.712743000000003</v>
      </c>
    </row>
    <row r="163" spans="2:6" x14ac:dyDescent="0.3">
      <c r="B163" s="25" t="s">
        <v>35</v>
      </c>
      <c r="C163" s="26" t="s">
        <v>3</v>
      </c>
      <c r="D163" s="26" t="s">
        <v>41</v>
      </c>
      <c r="E163" s="26">
        <v>0.25</v>
      </c>
      <c r="F163" s="30">
        <v>69.712743000000003</v>
      </c>
    </row>
    <row r="164" spans="2:6" x14ac:dyDescent="0.3">
      <c r="B164" s="27" t="s">
        <v>35</v>
      </c>
      <c r="C164" s="28" t="s">
        <v>3</v>
      </c>
      <c r="D164" s="28" t="s">
        <v>41</v>
      </c>
      <c r="E164" s="28">
        <v>0.25</v>
      </c>
      <c r="F164" s="31">
        <v>69.712743000000003</v>
      </c>
    </row>
    <row r="165" spans="2:6" x14ac:dyDescent="0.3">
      <c r="B165" s="25" t="s">
        <v>35</v>
      </c>
      <c r="C165" s="26" t="s">
        <v>3</v>
      </c>
      <c r="D165" s="26" t="s">
        <v>41</v>
      </c>
      <c r="E165" s="26">
        <v>0.25</v>
      </c>
      <c r="F165" s="30">
        <v>69.712743000000003</v>
      </c>
    </row>
    <row r="166" spans="2:6" x14ac:dyDescent="0.3">
      <c r="B166" s="27" t="s">
        <v>35</v>
      </c>
      <c r="C166" s="28" t="s">
        <v>3</v>
      </c>
      <c r="D166" s="28" t="s">
        <v>41</v>
      </c>
      <c r="E166" s="28">
        <v>0.05</v>
      </c>
      <c r="F166" s="31">
        <v>58.217931</v>
      </c>
    </row>
    <row r="167" spans="2:6" x14ac:dyDescent="0.3">
      <c r="B167" s="25" t="s">
        <v>35</v>
      </c>
      <c r="C167" s="26" t="s">
        <v>3</v>
      </c>
      <c r="D167" s="26" t="s">
        <v>41</v>
      </c>
      <c r="E167" s="26">
        <v>0.05</v>
      </c>
      <c r="F167" s="30">
        <v>58.217931</v>
      </c>
    </row>
    <row r="168" spans="2:6" x14ac:dyDescent="0.3">
      <c r="B168" s="27" t="s">
        <v>35</v>
      </c>
      <c r="C168" s="28" t="s">
        <v>3</v>
      </c>
      <c r="D168" s="28" t="s">
        <v>41</v>
      </c>
      <c r="E168" s="28">
        <v>0.05</v>
      </c>
      <c r="F168" s="31">
        <v>58.217931</v>
      </c>
    </row>
    <row r="169" spans="2:6" x14ac:dyDescent="0.3">
      <c r="B169" s="25" t="s">
        <v>35</v>
      </c>
      <c r="C169" s="26" t="s">
        <v>3</v>
      </c>
      <c r="D169" s="26" t="s">
        <v>41</v>
      </c>
      <c r="E169" s="26">
        <v>0</v>
      </c>
      <c r="F169" s="30">
        <v>44.076627000000002</v>
      </c>
    </row>
    <row r="170" spans="2:6" x14ac:dyDescent="0.3">
      <c r="B170" s="27" t="s">
        <v>35</v>
      </c>
      <c r="C170" s="28" t="s">
        <v>3</v>
      </c>
      <c r="D170" s="28" t="s">
        <v>41</v>
      </c>
      <c r="E170" s="28" t="s">
        <v>25</v>
      </c>
      <c r="F170" s="31">
        <v>82.020773000000005</v>
      </c>
    </row>
    <row r="171" spans="2:6" x14ac:dyDescent="0.3">
      <c r="B171" s="25" t="s">
        <v>35</v>
      </c>
      <c r="C171" s="26" t="s">
        <v>3</v>
      </c>
      <c r="D171" s="26" t="s">
        <v>42</v>
      </c>
      <c r="E171" s="26">
        <v>1</v>
      </c>
      <c r="F171" s="30">
        <v>260.86132800000001</v>
      </c>
    </row>
    <row r="172" spans="2:6" x14ac:dyDescent="0.3">
      <c r="B172" s="27" t="s">
        <v>35</v>
      </c>
      <c r="C172" s="28" t="s">
        <v>3</v>
      </c>
      <c r="D172" s="28" t="s">
        <v>42</v>
      </c>
      <c r="E172" s="28">
        <v>0.95</v>
      </c>
      <c r="F172" s="31">
        <v>207.307018</v>
      </c>
    </row>
    <row r="173" spans="2:6" x14ac:dyDescent="0.3">
      <c r="B173" s="25" t="s">
        <v>35</v>
      </c>
      <c r="C173" s="26" t="s">
        <v>3</v>
      </c>
      <c r="D173" s="26" t="s">
        <v>42</v>
      </c>
      <c r="E173" s="26">
        <v>0.95</v>
      </c>
      <c r="F173" s="30">
        <v>207.307018</v>
      </c>
    </row>
    <row r="174" spans="2:6" x14ac:dyDescent="0.3">
      <c r="B174" s="27" t="s">
        <v>35</v>
      </c>
      <c r="C174" s="28" t="s">
        <v>3</v>
      </c>
      <c r="D174" s="28" t="s">
        <v>42</v>
      </c>
      <c r="E174" s="28">
        <v>0.95</v>
      </c>
      <c r="F174" s="31">
        <v>207.307018</v>
      </c>
    </row>
    <row r="175" spans="2:6" x14ac:dyDescent="0.3">
      <c r="B175" s="25" t="s">
        <v>35</v>
      </c>
      <c r="C175" s="26" t="s">
        <v>3</v>
      </c>
      <c r="D175" s="26" t="s">
        <v>42</v>
      </c>
      <c r="E175" s="26">
        <v>0.75</v>
      </c>
      <c r="F175" s="30">
        <v>187.53681599999999</v>
      </c>
    </row>
    <row r="176" spans="2:6" x14ac:dyDescent="0.3">
      <c r="B176" s="27" t="s">
        <v>35</v>
      </c>
      <c r="C176" s="28" t="s">
        <v>3</v>
      </c>
      <c r="D176" s="28" t="s">
        <v>42</v>
      </c>
      <c r="E176" s="28">
        <v>0.75</v>
      </c>
      <c r="F176" s="31">
        <v>187.53681599999999</v>
      </c>
    </row>
    <row r="177" spans="2:6" x14ac:dyDescent="0.3">
      <c r="B177" s="25" t="s">
        <v>35</v>
      </c>
      <c r="C177" s="26" t="s">
        <v>3</v>
      </c>
      <c r="D177" s="26" t="s">
        <v>42</v>
      </c>
      <c r="E177" s="26">
        <v>0.75</v>
      </c>
      <c r="F177" s="30">
        <v>187.53681599999999</v>
      </c>
    </row>
    <row r="178" spans="2:6" x14ac:dyDescent="0.3">
      <c r="B178" s="27" t="s">
        <v>35</v>
      </c>
      <c r="C178" s="28" t="s">
        <v>3</v>
      </c>
      <c r="D178" s="28" t="s">
        <v>42</v>
      </c>
      <c r="E178" s="28">
        <v>0.75</v>
      </c>
      <c r="F178" s="31">
        <v>187.53681599999999</v>
      </c>
    </row>
    <row r="179" spans="2:6" x14ac:dyDescent="0.3">
      <c r="B179" s="25" t="s">
        <v>35</v>
      </c>
      <c r="C179" s="26" t="s">
        <v>3</v>
      </c>
      <c r="D179" s="26" t="s">
        <v>42</v>
      </c>
      <c r="E179" s="26">
        <v>0.5</v>
      </c>
      <c r="F179" s="30">
        <v>174.63934</v>
      </c>
    </row>
    <row r="180" spans="2:6" x14ac:dyDescent="0.3">
      <c r="B180" s="27" t="s">
        <v>35</v>
      </c>
      <c r="C180" s="28" t="s">
        <v>3</v>
      </c>
      <c r="D180" s="28" t="s">
        <v>42</v>
      </c>
      <c r="E180" s="28">
        <v>0.5</v>
      </c>
      <c r="F180" s="31">
        <v>174.63934</v>
      </c>
    </row>
    <row r="181" spans="2:6" x14ac:dyDescent="0.3">
      <c r="B181" s="25" t="s">
        <v>35</v>
      </c>
      <c r="C181" s="26" t="s">
        <v>3</v>
      </c>
      <c r="D181" s="26" t="s">
        <v>42</v>
      </c>
      <c r="E181" s="26">
        <v>0.5</v>
      </c>
      <c r="F181" s="30">
        <v>174.63934</v>
      </c>
    </row>
    <row r="182" spans="2:6" x14ac:dyDescent="0.3">
      <c r="B182" s="27" t="s">
        <v>35</v>
      </c>
      <c r="C182" s="28" t="s">
        <v>3</v>
      </c>
      <c r="D182" s="28" t="s">
        <v>42</v>
      </c>
      <c r="E182" s="28">
        <v>0.5</v>
      </c>
      <c r="F182" s="31">
        <v>174.63934</v>
      </c>
    </row>
    <row r="183" spans="2:6" x14ac:dyDescent="0.3">
      <c r="B183" s="25" t="s">
        <v>35</v>
      </c>
      <c r="C183" s="26" t="s">
        <v>3</v>
      </c>
      <c r="D183" s="26" t="s">
        <v>42</v>
      </c>
      <c r="E183" s="26">
        <v>0.5</v>
      </c>
      <c r="F183" s="30">
        <v>174.63934</v>
      </c>
    </row>
    <row r="184" spans="2:6" x14ac:dyDescent="0.3">
      <c r="B184" s="27" t="s">
        <v>35</v>
      </c>
      <c r="C184" s="28" t="s">
        <v>3</v>
      </c>
      <c r="D184" s="28" t="s">
        <v>42</v>
      </c>
      <c r="E184" s="28">
        <v>0.25</v>
      </c>
      <c r="F184" s="31">
        <v>162.85759899999999</v>
      </c>
    </row>
    <row r="185" spans="2:6" x14ac:dyDescent="0.3">
      <c r="B185" s="25" t="s">
        <v>35</v>
      </c>
      <c r="C185" s="26" t="s">
        <v>3</v>
      </c>
      <c r="D185" s="26" t="s">
        <v>42</v>
      </c>
      <c r="E185" s="26">
        <v>0.25</v>
      </c>
      <c r="F185" s="30">
        <v>162.85759899999999</v>
      </c>
    </row>
    <row r="186" spans="2:6" x14ac:dyDescent="0.3">
      <c r="B186" s="27" t="s">
        <v>35</v>
      </c>
      <c r="C186" s="28" t="s">
        <v>3</v>
      </c>
      <c r="D186" s="28" t="s">
        <v>42</v>
      </c>
      <c r="E186" s="28">
        <v>0.25</v>
      </c>
      <c r="F186" s="31">
        <v>162.85759899999999</v>
      </c>
    </row>
    <row r="187" spans="2:6" x14ac:dyDescent="0.3">
      <c r="B187" s="25" t="s">
        <v>35</v>
      </c>
      <c r="C187" s="26" t="s">
        <v>3</v>
      </c>
      <c r="D187" s="26" t="s">
        <v>42</v>
      </c>
      <c r="E187" s="26">
        <v>0.25</v>
      </c>
      <c r="F187" s="30">
        <v>162.85759899999999</v>
      </c>
    </row>
    <row r="188" spans="2:6" x14ac:dyDescent="0.3">
      <c r="B188" s="27" t="s">
        <v>35</v>
      </c>
      <c r="C188" s="28" t="s">
        <v>3</v>
      </c>
      <c r="D188" s="28" t="s">
        <v>42</v>
      </c>
      <c r="E188" s="28">
        <v>0.05</v>
      </c>
      <c r="F188" s="31">
        <v>147.94702100000001</v>
      </c>
    </row>
    <row r="189" spans="2:6" x14ac:dyDescent="0.3">
      <c r="B189" s="25" t="s">
        <v>35</v>
      </c>
      <c r="C189" s="26" t="s">
        <v>3</v>
      </c>
      <c r="D189" s="26" t="s">
        <v>42</v>
      </c>
      <c r="E189" s="26">
        <v>0.05</v>
      </c>
      <c r="F189" s="30">
        <v>147.94702100000001</v>
      </c>
    </row>
    <row r="190" spans="2:6" x14ac:dyDescent="0.3">
      <c r="B190" s="27" t="s">
        <v>35</v>
      </c>
      <c r="C190" s="28" t="s">
        <v>3</v>
      </c>
      <c r="D190" s="28" t="s">
        <v>42</v>
      </c>
      <c r="E190" s="28">
        <v>0.05</v>
      </c>
      <c r="F190" s="31">
        <v>147.94702100000001</v>
      </c>
    </row>
    <row r="191" spans="2:6" x14ac:dyDescent="0.3">
      <c r="B191" s="25" t="s">
        <v>35</v>
      </c>
      <c r="C191" s="26" t="s">
        <v>3</v>
      </c>
      <c r="D191" s="26" t="s">
        <v>42</v>
      </c>
      <c r="E191" s="26">
        <v>0</v>
      </c>
      <c r="F191" s="30">
        <v>122.826638</v>
      </c>
    </row>
    <row r="192" spans="2:6" x14ac:dyDescent="0.3">
      <c r="B192" s="27" t="s">
        <v>35</v>
      </c>
      <c r="C192" s="28" t="s">
        <v>3</v>
      </c>
      <c r="D192" s="28" t="s">
        <v>42</v>
      </c>
      <c r="E192" s="28" t="s">
        <v>25</v>
      </c>
      <c r="F192" s="31">
        <v>175.85070300000001</v>
      </c>
    </row>
    <row r="193" spans="2:8" x14ac:dyDescent="0.3">
      <c r="B193" s="25" t="s">
        <v>35</v>
      </c>
      <c r="C193" s="26" t="s">
        <v>3</v>
      </c>
      <c r="D193" s="26" t="s">
        <v>43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35</v>
      </c>
      <c r="C194" s="28" t="s">
        <v>3</v>
      </c>
      <c r="D194" s="28" t="s">
        <v>43</v>
      </c>
      <c r="E194" s="28">
        <v>0.95</v>
      </c>
      <c r="F194" s="31">
        <v>15747154.15</v>
      </c>
    </row>
    <row r="195" spans="2:8" x14ac:dyDescent="0.3">
      <c r="B195" s="25" t="s">
        <v>35</v>
      </c>
      <c r="C195" s="26" t="s">
        <v>3</v>
      </c>
      <c r="D195" s="26" t="s">
        <v>43</v>
      </c>
      <c r="E195" s="26">
        <v>0.95</v>
      </c>
      <c r="F195" s="30">
        <v>15747154.15</v>
      </c>
    </row>
    <row r="196" spans="2:8" x14ac:dyDescent="0.3">
      <c r="B196" s="27" t="s">
        <v>35</v>
      </c>
      <c r="C196" s="28" t="s">
        <v>3</v>
      </c>
      <c r="D196" s="28" t="s">
        <v>43</v>
      </c>
      <c r="E196" s="28">
        <v>0.95</v>
      </c>
      <c r="F196" s="31">
        <v>15747154.15</v>
      </c>
    </row>
    <row r="197" spans="2:8" x14ac:dyDescent="0.3">
      <c r="B197" s="25" t="s">
        <v>35</v>
      </c>
      <c r="C197" s="26" t="s">
        <v>3</v>
      </c>
      <c r="D197" s="26" t="s">
        <v>43</v>
      </c>
      <c r="E197" s="26">
        <v>0.75</v>
      </c>
      <c r="F197" s="30">
        <v>12380323.800000001</v>
      </c>
    </row>
    <row r="198" spans="2:8" x14ac:dyDescent="0.3">
      <c r="B198" s="27" t="s">
        <v>35</v>
      </c>
      <c r="C198" s="28" t="s">
        <v>3</v>
      </c>
      <c r="D198" s="28" t="s">
        <v>43</v>
      </c>
      <c r="E198" s="28">
        <v>0.75</v>
      </c>
      <c r="F198" s="31">
        <v>12380323.800000001</v>
      </c>
    </row>
    <row r="199" spans="2:8" x14ac:dyDescent="0.3">
      <c r="B199" s="25" t="s">
        <v>35</v>
      </c>
      <c r="C199" s="26" t="s">
        <v>3</v>
      </c>
      <c r="D199" s="26" t="s">
        <v>43</v>
      </c>
      <c r="E199" s="26">
        <v>0.75</v>
      </c>
      <c r="F199" s="30">
        <v>12380323.800000001</v>
      </c>
    </row>
    <row r="200" spans="2:8" x14ac:dyDescent="0.3">
      <c r="B200" s="27" t="s">
        <v>35</v>
      </c>
      <c r="C200" s="28" t="s">
        <v>3</v>
      </c>
      <c r="D200" s="28" t="s">
        <v>43</v>
      </c>
      <c r="E200" s="28">
        <v>0.75</v>
      </c>
      <c r="F200" s="31">
        <v>12380323.800000001</v>
      </c>
    </row>
    <row r="201" spans="2:8" x14ac:dyDescent="0.3">
      <c r="B201" s="25" t="s">
        <v>35</v>
      </c>
      <c r="C201" s="26" t="s">
        <v>3</v>
      </c>
      <c r="D201" s="26" t="s">
        <v>43</v>
      </c>
      <c r="E201" s="26">
        <v>0.5</v>
      </c>
      <c r="F201" s="30">
        <v>10355788.16</v>
      </c>
    </row>
    <row r="202" spans="2:8" x14ac:dyDescent="0.3">
      <c r="B202" s="27" t="s">
        <v>35</v>
      </c>
      <c r="C202" s="28" t="s">
        <v>3</v>
      </c>
      <c r="D202" s="28" t="s">
        <v>43</v>
      </c>
      <c r="E202" s="28">
        <v>0.5</v>
      </c>
      <c r="F202" s="31">
        <v>10355788.16</v>
      </c>
    </row>
    <row r="203" spans="2:8" x14ac:dyDescent="0.3">
      <c r="B203" s="25" t="s">
        <v>35</v>
      </c>
      <c r="C203" s="26" t="s">
        <v>3</v>
      </c>
      <c r="D203" s="26" t="s">
        <v>43</v>
      </c>
      <c r="E203" s="26">
        <v>0.5</v>
      </c>
      <c r="F203" s="30">
        <v>10355788.16</v>
      </c>
    </row>
    <row r="204" spans="2:8" x14ac:dyDescent="0.3">
      <c r="B204" s="27" t="s">
        <v>35</v>
      </c>
      <c r="C204" s="28" t="s">
        <v>3</v>
      </c>
      <c r="D204" s="28" t="s">
        <v>43</v>
      </c>
      <c r="E204" s="28">
        <v>0.5</v>
      </c>
      <c r="F204" s="31">
        <v>10355788.16</v>
      </c>
    </row>
    <row r="205" spans="2:8" x14ac:dyDescent="0.3">
      <c r="B205" s="25" t="s">
        <v>35</v>
      </c>
      <c r="C205" s="26" t="s">
        <v>3</v>
      </c>
      <c r="D205" s="26" t="s">
        <v>43</v>
      </c>
      <c r="E205" s="26">
        <v>0.5</v>
      </c>
      <c r="F205" s="30">
        <v>10355788.16</v>
      </c>
    </row>
    <row r="206" spans="2:8" x14ac:dyDescent="0.3">
      <c r="B206" s="27" t="s">
        <v>35</v>
      </c>
      <c r="C206" s="28" t="s">
        <v>3</v>
      </c>
      <c r="D206" s="28" t="s">
        <v>43</v>
      </c>
      <c r="E206" s="28">
        <v>0.25</v>
      </c>
      <c r="F206" s="31">
        <v>8807908.9829999991</v>
      </c>
    </row>
    <row r="207" spans="2:8" x14ac:dyDescent="0.3">
      <c r="B207" s="25" t="s">
        <v>35</v>
      </c>
      <c r="C207" s="26" t="s">
        <v>3</v>
      </c>
      <c r="D207" s="26" t="s">
        <v>43</v>
      </c>
      <c r="E207" s="26">
        <v>0.25</v>
      </c>
      <c r="F207" s="30">
        <v>8807908.9829999991</v>
      </c>
    </row>
    <row r="208" spans="2:8" x14ac:dyDescent="0.3">
      <c r="B208" s="27" t="s">
        <v>35</v>
      </c>
      <c r="C208" s="28" t="s">
        <v>3</v>
      </c>
      <c r="D208" s="28" t="s">
        <v>43</v>
      </c>
      <c r="E208" s="28">
        <v>0.25</v>
      </c>
      <c r="F208" s="31">
        <v>8807908.9829999991</v>
      </c>
    </row>
    <row r="209" spans="2:6" x14ac:dyDescent="0.3">
      <c r="B209" s="25" t="s">
        <v>35</v>
      </c>
      <c r="C209" s="26" t="s">
        <v>3</v>
      </c>
      <c r="D209" s="26" t="s">
        <v>43</v>
      </c>
      <c r="E209" s="26">
        <v>0.25</v>
      </c>
      <c r="F209" s="30">
        <v>8807908.9829999991</v>
      </c>
    </row>
    <row r="210" spans="2:6" x14ac:dyDescent="0.3">
      <c r="B210" s="27" t="s">
        <v>35</v>
      </c>
      <c r="C210" s="28" t="s">
        <v>3</v>
      </c>
      <c r="D210" s="28" t="s">
        <v>43</v>
      </c>
      <c r="E210" s="28">
        <v>0.05</v>
      </c>
      <c r="F210" s="31">
        <v>6916234.0669999998</v>
      </c>
    </row>
    <row r="211" spans="2:6" x14ac:dyDescent="0.3">
      <c r="B211" s="25" t="s">
        <v>35</v>
      </c>
      <c r="C211" s="26" t="s">
        <v>3</v>
      </c>
      <c r="D211" s="26" t="s">
        <v>43</v>
      </c>
      <c r="E211" s="26">
        <v>0.05</v>
      </c>
      <c r="F211" s="30">
        <v>6916234.0669999998</v>
      </c>
    </row>
    <row r="212" spans="2:6" x14ac:dyDescent="0.3">
      <c r="B212" s="27" t="s">
        <v>35</v>
      </c>
      <c r="C212" s="28" t="s">
        <v>3</v>
      </c>
      <c r="D212" s="28" t="s">
        <v>43</v>
      </c>
      <c r="E212" s="28">
        <v>0.05</v>
      </c>
      <c r="F212" s="31">
        <v>6916234.0669999998</v>
      </c>
    </row>
    <row r="213" spans="2:6" x14ac:dyDescent="0.3">
      <c r="B213" s="25" t="s">
        <v>35</v>
      </c>
      <c r="C213" s="26" t="s">
        <v>3</v>
      </c>
      <c r="D213" s="26" t="s">
        <v>43</v>
      </c>
      <c r="E213" s="26">
        <v>0</v>
      </c>
      <c r="F213" s="30">
        <v>3672185.63</v>
      </c>
    </row>
    <row r="214" spans="2:6" x14ac:dyDescent="0.3">
      <c r="B214" s="27" t="s">
        <v>35</v>
      </c>
      <c r="C214" s="28" t="s">
        <v>3</v>
      </c>
      <c r="D214" s="28" t="s">
        <v>43</v>
      </c>
      <c r="E214" s="28" t="s">
        <v>25</v>
      </c>
      <c r="F214" s="31">
        <v>10725426.35</v>
      </c>
    </row>
    <row r="215" spans="2:6" x14ac:dyDescent="0.3">
      <c r="B215" s="25" t="s">
        <v>35</v>
      </c>
      <c r="C215" s="26" t="s">
        <v>3</v>
      </c>
      <c r="D215" s="26" t="s">
        <v>44</v>
      </c>
      <c r="E215" s="26">
        <v>1</v>
      </c>
      <c r="F215" s="30">
        <v>176.578023</v>
      </c>
    </row>
    <row r="216" spans="2:6" x14ac:dyDescent="0.3">
      <c r="B216" s="27" t="s">
        <v>35</v>
      </c>
      <c r="C216" s="28" t="s">
        <v>3</v>
      </c>
      <c r="D216" s="28" t="s">
        <v>44</v>
      </c>
      <c r="E216" s="28">
        <v>0.95</v>
      </c>
      <c r="F216" s="31">
        <v>116.95200699999999</v>
      </c>
    </row>
    <row r="217" spans="2:6" x14ac:dyDescent="0.3">
      <c r="B217" s="25" t="s">
        <v>35</v>
      </c>
      <c r="C217" s="26" t="s">
        <v>3</v>
      </c>
      <c r="D217" s="26" t="s">
        <v>44</v>
      </c>
      <c r="E217" s="26">
        <v>0.95</v>
      </c>
      <c r="F217" s="30">
        <v>116.95200699999999</v>
      </c>
    </row>
    <row r="218" spans="2:6" x14ac:dyDescent="0.3">
      <c r="B218" s="27" t="s">
        <v>35</v>
      </c>
      <c r="C218" s="28" t="s">
        <v>3</v>
      </c>
      <c r="D218" s="28" t="s">
        <v>44</v>
      </c>
      <c r="E218" s="28">
        <v>0.95</v>
      </c>
      <c r="F218" s="31">
        <v>116.95200699999999</v>
      </c>
    </row>
    <row r="219" spans="2:6" x14ac:dyDescent="0.3">
      <c r="B219" s="25" t="s">
        <v>35</v>
      </c>
      <c r="C219" s="26" t="s">
        <v>3</v>
      </c>
      <c r="D219" s="26" t="s">
        <v>44</v>
      </c>
      <c r="E219" s="26">
        <v>0.75</v>
      </c>
      <c r="F219" s="30">
        <v>96.931466999999998</v>
      </c>
    </row>
    <row r="220" spans="2:6" x14ac:dyDescent="0.3">
      <c r="B220" s="27" t="s">
        <v>35</v>
      </c>
      <c r="C220" s="28" t="s">
        <v>3</v>
      </c>
      <c r="D220" s="28" t="s">
        <v>44</v>
      </c>
      <c r="E220" s="28">
        <v>0.75</v>
      </c>
      <c r="F220" s="31">
        <v>96.931466999999998</v>
      </c>
    </row>
    <row r="221" spans="2:6" x14ac:dyDescent="0.3">
      <c r="B221" s="25" t="s">
        <v>35</v>
      </c>
      <c r="C221" s="26" t="s">
        <v>3</v>
      </c>
      <c r="D221" s="26" t="s">
        <v>44</v>
      </c>
      <c r="E221" s="26">
        <v>0.75</v>
      </c>
      <c r="F221" s="30">
        <v>96.931466999999998</v>
      </c>
    </row>
    <row r="222" spans="2:6" x14ac:dyDescent="0.3">
      <c r="B222" s="27" t="s">
        <v>35</v>
      </c>
      <c r="C222" s="28" t="s">
        <v>3</v>
      </c>
      <c r="D222" s="28" t="s">
        <v>44</v>
      </c>
      <c r="E222" s="28">
        <v>0.75</v>
      </c>
      <c r="F222" s="31">
        <v>96.931466999999998</v>
      </c>
    </row>
    <row r="223" spans="2:6" x14ac:dyDescent="0.3">
      <c r="B223" s="25" t="s">
        <v>35</v>
      </c>
      <c r="C223" s="26" t="s">
        <v>3</v>
      </c>
      <c r="D223" s="26" t="s">
        <v>44</v>
      </c>
      <c r="E223" s="26">
        <v>0.5</v>
      </c>
      <c r="F223" s="30">
        <v>83.969480000000004</v>
      </c>
    </row>
    <row r="224" spans="2:6" x14ac:dyDescent="0.3">
      <c r="B224" s="27" t="s">
        <v>35</v>
      </c>
      <c r="C224" s="28" t="s">
        <v>3</v>
      </c>
      <c r="D224" s="28" t="s">
        <v>44</v>
      </c>
      <c r="E224" s="28">
        <v>0.5</v>
      </c>
      <c r="F224" s="31">
        <v>83.969480000000004</v>
      </c>
    </row>
    <row r="225" spans="2:6" x14ac:dyDescent="0.3">
      <c r="B225" s="25" t="s">
        <v>35</v>
      </c>
      <c r="C225" s="26" t="s">
        <v>3</v>
      </c>
      <c r="D225" s="26" t="s">
        <v>44</v>
      </c>
      <c r="E225" s="26">
        <v>0.5</v>
      </c>
      <c r="F225" s="30">
        <v>83.969480000000004</v>
      </c>
    </row>
    <row r="226" spans="2:6" x14ac:dyDescent="0.3">
      <c r="B226" s="27" t="s">
        <v>35</v>
      </c>
      <c r="C226" s="28" t="s">
        <v>3</v>
      </c>
      <c r="D226" s="28" t="s">
        <v>44</v>
      </c>
      <c r="E226" s="28">
        <v>0.5</v>
      </c>
      <c r="F226" s="31">
        <v>83.969480000000004</v>
      </c>
    </row>
    <row r="227" spans="2:6" x14ac:dyDescent="0.3">
      <c r="B227" s="25" t="s">
        <v>35</v>
      </c>
      <c r="C227" s="26" t="s">
        <v>3</v>
      </c>
      <c r="D227" s="26" t="s">
        <v>44</v>
      </c>
      <c r="E227" s="26">
        <v>0.5</v>
      </c>
      <c r="F227" s="30">
        <v>83.969480000000004</v>
      </c>
    </row>
    <row r="228" spans="2:6" x14ac:dyDescent="0.3">
      <c r="B228" s="27" t="s">
        <v>35</v>
      </c>
      <c r="C228" s="28" t="s">
        <v>3</v>
      </c>
      <c r="D228" s="28" t="s">
        <v>44</v>
      </c>
      <c r="E228" s="28">
        <v>0.25</v>
      </c>
      <c r="F228" s="31">
        <v>73.19838</v>
      </c>
    </row>
    <row r="229" spans="2:6" x14ac:dyDescent="0.3">
      <c r="B229" s="25" t="s">
        <v>35</v>
      </c>
      <c r="C229" s="26" t="s">
        <v>3</v>
      </c>
      <c r="D229" s="26" t="s">
        <v>44</v>
      </c>
      <c r="E229" s="26">
        <v>0.25</v>
      </c>
      <c r="F229" s="30">
        <v>73.19838</v>
      </c>
    </row>
    <row r="230" spans="2:6" x14ac:dyDescent="0.3">
      <c r="B230" s="27" t="s">
        <v>35</v>
      </c>
      <c r="C230" s="28" t="s">
        <v>3</v>
      </c>
      <c r="D230" s="28" t="s">
        <v>44</v>
      </c>
      <c r="E230" s="28">
        <v>0.25</v>
      </c>
      <c r="F230" s="31">
        <v>73.19838</v>
      </c>
    </row>
    <row r="231" spans="2:6" x14ac:dyDescent="0.3">
      <c r="B231" s="25" t="s">
        <v>35</v>
      </c>
      <c r="C231" s="26" t="s">
        <v>3</v>
      </c>
      <c r="D231" s="26" t="s">
        <v>44</v>
      </c>
      <c r="E231" s="26">
        <v>0.25</v>
      </c>
      <c r="F231" s="30">
        <v>73.19838</v>
      </c>
    </row>
    <row r="232" spans="2:6" x14ac:dyDescent="0.3">
      <c r="B232" s="27" t="s">
        <v>35</v>
      </c>
      <c r="C232" s="28" t="s">
        <v>3</v>
      </c>
      <c r="D232" s="28" t="s">
        <v>44</v>
      </c>
      <c r="E232" s="28">
        <v>0.05</v>
      </c>
      <c r="F232" s="31">
        <v>61.128827000000001</v>
      </c>
    </row>
    <row r="233" spans="2:6" x14ac:dyDescent="0.3">
      <c r="B233" s="25" t="s">
        <v>35</v>
      </c>
      <c r="C233" s="26" t="s">
        <v>3</v>
      </c>
      <c r="D233" s="26" t="s">
        <v>44</v>
      </c>
      <c r="E233" s="26">
        <v>0.05</v>
      </c>
      <c r="F233" s="30">
        <v>61.128827000000001</v>
      </c>
    </row>
    <row r="234" spans="2:6" x14ac:dyDescent="0.3">
      <c r="B234" s="27" t="s">
        <v>35</v>
      </c>
      <c r="C234" s="28" t="s">
        <v>3</v>
      </c>
      <c r="D234" s="28" t="s">
        <v>44</v>
      </c>
      <c r="E234" s="28">
        <v>0.05</v>
      </c>
      <c r="F234" s="31">
        <v>61.128827000000001</v>
      </c>
    </row>
    <row r="235" spans="2:6" x14ac:dyDescent="0.3">
      <c r="B235" s="25" t="s">
        <v>35</v>
      </c>
      <c r="C235" s="26" t="s">
        <v>3</v>
      </c>
      <c r="D235" s="26" t="s">
        <v>44</v>
      </c>
      <c r="E235" s="26">
        <v>0</v>
      </c>
      <c r="F235" s="30">
        <v>46.280458000000003</v>
      </c>
    </row>
    <row r="236" spans="2:6" x14ac:dyDescent="0.3">
      <c r="B236" s="27" t="s">
        <v>35</v>
      </c>
      <c r="C236" s="28" t="s">
        <v>3</v>
      </c>
      <c r="D236" s="28" t="s">
        <v>44</v>
      </c>
      <c r="E236" s="28" t="s">
        <v>25</v>
      </c>
      <c r="F236" s="31">
        <v>86.121810999999994</v>
      </c>
    </row>
    <row r="237" spans="2:6" x14ac:dyDescent="0.3">
      <c r="B237" s="25" t="s">
        <v>35</v>
      </c>
      <c r="C237" s="26" t="s">
        <v>4</v>
      </c>
      <c r="D237" s="26" t="s">
        <v>36</v>
      </c>
      <c r="E237" s="26">
        <v>1</v>
      </c>
      <c r="F237" s="30">
        <v>231953.42499999999</v>
      </c>
    </row>
    <row r="238" spans="2:6" x14ac:dyDescent="0.3">
      <c r="B238" s="27" t="s">
        <v>35</v>
      </c>
      <c r="C238" s="28" t="s">
        <v>4</v>
      </c>
      <c r="D238" s="28" t="s">
        <v>36</v>
      </c>
      <c r="E238" s="28">
        <v>0.95</v>
      </c>
      <c r="F238" s="31">
        <v>185376.82500000001</v>
      </c>
    </row>
    <row r="239" spans="2:6" x14ac:dyDescent="0.3">
      <c r="B239" s="25" t="s">
        <v>35</v>
      </c>
      <c r="C239" s="26" t="s">
        <v>4</v>
      </c>
      <c r="D239" s="26" t="s">
        <v>36</v>
      </c>
      <c r="E239" s="26">
        <v>0.95</v>
      </c>
      <c r="F239" s="30">
        <v>185376.82500000001</v>
      </c>
    </row>
    <row r="240" spans="2:6" x14ac:dyDescent="0.3">
      <c r="B240" s="27" t="s">
        <v>35</v>
      </c>
      <c r="C240" s="28" t="s">
        <v>4</v>
      </c>
      <c r="D240" s="28" t="s">
        <v>36</v>
      </c>
      <c r="E240" s="28">
        <v>0.95</v>
      </c>
      <c r="F240" s="31">
        <v>185376.82500000001</v>
      </c>
    </row>
    <row r="241" spans="2:6" x14ac:dyDescent="0.3">
      <c r="B241" s="25" t="s">
        <v>35</v>
      </c>
      <c r="C241" s="26" t="s">
        <v>4</v>
      </c>
      <c r="D241" s="26" t="s">
        <v>36</v>
      </c>
      <c r="E241" s="26">
        <v>0.75</v>
      </c>
      <c r="F241" s="30">
        <v>165342.03750000001</v>
      </c>
    </row>
    <row r="242" spans="2:6" x14ac:dyDescent="0.3">
      <c r="B242" s="27" t="s">
        <v>35</v>
      </c>
      <c r="C242" s="28" t="s">
        <v>4</v>
      </c>
      <c r="D242" s="28" t="s">
        <v>36</v>
      </c>
      <c r="E242" s="28">
        <v>0.75</v>
      </c>
      <c r="F242" s="31">
        <v>165342.03750000001</v>
      </c>
    </row>
    <row r="243" spans="2:6" x14ac:dyDescent="0.3">
      <c r="B243" s="25" t="s">
        <v>35</v>
      </c>
      <c r="C243" s="26" t="s">
        <v>4</v>
      </c>
      <c r="D243" s="26" t="s">
        <v>36</v>
      </c>
      <c r="E243" s="26">
        <v>0.75</v>
      </c>
      <c r="F243" s="30">
        <v>165342.03750000001</v>
      </c>
    </row>
    <row r="244" spans="2:6" x14ac:dyDescent="0.3">
      <c r="B244" s="27" t="s">
        <v>35</v>
      </c>
      <c r="C244" s="28" t="s">
        <v>4</v>
      </c>
      <c r="D244" s="28" t="s">
        <v>36</v>
      </c>
      <c r="E244" s="28">
        <v>0.75</v>
      </c>
      <c r="F244" s="31">
        <v>165342.03750000001</v>
      </c>
    </row>
    <row r="245" spans="2:6" x14ac:dyDescent="0.3">
      <c r="B245" s="25" t="s">
        <v>35</v>
      </c>
      <c r="C245" s="26" t="s">
        <v>4</v>
      </c>
      <c r="D245" s="26" t="s">
        <v>36</v>
      </c>
      <c r="E245" s="26">
        <v>0.5</v>
      </c>
      <c r="F245" s="30">
        <v>153918.04999999999</v>
      </c>
    </row>
    <row r="246" spans="2:6" x14ac:dyDescent="0.3">
      <c r="B246" s="27" t="s">
        <v>35</v>
      </c>
      <c r="C246" s="28" t="s">
        <v>4</v>
      </c>
      <c r="D246" s="28" t="s">
        <v>36</v>
      </c>
      <c r="E246" s="28">
        <v>0.5</v>
      </c>
      <c r="F246" s="31">
        <v>153918.04999999999</v>
      </c>
    </row>
    <row r="247" spans="2:6" x14ac:dyDescent="0.3">
      <c r="B247" s="25" t="s">
        <v>35</v>
      </c>
      <c r="C247" s="26" t="s">
        <v>4</v>
      </c>
      <c r="D247" s="26" t="s">
        <v>36</v>
      </c>
      <c r="E247" s="26">
        <v>0.5</v>
      </c>
      <c r="F247" s="30">
        <v>153918.04999999999</v>
      </c>
    </row>
    <row r="248" spans="2:6" x14ac:dyDescent="0.3">
      <c r="B248" s="27" t="s">
        <v>35</v>
      </c>
      <c r="C248" s="28" t="s">
        <v>4</v>
      </c>
      <c r="D248" s="28" t="s">
        <v>36</v>
      </c>
      <c r="E248" s="28">
        <v>0.5</v>
      </c>
      <c r="F248" s="31">
        <v>153918.04999999999</v>
      </c>
    </row>
    <row r="249" spans="2:6" x14ac:dyDescent="0.3">
      <c r="B249" s="25" t="s">
        <v>35</v>
      </c>
      <c r="C249" s="26" t="s">
        <v>4</v>
      </c>
      <c r="D249" s="26" t="s">
        <v>36</v>
      </c>
      <c r="E249" s="26">
        <v>0.5</v>
      </c>
      <c r="F249" s="30">
        <v>153918.04999999999</v>
      </c>
    </row>
    <row r="250" spans="2:6" x14ac:dyDescent="0.3">
      <c r="B250" s="27" t="s">
        <v>35</v>
      </c>
      <c r="C250" s="28" t="s">
        <v>4</v>
      </c>
      <c r="D250" s="28" t="s">
        <v>36</v>
      </c>
      <c r="E250" s="28">
        <v>0.25</v>
      </c>
      <c r="F250" s="31">
        <v>142861</v>
      </c>
    </row>
    <row r="251" spans="2:6" x14ac:dyDescent="0.3">
      <c r="B251" s="25" t="s">
        <v>35</v>
      </c>
      <c r="C251" s="26" t="s">
        <v>4</v>
      </c>
      <c r="D251" s="26" t="s">
        <v>36</v>
      </c>
      <c r="E251" s="26">
        <v>0.25</v>
      </c>
      <c r="F251" s="30">
        <v>142861</v>
      </c>
    </row>
    <row r="252" spans="2:6" x14ac:dyDescent="0.3">
      <c r="B252" s="27" t="s">
        <v>35</v>
      </c>
      <c r="C252" s="28" t="s">
        <v>4</v>
      </c>
      <c r="D252" s="28" t="s">
        <v>36</v>
      </c>
      <c r="E252" s="28">
        <v>0.25</v>
      </c>
      <c r="F252" s="31">
        <v>142861</v>
      </c>
    </row>
    <row r="253" spans="2:6" x14ac:dyDescent="0.3">
      <c r="B253" s="25" t="s">
        <v>35</v>
      </c>
      <c r="C253" s="26" t="s">
        <v>4</v>
      </c>
      <c r="D253" s="26" t="s">
        <v>36</v>
      </c>
      <c r="E253" s="26">
        <v>0.25</v>
      </c>
      <c r="F253" s="30">
        <v>142861</v>
      </c>
    </row>
    <row r="254" spans="2:6" x14ac:dyDescent="0.3">
      <c r="B254" s="27" t="s">
        <v>35</v>
      </c>
      <c r="C254" s="28" t="s">
        <v>4</v>
      </c>
      <c r="D254" s="28" t="s">
        <v>36</v>
      </c>
      <c r="E254" s="28">
        <v>0.05</v>
      </c>
      <c r="F254" s="31">
        <v>127474.08749999999</v>
      </c>
    </row>
    <row r="255" spans="2:6" x14ac:dyDescent="0.3">
      <c r="B255" s="25" t="s">
        <v>35</v>
      </c>
      <c r="C255" s="26" t="s">
        <v>4</v>
      </c>
      <c r="D255" s="26" t="s">
        <v>36</v>
      </c>
      <c r="E255" s="26">
        <v>0.05</v>
      </c>
      <c r="F255" s="30">
        <v>127474.08749999999</v>
      </c>
    </row>
    <row r="256" spans="2:6" x14ac:dyDescent="0.3">
      <c r="B256" s="27" t="s">
        <v>35</v>
      </c>
      <c r="C256" s="28" t="s">
        <v>4</v>
      </c>
      <c r="D256" s="28" t="s">
        <v>36</v>
      </c>
      <c r="E256" s="28">
        <v>0.05</v>
      </c>
      <c r="F256" s="31">
        <v>127474.08749999999</v>
      </c>
    </row>
    <row r="257" spans="2:6" x14ac:dyDescent="0.3">
      <c r="B257" s="25" t="s">
        <v>35</v>
      </c>
      <c r="C257" s="26" t="s">
        <v>4</v>
      </c>
      <c r="D257" s="26" t="s">
        <v>36</v>
      </c>
      <c r="E257" s="26">
        <v>0</v>
      </c>
      <c r="F257" s="30">
        <v>96675.8</v>
      </c>
    </row>
    <row r="258" spans="2:6" x14ac:dyDescent="0.3">
      <c r="B258" s="27" t="s">
        <v>35</v>
      </c>
      <c r="C258" s="28" t="s">
        <v>4</v>
      </c>
      <c r="D258" s="28" t="s">
        <v>36</v>
      </c>
      <c r="E258" s="28" t="s">
        <v>25</v>
      </c>
      <c r="F258" s="31">
        <v>154803.4185</v>
      </c>
    </row>
    <row r="259" spans="2:6" x14ac:dyDescent="0.3">
      <c r="B259" s="25" t="s">
        <v>35</v>
      </c>
      <c r="C259" s="26" t="s">
        <v>4</v>
      </c>
      <c r="D259" s="26" t="s">
        <v>37</v>
      </c>
      <c r="E259" s="26">
        <v>1</v>
      </c>
      <c r="F259" s="30">
        <v>56447585.399999999</v>
      </c>
    </row>
    <row r="260" spans="2:6" x14ac:dyDescent="0.3">
      <c r="B260" s="27" t="s">
        <v>35</v>
      </c>
      <c r="C260" s="28" t="s">
        <v>4</v>
      </c>
      <c r="D260" s="28" t="s">
        <v>37</v>
      </c>
      <c r="E260" s="28">
        <v>0.95</v>
      </c>
      <c r="F260" s="31">
        <v>41177347.329999998</v>
      </c>
    </row>
    <row r="261" spans="2:6" x14ac:dyDescent="0.3">
      <c r="B261" s="25" t="s">
        <v>35</v>
      </c>
      <c r="C261" s="26" t="s">
        <v>4</v>
      </c>
      <c r="D261" s="26" t="s">
        <v>37</v>
      </c>
      <c r="E261" s="26">
        <v>0.95</v>
      </c>
      <c r="F261" s="30">
        <v>41177347.329999998</v>
      </c>
    </row>
    <row r="262" spans="2:6" x14ac:dyDescent="0.3">
      <c r="B262" s="27" t="s">
        <v>35</v>
      </c>
      <c r="C262" s="28" t="s">
        <v>4</v>
      </c>
      <c r="D262" s="28" t="s">
        <v>37</v>
      </c>
      <c r="E262" s="28">
        <v>0.95</v>
      </c>
      <c r="F262" s="31">
        <v>41177347.329999998</v>
      </c>
    </row>
    <row r="263" spans="2:6" x14ac:dyDescent="0.3">
      <c r="B263" s="25" t="s">
        <v>35</v>
      </c>
      <c r="C263" s="26" t="s">
        <v>4</v>
      </c>
      <c r="D263" s="26" t="s">
        <v>37</v>
      </c>
      <c r="E263" s="26">
        <v>0.75</v>
      </c>
      <c r="F263" s="30">
        <v>35096889.530000001</v>
      </c>
    </row>
    <row r="264" spans="2:6" x14ac:dyDescent="0.3">
      <c r="B264" s="27" t="s">
        <v>35</v>
      </c>
      <c r="C264" s="28" t="s">
        <v>4</v>
      </c>
      <c r="D264" s="28" t="s">
        <v>37</v>
      </c>
      <c r="E264" s="28">
        <v>0.75</v>
      </c>
      <c r="F264" s="31">
        <v>35096889.530000001</v>
      </c>
    </row>
    <row r="265" spans="2:6" x14ac:dyDescent="0.3">
      <c r="B265" s="25" t="s">
        <v>35</v>
      </c>
      <c r="C265" s="26" t="s">
        <v>4</v>
      </c>
      <c r="D265" s="26" t="s">
        <v>37</v>
      </c>
      <c r="E265" s="26">
        <v>0.75</v>
      </c>
      <c r="F265" s="30">
        <v>35096889.530000001</v>
      </c>
    </row>
    <row r="266" spans="2:6" x14ac:dyDescent="0.3">
      <c r="B266" s="27" t="s">
        <v>35</v>
      </c>
      <c r="C266" s="28" t="s">
        <v>4</v>
      </c>
      <c r="D266" s="28" t="s">
        <v>37</v>
      </c>
      <c r="E266" s="28">
        <v>0.75</v>
      </c>
      <c r="F266" s="31">
        <v>35096889.530000001</v>
      </c>
    </row>
    <row r="267" spans="2:6" x14ac:dyDescent="0.3">
      <c r="B267" s="25" t="s">
        <v>35</v>
      </c>
      <c r="C267" s="26" t="s">
        <v>4</v>
      </c>
      <c r="D267" s="26" t="s">
        <v>37</v>
      </c>
      <c r="E267" s="26">
        <v>0.5</v>
      </c>
      <c r="F267" s="30">
        <v>31342552.079999998</v>
      </c>
    </row>
    <row r="268" spans="2:6" x14ac:dyDescent="0.3">
      <c r="B268" s="27" t="s">
        <v>35</v>
      </c>
      <c r="C268" s="28" t="s">
        <v>4</v>
      </c>
      <c r="D268" s="28" t="s">
        <v>37</v>
      </c>
      <c r="E268" s="28">
        <v>0.5</v>
      </c>
      <c r="F268" s="31">
        <v>31342552.079999998</v>
      </c>
    </row>
    <row r="269" spans="2:6" x14ac:dyDescent="0.3">
      <c r="B269" s="25" t="s">
        <v>35</v>
      </c>
      <c r="C269" s="26" t="s">
        <v>4</v>
      </c>
      <c r="D269" s="26" t="s">
        <v>37</v>
      </c>
      <c r="E269" s="26">
        <v>0.5</v>
      </c>
      <c r="F269" s="30">
        <v>31342552.079999998</v>
      </c>
    </row>
    <row r="270" spans="2:6" x14ac:dyDescent="0.3">
      <c r="B270" s="27" t="s">
        <v>35</v>
      </c>
      <c r="C270" s="28" t="s">
        <v>4</v>
      </c>
      <c r="D270" s="28" t="s">
        <v>37</v>
      </c>
      <c r="E270" s="28">
        <v>0.5</v>
      </c>
      <c r="F270" s="31">
        <v>31342552.079999998</v>
      </c>
    </row>
    <row r="271" spans="2:6" x14ac:dyDescent="0.3">
      <c r="B271" s="25" t="s">
        <v>35</v>
      </c>
      <c r="C271" s="26" t="s">
        <v>4</v>
      </c>
      <c r="D271" s="26" t="s">
        <v>37</v>
      </c>
      <c r="E271" s="26">
        <v>0.5</v>
      </c>
      <c r="F271" s="30">
        <v>31342552.079999998</v>
      </c>
    </row>
    <row r="272" spans="2:6" x14ac:dyDescent="0.3">
      <c r="B272" s="27" t="s">
        <v>35</v>
      </c>
      <c r="C272" s="28" t="s">
        <v>4</v>
      </c>
      <c r="D272" s="28" t="s">
        <v>37</v>
      </c>
      <c r="E272" s="28">
        <v>0.25</v>
      </c>
      <c r="F272" s="31">
        <v>27955289.620000001</v>
      </c>
    </row>
    <row r="273" spans="2:6" x14ac:dyDescent="0.3">
      <c r="B273" s="25" t="s">
        <v>35</v>
      </c>
      <c r="C273" s="26" t="s">
        <v>4</v>
      </c>
      <c r="D273" s="26" t="s">
        <v>37</v>
      </c>
      <c r="E273" s="26">
        <v>0.25</v>
      </c>
      <c r="F273" s="30">
        <v>27955289.620000001</v>
      </c>
    </row>
    <row r="274" spans="2:6" x14ac:dyDescent="0.3">
      <c r="B274" s="27" t="s">
        <v>35</v>
      </c>
      <c r="C274" s="28" t="s">
        <v>4</v>
      </c>
      <c r="D274" s="28" t="s">
        <v>37</v>
      </c>
      <c r="E274" s="28">
        <v>0.25</v>
      </c>
      <c r="F274" s="31">
        <v>27955289.620000001</v>
      </c>
    </row>
    <row r="275" spans="2:6" x14ac:dyDescent="0.3">
      <c r="B275" s="25" t="s">
        <v>35</v>
      </c>
      <c r="C275" s="26" t="s">
        <v>4</v>
      </c>
      <c r="D275" s="26" t="s">
        <v>37</v>
      </c>
      <c r="E275" s="26">
        <v>0.25</v>
      </c>
      <c r="F275" s="30">
        <v>27955289.620000001</v>
      </c>
    </row>
    <row r="276" spans="2:6" x14ac:dyDescent="0.3">
      <c r="B276" s="27" t="s">
        <v>35</v>
      </c>
      <c r="C276" s="28" t="s">
        <v>4</v>
      </c>
      <c r="D276" s="28" t="s">
        <v>37</v>
      </c>
      <c r="E276" s="28">
        <v>0.05</v>
      </c>
      <c r="F276" s="31">
        <v>23576470.850000001</v>
      </c>
    </row>
    <row r="277" spans="2:6" x14ac:dyDescent="0.3">
      <c r="B277" s="25" t="s">
        <v>35</v>
      </c>
      <c r="C277" s="26" t="s">
        <v>4</v>
      </c>
      <c r="D277" s="26" t="s">
        <v>37</v>
      </c>
      <c r="E277" s="26">
        <v>0.05</v>
      </c>
      <c r="F277" s="30">
        <v>23576470.850000001</v>
      </c>
    </row>
    <row r="278" spans="2:6" x14ac:dyDescent="0.3">
      <c r="B278" s="27" t="s">
        <v>35</v>
      </c>
      <c r="C278" s="28" t="s">
        <v>4</v>
      </c>
      <c r="D278" s="28" t="s">
        <v>37</v>
      </c>
      <c r="E278" s="28">
        <v>0.05</v>
      </c>
      <c r="F278" s="31">
        <v>23576470.850000001</v>
      </c>
    </row>
    <row r="279" spans="2:6" x14ac:dyDescent="0.3">
      <c r="B279" s="25" t="s">
        <v>35</v>
      </c>
      <c r="C279" s="26" t="s">
        <v>4</v>
      </c>
      <c r="D279" s="26" t="s">
        <v>37</v>
      </c>
      <c r="E279" s="26">
        <v>0</v>
      </c>
      <c r="F279" s="30">
        <v>13924848.189999999</v>
      </c>
    </row>
    <row r="280" spans="2:6" x14ac:dyDescent="0.3">
      <c r="B280" s="27" t="s">
        <v>35</v>
      </c>
      <c r="C280" s="28" t="s">
        <v>4</v>
      </c>
      <c r="D280" s="28" t="s">
        <v>37</v>
      </c>
      <c r="E280" s="28" t="s">
        <v>25</v>
      </c>
      <c r="F280" s="31">
        <v>31718660.309999999</v>
      </c>
    </row>
    <row r="281" spans="2:6" x14ac:dyDescent="0.3">
      <c r="B281" s="25" t="s">
        <v>35</v>
      </c>
      <c r="C281" s="26" t="s">
        <v>4</v>
      </c>
      <c r="D281" s="26" t="s">
        <v>38</v>
      </c>
      <c r="E281" s="26">
        <v>1</v>
      </c>
      <c r="F281" s="30">
        <v>30111148.07</v>
      </c>
    </row>
    <row r="282" spans="2:6" x14ac:dyDescent="0.3">
      <c r="B282" s="27" t="s">
        <v>35</v>
      </c>
      <c r="C282" s="28" t="s">
        <v>4</v>
      </c>
      <c r="D282" s="28" t="s">
        <v>38</v>
      </c>
      <c r="E282" s="28">
        <v>0.95</v>
      </c>
      <c r="F282" s="31">
        <v>22316522.579999998</v>
      </c>
    </row>
    <row r="283" spans="2:6" x14ac:dyDescent="0.3">
      <c r="B283" s="25" t="s">
        <v>35</v>
      </c>
      <c r="C283" s="26" t="s">
        <v>4</v>
      </c>
      <c r="D283" s="26" t="s">
        <v>38</v>
      </c>
      <c r="E283" s="26">
        <v>0.95</v>
      </c>
      <c r="F283" s="30">
        <v>22316522.579999998</v>
      </c>
    </row>
    <row r="284" spans="2:6" x14ac:dyDescent="0.3">
      <c r="B284" s="27" t="s">
        <v>35</v>
      </c>
      <c r="C284" s="28" t="s">
        <v>4</v>
      </c>
      <c r="D284" s="28" t="s">
        <v>38</v>
      </c>
      <c r="E284" s="28">
        <v>0.95</v>
      </c>
      <c r="F284" s="31">
        <v>22316522.579999998</v>
      </c>
    </row>
    <row r="285" spans="2:6" x14ac:dyDescent="0.3">
      <c r="B285" s="25" t="s">
        <v>35</v>
      </c>
      <c r="C285" s="26" t="s">
        <v>4</v>
      </c>
      <c r="D285" s="26" t="s">
        <v>38</v>
      </c>
      <c r="E285" s="26">
        <v>0.75</v>
      </c>
      <c r="F285" s="30">
        <v>18613755.75</v>
      </c>
    </row>
    <row r="286" spans="2:6" x14ac:dyDescent="0.3">
      <c r="B286" s="27" t="s">
        <v>35</v>
      </c>
      <c r="C286" s="28" t="s">
        <v>4</v>
      </c>
      <c r="D286" s="28" t="s">
        <v>38</v>
      </c>
      <c r="E286" s="28">
        <v>0.75</v>
      </c>
      <c r="F286" s="31">
        <v>18613755.75</v>
      </c>
    </row>
    <row r="287" spans="2:6" x14ac:dyDescent="0.3">
      <c r="B287" s="25" t="s">
        <v>35</v>
      </c>
      <c r="C287" s="26" t="s">
        <v>4</v>
      </c>
      <c r="D287" s="26" t="s">
        <v>38</v>
      </c>
      <c r="E287" s="26">
        <v>0.75</v>
      </c>
      <c r="F287" s="30">
        <v>18613755.75</v>
      </c>
    </row>
    <row r="288" spans="2:6" x14ac:dyDescent="0.3">
      <c r="B288" s="27" t="s">
        <v>35</v>
      </c>
      <c r="C288" s="28" t="s">
        <v>4</v>
      </c>
      <c r="D288" s="28" t="s">
        <v>38</v>
      </c>
      <c r="E288" s="28">
        <v>0.75</v>
      </c>
      <c r="F288" s="31">
        <v>18613755.75</v>
      </c>
    </row>
    <row r="289" spans="2:6" x14ac:dyDescent="0.3">
      <c r="B289" s="25" t="s">
        <v>35</v>
      </c>
      <c r="C289" s="26" t="s">
        <v>4</v>
      </c>
      <c r="D289" s="26" t="s">
        <v>38</v>
      </c>
      <c r="E289" s="26">
        <v>0.5</v>
      </c>
      <c r="F289" s="30">
        <v>15969460.73</v>
      </c>
    </row>
    <row r="290" spans="2:6" x14ac:dyDescent="0.3">
      <c r="B290" s="27" t="s">
        <v>35</v>
      </c>
      <c r="C290" s="28" t="s">
        <v>4</v>
      </c>
      <c r="D290" s="28" t="s">
        <v>38</v>
      </c>
      <c r="E290" s="28">
        <v>0.5</v>
      </c>
      <c r="F290" s="31">
        <v>15969460.73</v>
      </c>
    </row>
    <row r="291" spans="2:6" x14ac:dyDescent="0.3">
      <c r="B291" s="25" t="s">
        <v>35</v>
      </c>
      <c r="C291" s="26" t="s">
        <v>4</v>
      </c>
      <c r="D291" s="26" t="s">
        <v>38</v>
      </c>
      <c r="E291" s="26">
        <v>0.5</v>
      </c>
      <c r="F291" s="30">
        <v>15969460.73</v>
      </c>
    </row>
    <row r="292" spans="2:6" x14ac:dyDescent="0.3">
      <c r="B292" s="27" t="s">
        <v>35</v>
      </c>
      <c r="C292" s="28" t="s">
        <v>4</v>
      </c>
      <c r="D292" s="28" t="s">
        <v>38</v>
      </c>
      <c r="E292" s="28">
        <v>0.5</v>
      </c>
      <c r="F292" s="31">
        <v>15969460.73</v>
      </c>
    </row>
    <row r="293" spans="2:6" x14ac:dyDescent="0.3">
      <c r="B293" s="25" t="s">
        <v>35</v>
      </c>
      <c r="C293" s="26" t="s">
        <v>4</v>
      </c>
      <c r="D293" s="26" t="s">
        <v>38</v>
      </c>
      <c r="E293" s="26">
        <v>0.5</v>
      </c>
      <c r="F293" s="30">
        <v>15969460.73</v>
      </c>
    </row>
    <row r="294" spans="2:6" x14ac:dyDescent="0.3">
      <c r="B294" s="27" t="s">
        <v>35</v>
      </c>
      <c r="C294" s="28" t="s">
        <v>4</v>
      </c>
      <c r="D294" s="28" t="s">
        <v>38</v>
      </c>
      <c r="E294" s="28">
        <v>0.25</v>
      </c>
      <c r="F294" s="31">
        <v>13814214.84</v>
      </c>
    </row>
    <row r="295" spans="2:6" x14ac:dyDescent="0.3">
      <c r="B295" s="25" t="s">
        <v>35</v>
      </c>
      <c r="C295" s="26" t="s">
        <v>4</v>
      </c>
      <c r="D295" s="26" t="s">
        <v>38</v>
      </c>
      <c r="E295" s="26">
        <v>0.25</v>
      </c>
      <c r="F295" s="30">
        <v>13814214.84</v>
      </c>
    </row>
    <row r="296" spans="2:6" x14ac:dyDescent="0.3">
      <c r="B296" s="27" t="s">
        <v>35</v>
      </c>
      <c r="C296" s="28" t="s">
        <v>4</v>
      </c>
      <c r="D296" s="28" t="s">
        <v>38</v>
      </c>
      <c r="E296" s="28">
        <v>0.25</v>
      </c>
      <c r="F296" s="31">
        <v>13814214.84</v>
      </c>
    </row>
    <row r="297" spans="2:6" x14ac:dyDescent="0.3">
      <c r="B297" s="25" t="s">
        <v>35</v>
      </c>
      <c r="C297" s="26" t="s">
        <v>4</v>
      </c>
      <c r="D297" s="26" t="s">
        <v>38</v>
      </c>
      <c r="E297" s="26">
        <v>0.25</v>
      </c>
      <c r="F297" s="30">
        <v>13814214.84</v>
      </c>
    </row>
    <row r="298" spans="2:6" x14ac:dyDescent="0.3">
      <c r="B298" s="27" t="s">
        <v>35</v>
      </c>
      <c r="C298" s="28" t="s">
        <v>4</v>
      </c>
      <c r="D298" s="28" t="s">
        <v>38</v>
      </c>
      <c r="E298" s="28">
        <v>0.05</v>
      </c>
      <c r="F298" s="31">
        <v>11554399.17</v>
      </c>
    </row>
    <row r="299" spans="2:6" x14ac:dyDescent="0.3">
      <c r="B299" s="25" t="s">
        <v>35</v>
      </c>
      <c r="C299" s="26" t="s">
        <v>4</v>
      </c>
      <c r="D299" s="26" t="s">
        <v>38</v>
      </c>
      <c r="E299" s="26">
        <v>0.05</v>
      </c>
      <c r="F299" s="30">
        <v>11554399.17</v>
      </c>
    </row>
    <row r="300" spans="2:6" x14ac:dyDescent="0.3">
      <c r="B300" s="27" t="s">
        <v>35</v>
      </c>
      <c r="C300" s="28" t="s">
        <v>4</v>
      </c>
      <c r="D300" s="28" t="s">
        <v>38</v>
      </c>
      <c r="E300" s="28">
        <v>0.05</v>
      </c>
      <c r="F300" s="31">
        <v>11554399.17</v>
      </c>
    </row>
    <row r="301" spans="2:6" x14ac:dyDescent="0.3">
      <c r="B301" s="25" t="s">
        <v>35</v>
      </c>
      <c r="C301" s="26" t="s">
        <v>4</v>
      </c>
      <c r="D301" s="26" t="s">
        <v>38</v>
      </c>
      <c r="E301" s="26">
        <v>0</v>
      </c>
      <c r="F301" s="30">
        <v>8192635.409</v>
      </c>
    </row>
    <row r="302" spans="2:6" x14ac:dyDescent="0.3">
      <c r="B302" s="27" t="s">
        <v>35</v>
      </c>
      <c r="C302" s="28" t="s">
        <v>4</v>
      </c>
      <c r="D302" s="28" t="s">
        <v>38</v>
      </c>
      <c r="E302" s="28" t="s">
        <v>25</v>
      </c>
      <c r="F302" s="31">
        <v>16350299.689999999</v>
      </c>
    </row>
    <row r="303" spans="2:6" x14ac:dyDescent="0.3">
      <c r="B303" s="25" t="s">
        <v>35</v>
      </c>
      <c r="C303" s="26" t="s">
        <v>4</v>
      </c>
      <c r="D303" s="26" t="s">
        <v>39</v>
      </c>
      <c r="E303" s="26">
        <v>1</v>
      </c>
      <c r="F303" s="30">
        <v>27166524.030000001</v>
      </c>
    </row>
    <row r="304" spans="2:6" x14ac:dyDescent="0.3">
      <c r="B304" s="27" t="s">
        <v>35</v>
      </c>
      <c r="C304" s="28" t="s">
        <v>4</v>
      </c>
      <c r="D304" s="28" t="s">
        <v>39</v>
      </c>
      <c r="E304" s="28">
        <v>0.95</v>
      </c>
      <c r="F304" s="31">
        <v>20186873.109999999</v>
      </c>
    </row>
    <row r="305" spans="2:6" x14ac:dyDescent="0.3">
      <c r="B305" s="25" t="s">
        <v>35</v>
      </c>
      <c r="C305" s="26" t="s">
        <v>4</v>
      </c>
      <c r="D305" s="26" t="s">
        <v>39</v>
      </c>
      <c r="E305" s="26">
        <v>0.95</v>
      </c>
      <c r="F305" s="30">
        <v>20186873.109999999</v>
      </c>
    </row>
    <row r="306" spans="2:6" x14ac:dyDescent="0.3">
      <c r="B306" s="27" t="s">
        <v>35</v>
      </c>
      <c r="C306" s="28" t="s">
        <v>4</v>
      </c>
      <c r="D306" s="28" t="s">
        <v>39</v>
      </c>
      <c r="E306" s="28">
        <v>0.95</v>
      </c>
      <c r="F306" s="31">
        <v>20186873.109999999</v>
      </c>
    </row>
    <row r="307" spans="2:6" x14ac:dyDescent="0.3">
      <c r="B307" s="25" t="s">
        <v>35</v>
      </c>
      <c r="C307" s="26" t="s">
        <v>4</v>
      </c>
      <c r="D307" s="26" t="s">
        <v>39</v>
      </c>
      <c r="E307" s="26">
        <v>0.75</v>
      </c>
      <c r="F307" s="30">
        <v>16706471.310000001</v>
      </c>
    </row>
    <row r="308" spans="2:6" x14ac:dyDescent="0.3">
      <c r="B308" s="27" t="s">
        <v>35</v>
      </c>
      <c r="C308" s="28" t="s">
        <v>4</v>
      </c>
      <c r="D308" s="28" t="s">
        <v>39</v>
      </c>
      <c r="E308" s="28">
        <v>0.75</v>
      </c>
      <c r="F308" s="31">
        <v>16706471.310000001</v>
      </c>
    </row>
    <row r="309" spans="2:6" x14ac:dyDescent="0.3">
      <c r="B309" s="25" t="s">
        <v>35</v>
      </c>
      <c r="C309" s="26" t="s">
        <v>4</v>
      </c>
      <c r="D309" s="26" t="s">
        <v>39</v>
      </c>
      <c r="E309" s="26">
        <v>0.75</v>
      </c>
      <c r="F309" s="30">
        <v>16706471.310000001</v>
      </c>
    </row>
    <row r="310" spans="2:6" x14ac:dyDescent="0.3">
      <c r="B310" s="27" t="s">
        <v>35</v>
      </c>
      <c r="C310" s="28" t="s">
        <v>4</v>
      </c>
      <c r="D310" s="28" t="s">
        <v>39</v>
      </c>
      <c r="E310" s="28">
        <v>0.75</v>
      </c>
      <c r="F310" s="31">
        <v>16706471.310000001</v>
      </c>
    </row>
    <row r="311" spans="2:6" x14ac:dyDescent="0.3">
      <c r="B311" s="25" t="s">
        <v>35</v>
      </c>
      <c r="C311" s="26" t="s">
        <v>4</v>
      </c>
      <c r="D311" s="26" t="s">
        <v>39</v>
      </c>
      <c r="E311" s="26">
        <v>0.5</v>
      </c>
      <c r="F311" s="30">
        <v>14613852.609999999</v>
      </c>
    </row>
    <row r="312" spans="2:6" x14ac:dyDescent="0.3">
      <c r="B312" s="27" t="s">
        <v>35</v>
      </c>
      <c r="C312" s="28" t="s">
        <v>4</v>
      </c>
      <c r="D312" s="28" t="s">
        <v>39</v>
      </c>
      <c r="E312" s="28">
        <v>0.5</v>
      </c>
      <c r="F312" s="31">
        <v>14613852.609999999</v>
      </c>
    </row>
    <row r="313" spans="2:6" x14ac:dyDescent="0.3">
      <c r="B313" s="25" t="s">
        <v>35</v>
      </c>
      <c r="C313" s="26" t="s">
        <v>4</v>
      </c>
      <c r="D313" s="26" t="s">
        <v>39</v>
      </c>
      <c r="E313" s="26">
        <v>0.5</v>
      </c>
      <c r="F313" s="30">
        <v>14613852.609999999</v>
      </c>
    </row>
    <row r="314" spans="2:6" x14ac:dyDescent="0.3">
      <c r="B314" s="27" t="s">
        <v>35</v>
      </c>
      <c r="C314" s="28" t="s">
        <v>4</v>
      </c>
      <c r="D314" s="28" t="s">
        <v>39</v>
      </c>
      <c r="E314" s="28">
        <v>0.5</v>
      </c>
      <c r="F314" s="31">
        <v>14613852.609999999</v>
      </c>
    </row>
    <row r="315" spans="2:6" x14ac:dyDescent="0.3">
      <c r="B315" s="25" t="s">
        <v>35</v>
      </c>
      <c r="C315" s="26" t="s">
        <v>4</v>
      </c>
      <c r="D315" s="26" t="s">
        <v>39</v>
      </c>
      <c r="E315" s="26">
        <v>0.5</v>
      </c>
      <c r="F315" s="30">
        <v>14613852.609999999</v>
      </c>
    </row>
    <row r="316" spans="2:6" x14ac:dyDescent="0.3">
      <c r="B316" s="27" t="s">
        <v>35</v>
      </c>
      <c r="C316" s="28" t="s">
        <v>4</v>
      </c>
      <c r="D316" s="28" t="s">
        <v>39</v>
      </c>
      <c r="E316" s="28">
        <v>0.25</v>
      </c>
      <c r="F316" s="31">
        <v>12725956.43</v>
      </c>
    </row>
    <row r="317" spans="2:6" x14ac:dyDescent="0.3">
      <c r="B317" s="25" t="s">
        <v>35</v>
      </c>
      <c r="C317" s="26" t="s">
        <v>4</v>
      </c>
      <c r="D317" s="26" t="s">
        <v>39</v>
      </c>
      <c r="E317" s="26">
        <v>0.25</v>
      </c>
      <c r="F317" s="30">
        <v>12725956.43</v>
      </c>
    </row>
    <row r="318" spans="2:6" x14ac:dyDescent="0.3">
      <c r="B318" s="27" t="s">
        <v>35</v>
      </c>
      <c r="C318" s="28" t="s">
        <v>4</v>
      </c>
      <c r="D318" s="28" t="s">
        <v>39</v>
      </c>
      <c r="E318" s="28">
        <v>0.25</v>
      </c>
      <c r="F318" s="31">
        <v>12725956.43</v>
      </c>
    </row>
    <row r="319" spans="2:6" x14ac:dyDescent="0.3">
      <c r="B319" s="25" t="s">
        <v>35</v>
      </c>
      <c r="C319" s="26" t="s">
        <v>4</v>
      </c>
      <c r="D319" s="26" t="s">
        <v>39</v>
      </c>
      <c r="E319" s="26">
        <v>0.25</v>
      </c>
      <c r="F319" s="30">
        <v>12725956.43</v>
      </c>
    </row>
    <row r="320" spans="2:6" x14ac:dyDescent="0.3">
      <c r="B320" s="27" t="s">
        <v>35</v>
      </c>
      <c r="C320" s="28" t="s">
        <v>4</v>
      </c>
      <c r="D320" s="28" t="s">
        <v>39</v>
      </c>
      <c r="E320" s="28">
        <v>0.05</v>
      </c>
      <c r="F320" s="31">
        <v>10357123.49</v>
      </c>
    </row>
    <row r="321" spans="2:6" x14ac:dyDescent="0.3">
      <c r="B321" s="25" t="s">
        <v>35</v>
      </c>
      <c r="C321" s="26" t="s">
        <v>4</v>
      </c>
      <c r="D321" s="26" t="s">
        <v>39</v>
      </c>
      <c r="E321" s="26">
        <v>0.05</v>
      </c>
      <c r="F321" s="30">
        <v>10357123.49</v>
      </c>
    </row>
    <row r="322" spans="2:6" x14ac:dyDescent="0.3">
      <c r="B322" s="27" t="s">
        <v>35</v>
      </c>
      <c r="C322" s="28" t="s">
        <v>4</v>
      </c>
      <c r="D322" s="28" t="s">
        <v>39</v>
      </c>
      <c r="E322" s="28">
        <v>0.05</v>
      </c>
      <c r="F322" s="31">
        <v>10357123.49</v>
      </c>
    </row>
    <row r="323" spans="2:6" x14ac:dyDescent="0.3">
      <c r="B323" s="25" t="s">
        <v>35</v>
      </c>
      <c r="C323" s="26" t="s">
        <v>4</v>
      </c>
      <c r="D323" s="26" t="s">
        <v>39</v>
      </c>
      <c r="E323" s="26">
        <v>0</v>
      </c>
      <c r="F323" s="30">
        <v>5396758.1449999996</v>
      </c>
    </row>
    <row r="324" spans="2:6" x14ac:dyDescent="0.3">
      <c r="B324" s="27" t="s">
        <v>35</v>
      </c>
      <c r="C324" s="28" t="s">
        <v>4</v>
      </c>
      <c r="D324" s="28" t="s">
        <v>39</v>
      </c>
      <c r="E324" s="28" t="s">
        <v>25</v>
      </c>
      <c r="F324" s="31">
        <v>14847885.67</v>
      </c>
    </row>
    <row r="325" spans="2:6" x14ac:dyDescent="0.3">
      <c r="B325" s="25" t="s">
        <v>35</v>
      </c>
      <c r="C325" s="26" t="s">
        <v>4</v>
      </c>
      <c r="D325" s="26" t="s">
        <v>40</v>
      </c>
      <c r="E325" s="26">
        <v>1</v>
      </c>
      <c r="F325" s="30">
        <v>129.81804600000001</v>
      </c>
    </row>
    <row r="326" spans="2:6" x14ac:dyDescent="0.3">
      <c r="B326" s="27" t="s">
        <v>35</v>
      </c>
      <c r="C326" s="28" t="s">
        <v>4</v>
      </c>
      <c r="D326" s="28" t="s">
        <v>40</v>
      </c>
      <c r="E326" s="28">
        <v>0.95</v>
      </c>
      <c r="F326" s="31">
        <v>129.81549200000001</v>
      </c>
    </row>
    <row r="327" spans="2:6" x14ac:dyDescent="0.3">
      <c r="B327" s="25" t="s">
        <v>35</v>
      </c>
      <c r="C327" s="26" t="s">
        <v>4</v>
      </c>
      <c r="D327" s="26" t="s">
        <v>40</v>
      </c>
      <c r="E327" s="26">
        <v>0.95</v>
      </c>
      <c r="F327" s="30">
        <v>129.81549200000001</v>
      </c>
    </row>
    <row r="328" spans="2:6" x14ac:dyDescent="0.3">
      <c r="B328" s="27" t="s">
        <v>35</v>
      </c>
      <c r="C328" s="28" t="s">
        <v>4</v>
      </c>
      <c r="D328" s="28" t="s">
        <v>40</v>
      </c>
      <c r="E328" s="28">
        <v>0.95</v>
      </c>
      <c r="F328" s="31">
        <v>129.81549200000001</v>
      </c>
    </row>
    <row r="329" spans="2:6" x14ac:dyDescent="0.3">
      <c r="B329" s="25" t="s">
        <v>35</v>
      </c>
      <c r="C329" s="26" t="s">
        <v>4</v>
      </c>
      <c r="D329" s="26" t="s">
        <v>40</v>
      </c>
      <c r="E329" s="26">
        <v>0.75</v>
      </c>
      <c r="F329" s="30">
        <v>113.838116</v>
      </c>
    </row>
    <row r="330" spans="2:6" x14ac:dyDescent="0.3">
      <c r="B330" s="27" t="s">
        <v>35</v>
      </c>
      <c r="C330" s="28" t="s">
        <v>4</v>
      </c>
      <c r="D330" s="28" t="s">
        <v>40</v>
      </c>
      <c r="E330" s="28">
        <v>0.75</v>
      </c>
      <c r="F330" s="31">
        <v>113.838116</v>
      </c>
    </row>
    <row r="331" spans="2:6" x14ac:dyDescent="0.3">
      <c r="B331" s="25" t="s">
        <v>35</v>
      </c>
      <c r="C331" s="26" t="s">
        <v>4</v>
      </c>
      <c r="D331" s="26" t="s">
        <v>40</v>
      </c>
      <c r="E331" s="26">
        <v>0.75</v>
      </c>
      <c r="F331" s="30">
        <v>113.838116</v>
      </c>
    </row>
    <row r="332" spans="2:6" x14ac:dyDescent="0.3">
      <c r="B332" s="27" t="s">
        <v>35</v>
      </c>
      <c r="C332" s="28" t="s">
        <v>4</v>
      </c>
      <c r="D332" s="28" t="s">
        <v>40</v>
      </c>
      <c r="E332" s="28">
        <v>0.75</v>
      </c>
      <c r="F332" s="31">
        <v>113.838116</v>
      </c>
    </row>
    <row r="333" spans="2:6" x14ac:dyDescent="0.3">
      <c r="B333" s="25" t="s">
        <v>35</v>
      </c>
      <c r="C333" s="26" t="s">
        <v>4</v>
      </c>
      <c r="D333" s="26" t="s">
        <v>40</v>
      </c>
      <c r="E333" s="26">
        <v>0.5</v>
      </c>
      <c r="F333" s="30">
        <v>102.772233</v>
      </c>
    </row>
    <row r="334" spans="2:6" x14ac:dyDescent="0.3">
      <c r="B334" s="27" t="s">
        <v>35</v>
      </c>
      <c r="C334" s="28" t="s">
        <v>4</v>
      </c>
      <c r="D334" s="28" t="s">
        <v>40</v>
      </c>
      <c r="E334" s="28">
        <v>0.5</v>
      </c>
      <c r="F334" s="31">
        <v>102.772233</v>
      </c>
    </row>
    <row r="335" spans="2:6" x14ac:dyDescent="0.3">
      <c r="B335" s="25" t="s">
        <v>35</v>
      </c>
      <c r="C335" s="26" t="s">
        <v>4</v>
      </c>
      <c r="D335" s="26" t="s">
        <v>40</v>
      </c>
      <c r="E335" s="26">
        <v>0.5</v>
      </c>
      <c r="F335" s="30">
        <v>102.772233</v>
      </c>
    </row>
    <row r="336" spans="2:6" x14ac:dyDescent="0.3">
      <c r="B336" s="27" t="s">
        <v>35</v>
      </c>
      <c r="C336" s="28" t="s">
        <v>4</v>
      </c>
      <c r="D336" s="28" t="s">
        <v>40</v>
      </c>
      <c r="E336" s="28">
        <v>0.5</v>
      </c>
      <c r="F336" s="31">
        <v>102.772233</v>
      </c>
    </row>
    <row r="337" spans="2:6" x14ac:dyDescent="0.3">
      <c r="B337" s="25" t="s">
        <v>35</v>
      </c>
      <c r="C337" s="26" t="s">
        <v>4</v>
      </c>
      <c r="D337" s="26" t="s">
        <v>40</v>
      </c>
      <c r="E337" s="26">
        <v>0.5</v>
      </c>
      <c r="F337" s="30">
        <v>102.772233</v>
      </c>
    </row>
    <row r="338" spans="2:6" x14ac:dyDescent="0.3">
      <c r="B338" s="27" t="s">
        <v>35</v>
      </c>
      <c r="C338" s="28" t="s">
        <v>4</v>
      </c>
      <c r="D338" s="28" t="s">
        <v>40</v>
      </c>
      <c r="E338" s="28">
        <v>0.25</v>
      </c>
      <c r="F338" s="31">
        <v>95.394977999999995</v>
      </c>
    </row>
    <row r="339" spans="2:6" x14ac:dyDescent="0.3">
      <c r="B339" s="25" t="s">
        <v>35</v>
      </c>
      <c r="C339" s="26" t="s">
        <v>4</v>
      </c>
      <c r="D339" s="26" t="s">
        <v>40</v>
      </c>
      <c r="E339" s="26">
        <v>0.25</v>
      </c>
      <c r="F339" s="30">
        <v>95.394977999999995</v>
      </c>
    </row>
    <row r="340" spans="2:6" x14ac:dyDescent="0.3">
      <c r="B340" s="27" t="s">
        <v>35</v>
      </c>
      <c r="C340" s="28" t="s">
        <v>4</v>
      </c>
      <c r="D340" s="28" t="s">
        <v>40</v>
      </c>
      <c r="E340" s="28">
        <v>0.25</v>
      </c>
      <c r="F340" s="31">
        <v>95.394977999999995</v>
      </c>
    </row>
    <row r="341" spans="2:6" x14ac:dyDescent="0.3">
      <c r="B341" s="25" t="s">
        <v>35</v>
      </c>
      <c r="C341" s="26" t="s">
        <v>4</v>
      </c>
      <c r="D341" s="26" t="s">
        <v>40</v>
      </c>
      <c r="E341" s="26">
        <v>0.25</v>
      </c>
      <c r="F341" s="30">
        <v>95.394977999999995</v>
      </c>
    </row>
    <row r="342" spans="2:6" x14ac:dyDescent="0.3">
      <c r="B342" s="27" t="s">
        <v>35</v>
      </c>
      <c r="C342" s="28" t="s">
        <v>4</v>
      </c>
      <c r="D342" s="28" t="s">
        <v>40</v>
      </c>
      <c r="E342" s="28">
        <v>0.05</v>
      </c>
      <c r="F342" s="31">
        <v>84.743393999999995</v>
      </c>
    </row>
    <row r="343" spans="2:6" x14ac:dyDescent="0.3">
      <c r="B343" s="25" t="s">
        <v>35</v>
      </c>
      <c r="C343" s="26" t="s">
        <v>4</v>
      </c>
      <c r="D343" s="26" t="s">
        <v>40</v>
      </c>
      <c r="E343" s="26">
        <v>0.05</v>
      </c>
      <c r="F343" s="30">
        <v>84.743393999999995</v>
      </c>
    </row>
    <row r="344" spans="2:6" x14ac:dyDescent="0.3">
      <c r="B344" s="27" t="s">
        <v>35</v>
      </c>
      <c r="C344" s="28" t="s">
        <v>4</v>
      </c>
      <c r="D344" s="28" t="s">
        <v>40</v>
      </c>
      <c r="E344" s="28">
        <v>0.05</v>
      </c>
      <c r="F344" s="31">
        <v>84.743393999999995</v>
      </c>
    </row>
    <row r="345" spans="2:6" x14ac:dyDescent="0.3">
      <c r="B345" s="25" t="s">
        <v>35</v>
      </c>
      <c r="C345" s="26" t="s">
        <v>4</v>
      </c>
      <c r="D345" s="26" t="s">
        <v>40</v>
      </c>
      <c r="E345" s="26">
        <v>0</v>
      </c>
      <c r="F345" s="30">
        <v>84.743393999999995</v>
      </c>
    </row>
    <row r="346" spans="2:6" x14ac:dyDescent="0.3">
      <c r="B346" s="27" t="s">
        <v>35</v>
      </c>
      <c r="C346" s="28" t="s">
        <v>4</v>
      </c>
      <c r="D346" s="28" t="s">
        <v>40</v>
      </c>
      <c r="E346" s="28" t="s">
        <v>25</v>
      </c>
      <c r="F346" s="31">
        <v>105.039751</v>
      </c>
    </row>
    <row r="347" spans="2:6" x14ac:dyDescent="0.3">
      <c r="B347" s="25" t="s">
        <v>35</v>
      </c>
      <c r="C347" s="26" t="s">
        <v>4</v>
      </c>
      <c r="D347" s="26" t="s">
        <v>41</v>
      </c>
      <c r="E347" s="26">
        <v>1</v>
      </c>
      <c r="F347" s="30">
        <v>159.91544999999999</v>
      </c>
    </row>
    <row r="348" spans="2:6" x14ac:dyDescent="0.3">
      <c r="B348" s="27" t="s">
        <v>35</v>
      </c>
      <c r="C348" s="28" t="s">
        <v>4</v>
      </c>
      <c r="D348" s="28" t="s">
        <v>41</v>
      </c>
      <c r="E348" s="28">
        <v>0.95</v>
      </c>
      <c r="F348" s="31">
        <v>121.335227</v>
      </c>
    </row>
    <row r="349" spans="2:6" x14ac:dyDescent="0.3">
      <c r="B349" s="25" t="s">
        <v>35</v>
      </c>
      <c r="C349" s="26" t="s">
        <v>4</v>
      </c>
      <c r="D349" s="26" t="s">
        <v>41</v>
      </c>
      <c r="E349" s="26">
        <v>0.95</v>
      </c>
      <c r="F349" s="30">
        <v>121.335227</v>
      </c>
    </row>
    <row r="350" spans="2:6" x14ac:dyDescent="0.3">
      <c r="B350" s="27" t="s">
        <v>35</v>
      </c>
      <c r="C350" s="28" t="s">
        <v>4</v>
      </c>
      <c r="D350" s="28" t="s">
        <v>41</v>
      </c>
      <c r="E350" s="28">
        <v>0.95</v>
      </c>
      <c r="F350" s="31">
        <v>121.335227</v>
      </c>
    </row>
    <row r="351" spans="2:6" x14ac:dyDescent="0.3">
      <c r="B351" s="25" t="s">
        <v>35</v>
      </c>
      <c r="C351" s="26" t="s">
        <v>4</v>
      </c>
      <c r="D351" s="26" t="s">
        <v>41</v>
      </c>
      <c r="E351" s="26">
        <v>0.75</v>
      </c>
      <c r="F351" s="30">
        <v>105.452277</v>
      </c>
    </row>
    <row r="352" spans="2:6" x14ac:dyDescent="0.3">
      <c r="B352" s="27" t="s">
        <v>35</v>
      </c>
      <c r="C352" s="28" t="s">
        <v>4</v>
      </c>
      <c r="D352" s="28" t="s">
        <v>41</v>
      </c>
      <c r="E352" s="28">
        <v>0.75</v>
      </c>
      <c r="F352" s="31">
        <v>105.452277</v>
      </c>
    </row>
    <row r="353" spans="2:6" x14ac:dyDescent="0.3">
      <c r="B353" s="25" t="s">
        <v>35</v>
      </c>
      <c r="C353" s="26" t="s">
        <v>4</v>
      </c>
      <c r="D353" s="26" t="s">
        <v>41</v>
      </c>
      <c r="E353" s="26">
        <v>0.75</v>
      </c>
      <c r="F353" s="30">
        <v>105.452277</v>
      </c>
    </row>
    <row r="354" spans="2:6" x14ac:dyDescent="0.3">
      <c r="B354" s="27" t="s">
        <v>35</v>
      </c>
      <c r="C354" s="28" t="s">
        <v>4</v>
      </c>
      <c r="D354" s="28" t="s">
        <v>41</v>
      </c>
      <c r="E354" s="28">
        <v>0.75</v>
      </c>
      <c r="F354" s="31">
        <v>105.452277</v>
      </c>
    </row>
    <row r="355" spans="2:6" x14ac:dyDescent="0.3">
      <c r="B355" s="25" t="s">
        <v>35</v>
      </c>
      <c r="C355" s="26" t="s">
        <v>4</v>
      </c>
      <c r="D355" s="26" t="s">
        <v>41</v>
      </c>
      <c r="E355" s="26">
        <v>0.5</v>
      </c>
      <c r="F355" s="30">
        <v>94.599114999999998</v>
      </c>
    </row>
    <row r="356" spans="2:6" x14ac:dyDescent="0.3">
      <c r="B356" s="27" t="s">
        <v>35</v>
      </c>
      <c r="C356" s="28" t="s">
        <v>4</v>
      </c>
      <c r="D356" s="28" t="s">
        <v>41</v>
      </c>
      <c r="E356" s="28">
        <v>0.5</v>
      </c>
      <c r="F356" s="31">
        <v>94.599114999999998</v>
      </c>
    </row>
    <row r="357" spans="2:6" x14ac:dyDescent="0.3">
      <c r="B357" s="25" t="s">
        <v>35</v>
      </c>
      <c r="C357" s="26" t="s">
        <v>4</v>
      </c>
      <c r="D357" s="26" t="s">
        <v>41</v>
      </c>
      <c r="E357" s="26">
        <v>0.5</v>
      </c>
      <c r="F357" s="30">
        <v>94.599114999999998</v>
      </c>
    </row>
    <row r="358" spans="2:6" x14ac:dyDescent="0.3">
      <c r="B358" s="27" t="s">
        <v>35</v>
      </c>
      <c r="C358" s="28" t="s">
        <v>4</v>
      </c>
      <c r="D358" s="28" t="s">
        <v>41</v>
      </c>
      <c r="E358" s="28">
        <v>0.5</v>
      </c>
      <c r="F358" s="31">
        <v>94.599114999999998</v>
      </c>
    </row>
    <row r="359" spans="2:6" x14ac:dyDescent="0.3">
      <c r="B359" s="25" t="s">
        <v>35</v>
      </c>
      <c r="C359" s="26" t="s">
        <v>4</v>
      </c>
      <c r="D359" s="26" t="s">
        <v>41</v>
      </c>
      <c r="E359" s="26">
        <v>0.5</v>
      </c>
      <c r="F359" s="30">
        <v>94.599114999999998</v>
      </c>
    </row>
    <row r="360" spans="2:6" x14ac:dyDescent="0.3">
      <c r="B360" s="27" t="s">
        <v>35</v>
      </c>
      <c r="C360" s="28" t="s">
        <v>4</v>
      </c>
      <c r="D360" s="28" t="s">
        <v>41</v>
      </c>
      <c r="E360" s="28">
        <v>0.25</v>
      </c>
      <c r="F360" s="31">
        <v>84.856380999999999</v>
      </c>
    </row>
    <row r="361" spans="2:6" x14ac:dyDescent="0.3">
      <c r="B361" s="25" t="s">
        <v>35</v>
      </c>
      <c r="C361" s="26" t="s">
        <v>4</v>
      </c>
      <c r="D361" s="26" t="s">
        <v>41</v>
      </c>
      <c r="E361" s="26">
        <v>0.25</v>
      </c>
      <c r="F361" s="30">
        <v>84.856380999999999</v>
      </c>
    </row>
    <row r="362" spans="2:6" x14ac:dyDescent="0.3">
      <c r="B362" s="27" t="s">
        <v>35</v>
      </c>
      <c r="C362" s="28" t="s">
        <v>4</v>
      </c>
      <c r="D362" s="28" t="s">
        <v>41</v>
      </c>
      <c r="E362" s="28">
        <v>0.25</v>
      </c>
      <c r="F362" s="31">
        <v>84.856380999999999</v>
      </c>
    </row>
    <row r="363" spans="2:6" x14ac:dyDescent="0.3">
      <c r="B363" s="25" t="s">
        <v>35</v>
      </c>
      <c r="C363" s="26" t="s">
        <v>4</v>
      </c>
      <c r="D363" s="26" t="s">
        <v>41</v>
      </c>
      <c r="E363" s="26">
        <v>0.25</v>
      </c>
      <c r="F363" s="30">
        <v>84.856380999999999</v>
      </c>
    </row>
    <row r="364" spans="2:6" x14ac:dyDescent="0.3">
      <c r="B364" s="27" t="s">
        <v>35</v>
      </c>
      <c r="C364" s="28" t="s">
        <v>4</v>
      </c>
      <c r="D364" s="28" t="s">
        <v>41</v>
      </c>
      <c r="E364" s="28">
        <v>0.05</v>
      </c>
      <c r="F364" s="31">
        <v>73.287300999999999</v>
      </c>
    </row>
    <row r="365" spans="2:6" x14ac:dyDescent="0.3">
      <c r="B365" s="25" t="s">
        <v>35</v>
      </c>
      <c r="C365" s="26" t="s">
        <v>4</v>
      </c>
      <c r="D365" s="26" t="s">
        <v>41</v>
      </c>
      <c r="E365" s="26">
        <v>0.05</v>
      </c>
      <c r="F365" s="30">
        <v>73.287300999999999</v>
      </c>
    </row>
    <row r="366" spans="2:6" x14ac:dyDescent="0.3">
      <c r="B366" s="27" t="s">
        <v>35</v>
      </c>
      <c r="C366" s="28" t="s">
        <v>4</v>
      </c>
      <c r="D366" s="28" t="s">
        <v>41</v>
      </c>
      <c r="E366" s="28">
        <v>0.05</v>
      </c>
      <c r="F366" s="31">
        <v>73.287300999999999</v>
      </c>
    </row>
    <row r="367" spans="2:6" x14ac:dyDescent="0.3">
      <c r="B367" s="25" t="s">
        <v>35</v>
      </c>
      <c r="C367" s="26" t="s">
        <v>4</v>
      </c>
      <c r="D367" s="26" t="s">
        <v>41</v>
      </c>
      <c r="E367" s="26">
        <v>0</v>
      </c>
      <c r="F367" s="30">
        <v>53.501714999999997</v>
      </c>
    </row>
    <row r="368" spans="2:6" x14ac:dyDescent="0.3">
      <c r="B368" s="27" t="s">
        <v>35</v>
      </c>
      <c r="C368" s="28" t="s">
        <v>4</v>
      </c>
      <c r="D368" s="28" t="s">
        <v>41</v>
      </c>
      <c r="E368" s="28" t="s">
        <v>25</v>
      </c>
      <c r="F368" s="31">
        <v>95.704896000000005</v>
      </c>
    </row>
    <row r="369" spans="2:6" x14ac:dyDescent="0.3">
      <c r="B369" s="25" t="s">
        <v>35</v>
      </c>
      <c r="C369" s="26" t="s">
        <v>4</v>
      </c>
      <c r="D369" s="26" t="s">
        <v>42</v>
      </c>
      <c r="E369" s="26">
        <v>1</v>
      </c>
      <c r="F369" s="30">
        <v>276.44454300000001</v>
      </c>
    </row>
    <row r="370" spans="2:6" x14ac:dyDescent="0.3">
      <c r="B370" s="27" t="s">
        <v>35</v>
      </c>
      <c r="C370" s="28" t="s">
        <v>4</v>
      </c>
      <c r="D370" s="28" t="s">
        <v>42</v>
      </c>
      <c r="E370" s="28">
        <v>0.95</v>
      </c>
      <c r="F370" s="31">
        <v>235.37237400000001</v>
      </c>
    </row>
    <row r="371" spans="2:6" x14ac:dyDescent="0.3">
      <c r="B371" s="25" t="s">
        <v>35</v>
      </c>
      <c r="C371" s="26" t="s">
        <v>4</v>
      </c>
      <c r="D371" s="26" t="s">
        <v>42</v>
      </c>
      <c r="E371" s="26">
        <v>0.95</v>
      </c>
      <c r="F371" s="30">
        <v>235.37237400000001</v>
      </c>
    </row>
    <row r="372" spans="2:6" x14ac:dyDescent="0.3">
      <c r="B372" s="27" t="s">
        <v>35</v>
      </c>
      <c r="C372" s="28" t="s">
        <v>4</v>
      </c>
      <c r="D372" s="28" t="s">
        <v>42</v>
      </c>
      <c r="E372" s="28">
        <v>0.95</v>
      </c>
      <c r="F372" s="31">
        <v>235.37237400000001</v>
      </c>
    </row>
    <row r="373" spans="2:6" x14ac:dyDescent="0.3">
      <c r="B373" s="25" t="s">
        <v>35</v>
      </c>
      <c r="C373" s="26" t="s">
        <v>4</v>
      </c>
      <c r="D373" s="26" t="s">
        <v>42</v>
      </c>
      <c r="E373" s="26">
        <v>0.75</v>
      </c>
      <c r="F373" s="30">
        <v>216.571448</v>
      </c>
    </row>
    <row r="374" spans="2:6" x14ac:dyDescent="0.3">
      <c r="B374" s="27" t="s">
        <v>35</v>
      </c>
      <c r="C374" s="28" t="s">
        <v>4</v>
      </c>
      <c r="D374" s="28" t="s">
        <v>42</v>
      </c>
      <c r="E374" s="28">
        <v>0.75</v>
      </c>
      <c r="F374" s="31">
        <v>216.571448</v>
      </c>
    </row>
    <row r="375" spans="2:6" x14ac:dyDescent="0.3">
      <c r="B375" s="25" t="s">
        <v>35</v>
      </c>
      <c r="C375" s="26" t="s">
        <v>4</v>
      </c>
      <c r="D375" s="26" t="s">
        <v>42</v>
      </c>
      <c r="E375" s="26">
        <v>0.75</v>
      </c>
      <c r="F375" s="30">
        <v>216.571448</v>
      </c>
    </row>
    <row r="376" spans="2:6" x14ac:dyDescent="0.3">
      <c r="B376" s="27" t="s">
        <v>35</v>
      </c>
      <c r="C376" s="28" t="s">
        <v>4</v>
      </c>
      <c r="D376" s="28" t="s">
        <v>42</v>
      </c>
      <c r="E376" s="28">
        <v>0.75</v>
      </c>
      <c r="F376" s="31">
        <v>216.571448</v>
      </c>
    </row>
    <row r="377" spans="2:6" x14ac:dyDescent="0.3">
      <c r="B377" s="25" t="s">
        <v>35</v>
      </c>
      <c r="C377" s="26" t="s">
        <v>4</v>
      </c>
      <c r="D377" s="26" t="s">
        <v>42</v>
      </c>
      <c r="E377" s="26">
        <v>0.5</v>
      </c>
      <c r="F377" s="30">
        <v>203.59415999999999</v>
      </c>
    </row>
    <row r="378" spans="2:6" x14ac:dyDescent="0.3">
      <c r="B378" s="27" t="s">
        <v>35</v>
      </c>
      <c r="C378" s="28" t="s">
        <v>4</v>
      </c>
      <c r="D378" s="28" t="s">
        <v>42</v>
      </c>
      <c r="E378" s="28">
        <v>0.5</v>
      </c>
      <c r="F378" s="31">
        <v>203.59415999999999</v>
      </c>
    </row>
    <row r="379" spans="2:6" x14ac:dyDescent="0.3">
      <c r="B379" s="25" t="s">
        <v>35</v>
      </c>
      <c r="C379" s="26" t="s">
        <v>4</v>
      </c>
      <c r="D379" s="26" t="s">
        <v>42</v>
      </c>
      <c r="E379" s="26">
        <v>0.5</v>
      </c>
      <c r="F379" s="30">
        <v>203.59415999999999</v>
      </c>
    </row>
    <row r="380" spans="2:6" x14ac:dyDescent="0.3">
      <c r="B380" s="27" t="s">
        <v>35</v>
      </c>
      <c r="C380" s="28" t="s">
        <v>4</v>
      </c>
      <c r="D380" s="28" t="s">
        <v>42</v>
      </c>
      <c r="E380" s="28">
        <v>0.5</v>
      </c>
      <c r="F380" s="31">
        <v>203.59415999999999</v>
      </c>
    </row>
    <row r="381" spans="2:6" x14ac:dyDescent="0.3">
      <c r="B381" s="25" t="s">
        <v>35</v>
      </c>
      <c r="C381" s="26" t="s">
        <v>4</v>
      </c>
      <c r="D381" s="26" t="s">
        <v>42</v>
      </c>
      <c r="E381" s="26">
        <v>0.5</v>
      </c>
      <c r="F381" s="30">
        <v>203.59415999999999</v>
      </c>
    </row>
    <row r="382" spans="2:6" x14ac:dyDescent="0.3">
      <c r="B382" s="27" t="s">
        <v>35</v>
      </c>
      <c r="C382" s="28" t="s">
        <v>4</v>
      </c>
      <c r="D382" s="28" t="s">
        <v>42</v>
      </c>
      <c r="E382" s="28">
        <v>0.25</v>
      </c>
      <c r="F382" s="31">
        <v>191.006507</v>
      </c>
    </row>
    <row r="383" spans="2:6" x14ac:dyDescent="0.3">
      <c r="B383" s="25" t="s">
        <v>35</v>
      </c>
      <c r="C383" s="26" t="s">
        <v>4</v>
      </c>
      <c r="D383" s="26" t="s">
        <v>42</v>
      </c>
      <c r="E383" s="26">
        <v>0.25</v>
      </c>
      <c r="F383" s="30">
        <v>191.006507</v>
      </c>
    </row>
    <row r="384" spans="2:6" x14ac:dyDescent="0.3">
      <c r="B384" s="27" t="s">
        <v>35</v>
      </c>
      <c r="C384" s="28" t="s">
        <v>4</v>
      </c>
      <c r="D384" s="28" t="s">
        <v>42</v>
      </c>
      <c r="E384" s="28">
        <v>0.25</v>
      </c>
      <c r="F384" s="31">
        <v>191.006507</v>
      </c>
    </row>
    <row r="385" spans="2:6" x14ac:dyDescent="0.3">
      <c r="B385" s="25" t="s">
        <v>35</v>
      </c>
      <c r="C385" s="26" t="s">
        <v>4</v>
      </c>
      <c r="D385" s="26" t="s">
        <v>42</v>
      </c>
      <c r="E385" s="26">
        <v>0.25</v>
      </c>
      <c r="F385" s="30">
        <v>191.006507</v>
      </c>
    </row>
    <row r="386" spans="2:6" x14ac:dyDescent="0.3">
      <c r="B386" s="27" t="s">
        <v>35</v>
      </c>
      <c r="C386" s="28" t="s">
        <v>4</v>
      </c>
      <c r="D386" s="28" t="s">
        <v>42</v>
      </c>
      <c r="E386" s="28">
        <v>0.05</v>
      </c>
      <c r="F386" s="31">
        <v>174.95840799999999</v>
      </c>
    </row>
    <row r="387" spans="2:6" x14ac:dyDescent="0.3">
      <c r="B387" s="25" t="s">
        <v>35</v>
      </c>
      <c r="C387" s="26" t="s">
        <v>4</v>
      </c>
      <c r="D387" s="26" t="s">
        <v>42</v>
      </c>
      <c r="E387" s="26">
        <v>0.05</v>
      </c>
      <c r="F387" s="30">
        <v>174.95840799999999</v>
      </c>
    </row>
    <row r="388" spans="2:6" x14ac:dyDescent="0.3">
      <c r="B388" s="27" t="s">
        <v>35</v>
      </c>
      <c r="C388" s="28" t="s">
        <v>4</v>
      </c>
      <c r="D388" s="28" t="s">
        <v>42</v>
      </c>
      <c r="E388" s="28">
        <v>0.05</v>
      </c>
      <c r="F388" s="31">
        <v>174.95840799999999</v>
      </c>
    </row>
    <row r="389" spans="2:6" x14ac:dyDescent="0.3">
      <c r="B389" s="25" t="s">
        <v>35</v>
      </c>
      <c r="C389" s="26" t="s">
        <v>4</v>
      </c>
      <c r="D389" s="26" t="s">
        <v>42</v>
      </c>
      <c r="E389" s="26">
        <v>0</v>
      </c>
      <c r="F389" s="30">
        <v>144.03654499999999</v>
      </c>
    </row>
    <row r="390" spans="2:6" x14ac:dyDescent="0.3">
      <c r="B390" s="27" t="s">
        <v>35</v>
      </c>
      <c r="C390" s="28" t="s">
        <v>4</v>
      </c>
      <c r="D390" s="28" t="s">
        <v>42</v>
      </c>
      <c r="E390" s="28" t="s">
        <v>25</v>
      </c>
      <c r="F390" s="31">
        <v>204.11605499999999</v>
      </c>
    </row>
    <row r="391" spans="2:6" x14ac:dyDescent="0.3">
      <c r="B391" s="25" t="s">
        <v>35</v>
      </c>
      <c r="C391" s="26" t="s">
        <v>4</v>
      </c>
      <c r="D391" s="26" t="s">
        <v>43</v>
      </c>
      <c r="E391" s="26">
        <v>1</v>
      </c>
      <c r="F391" s="30">
        <v>28524850.239999998</v>
      </c>
    </row>
    <row r="392" spans="2:6" x14ac:dyDescent="0.3">
      <c r="B392" s="27" t="s">
        <v>35</v>
      </c>
      <c r="C392" s="28" t="s">
        <v>4</v>
      </c>
      <c r="D392" s="28" t="s">
        <v>43</v>
      </c>
      <c r="E392" s="28">
        <v>0.95</v>
      </c>
      <c r="F392" s="31">
        <v>21196216.77</v>
      </c>
    </row>
    <row r="393" spans="2:6" x14ac:dyDescent="0.3">
      <c r="B393" s="25" t="s">
        <v>35</v>
      </c>
      <c r="C393" s="26" t="s">
        <v>4</v>
      </c>
      <c r="D393" s="26" t="s">
        <v>43</v>
      </c>
      <c r="E393" s="26">
        <v>0.95</v>
      </c>
      <c r="F393" s="30">
        <v>21196216.77</v>
      </c>
    </row>
    <row r="394" spans="2:6" x14ac:dyDescent="0.3">
      <c r="B394" s="27" t="s">
        <v>35</v>
      </c>
      <c r="C394" s="28" t="s">
        <v>4</v>
      </c>
      <c r="D394" s="28" t="s">
        <v>43</v>
      </c>
      <c r="E394" s="28">
        <v>0.95</v>
      </c>
      <c r="F394" s="31">
        <v>21196216.77</v>
      </c>
    </row>
    <row r="395" spans="2:6" x14ac:dyDescent="0.3">
      <c r="B395" s="25" t="s">
        <v>35</v>
      </c>
      <c r="C395" s="26" t="s">
        <v>4</v>
      </c>
      <c r="D395" s="26" t="s">
        <v>43</v>
      </c>
      <c r="E395" s="26">
        <v>0.75</v>
      </c>
      <c r="F395" s="30">
        <v>17541794.870000001</v>
      </c>
    </row>
    <row r="396" spans="2:6" x14ac:dyDescent="0.3">
      <c r="B396" s="27" t="s">
        <v>35</v>
      </c>
      <c r="C396" s="28" t="s">
        <v>4</v>
      </c>
      <c r="D396" s="28" t="s">
        <v>43</v>
      </c>
      <c r="E396" s="28">
        <v>0.75</v>
      </c>
      <c r="F396" s="31">
        <v>17541794.870000001</v>
      </c>
    </row>
    <row r="397" spans="2:6" x14ac:dyDescent="0.3">
      <c r="B397" s="25" t="s">
        <v>35</v>
      </c>
      <c r="C397" s="26" t="s">
        <v>4</v>
      </c>
      <c r="D397" s="26" t="s">
        <v>43</v>
      </c>
      <c r="E397" s="26">
        <v>0.75</v>
      </c>
      <c r="F397" s="30">
        <v>17541794.870000001</v>
      </c>
    </row>
    <row r="398" spans="2:6" x14ac:dyDescent="0.3">
      <c r="B398" s="27" t="s">
        <v>35</v>
      </c>
      <c r="C398" s="28" t="s">
        <v>4</v>
      </c>
      <c r="D398" s="28" t="s">
        <v>43</v>
      </c>
      <c r="E398" s="28">
        <v>0.75</v>
      </c>
      <c r="F398" s="31">
        <v>17541794.870000001</v>
      </c>
    </row>
    <row r="399" spans="2:6" x14ac:dyDescent="0.3">
      <c r="B399" s="25" t="s">
        <v>35</v>
      </c>
      <c r="C399" s="26" t="s">
        <v>4</v>
      </c>
      <c r="D399" s="26" t="s">
        <v>43</v>
      </c>
      <c r="E399" s="26">
        <v>0.5</v>
      </c>
      <c r="F399" s="30">
        <v>15344545.25</v>
      </c>
    </row>
    <row r="400" spans="2:6" x14ac:dyDescent="0.3">
      <c r="B400" s="27" t="s">
        <v>35</v>
      </c>
      <c r="C400" s="28" t="s">
        <v>4</v>
      </c>
      <c r="D400" s="28" t="s">
        <v>43</v>
      </c>
      <c r="E400" s="28">
        <v>0.5</v>
      </c>
      <c r="F400" s="31">
        <v>15344545.25</v>
      </c>
    </row>
    <row r="401" spans="2:6" x14ac:dyDescent="0.3">
      <c r="B401" s="25" t="s">
        <v>35</v>
      </c>
      <c r="C401" s="26" t="s">
        <v>4</v>
      </c>
      <c r="D401" s="26" t="s">
        <v>43</v>
      </c>
      <c r="E401" s="26">
        <v>0.5</v>
      </c>
      <c r="F401" s="30">
        <v>15344545.25</v>
      </c>
    </row>
    <row r="402" spans="2:6" x14ac:dyDescent="0.3">
      <c r="B402" s="27" t="s">
        <v>35</v>
      </c>
      <c r="C402" s="28" t="s">
        <v>4</v>
      </c>
      <c r="D402" s="28" t="s">
        <v>43</v>
      </c>
      <c r="E402" s="28">
        <v>0.5</v>
      </c>
      <c r="F402" s="31">
        <v>15344545.25</v>
      </c>
    </row>
    <row r="403" spans="2:6" x14ac:dyDescent="0.3">
      <c r="B403" s="25" t="s">
        <v>35</v>
      </c>
      <c r="C403" s="26" t="s">
        <v>4</v>
      </c>
      <c r="D403" s="26" t="s">
        <v>43</v>
      </c>
      <c r="E403" s="26">
        <v>0.5</v>
      </c>
      <c r="F403" s="30">
        <v>15344545.25</v>
      </c>
    </row>
    <row r="404" spans="2:6" x14ac:dyDescent="0.3">
      <c r="B404" s="27" t="s">
        <v>35</v>
      </c>
      <c r="C404" s="28" t="s">
        <v>4</v>
      </c>
      <c r="D404" s="28" t="s">
        <v>43</v>
      </c>
      <c r="E404" s="28">
        <v>0.25</v>
      </c>
      <c r="F404" s="31">
        <v>13362254.26</v>
      </c>
    </row>
    <row r="405" spans="2:6" x14ac:dyDescent="0.3">
      <c r="B405" s="25" t="s">
        <v>35</v>
      </c>
      <c r="C405" s="26" t="s">
        <v>4</v>
      </c>
      <c r="D405" s="26" t="s">
        <v>43</v>
      </c>
      <c r="E405" s="26">
        <v>0.25</v>
      </c>
      <c r="F405" s="30">
        <v>13362254.26</v>
      </c>
    </row>
    <row r="406" spans="2:6" x14ac:dyDescent="0.3">
      <c r="B406" s="27" t="s">
        <v>35</v>
      </c>
      <c r="C406" s="28" t="s">
        <v>4</v>
      </c>
      <c r="D406" s="28" t="s">
        <v>43</v>
      </c>
      <c r="E406" s="28">
        <v>0.25</v>
      </c>
      <c r="F406" s="31">
        <v>13362254.26</v>
      </c>
    </row>
    <row r="407" spans="2:6" x14ac:dyDescent="0.3">
      <c r="B407" s="25" t="s">
        <v>35</v>
      </c>
      <c r="C407" s="26" t="s">
        <v>4</v>
      </c>
      <c r="D407" s="26" t="s">
        <v>43</v>
      </c>
      <c r="E407" s="26">
        <v>0.25</v>
      </c>
      <c r="F407" s="30">
        <v>13362254.26</v>
      </c>
    </row>
    <row r="408" spans="2:6" x14ac:dyDescent="0.3">
      <c r="B408" s="27" t="s">
        <v>35</v>
      </c>
      <c r="C408" s="28" t="s">
        <v>4</v>
      </c>
      <c r="D408" s="28" t="s">
        <v>43</v>
      </c>
      <c r="E408" s="28">
        <v>0.05</v>
      </c>
      <c r="F408" s="31">
        <v>10874979.66</v>
      </c>
    </row>
    <row r="409" spans="2:6" x14ac:dyDescent="0.3">
      <c r="B409" s="25" t="s">
        <v>35</v>
      </c>
      <c r="C409" s="26" t="s">
        <v>4</v>
      </c>
      <c r="D409" s="26" t="s">
        <v>43</v>
      </c>
      <c r="E409" s="26">
        <v>0.05</v>
      </c>
      <c r="F409" s="30">
        <v>10874979.66</v>
      </c>
    </row>
    <row r="410" spans="2:6" x14ac:dyDescent="0.3">
      <c r="B410" s="27" t="s">
        <v>35</v>
      </c>
      <c r="C410" s="28" t="s">
        <v>4</v>
      </c>
      <c r="D410" s="28" t="s">
        <v>43</v>
      </c>
      <c r="E410" s="28">
        <v>0.05</v>
      </c>
      <c r="F410" s="31">
        <v>10874979.66</v>
      </c>
    </row>
    <row r="411" spans="2:6" x14ac:dyDescent="0.3">
      <c r="B411" s="25" t="s">
        <v>35</v>
      </c>
      <c r="C411" s="26" t="s">
        <v>4</v>
      </c>
      <c r="D411" s="26" t="s">
        <v>43</v>
      </c>
      <c r="E411" s="26">
        <v>0</v>
      </c>
      <c r="F411" s="30">
        <v>5666596.0530000003</v>
      </c>
    </row>
    <row r="412" spans="2:6" x14ac:dyDescent="0.3">
      <c r="B412" s="27" t="s">
        <v>35</v>
      </c>
      <c r="C412" s="28" t="s">
        <v>4</v>
      </c>
      <c r="D412" s="28" t="s">
        <v>43</v>
      </c>
      <c r="E412" s="28" t="s">
        <v>25</v>
      </c>
      <c r="F412" s="31">
        <v>15590279.960000001</v>
      </c>
    </row>
    <row r="413" spans="2:6" x14ac:dyDescent="0.3">
      <c r="B413" s="25" t="s">
        <v>35</v>
      </c>
      <c r="C413" s="26" t="s">
        <v>4</v>
      </c>
      <c r="D413" s="26" t="s">
        <v>44</v>
      </c>
      <c r="E413" s="26">
        <v>1</v>
      </c>
      <c r="F413" s="30">
        <v>167.91122200000001</v>
      </c>
    </row>
    <row r="414" spans="2:6" x14ac:dyDescent="0.3">
      <c r="B414" s="27" t="s">
        <v>35</v>
      </c>
      <c r="C414" s="28" t="s">
        <v>4</v>
      </c>
      <c r="D414" s="28" t="s">
        <v>44</v>
      </c>
      <c r="E414" s="28">
        <v>0.95</v>
      </c>
      <c r="F414" s="31">
        <v>127.401988</v>
      </c>
    </row>
    <row r="415" spans="2:6" x14ac:dyDescent="0.3">
      <c r="B415" s="25" t="s">
        <v>35</v>
      </c>
      <c r="C415" s="26" t="s">
        <v>4</v>
      </c>
      <c r="D415" s="26" t="s">
        <v>44</v>
      </c>
      <c r="E415" s="26">
        <v>0.95</v>
      </c>
      <c r="F415" s="30">
        <v>127.401988</v>
      </c>
    </row>
    <row r="416" spans="2:6" x14ac:dyDescent="0.3">
      <c r="B416" s="27" t="s">
        <v>35</v>
      </c>
      <c r="C416" s="28" t="s">
        <v>4</v>
      </c>
      <c r="D416" s="28" t="s">
        <v>44</v>
      </c>
      <c r="E416" s="28">
        <v>0.95</v>
      </c>
      <c r="F416" s="31">
        <v>127.401988</v>
      </c>
    </row>
    <row r="417" spans="2:6" x14ac:dyDescent="0.3">
      <c r="B417" s="25" t="s">
        <v>35</v>
      </c>
      <c r="C417" s="26" t="s">
        <v>4</v>
      </c>
      <c r="D417" s="26" t="s">
        <v>44</v>
      </c>
      <c r="E417" s="26">
        <v>0.75</v>
      </c>
      <c r="F417" s="30">
        <v>110.72489</v>
      </c>
    </row>
    <row r="418" spans="2:6" x14ac:dyDescent="0.3">
      <c r="B418" s="27" t="s">
        <v>35</v>
      </c>
      <c r="C418" s="28" t="s">
        <v>4</v>
      </c>
      <c r="D418" s="28" t="s">
        <v>44</v>
      </c>
      <c r="E418" s="28">
        <v>0.75</v>
      </c>
      <c r="F418" s="31">
        <v>110.72489</v>
      </c>
    </row>
    <row r="419" spans="2:6" x14ac:dyDescent="0.3">
      <c r="B419" s="25" t="s">
        <v>35</v>
      </c>
      <c r="C419" s="26" t="s">
        <v>4</v>
      </c>
      <c r="D419" s="26" t="s">
        <v>44</v>
      </c>
      <c r="E419" s="26">
        <v>0.75</v>
      </c>
      <c r="F419" s="30">
        <v>110.72489</v>
      </c>
    </row>
    <row r="420" spans="2:6" x14ac:dyDescent="0.3">
      <c r="B420" s="27" t="s">
        <v>35</v>
      </c>
      <c r="C420" s="28" t="s">
        <v>4</v>
      </c>
      <c r="D420" s="28" t="s">
        <v>44</v>
      </c>
      <c r="E420" s="28">
        <v>0.75</v>
      </c>
      <c r="F420" s="31">
        <v>110.72489</v>
      </c>
    </row>
    <row r="421" spans="2:6" x14ac:dyDescent="0.3">
      <c r="B421" s="25" t="s">
        <v>35</v>
      </c>
      <c r="C421" s="26" t="s">
        <v>4</v>
      </c>
      <c r="D421" s="26" t="s">
        <v>44</v>
      </c>
      <c r="E421" s="26">
        <v>0.5</v>
      </c>
      <c r="F421" s="30">
        <v>99.329070999999999</v>
      </c>
    </row>
    <row r="422" spans="2:6" x14ac:dyDescent="0.3">
      <c r="B422" s="27" t="s">
        <v>35</v>
      </c>
      <c r="C422" s="28" t="s">
        <v>4</v>
      </c>
      <c r="D422" s="28" t="s">
        <v>44</v>
      </c>
      <c r="E422" s="28">
        <v>0.5</v>
      </c>
      <c r="F422" s="31">
        <v>99.329070999999999</v>
      </c>
    </row>
    <row r="423" spans="2:6" x14ac:dyDescent="0.3">
      <c r="B423" s="25" t="s">
        <v>35</v>
      </c>
      <c r="C423" s="26" t="s">
        <v>4</v>
      </c>
      <c r="D423" s="26" t="s">
        <v>44</v>
      </c>
      <c r="E423" s="26">
        <v>0.5</v>
      </c>
      <c r="F423" s="30">
        <v>99.329070999999999</v>
      </c>
    </row>
    <row r="424" spans="2:6" x14ac:dyDescent="0.3">
      <c r="B424" s="27" t="s">
        <v>35</v>
      </c>
      <c r="C424" s="28" t="s">
        <v>4</v>
      </c>
      <c r="D424" s="28" t="s">
        <v>44</v>
      </c>
      <c r="E424" s="28">
        <v>0.5</v>
      </c>
      <c r="F424" s="31">
        <v>99.329070999999999</v>
      </c>
    </row>
    <row r="425" spans="2:6" x14ac:dyDescent="0.3">
      <c r="B425" s="25" t="s">
        <v>35</v>
      </c>
      <c r="C425" s="26" t="s">
        <v>4</v>
      </c>
      <c r="D425" s="26" t="s">
        <v>44</v>
      </c>
      <c r="E425" s="26">
        <v>0.5</v>
      </c>
      <c r="F425" s="30">
        <v>99.329070999999999</v>
      </c>
    </row>
    <row r="426" spans="2:6" x14ac:dyDescent="0.3">
      <c r="B426" s="27" t="s">
        <v>35</v>
      </c>
      <c r="C426" s="28" t="s">
        <v>4</v>
      </c>
      <c r="D426" s="28" t="s">
        <v>44</v>
      </c>
      <c r="E426" s="28">
        <v>0.25</v>
      </c>
      <c r="F426" s="31">
        <v>89.099199999999996</v>
      </c>
    </row>
    <row r="427" spans="2:6" x14ac:dyDescent="0.3">
      <c r="B427" s="25" t="s">
        <v>35</v>
      </c>
      <c r="C427" s="26" t="s">
        <v>4</v>
      </c>
      <c r="D427" s="26" t="s">
        <v>44</v>
      </c>
      <c r="E427" s="26">
        <v>0.25</v>
      </c>
      <c r="F427" s="30">
        <v>89.099199999999996</v>
      </c>
    </row>
    <row r="428" spans="2:6" x14ac:dyDescent="0.3">
      <c r="B428" s="27" t="s">
        <v>35</v>
      </c>
      <c r="C428" s="28" t="s">
        <v>4</v>
      </c>
      <c r="D428" s="28" t="s">
        <v>44</v>
      </c>
      <c r="E428" s="28">
        <v>0.25</v>
      </c>
      <c r="F428" s="31">
        <v>89.099199999999996</v>
      </c>
    </row>
    <row r="429" spans="2:6" x14ac:dyDescent="0.3">
      <c r="B429" s="25" t="s">
        <v>35</v>
      </c>
      <c r="C429" s="26" t="s">
        <v>4</v>
      </c>
      <c r="D429" s="26" t="s">
        <v>44</v>
      </c>
      <c r="E429" s="26">
        <v>0.25</v>
      </c>
      <c r="F429" s="30">
        <v>89.099199999999996</v>
      </c>
    </row>
    <row r="430" spans="2:6" x14ac:dyDescent="0.3">
      <c r="B430" s="27" t="s">
        <v>35</v>
      </c>
      <c r="C430" s="28" t="s">
        <v>4</v>
      </c>
      <c r="D430" s="28" t="s">
        <v>44</v>
      </c>
      <c r="E430" s="28">
        <v>0.05</v>
      </c>
      <c r="F430" s="31">
        <v>76.951666000000003</v>
      </c>
    </row>
    <row r="431" spans="2:6" x14ac:dyDescent="0.3">
      <c r="B431" s="25" t="s">
        <v>35</v>
      </c>
      <c r="C431" s="26" t="s">
        <v>4</v>
      </c>
      <c r="D431" s="26" t="s">
        <v>44</v>
      </c>
      <c r="E431" s="26">
        <v>0.05</v>
      </c>
      <c r="F431" s="30">
        <v>76.951666000000003</v>
      </c>
    </row>
    <row r="432" spans="2:6" x14ac:dyDescent="0.3">
      <c r="B432" s="27" t="s">
        <v>35</v>
      </c>
      <c r="C432" s="28" t="s">
        <v>4</v>
      </c>
      <c r="D432" s="28" t="s">
        <v>44</v>
      </c>
      <c r="E432" s="28">
        <v>0.05</v>
      </c>
      <c r="F432" s="31">
        <v>76.951666000000003</v>
      </c>
    </row>
    <row r="433" spans="2:6" x14ac:dyDescent="0.3">
      <c r="B433" s="25" t="s">
        <v>35</v>
      </c>
      <c r="C433" s="26" t="s">
        <v>4</v>
      </c>
      <c r="D433" s="26" t="s">
        <v>44</v>
      </c>
      <c r="E433" s="26">
        <v>0</v>
      </c>
      <c r="F433" s="30">
        <v>56.176800999999998</v>
      </c>
    </row>
    <row r="434" spans="2:6" x14ac:dyDescent="0.3">
      <c r="B434" s="27" t="s">
        <v>35</v>
      </c>
      <c r="C434" s="28" t="s">
        <v>4</v>
      </c>
      <c r="D434" s="28" t="s">
        <v>44</v>
      </c>
      <c r="E434" s="28" t="s">
        <v>25</v>
      </c>
      <c r="F434" s="31">
        <v>100.49014099999999</v>
      </c>
    </row>
    <row r="435" spans="2:6" x14ac:dyDescent="0.3">
      <c r="B435" s="25" t="s">
        <v>35</v>
      </c>
      <c r="C435" s="26" t="s">
        <v>5</v>
      </c>
      <c r="D435" s="26" t="s">
        <v>36</v>
      </c>
      <c r="E435" s="26">
        <v>1</v>
      </c>
      <c r="F435" s="30">
        <v>229409.32500000001</v>
      </c>
    </row>
    <row r="436" spans="2:6" x14ac:dyDescent="0.3">
      <c r="B436" s="27" t="s">
        <v>35</v>
      </c>
      <c r="C436" s="28" t="s">
        <v>5</v>
      </c>
      <c r="D436" s="28" t="s">
        <v>36</v>
      </c>
      <c r="E436" s="28">
        <v>0.95</v>
      </c>
      <c r="F436" s="31">
        <v>182245.625</v>
      </c>
    </row>
    <row r="437" spans="2:6" x14ac:dyDescent="0.3">
      <c r="B437" s="25" t="s">
        <v>35</v>
      </c>
      <c r="C437" s="26" t="s">
        <v>5</v>
      </c>
      <c r="D437" s="26" t="s">
        <v>36</v>
      </c>
      <c r="E437" s="26">
        <v>0.95</v>
      </c>
      <c r="F437" s="30">
        <v>182245.625</v>
      </c>
    </row>
    <row r="438" spans="2:6" x14ac:dyDescent="0.3">
      <c r="B438" s="27" t="s">
        <v>35</v>
      </c>
      <c r="C438" s="28" t="s">
        <v>5</v>
      </c>
      <c r="D438" s="28" t="s">
        <v>36</v>
      </c>
      <c r="E438" s="28">
        <v>0.95</v>
      </c>
      <c r="F438" s="31">
        <v>182245.625</v>
      </c>
    </row>
    <row r="439" spans="2:6" x14ac:dyDescent="0.3">
      <c r="B439" s="25" t="s">
        <v>35</v>
      </c>
      <c r="C439" s="26" t="s">
        <v>5</v>
      </c>
      <c r="D439" s="26" t="s">
        <v>36</v>
      </c>
      <c r="E439" s="26">
        <v>0.75</v>
      </c>
      <c r="F439" s="30">
        <v>162626.70000000001</v>
      </c>
    </row>
    <row r="440" spans="2:6" x14ac:dyDescent="0.3">
      <c r="B440" s="27" t="s">
        <v>35</v>
      </c>
      <c r="C440" s="28" t="s">
        <v>5</v>
      </c>
      <c r="D440" s="28" t="s">
        <v>36</v>
      </c>
      <c r="E440" s="28">
        <v>0.75</v>
      </c>
      <c r="F440" s="31">
        <v>162626.70000000001</v>
      </c>
    </row>
    <row r="441" spans="2:6" x14ac:dyDescent="0.3">
      <c r="B441" s="25" t="s">
        <v>35</v>
      </c>
      <c r="C441" s="26" t="s">
        <v>5</v>
      </c>
      <c r="D441" s="26" t="s">
        <v>36</v>
      </c>
      <c r="E441" s="26">
        <v>0.75</v>
      </c>
      <c r="F441" s="30">
        <v>162626.70000000001</v>
      </c>
    </row>
    <row r="442" spans="2:6" x14ac:dyDescent="0.3">
      <c r="B442" s="27" t="s">
        <v>35</v>
      </c>
      <c r="C442" s="28" t="s">
        <v>5</v>
      </c>
      <c r="D442" s="28" t="s">
        <v>36</v>
      </c>
      <c r="E442" s="28">
        <v>0.75</v>
      </c>
      <c r="F442" s="31">
        <v>162626.70000000001</v>
      </c>
    </row>
    <row r="443" spans="2:6" x14ac:dyDescent="0.3">
      <c r="B443" s="25" t="s">
        <v>35</v>
      </c>
      <c r="C443" s="26" t="s">
        <v>5</v>
      </c>
      <c r="D443" s="26" t="s">
        <v>36</v>
      </c>
      <c r="E443" s="26">
        <v>0.5</v>
      </c>
      <c r="F443" s="30">
        <v>151373.95000000001</v>
      </c>
    </row>
    <row r="444" spans="2:6" x14ac:dyDescent="0.3">
      <c r="B444" s="27" t="s">
        <v>35</v>
      </c>
      <c r="C444" s="28" t="s">
        <v>5</v>
      </c>
      <c r="D444" s="28" t="s">
        <v>36</v>
      </c>
      <c r="E444" s="28">
        <v>0.5</v>
      </c>
      <c r="F444" s="31">
        <v>151373.95000000001</v>
      </c>
    </row>
    <row r="445" spans="2:6" x14ac:dyDescent="0.3">
      <c r="B445" s="25" t="s">
        <v>35</v>
      </c>
      <c r="C445" s="26" t="s">
        <v>5</v>
      </c>
      <c r="D445" s="26" t="s">
        <v>36</v>
      </c>
      <c r="E445" s="26">
        <v>0.5</v>
      </c>
      <c r="F445" s="30">
        <v>151373.95000000001</v>
      </c>
    </row>
    <row r="446" spans="2:6" x14ac:dyDescent="0.3">
      <c r="B446" s="27" t="s">
        <v>35</v>
      </c>
      <c r="C446" s="28" t="s">
        <v>5</v>
      </c>
      <c r="D446" s="28" t="s">
        <v>36</v>
      </c>
      <c r="E446" s="28">
        <v>0.5</v>
      </c>
      <c r="F446" s="31">
        <v>151373.95000000001</v>
      </c>
    </row>
    <row r="447" spans="2:6" x14ac:dyDescent="0.3">
      <c r="B447" s="25" t="s">
        <v>35</v>
      </c>
      <c r="C447" s="26" t="s">
        <v>5</v>
      </c>
      <c r="D447" s="26" t="s">
        <v>36</v>
      </c>
      <c r="E447" s="26">
        <v>0.5</v>
      </c>
      <c r="F447" s="30">
        <v>151373.95000000001</v>
      </c>
    </row>
    <row r="448" spans="2:6" x14ac:dyDescent="0.3">
      <c r="B448" s="27" t="s">
        <v>35</v>
      </c>
      <c r="C448" s="28" t="s">
        <v>5</v>
      </c>
      <c r="D448" s="28" t="s">
        <v>36</v>
      </c>
      <c r="E448" s="28">
        <v>0.25</v>
      </c>
      <c r="F448" s="31">
        <v>140806.15</v>
      </c>
    </row>
    <row r="449" spans="2:6" x14ac:dyDescent="0.3">
      <c r="B449" s="25" t="s">
        <v>35</v>
      </c>
      <c r="C449" s="26" t="s">
        <v>5</v>
      </c>
      <c r="D449" s="26" t="s">
        <v>36</v>
      </c>
      <c r="E449" s="26">
        <v>0.25</v>
      </c>
      <c r="F449" s="30">
        <v>140806.15</v>
      </c>
    </row>
    <row r="450" spans="2:6" x14ac:dyDescent="0.3">
      <c r="B450" s="27" t="s">
        <v>35</v>
      </c>
      <c r="C450" s="28" t="s">
        <v>5</v>
      </c>
      <c r="D450" s="28" t="s">
        <v>36</v>
      </c>
      <c r="E450" s="28">
        <v>0.25</v>
      </c>
      <c r="F450" s="31">
        <v>140806.15</v>
      </c>
    </row>
    <row r="451" spans="2:6" x14ac:dyDescent="0.3">
      <c r="B451" s="25" t="s">
        <v>35</v>
      </c>
      <c r="C451" s="26" t="s">
        <v>5</v>
      </c>
      <c r="D451" s="26" t="s">
        <v>36</v>
      </c>
      <c r="E451" s="26">
        <v>0.25</v>
      </c>
      <c r="F451" s="30">
        <v>140806.15</v>
      </c>
    </row>
    <row r="452" spans="2:6" x14ac:dyDescent="0.3">
      <c r="B452" s="27" t="s">
        <v>35</v>
      </c>
      <c r="C452" s="28" t="s">
        <v>5</v>
      </c>
      <c r="D452" s="28" t="s">
        <v>36</v>
      </c>
      <c r="E452" s="28">
        <v>0.05</v>
      </c>
      <c r="F452" s="31">
        <v>125027.83749999999</v>
      </c>
    </row>
    <row r="453" spans="2:6" x14ac:dyDescent="0.3">
      <c r="B453" s="25" t="s">
        <v>35</v>
      </c>
      <c r="C453" s="26" t="s">
        <v>5</v>
      </c>
      <c r="D453" s="26" t="s">
        <v>36</v>
      </c>
      <c r="E453" s="26">
        <v>0.05</v>
      </c>
      <c r="F453" s="30">
        <v>125027.83749999999</v>
      </c>
    </row>
    <row r="454" spans="2:6" x14ac:dyDescent="0.3">
      <c r="B454" s="27" t="s">
        <v>35</v>
      </c>
      <c r="C454" s="28" t="s">
        <v>5</v>
      </c>
      <c r="D454" s="28" t="s">
        <v>36</v>
      </c>
      <c r="E454" s="28">
        <v>0.05</v>
      </c>
      <c r="F454" s="31">
        <v>125027.83749999999</v>
      </c>
    </row>
    <row r="455" spans="2:6" x14ac:dyDescent="0.3">
      <c r="B455" s="25" t="s">
        <v>35</v>
      </c>
      <c r="C455" s="26" t="s">
        <v>5</v>
      </c>
      <c r="D455" s="26" t="s">
        <v>36</v>
      </c>
      <c r="E455" s="26">
        <v>0</v>
      </c>
      <c r="F455" s="30">
        <v>93153.2</v>
      </c>
    </row>
    <row r="456" spans="2:6" x14ac:dyDescent="0.3">
      <c r="B456" s="27" t="s">
        <v>35</v>
      </c>
      <c r="C456" s="28" t="s">
        <v>5</v>
      </c>
      <c r="D456" s="28" t="s">
        <v>36</v>
      </c>
      <c r="E456" s="28" t="s">
        <v>25</v>
      </c>
      <c r="F456" s="31">
        <v>152216.62330000001</v>
      </c>
    </row>
    <row r="457" spans="2:6" x14ac:dyDescent="0.3">
      <c r="B457" s="25" t="s">
        <v>35</v>
      </c>
      <c r="C457" s="26" t="s">
        <v>5</v>
      </c>
      <c r="D457" s="26" t="s">
        <v>37</v>
      </c>
      <c r="E457" s="26">
        <v>1</v>
      </c>
      <c r="F457" s="30">
        <v>53909484.68</v>
      </c>
    </row>
    <row r="458" spans="2:6" x14ac:dyDescent="0.3">
      <c r="B458" s="27" t="s">
        <v>35</v>
      </c>
      <c r="C458" s="28" t="s">
        <v>5</v>
      </c>
      <c r="D458" s="28" t="s">
        <v>37</v>
      </c>
      <c r="E458" s="28">
        <v>0.95</v>
      </c>
      <c r="F458" s="31">
        <v>40036849.789999999</v>
      </c>
    </row>
    <row r="459" spans="2:6" x14ac:dyDescent="0.3">
      <c r="B459" s="25" t="s">
        <v>35</v>
      </c>
      <c r="C459" s="26" t="s">
        <v>5</v>
      </c>
      <c r="D459" s="26" t="s">
        <v>37</v>
      </c>
      <c r="E459" s="26">
        <v>0.95</v>
      </c>
      <c r="F459" s="30">
        <v>40036849.789999999</v>
      </c>
    </row>
    <row r="460" spans="2:6" x14ac:dyDescent="0.3">
      <c r="B460" s="27" t="s">
        <v>35</v>
      </c>
      <c r="C460" s="28" t="s">
        <v>5</v>
      </c>
      <c r="D460" s="28" t="s">
        <v>37</v>
      </c>
      <c r="E460" s="28">
        <v>0.95</v>
      </c>
      <c r="F460" s="31">
        <v>40036849.789999999</v>
      </c>
    </row>
    <row r="461" spans="2:6" x14ac:dyDescent="0.3">
      <c r="B461" s="25" t="s">
        <v>35</v>
      </c>
      <c r="C461" s="26" t="s">
        <v>5</v>
      </c>
      <c r="D461" s="26" t="s">
        <v>37</v>
      </c>
      <c r="E461" s="26">
        <v>0.75</v>
      </c>
      <c r="F461" s="30">
        <v>34291205.840000004</v>
      </c>
    </row>
    <row r="462" spans="2:6" x14ac:dyDescent="0.3">
      <c r="B462" s="27" t="s">
        <v>35</v>
      </c>
      <c r="C462" s="28" t="s">
        <v>5</v>
      </c>
      <c r="D462" s="28" t="s">
        <v>37</v>
      </c>
      <c r="E462" s="28">
        <v>0.75</v>
      </c>
      <c r="F462" s="31">
        <v>34291205.840000004</v>
      </c>
    </row>
    <row r="463" spans="2:6" x14ac:dyDescent="0.3">
      <c r="B463" s="25" t="s">
        <v>35</v>
      </c>
      <c r="C463" s="26" t="s">
        <v>5</v>
      </c>
      <c r="D463" s="26" t="s">
        <v>37</v>
      </c>
      <c r="E463" s="26">
        <v>0.75</v>
      </c>
      <c r="F463" s="30">
        <v>34291205.840000004</v>
      </c>
    </row>
    <row r="464" spans="2:6" x14ac:dyDescent="0.3">
      <c r="B464" s="27" t="s">
        <v>35</v>
      </c>
      <c r="C464" s="28" t="s">
        <v>5</v>
      </c>
      <c r="D464" s="28" t="s">
        <v>37</v>
      </c>
      <c r="E464" s="28">
        <v>0.75</v>
      </c>
      <c r="F464" s="31">
        <v>34291205.840000004</v>
      </c>
    </row>
    <row r="465" spans="2:6" x14ac:dyDescent="0.3">
      <c r="B465" s="25" t="s">
        <v>35</v>
      </c>
      <c r="C465" s="26" t="s">
        <v>5</v>
      </c>
      <c r="D465" s="26" t="s">
        <v>37</v>
      </c>
      <c r="E465" s="26">
        <v>0.5</v>
      </c>
      <c r="F465" s="30">
        <v>30612162.289999999</v>
      </c>
    </row>
    <row r="466" spans="2:6" x14ac:dyDescent="0.3">
      <c r="B466" s="27" t="s">
        <v>35</v>
      </c>
      <c r="C466" s="28" t="s">
        <v>5</v>
      </c>
      <c r="D466" s="28" t="s">
        <v>37</v>
      </c>
      <c r="E466" s="28">
        <v>0.5</v>
      </c>
      <c r="F466" s="31">
        <v>30612162.289999999</v>
      </c>
    </row>
    <row r="467" spans="2:6" x14ac:dyDescent="0.3">
      <c r="B467" s="25" t="s">
        <v>35</v>
      </c>
      <c r="C467" s="26" t="s">
        <v>5</v>
      </c>
      <c r="D467" s="26" t="s">
        <v>37</v>
      </c>
      <c r="E467" s="26">
        <v>0.5</v>
      </c>
      <c r="F467" s="30">
        <v>30612162.289999999</v>
      </c>
    </row>
    <row r="468" spans="2:6" x14ac:dyDescent="0.3">
      <c r="B468" s="27" t="s">
        <v>35</v>
      </c>
      <c r="C468" s="28" t="s">
        <v>5</v>
      </c>
      <c r="D468" s="28" t="s">
        <v>37</v>
      </c>
      <c r="E468" s="28">
        <v>0.5</v>
      </c>
      <c r="F468" s="31">
        <v>30612162.289999999</v>
      </c>
    </row>
    <row r="469" spans="2:6" x14ac:dyDescent="0.3">
      <c r="B469" s="25" t="s">
        <v>35</v>
      </c>
      <c r="C469" s="26" t="s">
        <v>5</v>
      </c>
      <c r="D469" s="26" t="s">
        <v>37</v>
      </c>
      <c r="E469" s="26">
        <v>0.5</v>
      </c>
      <c r="F469" s="30">
        <v>30612162.289999999</v>
      </c>
    </row>
    <row r="470" spans="2:6" x14ac:dyDescent="0.3">
      <c r="B470" s="27" t="s">
        <v>35</v>
      </c>
      <c r="C470" s="28" t="s">
        <v>5</v>
      </c>
      <c r="D470" s="28" t="s">
        <v>37</v>
      </c>
      <c r="E470" s="28">
        <v>0.25</v>
      </c>
      <c r="F470" s="31">
        <v>27235625.280000001</v>
      </c>
    </row>
    <row r="471" spans="2:6" x14ac:dyDescent="0.3">
      <c r="B471" s="25" t="s">
        <v>35</v>
      </c>
      <c r="C471" s="26" t="s">
        <v>5</v>
      </c>
      <c r="D471" s="26" t="s">
        <v>37</v>
      </c>
      <c r="E471" s="26">
        <v>0.25</v>
      </c>
      <c r="F471" s="30">
        <v>27235625.280000001</v>
      </c>
    </row>
    <row r="472" spans="2:6" x14ac:dyDescent="0.3">
      <c r="B472" s="27" t="s">
        <v>35</v>
      </c>
      <c r="C472" s="28" t="s">
        <v>5</v>
      </c>
      <c r="D472" s="28" t="s">
        <v>37</v>
      </c>
      <c r="E472" s="28">
        <v>0.25</v>
      </c>
      <c r="F472" s="31">
        <v>27235625.280000001</v>
      </c>
    </row>
    <row r="473" spans="2:6" x14ac:dyDescent="0.3">
      <c r="B473" s="25" t="s">
        <v>35</v>
      </c>
      <c r="C473" s="26" t="s">
        <v>5</v>
      </c>
      <c r="D473" s="26" t="s">
        <v>37</v>
      </c>
      <c r="E473" s="26">
        <v>0.25</v>
      </c>
      <c r="F473" s="30">
        <v>27235625.280000001</v>
      </c>
    </row>
    <row r="474" spans="2:6" x14ac:dyDescent="0.3">
      <c r="B474" s="27" t="s">
        <v>35</v>
      </c>
      <c r="C474" s="28" t="s">
        <v>5</v>
      </c>
      <c r="D474" s="28" t="s">
        <v>37</v>
      </c>
      <c r="E474" s="28">
        <v>0.05</v>
      </c>
      <c r="F474" s="31">
        <v>22873297.77</v>
      </c>
    </row>
    <row r="475" spans="2:6" x14ac:dyDescent="0.3">
      <c r="B475" s="25" t="s">
        <v>35</v>
      </c>
      <c r="C475" s="26" t="s">
        <v>5</v>
      </c>
      <c r="D475" s="26" t="s">
        <v>37</v>
      </c>
      <c r="E475" s="26">
        <v>0.05</v>
      </c>
      <c r="F475" s="30">
        <v>22873297.77</v>
      </c>
    </row>
    <row r="476" spans="2:6" x14ac:dyDescent="0.3">
      <c r="B476" s="27" t="s">
        <v>35</v>
      </c>
      <c r="C476" s="28" t="s">
        <v>5</v>
      </c>
      <c r="D476" s="28" t="s">
        <v>37</v>
      </c>
      <c r="E476" s="28">
        <v>0.05</v>
      </c>
      <c r="F476" s="31">
        <v>22873297.77</v>
      </c>
    </row>
    <row r="477" spans="2:6" x14ac:dyDescent="0.3">
      <c r="B477" s="25" t="s">
        <v>35</v>
      </c>
      <c r="C477" s="26" t="s">
        <v>5</v>
      </c>
      <c r="D477" s="26" t="s">
        <v>37</v>
      </c>
      <c r="E477" s="26">
        <v>0</v>
      </c>
      <c r="F477" s="30">
        <v>14586096.050000001</v>
      </c>
    </row>
    <row r="478" spans="2:6" x14ac:dyDescent="0.3">
      <c r="B478" s="27" t="s">
        <v>35</v>
      </c>
      <c r="C478" s="28" t="s">
        <v>5</v>
      </c>
      <c r="D478" s="28" t="s">
        <v>37</v>
      </c>
      <c r="E478" s="28" t="s">
        <v>25</v>
      </c>
      <c r="F478" s="31">
        <v>30935575.91</v>
      </c>
    </row>
    <row r="479" spans="2:6" x14ac:dyDescent="0.3">
      <c r="B479" s="25" t="s">
        <v>35</v>
      </c>
      <c r="C479" s="26" t="s">
        <v>5</v>
      </c>
      <c r="D479" s="26" t="s">
        <v>38</v>
      </c>
      <c r="E479" s="26">
        <v>1</v>
      </c>
      <c r="F479" s="30">
        <v>31234068.539999999</v>
      </c>
    </row>
    <row r="480" spans="2:6" x14ac:dyDescent="0.3">
      <c r="B480" s="27" t="s">
        <v>35</v>
      </c>
      <c r="C480" s="28" t="s">
        <v>5</v>
      </c>
      <c r="D480" s="28" t="s">
        <v>38</v>
      </c>
      <c r="E480" s="28">
        <v>0.95</v>
      </c>
      <c r="F480" s="31">
        <v>22963367.52</v>
      </c>
    </row>
    <row r="481" spans="2:6" x14ac:dyDescent="0.3">
      <c r="B481" s="25" t="s">
        <v>35</v>
      </c>
      <c r="C481" s="26" t="s">
        <v>5</v>
      </c>
      <c r="D481" s="26" t="s">
        <v>38</v>
      </c>
      <c r="E481" s="26">
        <v>0.95</v>
      </c>
      <c r="F481" s="30">
        <v>22963367.52</v>
      </c>
    </row>
    <row r="482" spans="2:6" x14ac:dyDescent="0.3">
      <c r="B482" s="27" t="s">
        <v>35</v>
      </c>
      <c r="C482" s="28" t="s">
        <v>5</v>
      </c>
      <c r="D482" s="28" t="s">
        <v>38</v>
      </c>
      <c r="E482" s="28">
        <v>0.95</v>
      </c>
      <c r="F482" s="31">
        <v>22963367.52</v>
      </c>
    </row>
    <row r="483" spans="2:6" x14ac:dyDescent="0.3">
      <c r="B483" s="25" t="s">
        <v>35</v>
      </c>
      <c r="C483" s="26" t="s">
        <v>5</v>
      </c>
      <c r="D483" s="26" t="s">
        <v>38</v>
      </c>
      <c r="E483" s="26">
        <v>0.75</v>
      </c>
      <c r="F483" s="30">
        <v>19390558.289999999</v>
      </c>
    </row>
    <row r="484" spans="2:6" x14ac:dyDescent="0.3">
      <c r="B484" s="27" t="s">
        <v>35</v>
      </c>
      <c r="C484" s="28" t="s">
        <v>5</v>
      </c>
      <c r="D484" s="28" t="s">
        <v>38</v>
      </c>
      <c r="E484" s="28">
        <v>0.75</v>
      </c>
      <c r="F484" s="31">
        <v>19390558.289999999</v>
      </c>
    </row>
    <row r="485" spans="2:6" x14ac:dyDescent="0.3">
      <c r="B485" s="25" t="s">
        <v>35</v>
      </c>
      <c r="C485" s="26" t="s">
        <v>5</v>
      </c>
      <c r="D485" s="26" t="s">
        <v>38</v>
      </c>
      <c r="E485" s="26">
        <v>0.75</v>
      </c>
      <c r="F485" s="30">
        <v>19390558.289999999</v>
      </c>
    </row>
    <row r="486" spans="2:6" x14ac:dyDescent="0.3">
      <c r="B486" s="27" t="s">
        <v>35</v>
      </c>
      <c r="C486" s="28" t="s">
        <v>5</v>
      </c>
      <c r="D486" s="28" t="s">
        <v>38</v>
      </c>
      <c r="E486" s="28">
        <v>0.75</v>
      </c>
      <c r="F486" s="31">
        <v>19390558.289999999</v>
      </c>
    </row>
    <row r="487" spans="2:6" x14ac:dyDescent="0.3">
      <c r="B487" s="25" t="s">
        <v>35</v>
      </c>
      <c r="C487" s="26" t="s">
        <v>5</v>
      </c>
      <c r="D487" s="26" t="s">
        <v>38</v>
      </c>
      <c r="E487" s="26">
        <v>0.5</v>
      </c>
      <c r="F487" s="30">
        <v>16797263.32</v>
      </c>
    </row>
    <row r="488" spans="2:6" x14ac:dyDescent="0.3">
      <c r="B488" s="27" t="s">
        <v>35</v>
      </c>
      <c r="C488" s="28" t="s">
        <v>5</v>
      </c>
      <c r="D488" s="28" t="s">
        <v>38</v>
      </c>
      <c r="E488" s="28">
        <v>0.5</v>
      </c>
      <c r="F488" s="31">
        <v>16797263.32</v>
      </c>
    </row>
    <row r="489" spans="2:6" x14ac:dyDescent="0.3">
      <c r="B489" s="25" t="s">
        <v>35</v>
      </c>
      <c r="C489" s="26" t="s">
        <v>5</v>
      </c>
      <c r="D489" s="26" t="s">
        <v>38</v>
      </c>
      <c r="E489" s="26">
        <v>0.5</v>
      </c>
      <c r="F489" s="30">
        <v>16797263.32</v>
      </c>
    </row>
    <row r="490" spans="2:6" x14ac:dyDescent="0.3">
      <c r="B490" s="27" t="s">
        <v>35</v>
      </c>
      <c r="C490" s="28" t="s">
        <v>5</v>
      </c>
      <c r="D490" s="28" t="s">
        <v>38</v>
      </c>
      <c r="E490" s="28">
        <v>0.5</v>
      </c>
      <c r="F490" s="31">
        <v>16797263.32</v>
      </c>
    </row>
    <row r="491" spans="2:6" x14ac:dyDescent="0.3">
      <c r="B491" s="25" t="s">
        <v>35</v>
      </c>
      <c r="C491" s="26" t="s">
        <v>5</v>
      </c>
      <c r="D491" s="26" t="s">
        <v>38</v>
      </c>
      <c r="E491" s="26">
        <v>0.5</v>
      </c>
      <c r="F491" s="30">
        <v>16797263.32</v>
      </c>
    </row>
    <row r="492" spans="2:6" x14ac:dyDescent="0.3">
      <c r="B492" s="27" t="s">
        <v>35</v>
      </c>
      <c r="C492" s="28" t="s">
        <v>5</v>
      </c>
      <c r="D492" s="28" t="s">
        <v>38</v>
      </c>
      <c r="E492" s="28">
        <v>0.25</v>
      </c>
      <c r="F492" s="31">
        <v>14561411</v>
      </c>
    </row>
    <row r="493" spans="2:6" x14ac:dyDescent="0.3">
      <c r="B493" s="25" t="s">
        <v>35</v>
      </c>
      <c r="C493" s="26" t="s">
        <v>5</v>
      </c>
      <c r="D493" s="26" t="s">
        <v>38</v>
      </c>
      <c r="E493" s="26">
        <v>0.25</v>
      </c>
      <c r="F493" s="30">
        <v>14561411</v>
      </c>
    </row>
    <row r="494" spans="2:6" x14ac:dyDescent="0.3">
      <c r="B494" s="27" t="s">
        <v>35</v>
      </c>
      <c r="C494" s="28" t="s">
        <v>5</v>
      </c>
      <c r="D494" s="28" t="s">
        <v>38</v>
      </c>
      <c r="E494" s="28">
        <v>0.25</v>
      </c>
      <c r="F494" s="31">
        <v>14561411</v>
      </c>
    </row>
    <row r="495" spans="2:6" x14ac:dyDescent="0.3">
      <c r="B495" s="25" t="s">
        <v>35</v>
      </c>
      <c r="C495" s="26" t="s">
        <v>5</v>
      </c>
      <c r="D495" s="26" t="s">
        <v>38</v>
      </c>
      <c r="E495" s="26">
        <v>0.25</v>
      </c>
      <c r="F495" s="30">
        <v>14561411</v>
      </c>
    </row>
    <row r="496" spans="2:6" x14ac:dyDescent="0.3">
      <c r="B496" s="27" t="s">
        <v>35</v>
      </c>
      <c r="C496" s="28" t="s">
        <v>5</v>
      </c>
      <c r="D496" s="28" t="s">
        <v>38</v>
      </c>
      <c r="E496" s="28">
        <v>0.05</v>
      </c>
      <c r="F496" s="31">
        <v>12066441.93</v>
      </c>
    </row>
    <row r="497" spans="2:6" x14ac:dyDescent="0.3">
      <c r="B497" s="25" t="s">
        <v>35</v>
      </c>
      <c r="C497" s="26" t="s">
        <v>5</v>
      </c>
      <c r="D497" s="26" t="s">
        <v>38</v>
      </c>
      <c r="E497" s="26">
        <v>0.05</v>
      </c>
      <c r="F497" s="30">
        <v>12066441.93</v>
      </c>
    </row>
    <row r="498" spans="2:6" x14ac:dyDescent="0.3">
      <c r="B498" s="27" t="s">
        <v>35</v>
      </c>
      <c r="C498" s="28" t="s">
        <v>5</v>
      </c>
      <c r="D498" s="28" t="s">
        <v>38</v>
      </c>
      <c r="E498" s="28">
        <v>0.05</v>
      </c>
      <c r="F498" s="31">
        <v>12066441.93</v>
      </c>
    </row>
    <row r="499" spans="2:6" x14ac:dyDescent="0.3">
      <c r="B499" s="25" t="s">
        <v>35</v>
      </c>
      <c r="C499" s="26" t="s">
        <v>5</v>
      </c>
      <c r="D499" s="26" t="s">
        <v>38</v>
      </c>
      <c r="E499" s="26">
        <v>0</v>
      </c>
      <c r="F499" s="30">
        <v>8364233.2070000004</v>
      </c>
    </row>
    <row r="500" spans="2:6" x14ac:dyDescent="0.3">
      <c r="B500" s="27" t="s">
        <v>35</v>
      </c>
      <c r="C500" s="28" t="s">
        <v>5</v>
      </c>
      <c r="D500" s="28" t="s">
        <v>38</v>
      </c>
      <c r="E500" s="28" t="s">
        <v>25</v>
      </c>
      <c r="F500" s="31">
        <v>17083960.289999999</v>
      </c>
    </row>
    <row r="501" spans="2:6" x14ac:dyDescent="0.3">
      <c r="B501" s="25" t="s">
        <v>35</v>
      </c>
      <c r="C501" s="26" t="s">
        <v>5</v>
      </c>
      <c r="D501" s="26" t="s">
        <v>39</v>
      </c>
      <c r="E501" s="26">
        <v>1</v>
      </c>
      <c r="F501" s="30">
        <v>23754658.699999999</v>
      </c>
    </row>
    <row r="502" spans="2:6" x14ac:dyDescent="0.3">
      <c r="B502" s="27" t="s">
        <v>35</v>
      </c>
      <c r="C502" s="28" t="s">
        <v>5</v>
      </c>
      <c r="D502" s="28" t="s">
        <v>39</v>
      </c>
      <c r="E502" s="28">
        <v>0.95</v>
      </c>
      <c r="F502" s="31">
        <v>18139171.940000001</v>
      </c>
    </row>
    <row r="503" spans="2:6" x14ac:dyDescent="0.3">
      <c r="B503" s="25" t="s">
        <v>35</v>
      </c>
      <c r="C503" s="26" t="s">
        <v>5</v>
      </c>
      <c r="D503" s="26" t="s">
        <v>39</v>
      </c>
      <c r="E503" s="26">
        <v>0.95</v>
      </c>
      <c r="F503" s="30">
        <v>18139171.940000001</v>
      </c>
    </row>
    <row r="504" spans="2:6" x14ac:dyDescent="0.3">
      <c r="B504" s="27" t="s">
        <v>35</v>
      </c>
      <c r="C504" s="28" t="s">
        <v>5</v>
      </c>
      <c r="D504" s="28" t="s">
        <v>39</v>
      </c>
      <c r="E504" s="28">
        <v>0.95</v>
      </c>
      <c r="F504" s="31">
        <v>18139171.940000001</v>
      </c>
    </row>
    <row r="505" spans="2:6" x14ac:dyDescent="0.3">
      <c r="B505" s="25" t="s">
        <v>35</v>
      </c>
      <c r="C505" s="26" t="s">
        <v>5</v>
      </c>
      <c r="D505" s="26" t="s">
        <v>39</v>
      </c>
      <c r="E505" s="26">
        <v>0.75</v>
      </c>
      <c r="F505" s="30">
        <v>15190147.99</v>
      </c>
    </row>
    <row r="506" spans="2:6" x14ac:dyDescent="0.3">
      <c r="B506" s="27" t="s">
        <v>35</v>
      </c>
      <c r="C506" s="28" t="s">
        <v>5</v>
      </c>
      <c r="D506" s="28" t="s">
        <v>39</v>
      </c>
      <c r="E506" s="28">
        <v>0.75</v>
      </c>
      <c r="F506" s="31">
        <v>15190147.99</v>
      </c>
    </row>
    <row r="507" spans="2:6" x14ac:dyDescent="0.3">
      <c r="B507" s="25" t="s">
        <v>35</v>
      </c>
      <c r="C507" s="26" t="s">
        <v>5</v>
      </c>
      <c r="D507" s="26" t="s">
        <v>39</v>
      </c>
      <c r="E507" s="26">
        <v>0.75</v>
      </c>
      <c r="F507" s="30">
        <v>15190147.99</v>
      </c>
    </row>
    <row r="508" spans="2:6" x14ac:dyDescent="0.3">
      <c r="B508" s="27" t="s">
        <v>35</v>
      </c>
      <c r="C508" s="28" t="s">
        <v>5</v>
      </c>
      <c r="D508" s="28" t="s">
        <v>39</v>
      </c>
      <c r="E508" s="28">
        <v>0.75</v>
      </c>
      <c r="F508" s="31">
        <v>15190147.99</v>
      </c>
    </row>
    <row r="509" spans="2:6" x14ac:dyDescent="0.3">
      <c r="B509" s="25" t="s">
        <v>35</v>
      </c>
      <c r="C509" s="26" t="s">
        <v>5</v>
      </c>
      <c r="D509" s="26" t="s">
        <v>39</v>
      </c>
      <c r="E509" s="26">
        <v>0.5</v>
      </c>
      <c r="F509" s="30">
        <v>13118854.560000001</v>
      </c>
    </row>
    <row r="510" spans="2:6" x14ac:dyDescent="0.3">
      <c r="B510" s="27" t="s">
        <v>35</v>
      </c>
      <c r="C510" s="28" t="s">
        <v>5</v>
      </c>
      <c r="D510" s="28" t="s">
        <v>39</v>
      </c>
      <c r="E510" s="28">
        <v>0.5</v>
      </c>
      <c r="F510" s="31">
        <v>13118854.560000001</v>
      </c>
    </row>
    <row r="511" spans="2:6" x14ac:dyDescent="0.3">
      <c r="B511" s="25" t="s">
        <v>35</v>
      </c>
      <c r="C511" s="26" t="s">
        <v>5</v>
      </c>
      <c r="D511" s="26" t="s">
        <v>39</v>
      </c>
      <c r="E511" s="26">
        <v>0.5</v>
      </c>
      <c r="F511" s="30">
        <v>13118854.560000001</v>
      </c>
    </row>
    <row r="512" spans="2:6" x14ac:dyDescent="0.3">
      <c r="B512" s="27" t="s">
        <v>35</v>
      </c>
      <c r="C512" s="28" t="s">
        <v>5</v>
      </c>
      <c r="D512" s="28" t="s">
        <v>39</v>
      </c>
      <c r="E512" s="28">
        <v>0.5</v>
      </c>
      <c r="F512" s="31">
        <v>13118854.560000001</v>
      </c>
    </row>
    <row r="513" spans="2:6" x14ac:dyDescent="0.3">
      <c r="B513" s="25" t="s">
        <v>35</v>
      </c>
      <c r="C513" s="26" t="s">
        <v>5</v>
      </c>
      <c r="D513" s="26" t="s">
        <v>39</v>
      </c>
      <c r="E513" s="26">
        <v>0.5</v>
      </c>
      <c r="F513" s="30">
        <v>13118854.560000001</v>
      </c>
    </row>
    <row r="514" spans="2:6" x14ac:dyDescent="0.3">
      <c r="B514" s="27" t="s">
        <v>35</v>
      </c>
      <c r="C514" s="28" t="s">
        <v>5</v>
      </c>
      <c r="D514" s="28" t="s">
        <v>39</v>
      </c>
      <c r="E514" s="28">
        <v>0.25</v>
      </c>
      <c r="F514" s="31">
        <v>11316190.880000001</v>
      </c>
    </row>
    <row r="515" spans="2:6" x14ac:dyDescent="0.3">
      <c r="B515" s="25" t="s">
        <v>35</v>
      </c>
      <c r="C515" s="26" t="s">
        <v>5</v>
      </c>
      <c r="D515" s="26" t="s">
        <v>39</v>
      </c>
      <c r="E515" s="26">
        <v>0.25</v>
      </c>
      <c r="F515" s="30">
        <v>11316190.880000001</v>
      </c>
    </row>
    <row r="516" spans="2:6" x14ac:dyDescent="0.3">
      <c r="B516" s="27" t="s">
        <v>35</v>
      </c>
      <c r="C516" s="28" t="s">
        <v>5</v>
      </c>
      <c r="D516" s="28" t="s">
        <v>39</v>
      </c>
      <c r="E516" s="28">
        <v>0.25</v>
      </c>
      <c r="F516" s="31">
        <v>11316190.880000001</v>
      </c>
    </row>
    <row r="517" spans="2:6" x14ac:dyDescent="0.3">
      <c r="B517" s="25" t="s">
        <v>35</v>
      </c>
      <c r="C517" s="26" t="s">
        <v>5</v>
      </c>
      <c r="D517" s="26" t="s">
        <v>39</v>
      </c>
      <c r="E517" s="26">
        <v>0.25</v>
      </c>
      <c r="F517" s="30">
        <v>11316190.880000001</v>
      </c>
    </row>
    <row r="518" spans="2:6" x14ac:dyDescent="0.3">
      <c r="B518" s="27" t="s">
        <v>35</v>
      </c>
      <c r="C518" s="28" t="s">
        <v>5</v>
      </c>
      <c r="D518" s="28" t="s">
        <v>39</v>
      </c>
      <c r="E518" s="28">
        <v>0.05</v>
      </c>
      <c r="F518" s="31">
        <v>8999825.0879999995</v>
      </c>
    </row>
    <row r="519" spans="2:6" x14ac:dyDescent="0.3">
      <c r="B519" s="25" t="s">
        <v>35</v>
      </c>
      <c r="C519" s="26" t="s">
        <v>5</v>
      </c>
      <c r="D519" s="26" t="s">
        <v>39</v>
      </c>
      <c r="E519" s="26">
        <v>0.05</v>
      </c>
      <c r="F519" s="30">
        <v>8999825.0879999995</v>
      </c>
    </row>
    <row r="520" spans="2:6" x14ac:dyDescent="0.3">
      <c r="B520" s="27" t="s">
        <v>35</v>
      </c>
      <c r="C520" s="28" t="s">
        <v>5</v>
      </c>
      <c r="D520" s="28" t="s">
        <v>39</v>
      </c>
      <c r="E520" s="28">
        <v>0.05</v>
      </c>
      <c r="F520" s="31">
        <v>8999825.0879999995</v>
      </c>
    </row>
    <row r="521" spans="2:6" x14ac:dyDescent="0.3">
      <c r="B521" s="25" t="s">
        <v>35</v>
      </c>
      <c r="C521" s="26" t="s">
        <v>5</v>
      </c>
      <c r="D521" s="26" t="s">
        <v>39</v>
      </c>
      <c r="E521" s="26">
        <v>0</v>
      </c>
      <c r="F521" s="30">
        <v>5876778.0020000003</v>
      </c>
    </row>
    <row r="522" spans="2:6" x14ac:dyDescent="0.3">
      <c r="B522" s="27" t="s">
        <v>35</v>
      </c>
      <c r="C522" s="28" t="s">
        <v>5</v>
      </c>
      <c r="D522" s="28" t="s">
        <v>39</v>
      </c>
      <c r="E522" s="28" t="s">
        <v>25</v>
      </c>
      <c r="F522" s="31">
        <v>13328635.710000001</v>
      </c>
    </row>
    <row r="523" spans="2:6" x14ac:dyDescent="0.3">
      <c r="B523" s="25" t="s">
        <v>35</v>
      </c>
      <c r="C523" s="26" t="s">
        <v>5</v>
      </c>
      <c r="D523" s="26" t="s">
        <v>40</v>
      </c>
      <c r="E523" s="26">
        <v>1</v>
      </c>
      <c r="F523" s="30">
        <v>136.14995200000001</v>
      </c>
    </row>
    <row r="524" spans="2:6" x14ac:dyDescent="0.3">
      <c r="B524" s="27" t="s">
        <v>35</v>
      </c>
      <c r="C524" s="28" t="s">
        <v>5</v>
      </c>
      <c r="D524" s="28" t="s">
        <v>40</v>
      </c>
      <c r="E524" s="28">
        <v>0.95</v>
      </c>
      <c r="F524" s="31">
        <v>136.14995200000001</v>
      </c>
    </row>
    <row r="525" spans="2:6" x14ac:dyDescent="0.3">
      <c r="B525" s="25" t="s">
        <v>35</v>
      </c>
      <c r="C525" s="26" t="s">
        <v>5</v>
      </c>
      <c r="D525" s="26" t="s">
        <v>40</v>
      </c>
      <c r="E525" s="26">
        <v>0.95</v>
      </c>
      <c r="F525" s="30">
        <v>136.14995200000001</v>
      </c>
    </row>
    <row r="526" spans="2:6" x14ac:dyDescent="0.3">
      <c r="B526" s="27" t="s">
        <v>35</v>
      </c>
      <c r="C526" s="28" t="s">
        <v>5</v>
      </c>
      <c r="D526" s="28" t="s">
        <v>40</v>
      </c>
      <c r="E526" s="28">
        <v>0.95</v>
      </c>
      <c r="F526" s="31">
        <v>136.14995200000001</v>
      </c>
    </row>
    <row r="527" spans="2:6" x14ac:dyDescent="0.3">
      <c r="B527" s="25" t="s">
        <v>35</v>
      </c>
      <c r="C527" s="26" t="s">
        <v>5</v>
      </c>
      <c r="D527" s="26" t="s">
        <v>40</v>
      </c>
      <c r="E527" s="26">
        <v>0.75</v>
      </c>
      <c r="F527" s="30">
        <v>120.933403</v>
      </c>
    </row>
    <row r="528" spans="2:6" x14ac:dyDescent="0.3">
      <c r="B528" s="27" t="s">
        <v>35</v>
      </c>
      <c r="C528" s="28" t="s">
        <v>5</v>
      </c>
      <c r="D528" s="28" t="s">
        <v>40</v>
      </c>
      <c r="E528" s="28">
        <v>0.75</v>
      </c>
      <c r="F528" s="31">
        <v>120.933403</v>
      </c>
    </row>
    <row r="529" spans="2:6" x14ac:dyDescent="0.3">
      <c r="B529" s="25" t="s">
        <v>35</v>
      </c>
      <c r="C529" s="26" t="s">
        <v>5</v>
      </c>
      <c r="D529" s="26" t="s">
        <v>40</v>
      </c>
      <c r="E529" s="26">
        <v>0.75</v>
      </c>
      <c r="F529" s="30">
        <v>120.933403</v>
      </c>
    </row>
    <row r="530" spans="2:6" x14ac:dyDescent="0.3">
      <c r="B530" s="27" t="s">
        <v>35</v>
      </c>
      <c r="C530" s="28" t="s">
        <v>5</v>
      </c>
      <c r="D530" s="28" t="s">
        <v>40</v>
      </c>
      <c r="E530" s="28">
        <v>0.75</v>
      </c>
      <c r="F530" s="31">
        <v>120.933403</v>
      </c>
    </row>
    <row r="531" spans="2:6" x14ac:dyDescent="0.3">
      <c r="B531" s="25" t="s">
        <v>35</v>
      </c>
      <c r="C531" s="26" t="s">
        <v>5</v>
      </c>
      <c r="D531" s="26" t="s">
        <v>40</v>
      </c>
      <c r="E531" s="26">
        <v>0.5</v>
      </c>
      <c r="F531" s="30">
        <v>110.39446700000001</v>
      </c>
    </row>
    <row r="532" spans="2:6" x14ac:dyDescent="0.3">
      <c r="B532" s="27" t="s">
        <v>35</v>
      </c>
      <c r="C532" s="28" t="s">
        <v>5</v>
      </c>
      <c r="D532" s="28" t="s">
        <v>40</v>
      </c>
      <c r="E532" s="28">
        <v>0.5</v>
      </c>
      <c r="F532" s="31">
        <v>110.39446700000001</v>
      </c>
    </row>
    <row r="533" spans="2:6" x14ac:dyDescent="0.3">
      <c r="B533" s="25" t="s">
        <v>35</v>
      </c>
      <c r="C533" s="26" t="s">
        <v>5</v>
      </c>
      <c r="D533" s="26" t="s">
        <v>40</v>
      </c>
      <c r="E533" s="26">
        <v>0.5</v>
      </c>
      <c r="F533" s="30">
        <v>110.39446700000001</v>
      </c>
    </row>
    <row r="534" spans="2:6" x14ac:dyDescent="0.3">
      <c r="B534" s="27" t="s">
        <v>35</v>
      </c>
      <c r="C534" s="28" t="s">
        <v>5</v>
      </c>
      <c r="D534" s="28" t="s">
        <v>40</v>
      </c>
      <c r="E534" s="28">
        <v>0.5</v>
      </c>
      <c r="F534" s="31">
        <v>110.39446700000001</v>
      </c>
    </row>
    <row r="535" spans="2:6" x14ac:dyDescent="0.3">
      <c r="B535" s="25" t="s">
        <v>35</v>
      </c>
      <c r="C535" s="26" t="s">
        <v>5</v>
      </c>
      <c r="D535" s="26" t="s">
        <v>40</v>
      </c>
      <c r="E535" s="26">
        <v>0.5</v>
      </c>
      <c r="F535" s="30">
        <v>110.39446700000001</v>
      </c>
    </row>
    <row r="536" spans="2:6" x14ac:dyDescent="0.3">
      <c r="B536" s="27" t="s">
        <v>35</v>
      </c>
      <c r="C536" s="28" t="s">
        <v>5</v>
      </c>
      <c r="D536" s="28" t="s">
        <v>40</v>
      </c>
      <c r="E536" s="28">
        <v>0.25</v>
      </c>
      <c r="F536" s="31">
        <v>101.963319</v>
      </c>
    </row>
    <row r="537" spans="2:6" x14ac:dyDescent="0.3">
      <c r="B537" s="25" t="s">
        <v>35</v>
      </c>
      <c r="C537" s="26" t="s">
        <v>5</v>
      </c>
      <c r="D537" s="26" t="s">
        <v>40</v>
      </c>
      <c r="E537" s="26">
        <v>0.25</v>
      </c>
      <c r="F537" s="30">
        <v>101.963319</v>
      </c>
    </row>
    <row r="538" spans="2:6" x14ac:dyDescent="0.3">
      <c r="B538" s="27" t="s">
        <v>35</v>
      </c>
      <c r="C538" s="28" t="s">
        <v>5</v>
      </c>
      <c r="D538" s="28" t="s">
        <v>40</v>
      </c>
      <c r="E538" s="28">
        <v>0.25</v>
      </c>
      <c r="F538" s="31">
        <v>101.963319</v>
      </c>
    </row>
    <row r="539" spans="2:6" x14ac:dyDescent="0.3">
      <c r="B539" s="25" t="s">
        <v>35</v>
      </c>
      <c r="C539" s="26" t="s">
        <v>5</v>
      </c>
      <c r="D539" s="26" t="s">
        <v>40</v>
      </c>
      <c r="E539" s="26">
        <v>0.25</v>
      </c>
      <c r="F539" s="30">
        <v>101.963319</v>
      </c>
    </row>
    <row r="540" spans="2:6" x14ac:dyDescent="0.3">
      <c r="B540" s="27" t="s">
        <v>35</v>
      </c>
      <c r="C540" s="28" t="s">
        <v>5</v>
      </c>
      <c r="D540" s="28" t="s">
        <v>40</v>
      </c>
      <c r="E540" s="28">
        <v>0.05</v>
      </c>
      <c r="F540" s="31">
        <v>89.790079000000006</v>
      </c>
    </row>
    <row r="541" spans="2:6" x14ac:dyDescent="0.3">
      <c r="B541" s="25" t="s">
        <v>35</v>
      </c>
      <c r="C541" s="26" t="s">
        <v>5</v>
      </c>
      <c r="D541" s="26" t="s">
        <v>40</v>
      </c>
      <c r="E541" s="26">
        <v>0.05</v>
      </c>
      <c r="F541" s="30">
        <v>89.790079000000006</v>
      </c>
    </row>
    <row r="542" spans="2:6" x14ac:dyDescent="0.3">
      <c r="B542" s="27" t="s">
        <v>35</v>
      </c>
      <c r="C542" s="28" t="s">
        <v>5</v>
      </c>
      <c r="D542" s="28" t="s">
        <v>40</v>
      </c>
      <c r="E542" s="28">
        <v>0.05</v>
      </c>
      <c r="F542" s="31">
        <v>89.790079000000006</v>
      </c>
    </row>
    <row r="543" spans="2:6" x14ac:dyDescent="0.3">
      <c r="B543" s="25" t="s">
        <v>35</v>
      </c>
      <c r="C543" s="26" t="s">
        <v>5</v>
      </c>
      <c r="D543" s="26" t="s">
        <v>40</v>
      </c>
      <c r="E543" s="26">
        <v>0</v>
      </c>
      <c r="F543" s="30">
        <v>89.789057999999997</v>
      </c>
    </row>
    <row r="544" spans="2:6" x14ac:dyDescent="0.3">
      <c r="B544" s="27" t="s">
        <v>35</v>
      </c>
      <c r="C544" s="28" t="s">
        <v>5</v>
      </c>
      <c r="D544" s="28" t="s">
        <v>40</v>
      </c>
      <c r="E544" s="28" t="s">
        <v>25</v>
      </c>
      <c r="F544" s="31">
        <v>111.689986</v>
      </c>
    </row>
    <row r="545" spans="2:6" x14ac:dyDescent="0.3">
      <c r="B545" s="25" t="s">
        <v>35</v>
      </c>
      <c r="C545" s="26" t="s">
        <v>5</v>
      </c>
      <c r="D545" s="26" t="s">
        <v>41</v>
      </c>
      <c r="E545" s="26">
        <v>1</v>
      </c>
      <c r="F545" s="30">
        <v>143.622649</v>
      </c>
    </row>
    <row r="546" spans="2:6" x14ac:dyDescent="0.3">
      <c r="B546" s="27" t="s">
        <v>35</v>
      </c>
      <c r="C546" s="28" t="s">
        <v>5</v>
      </c>
      <c r="D546" s="28" t="s">
        <v>41</v>
      </c>
      <c r="E546" s="28">
        <v>0.95</v>
      </c>
      <c r="F546" s="31">
        <v>112.383309</v>
      </c>
    </row>
    <row r="547" spans="2:6" x14ac:dyDescent="0.3">
      <c r="B547" s="25" t="s">
        <v>35</v>
      </c>
      <c r="C547" s="26" t="s">
        <v>5</v>
      </c>
      <c r="D547" s="26" t="s">
        <v>41</v>
      </c>
      <c r="E547" s="26">
        <v>0.95</v>
      </c>
      <c r="F547" s="30">
        <v>112.383309</v>
      </c>
    </row>
    <row r="548" spans="2:6" x14ac:dyDescent="0.3">
      <c r="B548" s="27" t="s">
        <v>35</v>
      </c>
      <c r="C548" s="28" t="s">
        <v>5</v>
      </c>
      <c r="D548" s="28" t="s">
        <v>41</v>
      </c>
      <c r="E548" s="28">
        <v>0.95</v>
      </c>
      <c r="F548" s="31">
        <v>112.383309</v>
      </c>
    </row>
    <row r="549" spans="2:6" x14ac:dyDescent="0.3">
      <c r="B549" s="25" t="s">
        <v>35</v>
      </c>
      <c r="C549" s="26" t="s">
        <v>5</v>
      </c>
      <c r="D549" s="26" t="s">
        <v>41</v>
      </c>
      <c r="E549" s="26">
        <v>0.75</v>
      </c>
      <c r="F549" s="30">
        <v>96.725082999999998</v>
      </c>
    </row>
    <row r="550" spans="2:6" x14ac:dyDescent="0.3">
      <c r="B550" s="27" t="s">
        <v>35</v>
      </c>
      <c r="C550" s="28" t="s">
        <v>5</v>
      </c>
      <c r="D550" s="28" t="s">
        <v>41</v>
      </c>
      <c r="E550" s="28">
        <v>0.75</v>
      </c>
      <c r="F550" s="31">
        <v>96.725082999999998</v>
      </c>
    </row>
    <row r="551" spans="2:6" x14ac:dyDescent="0.3">
      <c r="B551" s="25" t="s">
        <v>35</v>
      </c>
      <c r="C551" s="26" t="s">
        <v>5</v>
      </c>
      <c r="D551" s="26" t="s">
        <v>41</v>
      </c>
      <c r="E551" s="26">
        <v>0.75</v>
      </c>
      <c r="F551" s="30">
        <v>96.725082999999998</v>
      </c>
    </row>
    <row r="552" spans="2:6" x14ac:dyDescent="0.3">
      <c r="B552" s="27" t="s">
        <v>35</v>
      </c>
      <c r="C552" s="28" t="s">
        <v>5</v>
      </c>
      <c r="D552" s="28" t="s">
        <v>41</v>
      </c>
      <c r="E552" s="28">
        <v>0.75</v>
      </c>
      <c r="F552" s="31">
        <v>96.725082999999998</v>
      </c>
    </row>
    <row r="553" spans="2:6" x14ac:dyDescent="0.3">
      <c r="B553" s="25" t="s">
        <v>35</v>
      </c>
      <c r="C553" s="26" t="s">
        <v>5</v>
      </c>
      <c r="D553" s="26" t="s">
        <v>41</v>
      </c>
      <c r="E553" s="26">
        <v>0.5</v>
      </c>
      <c r="F553" s="30">
        <v>86.434672000000006</v>
      </c>
    </row>
    <row r="554" spans="2:6" x14ac:dyDescent="0.3">
      <c r="B554" s="27" t="s">
        <v>35</v>
      </c>
      <c r="C554" s="28" t="s">
        <v>5</v>
      </c>
      <c r="D554" s="28" t="s">
        <v>41</v>
      </c>
      <c r="E554" s="28">
        <v>0.5</v>
      </c>
      <c r="F554" s="31">
        <v>86.434672000000006</v>
      </c>
    </row>
    <row r="555" spans="2:6" x14ac:dyDescent="0.3">
      <c r="B555" s="25" t="s">
        <v>35</v>
      </c>
      <c r="C555" s="26" t="s">
        <v>5</v>
      </c>
      <c r="D555" s="26" t="s">
        <v>41</v>
      </c>
      <c r="E555" s="26">
        <v>0.5</v>
      </c>
      <c r="F555" s="30">
        <v>86.434672000000006</v>
      </c>
    </row>
    <row r="556" spans="2:6" x14ac:dyDescent="0.3">
      <c r="B556" s="27" t="s">
        <v>35</v>
      </c>
      <c r="C556" s="28" t="s">
        <v>5</v>
      </c>
      <c r="D556" s="28" t="s">
        <v>41</v>
      </c>
      <c r="E556" s="28">
        <v>0.5</v>
      </c>
      <c r="F556" s="31">
        <v>86.434672000000006</v>
      </c>
    </row>
    <row r="557" spans="2:6" x14ac:dyDescent="0.3">
      <c r="B557" s="25" t="s">
        <v>35</v>
      </c>
      <c r="C557" s="26" t="s">
        <v>5</v>
      </c>
      <c r="D557" s="26" t="s">
        <v>41</v>
      </c>
      <c r="E557" s="26">
        <v>0.5</v>
      </c>
      <c r="F557" s="30">
        <v>86.434672000000006</v>
      </c>
    </row>
    <row r="558" spans="2:6" x14ac:dyDescent="0.3">
      <c r="B558" s="27" t="s">
        <v>35</v>
      </c>
      <c r="C558" s="28" t="s">
        <v>5</v>
      </c>
      <c r="D558" s="28" t="s">
        <v>41</v>
      </c>
      <c r="E558" s="28">
        <v>0.25</v>
      </c>
      <c r="F558" s="31">
        <v>76.841374999999999</v>
      </c>
    </row>
    <row r="559" spans="2:6" x14ac:dyDescent="0.3">
      <c r="B559" s="25" t="s">
        <v>35</v>
      </c>
      <c r="C559" s="26" t="s">
        <v>5</v>
      </c>
      <c r="D559" s="26" t="s">
        <v>41</v>
      </c>
      <c r="E559" s="26">
        <v>0.25</v>
      </c>
      <c r="F559" s="30">
        <v>76.841374999999999</v>
      </c>
    </row>
    <row r="560" spans="2:6" x14ac:dyDescent="0.3">
      <c r="B560" s="27" t="s">
        <v>35</v>
      </c>
      <c r="C560" s="28" t="s">
        <v>5</v>
      </c>
      <c r="D560" s="28" t="s">
        <v>41</v>
      </c>
      <c r="E560" s="28">
        <v>0.25</v>
      </c>
      <c r="F560" s="31">
        <v>76.841374999999999</v>
      </c>
    </row>
    <row r="561" spans="2:6" x14ac:dyDescent="0.3">
      <c r="B561" s="25" t="s">
        <v>35</v>
      </c>
      <c r="C561" s="26" t="s">
        <v>5</v>
      </c>
      <c r="D561" s="26" t="s">
        <v>41</v>
      </c>
      <c r="E561" s="26">
        <v>0.25</v>
      </c>
      <c r="F561" s="30">
        <v>76.841374999999999</v>
      </c>
    </row>
    <row r="562" spans="2:6" x14ac:dyDescent="0.3">
      <c r="B562" s="27" t="s">
        <v>35</v>
      </c>
      <c r="C562" s="28" t="s">
        <v>5</v>
      </c>
      <c r="D562" s="28" t="s">
        <v>41</v>
      </c>
      <c r="E562" s="28">
        <v>0.05</v>
      </c>
      <c r="F562" s="31">
        <v>65.265725000000003</v>
      </c>
    </row>
    <row r="563" spans="2:6" x14ac:dyDescent="0.3">
      <c r="B563" s="25" t="s">
        <v>35</v>
      </c>
      <c r="C563" s="26" t="s">
        <v>5</v>
      </c>
      <c r="D563" s="26" t="s">
        <v>41</v>
      </c>
      <c r="E563" s="26">
        <v>0.05</v>
      </c>
      <c r="F563" s="30">
        <v>65.265725000000003</v>
      </c>
    </row>
    <row r="564" spans="2:6" x14ac:dyDescent="0.3">
      <c r="B564" s="27" t="s">
        <v>35</v>
      </c>
      <c r="C564" s="28" t="s">
        <v>5</v>
      </c>
      <c r="D564" s="28" t="s">
        <v>41</v>
      </c>
      <c r="E564" s="28">
        <v>0.05</v>
      </c>
      <c r="F564" s="31">
        <v>65.265725000000003</v>
      </c>
    </row>
    <row r="565" spans="2:6" x14ac:dyDescent="0.3">
      <c r="B565" s="25" t="s">
        <v>35</v>
      </c>
      <c r="C565" s="26" t="s">
        <v>5</v>
      </c>
      <c r="D565" s="26" t="s">
        <v>41</v>
      </c>
      <c r="E565" s="26">
        <v>0</v>
      </c>
      <c r="F565" s="30">
        <v>52.728003999999999</v>
      </c>
    </row>
    <row r="566" spans="2:6" x14ac:dyDescent="0.3">
      <c r="B566" s="27" t="s">
        <v>35</v>
      </c>
      <c r="C566" s="28" t="s">
        <v>5</v>
      </c>
      <c r="D566" s="28" t="s">
        <v>41</v>
      </c>
      <c r="E566" s="28" t="s">
        <v>25</v>
      </c>
      <c r="F566" s="31">
        <v>87.401258999999996</v>
      </c>
    </row>
    <row r="567" spans="2:6" x14ac:dyDescent="0.3">
      <c r="B567" s="25" t="s">
        <v>35</v>
      </c>
      <c r="C567" s="26" t="s">
        <v>5</v>
      </c>
      <c r="D567" s="26" t="s">
        <v>42</v>
      </c>
      <c r="E567" s="26">
        <v>1</v>
      </c>
      <c r="F567" s="30">
        <v>272.03239300000001</v>
      </c>
    </row>
    <row r="568" spans="2:6" x14ac:dyDescent="0.3">
      <c r="B568" s="27" t="s">
        <v>35</v>
      </c>
      <c r="C568" s="28" t="s">
        <v>5</v>
      </c>
      <c r="D568" s="28" t="s">
        <v>42</v>
      </c>
      <c r="E568" s="28">
        <v>0.95</v>
      </c>
      <c r="F568" s="31">
        <v>234.502948</v>
      </c>
    </row>
    <row r="569" spans="2:6" x14ac:dyDescent="0.3">
      <c r="B569" s="25" t="s">
        <v>35</v>
      </c>
      <c r="C569" s="26" t="s">
        <v>5</v>
      </c>
      <c r="D569" s="26" t="s">
        <v>42</v>
      </c>
      <c r="E569" s="26">
        <v>0.95</v>
      </c>
      <c r="F569" s="30">
        <v>234.502948</v>
      </c>
    </row>
    <row r="570" spans="2:6" x14ac:dyDescent="0.3">
      <c r="B570" s="27" t="s">
        <v>35</v>
      </c>
      <c r="C570" s="28" t="s">
        <v>5</v>
      </c>
      <c r="D570" s="28" t="s">
        <v>42</v>
      </c>
      <c r="E570" s="28">
        <v>0.95</v>
      </c>
      <c r="F570" s="31">
        <v>234.502948</v>
      </c>
    </row>
    <row r="571" spans="2:6" x14ac:dyDescent="0.3">
      <c r="B571" s="25" t="s">
        <v>35</v>
      </c>
      <c r="C571" s="26" t="s">
        <v>5</v>
      </c>
      <c r="D571" s="26" t="s">
        <v>42</v>
      </c>
      <c r="E571" s="26">
        <v>0.75</v>
      </c>
      <c r="F571" s="30">
        <v>215.19258500000001</v>
      </c>
    </row>
    <row r="572" spans="2:6" x14ac:dyDescent="0.3">
      <c r="B572" s="27" t="s">
        <v>35</v>
      </c>
      <c r="C572" s="28" t="s">
        <v>5</v>
      </c>
      <c r="D572" s="28" t="s">
        <v>42</v>
      </c>
      <c r="E572" s="28">
        <v>0.75</v>
      </c>
      <c r="F572" s="31">
        <v>215.19258500000001</v>
      </c>
    </row>
    <row r="573" spans="2:6" x14ac:dyDescent="0.3">
      <c r="B573" s="25" t="s">
        <v>35</v>
      </c>
      <c r="C573" s="26" t="s">
        <v>5</v>
      </c>
      <c r="D573" s="26" t="s">
        <v>42</v>
      </c>
      <c r="E573" s="26">
        <v>0.75</v>
      </c>
      <c r="F573" s="30">
        <v>215.19258500000001</v>
      </c>
    </row>
    <row r="574" spans="2:6" x14ac:dyDescent="0.3">
      <c r="B574" s="27" t="s">
        <v>35</v>
      </c>
      <c r="C574" s="28" t="s">
        <v>5</v>
      </c>
      <c r="D574" s="28" t="s">
        <v>42</v>
      </c>
      <c r="E574" s="28">
        <v>0.75</v>
      </c>
      <c r="F574" s="31">
        <v>215.19258500000001</v>
      </c>
    </row>
    <row r="575" spans="2:6" x14ac:dyDescent="0.3">
      <c r="B575" s="25" t="s">
        <v>35</v>
      </c>
      <c r="C575" s="26" t="s">
        <v>5</v>
      </c>
      <c r="D575" s="26" t="s">
        <v>42</v>
      </c>
      <c r="E575" s="26">
        <v>0.5</v>
      </c>
      <c r="F575" s="30">
        <v>202.03278800000001</v>
      </c>
    </row>
    <row r="576" spans="2:6" x14ac:dyDescent="0.3">
      <c r="B576" s="27" t="s">
        <v>35</v>
      </c>
      <c r="C576" s="28" t="s">
        <v>5</v>
      </c>
      <c r="D576" s="28" t="s">
        <v>42</v>
      </c>
      <c r="E576" s="28">
        <v>0.5</v>
      </c>
      <c r="F576" s="31">
        <v>202.03278800000001</v>
      </c>
    </row>
    <row r="577" spans="2:6" x14ac:dyDescent="0.3">
      <c r="B577" s="25" t="s">
        <v>35</v>
      </c>
      <c r="C577" s="26" t="s">
        <v>5</v>
      </c>
      <c r="D577" s="26" t="s">
        <v>42</v>
      </c>
      <c r="E577" s="26">
        <v>0.5</v>
      </c>
      <c r="F577" s="30">
        <v>202.03278800000001</v>
      </c>
    </row>
    <row r="578" spans="2:6" x14ac:dyDescent="0.3">
      <c r="B578" s="27" t="s">
        <v>35</v>
      </c>
      <c r="C578" s="28" t="s">
        <v>5</v>
      </c>
      <c r="D578" s="28" t="s">
        <v>42</v>
      </c>
      <c r="E578" s="28">
        <v>0.5</v>
      </c>
      <c r="F578" s="31">
        <v>202.03278800000001</v>
      </c>
    </row>
    <row r="579" spans="2:6" x14ac:dyDescent="0.3">
      <c r="B579" s="25" t="s">
        <v>35</v>
      </c>
      <c r="C579" s="26" t="s">
        <v>5</v>
      </c>
      <c r="D579" s="26" t="s">
        <v>42</v>
      </c>
      <c r="E579" s="26">
        <v>0.5</v>
      </c>
      <c r="F579" s="30">
        <v>202.03278800000001</v>
      </c>
    </row>
    <row r="580" spans="2:6" x14ac:dyDescent="0.3">
      <c r="B580" s="27" t="s">
        <v>35</v>
      </c>
      <c r="C580" s="28" t="s">
        <v>5</v>
      </c>
      <c r="D580" s="28" t="s">
        <v>42</v>
      </c>
      <c r="E580" s="28">
        <v>0.25</v>
      </c>
      <c r="F580" s="31">
        <v>189.05300299999999</v>
      </c>
    </row>
    <row r="581" spans="2:6" x14ac:dyDescent="0.3">
      <c r="B581" s="25" t="s">
        <v>35</v>
      </c>
      <c r="C581" s="26" t="s">
        <v>5</v>
      </c>
      <c r="D581" s="26" t="s">
        <v>42</v>
      </c>
      <c r="E581" s="26">
        <v>0.25</v>
      </c>
      <c r="F581" s="30">
        <v>189.05300299999999</v>
      </c>
    </row>
    <row r="582" spans="2:6" x14ac:dyDescent="0.3">
      <c r="B582" s="27" t="s">
        <v>35</v>
      </c>
      <c r="C582" s="28" t="s">
        <v>5</v>
      </c>
      <c r="D582" s="28" t="s">
        <v>42</v>
      </c>
      <c r="E582" s="28">
        <v>0.25</v>
      </c>
      <c r="F582" s="31">
        <v>189.05300299999999</v>
      </c>
    </row>
    <row r="583" spans="2:6" x14ac:dyDescent="0.3">
      <c r="B583" s="25" t="s">
        <v>35</v>
      </c>
      <c r="C583" s="26" t="s">
        <v>5</v>
      </c>
      <c r="D583" s="26" t="s">
        <v>42</v>
      </c>
      <c r="E583" s="26">
        <v>0.25</v>
      </c>
      <c r="F583" s="30">
        <v>189.05300299999999</v>
      </c>
    </row>
    <row r="584" spans="2:6" x14ac:dyDescent="0.3">
      <c r="B584" s="27" t="s">
        <v>35</v>
      </c>
      <c r="C584" s="28" t="s">
        <v>5</v>
      </c>
      <c r="D584" s="28" t="s">
        <v>42</v>
      </c>
      <c r="E584" s="28">
        <v>0.05</v>
      </c>
      <c r="F584" s="31">
        <v>172.32252800000001</v>
      </c>
    </row>
    <row r="585" spans="2:6" x14ac:dyDescent="0.3">
      <c r="B585" s="25" t="s">
        <v>35</v>
      </c>
      <c r="C585" s="26" t="s">
        <v>5</v>
      </c>
      <c r="D585" s="26" t="s">
        <v>42</v>
      </c>
      <c r="E585" s="26">
        <v>0.05</v>
      </c>
      <c r="F585" s="30">
        <v>172.32252800000001</v>
      </c>
    </row>
    <row r="586" spans="2:6" x14ac:dyDescent="0.3">
      <c r="B586" s="27" t="s">
        <v>35</v>
      </c>
      <c r="C586" s="28" t="s">
        <v>5</v>
      </c>
      <c r="D586" s="28" t="s">
        <v>42</v>
      </c>
      <c r="E586" s="28">
        <v>0.05</v>
      </c>
      <c r="F586" s="31">
        <v>172.32252800000001</v>
      </c>
    </row>
    <row r="587" spans="2:6" x14ac:dyDescent="0.3">
      <c r="B587" s="25" t="s">
        <v>35</v>
      </c>
      <c r="C587" s="26" t="s">
        <v>5</v>
      </c>
      <c r="D587" s="26" t="s">
        <v>42</v>
      </c>
      <c r="E587" s="26">
        <v>0</v>
      </c>
      <c r="F587" s="30">
        <v>147.230594</v>
      </c>
    </row>
    <row r="588" spans="2:6" x14ac:dyDescent="0.3">
      <c r="B588" s="27" t="s">
        <v>35</v>
      </c>
      <c r="C588" s="28" t="s">
        <v>5</v>
      </c>
      <c r="D588" s="28" t="s">
        <v>42</v>
      </c>
      <c r="E588" s="28" t="s">
        <v>25</v>
      </c>
      <c r="F588" s="31">
        <v>202.538364</v>
      </c>
    </row>
    <row r="589" spans="2:6" x14ac:dyDescent="0.3">
      <c r="B589" s="25" t="s">
        <v>35</v>
      </c>
      <c r="C589" s="26" t="s">
        <v>5</v>
      </c>
      <c r="D589" s="26" t="s">
        <v>43</v>
      </c>
      <c r="E589" s="26">
        <v>1</v>
      </c>
      <c r="F589" s="30">
        <v>24942391.640000001</v>
      </c>
    </row>
    <row r="590" spans="2:6" x14ac:dyDescent="0.3">
      <c r="B590" s="27" t="s">
        <v>35</v>
      </c>
      <c r="C590" s="28" t="s">
        <v>5</v>
      </c>
      <c r="D590" s="28" t="s">
        <v>43</v>
      </c>
      <c r="E590" s="28">
        <v>0.95</v>
      </c>
      <c r="F590" s="31">
        <v>19046130.539999999</v>
      </c>
    </row>
    <row r="591" spans="2:6" x14ac:dyDescent="0.3">
      <c r="B591" s="25" t="s">
        <v>35</v>
      </c>
      <c r="C591" s="26" t="s">
        <v>5</v>
      </c>
      <c r="D591" s="26" t="s">
        <v>43</v>
      </c>
      <c r="E591" s="26">
        <v>0.95</v>
      </c>
      <c r="F591" s="30">
        <v>19046130.539999999</v>
      </c>
    </row>
    <row r="592" spans="2:6" x14ac:dyDescent="0.3">
      <c r="B592" s="27" t="s">
        <v>35</v>
      </c>
      <c r="C592" s="28" t="s">
        <v>5</v>
      </c>
      <c r="D592" s="28" t="s">
        <v>43</v>
      </c>
      <c r="E592" s="28">
        <v>0.95</v>
      </c>
      <c r="F592" s="31">
        <v>19046130.539999999</v>
      </c>
    </row>
    <row r="593" spans="2:6" x14ac:dyDescent="0.3">
      <c r="B593" s="25" t="s">
        <v>35</v>
      </c>
      <c r="C593" s="26" t="s">
        <v>5</v>
      </c>
      <c r="D593" s="26" t="s">
        <v>43</v>
      </c>
      <c r="E593" s="26">
        <v>0.75</v>
      </c>
      <c r="F593" s="30">
        <v>15949655.390000001</v>
      </c>
    </row>
    <row r="594" spans="2:6" x14ac:dyDescent="0.3">
      <c r="B594" s="27" t="s">
        <v>35</v>
      </c>
      <c r="C594" s="28" t="s">
        <v>5</v>
      </c>
      <c r="D594" s="28" t="s">
        <v>43</v>
      </c>
      <c r="E594" s="28">
        <v>0.75</v>
      </c>
      <c r="F594" s="31">
        <v>15949655.390000001</v>
      </c>
    </row>
    <row r="595" spans="2:6" x14ac:dyDescent="0.3">
      <c r="B595" s="25" t="s">
        <v>35</v>
      </c>
      <c r="C595" s="26" t="s">
        <v>5</v>
      </c>
      <c r="D595" s="26" t="s">
        <v>43</v>
      </c>
      <c r="E595" s="26">
        <v>0.75</v>
      </c>
      <c r="F595" s="30">
        <v>15949655.390000001</v>
      </c>
    </row>
    <row r="596" spans="2:6" x14ac:dyDescent="0.3">
      <c r="B596" s="27" t="s">
        <v>35</v>
      </c>
      <c r="C596" s="28" t="s">
        <v>5</v>
      </c>
      <c r="D596" s="28" t="s">
        <v>43</v>
      </c>
      <c r="E596" s="28">
        <v>0.75</v>
      </c>
      <c r="F596" s="31">
        <v>15949655.390000001</v>
      </c>
    </row>
    <row r="597" spans="2:6" x14ac:dyDescent="0.3">
      <c r="B597" s="25" t="s">
        <v>35</v>
      </c>
      <c r="C597" s="26" t="s">
        <v>5</v>
      </c>
      <c r="D597" s="26" t="s">
        <v>43</v>
      </c>
      <c r="E597" s="26">
        <v>0.5</v>
      </c>
      <c r="F597" s="30">
        <v>13774797.289999999</v>
      </c>
    </row>
    <row r="598" spans="2:6" x14ac:dyDescent="0.3">
      <c r="B598" s="27" t="s">
        <v>35</v>
      </c>
      <c r="C598" s="28" t="s">
        <v>5</v>
      </c>
      <c r="D598" s="28" t="s">
        <v>43</v>
      </c>
      <c r="E598" s="28">
        <v>0.5</v>
      </c>
      <c r="F598" s="31">
        <v>13774797.289999999</v>
      </c>
    </row>
    <row r="599" spans="2:6" x14ac:dyDescent="0.3">
      <c r="B599" s="25" t="s">
        <v>35</v>
      </c>
      <c r="C599" s="26" t="s">
        <v>5</v>
      </c>
      <c r="D599" s="26" t="s">
        <v>43</v>
      </c>
      <c r="E599" s="26">
        <v>0.5</v>
      </c>
      <c r="F599" s="30">
        <v>13774797.289999999</v>
      </c>
    </row>
    <row r="600" spans="2:6" x14ac:dyDescent="0.3">
      <c r="B600" s="27" t="s">
        <v>35</v>
      </c>
      <c r="C600" s="28" t="s">
        <v>5</v>
      </c>
      <c r="D600" s="28" t="s">
        <v>43</v>
      </c>
      <c r="E600" s="28">
        <v>0.5</v>
      </c>
      <c r="F600" s="31">
        <v>13774797.289999999</v>
      </c>
    </row>
    <row r="601" spans="2:6" x14ac:dyDescent="0.3">
      <c r="B601" s="25" t="s">
        <v>35</v>
      </c>
      <c r="C601" s="26" t="s">
        <v>5</v>
      </c>
      <c r="D601" s="26" t="s">
        <v>43</v>
      </c>
      <c r="E601" s="26">
        <v>0.5</v>
      </c>
      <c r="F601" s="30">
        <v>13774797.289999999</v>
      </c>
    </row>
    <row r="602" spans="2:6" x14ac:dyDescent="0.3">
      <c r="B602" s="27" t="s">
        <v>35</v>
      </c>
      <c r="C602" s="28" t="s">
        <v>5</v>
      </c>
      <c r="D602" s="28" t="s">
        <v>43</v>
      </c>
      <c r="E602" s="28">
        <v>0.25</v>
      </c>
      <c r="F602" s="31">
        <v>11882000.42</v>
      </c>
    </row>
    <row r="603" spans="2:6" x14ac:dyDescent="0.3">
      <c r="B603" s="25" t="s">
        <v>35</v>
      </c>
      <c r="C603" s="26" t="s">
        <v>5</v>
      </c>
      <c r="D603" s="26" t="s">
        <v>43</v>
      </c>
      <c r="E603" s="26">
        <v>0.25</v>
      </c>
      <c r="F603" s="30">
        <v>11882000.42</v>
      </c>
    </row>
    <row r="604" spans="2:6" x14ac:dyDescent="0.3">
      <c r="B604" s="27" t="s">
        <v>35</v>
      </c>
      <c r="C604" s="28" t="s">
        <v>5</v>
      </c>
      <c r="D604" s="28" t="s">
        <v>43</v>
      </c>
      <c r="E604" s="28">
        <v>0.25</v>
      </c>
      <c r="F604" s="31">
        <v>11882000.42</v>
      </c>
    </row>
    <row r="605" spans="2:6" x14ac:dyDescent="0.3">
      <c r="B605" s="25" t="s">
        <v>35</v>
      </c>
      <c r="C605" s="26" t="s">
        <v>5</v>
      </c>
      <c r="D605" s="26" t="s">
        <v>43</v>
      </c>
      <c r="E605" s="26">
        <v>0.25</v>
      </c>
      <c r="F605" s="30">
        <v>11882000.42</v>
      </c>
    </row>
    <row r="606" spans="2:6" x14ac:dyDescent="0.3">
      <c r="B606" s="27" t="s">
        <v>35</v>
      </c>
      <c r="C606" s="28" t="s">
        <v>5</v>
      </c>
      <c r="D606" s="28" t="s">
        <v>43</v>
      </c>
      <c r="E606" s="28">
        <v>0.05</v>
      </c>
      <c r="F606" s="31">
        <v>9449816.3430000003</v>
      </c>
    </row>
    <row r="607" spans="2:6" x14ac:dyDescent="0.3">
      <c r="B607" s="25" t="s">
        <v>35</v>
      </c>
      <c r="C607" s="26" t="s">
        <v>5</v>
      </c>
      <c r="D607" s="26" t="s">
        <v>43</v>
      </c>
      <c r="E607" s="26">
        <v>0.05</v>
      </c>
      <c r="F607" s="30">
        <v>9449816.3430000003</v>
      </c>
    </row>
    <row r="608" spans="2:6" x14ac:dyDescent="0.3">
      <c r="B608" s="27" t="s">
        <v>35</v>
      </c>
      <c r="C608" s="28" t="s">
        <v>5</v>
      </c>
      <c r="D608" s="28" t="s">
        <v>43</v>
      </c>
      <c r="E608" s="28">
        <v>0.05</v>
      </c>
      <c r="F608" s="31">
        <v>9449816.3430000003</v>
      </c>
    </row>
    <row r="609" spans="2:6" x14ac:dyDescent="0.3">
      <c r="B609" s="25" t="s">
        <v>35</v>
      </c>
      <c r="C609" s="26" t="s">
        <v>5</v>
      </c>
      <c r="D609" s="26" t="s">
        <v>43</v>
      </c>
      <c r="E609" s="26">
        <v>0</v>
      </c>
      <c r="F609" s="30">
        <v>6170616.9019999998</v>
      </c>
    </row>
    <row r="610" spans="2:6" x14ac:dyDescent="0.3">
      <c r="B610" s="27" t="s">
        <v>35</v>
      </c>
      <c r="C610" s="28" t="s">
        <v>5</v>
      </c>
      <c r="D610" s="28" t="s">
        <v>43</v>
      </c>
      <c r="E610" s="28" t="s">
        <v>25</v>
      </c>
      <c r="F610" s="31">
        <v>13995067.49</v>
      </c>
    </row>
    <row r="611" spans="2:6" x14ac:dyDescent="0.3">
      <c r="B611" s="25" t="s">
        <v>35</v>
      </c>
      <c r="C611" s="26" t="s">
        <v>5</v>
      </c>
      <c r="D611" s="26" t="s">
        <v>44</v>
      </c>
      <c r="E611" s="26">
        <v>1</v>
      </c>
      <c r="F611" s="30">
        <v>150.80378200000001</v>
      </c>
    </row>
    <row r="612" spans="2:6" x14ac:dyDescent="0.3">
      <c r="B612" s="27" t="s">
        <v>35</v>
      </c>
      <c r="C612" s="28" t="s">
        <v>5</v>
      </c>
      <c r="D612" s="28" t="s">
        <v>44</v>
      </c>
      <c r="E612" s="28">
        <v>0.95</v>
      </c>
      <c r="F612" s="31">
        <v>118.002475</v>
      </c>
    </row>
    <row r="613" spans="2:6" x14ac:dyDescent="0.3">
      <c r="B613" s="25" t="s">
        <v>35</v>
      </c>
      <c r="C613" s="26" t="s">
        <v>5</v>
      </c>
      <c r="D613" s="26" t="s">
        <v>44</v>
      </c>
      <c r="E613" s="26">
        <v>0.95</v>
      </c>
      <c r="F613" s="30">
        <v>118.002475</v>
      </c>
    </row>
    <row r="614" spans="2:6" x14ac:dyDescent="0.3">
      <c r="B614" s="27" t="s">
        <v>35</v>
      </c>
      <c r="C614" s="28" t="s">
        <v>5</v>
      </c>
      <c r="D614" s="28" t="s">
        <v>44</v>
      </c>
      <c r="E614" s="28">
        <v>0.95</v>
      </c>
      <c r="F614" s="31">
        <v>118.002475</v>
      </c>
    </row>
    <row r="615" spans="2:6" x14ac:dyDescent="0.3">
      <c r="B615" s="25" t="s">
        <v>35</v>
      </c>
      <c r="C615" s="26" t="s">
        <v>5</v>
      </c>
      <c r="D615" s="26" t="s">
        <v>44</v>
      </c>
      <c r="E615" s="26">
        <v>0.75</v>
      </c>
      <c r="F615" s="30">
        <v>101.56133699999999</v>
      </c>
    </row>
    <row r="616" spans="2:6" x14ac:dyDescent="0.3">
      <c r="B616" s="27" t="s">
        <v>35</v>
      </c>
      <c r="C616" s="28" t="s">
        <v>5</v>
      </c>
      <c r="D616" s="28" t="s">
        <v>44</v>
      </c>
      <c r="E616" s="28">
        <v>0.75</v>
      </c>
      <c r="F616" s="31">
        <v>101.56133699999999</v>
      </c>
    </row>
    <row r="617" spans="2:6" x14ac:dyDescent="0.3">
      <c r="B617" s="25" t="s">
        <v>35</v>
      </c>
      <c r="C617" s="26" t="s">
        <v>5</v>
      </c>
      <c r="D617" s="26" t="s">
        <v>44</v>
      </c>
      <c r="E617" s="26">
        <v>0.75</v>
      </c>
      <c r="F617" s="30">
        <v>101.56133699999999</v>
      </c>
    </row>
    <row r="618" spans="2:6" x14ac:dyDescent="0.3">
      <c r="B618" s="27" t="s">
        <v>35</v>
      </c>
      <c r="C618" s="28" t="s">
        <v>5</v>
      </c>
      <c r="D618" s="28" t="s">
        <v>44</v>
      </c>
      <c r="E618" s="28">
        <v>0.75</v>
      </c>
      <c r="F618" s="31">
        <v>101.56133699999999</v>
      </c>
    </row>
    <row r="619" spans="2:6" x14ac:dyDescent="0.3">
      <c r="B619" s="25" t="s">
        <v>35</v>
      </c>
      <c r="C619" s="26" t="s">
        <v>5</v>
      </c>
      <c r="D619" s="26" t="s">
        <v>44</v>
      </c>
      <c r="E619" s="26">
        <v>0.5</v>
      </c>
      <c r="F619" s="30">
        <v>90.756405000000001</v>
      </c>
    </row>
    <row r="620" spans="2:6" x14ac:dyDescent="0.3">
      <c r="B620" s="27" t="s">
        <v>35</v>
      </c>
      <c r="C620" s="28" t="s">
        <v>5</v>
      </c>
      <c r="D620" s="28" t="s">
        <v>44</v>
      </c>
      <c r="E620" s="28">
        <v>0.5</v>
      </c>
      <c r="F620" s="31">
        <v>90.756405000000001</v>
      </c>
    </row>
    <row r="621" spans="2:6" x14ac:dyDescent="0.3">
      <c r="B621" s="25" t="s">
        <v>35</v>
      </c>
      <c r="C621" s="26" t="s">
        <v>5</v>
      </c>
      <c r="D621" s="26" t="s">
        <v>44</v>
      </c>
      <c r="E621" s="26">
        <v>0.5</v>
      </c>
      <c r="F621" s="30">
        <v>90.756405000000001</v>
      </c>
    </row>
    <row r="622" spans="2:6" x14ac:dyDescent="0.3">
      <c r="B622" s="27" t="s">
        <v>35</v>
      </c>
      <c r="C622" s="28" t="s">
        <v>5</v>
      </c>
      <c r="D622" s="28" t="s">
        <v>44</v>
      </c>
      <c r="E622" s="28">
        <v>0.5</v>
      </c>
      <c r="F622" s="31">
        <v>90.756405000000001</v>
      </c>
    </row>
    <row r="623" spans="2:6" x14ac:dyDescent="0.3">
      <c r="B623" s="25" t="s">
        <v>35</v>
      </c>
      <c r="C623" s="26" t="s">
        <v>5</v>
      </c>
      <c r="D623" s="26" t="s">
        <v>44</v>
      </c>
      <c r="E623" s="26">
        <v>0.5</v>
      </c>
      <c r="F623" s="30">
        <v>90.756405000000001</v>
      </c>
    </row>
    <row r="624" spans="2:6" x14ac:dyDescent="0.3">
      <c r="B624" s="27" t="s">
        <v>35</v>
      </c>
      <c r="C624" s="28" t="s">
        <v>5</v>
      </c>
      <c r="D624" s="28" t="s">
        <v>44</v>
      </c>
      <c r="E624" s="28">
        <v>0.25</v>
      </c>
      <c r="F624" s="31">
        <v>80.683442999999997</v>
      </c>
    </row>
    <row r="625" spans="2:6" x14ac:dyDescent="0.3">
      <c r="B625" s="25" t="s">
        <v>35</v>
      </c>
      <c r="C625" s="26" t="s">
        <v>5</v>
      </c>
      <c r="D625" s="26" t="s">
        <v>44</v>
      </c>
      <c r="E625" s="26">
        <v>0.25</v>
      </c>
      <c r="F625" s="30">
        <v>80.683442999999997</v>
      </c>
    </row>
    <row r="626" spans="2:6" x14ac:dyDescent="0.3">
      <c r="B626" s="27" t="s">
        <v>35</v>
      </c>
      <c r="C626" s="28" t="s">
        <v>5</v>
      </c>
      <c r="D626" s="28" t="s">
        <v>44</v>
      </c>
      <c r="E626" s="28">
        <v>0.25</v>
      </c>
      <c r="F626" s="31">
        <v>80.683442999999997</v>
      </c>
    </row>
    <row r="627" spans="2:6" x14ac:dyDescent="0.3">
      <c r="B627" s="25" t="s">
        <v>35</v>
      </c>
      <c r="C627" s="26" t="s">
        <v>5</v>
      </c>
      <c r="D627" s="26" t="s">
        <v>44</v>
      </c>
      <c r="E627" s="26">
        <v>0.25</v>
      </c>
      <c r="F627" s="30">
        <v>80.683442999999997</v>
      </c>
    </row>
    <row r="628" spans="2:6" x14ac:dyDescent="0.3">
      <c r="B628" s="27" t="s">
        <v>35</v>
      </c>
      <c r="C628" s="28" t="s">
        <v>5</v>
      </c>
      <c r="D628" s="28" t="s">
        <v>44</v>
      </c>
      <c r="E628" s="28">
        <v>0.05</v>
      </c>
      <c r="F628" s="31">
        <v>68.529011999999994</v>
      </c>
    </row>
    <row r="629" spans="2:6" x14ac:dyDescent="0.3">
      <c r="B629" s="25" t="s">
        <v>35</v>
      </c>
      <c r="C629" s="26" t="s">
        <v>5</v>
      </c>
      <c r="D629" s="26" t="s">
        <v>44</v>
      </c>
      <c r="E629" s="26">
        <v>0.05</v>
      </c>
      <c r="F629" s="30">
        <v>68.529011999999994</v>
      </c>
    </row>
    <row r="630" spans="2:6" x14ac:dyDescent="0.3">
      <c r="B630" s="27" t="s">
        <v>35</v>
      </c>
      <c r="C630" s="28" t="s">
        <v>5</v>
      </c>
      <c r="D630" s="28" t="s">
        <v>44</v>
      </c>
      <c r="E630" s="28">
        <v>0.05</v>
      </c>
      <c r="F630" s="31">
        <v>68.529011999999994</v>
      </c>
    </row>
    <row r="631" spans="2:6" x14ac:dyDescent="0.3">
      <c r="B631" s="25" t="s">
        <v>35</v>
      </c>
      <c r="C631" s="26" t="s">
        <v>5</v>
      </c>
      <c r="D631" s="26" t="s">
        <v>44</v>
      </c>
      <c r="E631" s="26">
        <v>0</v>
      </c>
      <c r="F631" s="30">
        <v>55.364404</v>
      </c>
    </row>
    <row r="632" spans="2:6" x14ac:dyDescent="0.3">
      <c r="B632" s="27" t="s">
        <v>35</v>
      </c>
      <c r="C632" s="28" t="s">
        <v>5</v>
      </c>
      <c r="D632" s="28" t="s">
        <v>44</v>
      </c>
      <c r="E632" s="28" t="s">
        <v>25</v>
      </c>
      <c r="F632" s="31">
        <v>91.771321999999998</v>
      </c>
    </row>
    <row r="633" spans="2:6" x14ac:dyDescent="0.3">
      <c r="B633" s="25" t="s">
        <v>35</v>
      </c>
      <c r="C633" s="26" t="s">
        <v>6</v>
      </c>
      <c r="D633" s="26" t="s">
        <v>36</v>
      </c>
      <c r="E633" s="26">
        <v>1</v>
      </c>
      <c r="F633" s="30">
        <v>235965.27499999999</v>
      </c>
    </row>
    <row r="634" spans="2:6" x14ac:dyDescent="0.3">
      <c r="B634" s="27" t="s">
        <v>35</v>
      </c>
      <c r="C634" s="28" t="s">
        <v>6</v>
      </c>
      <c r="D634" s="28" t="s">
        <v>36</v>
      </c>
      <c r="E634" s="28">
        <v>0.95</v>
      </c>
      <c r="F634" s="31">
        <v>181071.42499999999</v>
      </c>
    </row>
    <row r="635" spans="2:6" x14ac:dyDescent="0.3">
      <c r="B635" s="25" t="s">
        <v>35</v>
      </c>
      <c r="C635" s="26" t="s">
        <v>6</v>
      </c>
      <c r="D635" s="26" t="s">
        <v>36</v>
      </c>
      <c r="E635" s="26">
        <v>0.95</v>
      </c>
      <c r="F635" s="30">
        <v>181071.42499999999</v>
      </c>
    </row>
    <row r="636" spans="2:6" x14ac:dyDescent="0.3">
      <c r="B636" s="27" t="s">
        <v>35</v>
      </c>
      <c r="C636" s="28" t="s">
        <v>6</v>
      </c>
      <c r="D636" s="28" t="s">
        <v>36</v>
      </c>
      <c r="E636" s="28">
        <v>0.95</v>
      </c>
      <c r="F636" s="31">
        <v>181071.42499999999</v>
      </c>
    </row>
    <row r="637" spans="2:6" x14ac:dyDescent="0.3">
      <c r="B637" s="25" t="s">
        <v>35</v>
      </c>
      <c r="C637" s="26" t="s">
        <v>6</v>
      </c>
      <c r="D637" s="26" t="s">
        <v>36</v>
      </c>
      <c r="E637" s="26">
        <v>0.75</v>
      </c>
      <c r="F637" s="30">
        <v>161452.5</v>
      </c>
    </row>
    <row r="638" spans="2:6" x14ac:dyDescent="0.3">
      <c r="B638" s="27" t="s">
        <v>35</v>
      </c>
      <c r="C638" s="28" t="s">
        <v>6</v>
      </c>
      <c r="D638" s="28" t="s">
        <v>36</v>
      </c>
      <c r="E638" s="28">
        <v>0.75</v>
      </c>
      <c r="F638" s="31">
        <v>161452.5</v>
      </c>
    </row>
    <row r="639" spans="2:6" x14ac:dyDescent="0.3">
      <c r="B639" s="25" t="s">
        <v>35</v>
      </c>
      <c r="C639" s="26" t="s">
        <v>6</v>
      </c>
      <c r="D639" s="26" t="s">
        <v>36</v>
      </c>
      <c r="E639" s="26">
        <v>0.75</v>
      </c>
      <c r="F639" s="30">
        <v>161452.5</v>
      </c>
    </row>
    <row r="640" spans="2:6" x14ac:dyDescent="0.3">
      <c r="B640" s="27" t="s">
        <v>35</v>
      </c>
      <c r="C640" s="28" t="s">
        <v>6</v>
      </c>
      <c r="D640" s="28" t="s">
        <v>36</v>
      </c>
      <c r="E640" s="28">
        <v>0.75</v>
      </c>
      <c r="F640" s="31">
        <v>161452.5</v>
      </c>
    </row>
    <row r="641" spans="2:6" x14ac:dyDescent="0.3">
      <c r="B641" s="25" t="s">
        <v>35</v>
      </c>
      <c r="C641" s="26" t="s">
        <v>6</v>
      </c>
      <c r="D641" s="26" t="s">
        <v>36</v>
      </c>
      <c r="E641" s="26">
        <v>0.5</v>
      </c>
      <c r="F641" s="30">
        <v>150493.29999999999</v>
      </c>
    </row>
    <row r="642" spans="2:6" x14ac:dyDescent="0.3">
      <c r="B642" s="27" t="s">
        <v>35</v>
      </c>
      <c r="C642" s="28" t="s">
        <v>6</v>
      </c>
      <c r="D642" s="28" t="s">
        <v>36</v>
      </c>
      <c r="E642" s="28">
        <v>0.5</v>
      </c>
      <c r="F642" s="31">
        <v>150493.29999999999</v>
      </c>
    </row>
    <row r="643" spans="2:6" x14ac:dyDescent="0.3">
      <c r="B643" s="25" t="s">
        <v>35</v>
      </c>
      <c r="C643" s="26" t="s">
        <v>6</v>
      </c>
      <c r="D643" s="26" t="s">
        <v>36</v>
      </c>
      <c r="E643" s="26">
        <v>0.5</v>
      </c>
      <c r="F643" s="30">
        <v>150493.29999999999</v>
      </c>
    </row>
    <row r="644" spans="2:6" x14ac:dyDescent="0.3">
      <c r="B644" s="27" t="s">
        <v>35</v>
      </c>
      <c r="C644" s="28" t="s">
        <v>6</v>
      </c>
      <c r="D644" s="28" t="s">
        <v>36</v>
      </c>
      <c r="E644" s="28">
        <v>0.5</v>
      </c>
      <c r="F644" s="31">
        <v>150493.29999999999</v>
      </c>
    </row>
    <row r="645" spans="2:6" x14ac:dyDescent="0.3">
      <c r="B645" s="25" t="s">
        <v>35</v>
      </c>
      <c r="C645" s="26" t="s">
        <v>6</v>
      </c>
      <c r="D645" s="26" t="s">
        <v>36</v>
      </c>
      <c r="E645" s="26">
        <v>0.5</v>
      </c>
      <c r="F645" s="30">
        <v>150493.29999999999</v>
      </c>
    </row>
    <row r="646" spans="2:6" x14ac:dyDescent="0.3">
      <c r="B646" s="27" t="s">
        <v>35</v>
      </c>
      <c r="C646" s="28" t="s">
        <v>6</v>
      </c>
      <c r="D646" s="28" t="s">
        <v>36</v>
      </c>
      <c r="E646" s="28">
        <v>0.25</v>
      </c>
      <c r="F646" s="31">
        <v>139729.79999999999</v>
      </c>
    </row>
    <row r="647" spans="2:6" x14ac:dyDescent="0.3">
      <c r="B647" s="25" t="s">
        <v>35</v>
      </c>
      <c r="C647" s="26" t="s">
        <v>6</v>
      </c>
      <c r="D647" s="26" t="s">
        <v>36</v>
      </c>
      <c r="E647" s="26">
        <v>0.25</v>
      </c>
      <c r="F647" s="30">
        <v>139729.79999999999</v>
      </c>
    </row>
    <row r="648" spans="2:6" x14ac:dyDescent="0.3">
      <c r="B648" s="27" t="s">
        <v>35</v>
      </c>
      <c r="C648" s="28" t="s">
        <v>6</v>
      </c>
      <c r="D648" s="28" t="s">
        <v>36</v>
      </c>
      <c r="E648" s="28">
        <v>0.25</v>
      </c>
      <c r="F648" s="31">
        <v>139729.79999999999</v>
      </c>
    </row>
    <row r="649" spans="2:6" x14ac:dyDescent="0.3">
      <c r="B649" s="25" t="s">
        <v>35</v>
      </c>
      <c r="C649" s="26" t="s">
        <v>6</v>
      </c>
      <c r="D649" s="26" t="s">
        <v>36</v>
      </c>
      <c r="E649" s="26">
        <v>0.25</v>
      </c>
      <c r="F649" s="30">
        <v>139729.79999999999</v>
      </c>
    </row>
    <row r="650" spans="2:6" x14ac:dyDescent="0.3">
      <c r="B650" s="27" t="s">
        <v>35</v>
      </c>
      <c r="C650" s="28" t="s">
        <v>6</v>
      </c>
      <c r="D650" s="28" t="s">
        <v>36</v>
      </c>
      <c r="E650" s="28">
        <v>0.05</v>
      </c>
      <c r="F650" s="31">
        <v>124367.35</v>
      </c>
    </row>
    <row r="651" spans="2:6" x14ac:dyDescent="0.3">
      <c r="B651" s="25" t="s">
        <v>35</v>
      </c>
      <c r="C651" s="26" t="s">
        <v>6</v>
      </c>
      <c r="D651" s="26" t="s">
        <v>36</v>
      </c>
      <c r="E651" s="26">
        <v>0.05</v>
      </c>
      <c r="F651" s="30">
        <v>124367.35</v>
      </c>
    </row>
    <row r="652" spans="2:6" x14ac:dyDescent="0.3">
      <c r="B652" s="27" t="s">
        <v>35</v>
      </c>
      <c r="C652" s="28" t="s">
        <v>6</v>
      </c>
      <c r="D652" s="28" t="s">
        <v>36</v>
      </c>
      <c r="E652" s="28">
        <v>0.05</v>
      </c>
      <c r="F652" s="31">
        <v>124367.35</v>
      </c>
    </row>
    <row r="653" spans="2:6" x14ac:dyDescent="0.3">
      <c r="B653" s="25" t="s">
        <v>35</v>
      </c>
      <c r="C653" s="26" t="s">
        <v>6</v>
      </c>
      <c r="D653" s="26" t="s">
        <v>36</v>
      </c>
      <c r="E653" s="26">
        <v>0</v>
      </c>
      <c r="F653" s="30">
        <v>95893</v>
      </c>
    </row>
    <row r="654" spans="2:6" x14ac:dyDescent="0.3">
      <c r="B654" s="27" t="s">
        <v>35</v>
      </c>
      <c r="C654" s="28" t="s">
        <v>6</v>
      </c>
      <c r="D654" s="28" t="s">
        <v>36</v>
      </c>
      <c r="E654" s="28" t="s">
        <v>25</v>
      </c>
      <c r="F654" s="31">
        <v>151274.89319999999</v>
      </c>
    </row>
    <row r="655" spans="2:6" x14ac:dyDescent="0.3">
      <c r="B655" s="25" t="s">
        <v>35</v>
      </c>
      <c r="C655" s="26" t="s">
        <v>6</v>
      </c>
      <c r="D655" s="26" t="s">
        <v>37</v>
      </c>
      <c r="E655" s="26">
        <v>1</v>
      </c>
      <c r="F655" s="30">
        <v>53106208.520000003</v>
      </c>
    </row>
    <row r="656" spans="2:6" x14ac:dyDescent="0.3">
      <c r="B656" s="27" t="s">
        <v>35</v>
      </c>
      <c r="C656" s="28" t="s">
        <v>6</v>
      </c>
      <c r="D656" s="28" t="s">
        <v>37</v>
      </c>
      <c r="E656" s="28">
        <v>0.95</v>
      </c>
      <c r="F656" s="31">
        <v>39817150.109999999</v>
      </c>
    </row>
    <row r="657" spans="2:6" x14ac:dyDescent="0.3">
      <c r="B657" s="25" t="s">
        <v>35</v>
      </c>
      <c r="C657" s="26" t="s">
        <v>6</v>
      </c>
      <c r="D657" s="26" t="s">
        <v>37</v>
      </c>
      <c r="E657" s="26">
        <v>0.95</v>
      </c>
      <c r="F657" s="30">
        <v>39817150.109999999</v>
      </c>
    </row>
    <row r="658" spans="2:6" x14ac:dyDescent="0.3">
      <c r="B658" s="27" t="s">
        <v>35</v>
      </c>
      <c r="C658" s="28" t="s">
        <v>6</v>
      </c>
      <c r="D658" s="28" t="s">
        <v>37</v>
      </c>
      <c r="E658" s="28">
        <v>0.95</v>
      </c>
      <c r="F658" s="31">
        <v>39817150.109999999</v>
      </c>
    </row>
    <row r="659" spans="2:6" x14ac:dyDescent="0.3">
      <c r="B659" s="25" t="s">
        <v>35</v>
      </c>
      <c r="C659" s="26" t="s">
        <v>6</v>
      </c>
      <c r="D659" s="26" t="s">
        <v>37</v>
      </c>
      <c r="E659" s="26">
        <v>0.75</v>
      </c>
      <c r="F659" s="30">
        <v>33844914.579999998</v>
      </c>
    </row>
    <row r="660" spans="2:6" x14ac:dyDescent="0.3">
      <c r="B660" s="27" t="s">
        <v>35</v>
      </c>
      <c r="C660" s="28" t="s">
        <v>6</v>
      </c>
      <c r="D660" s="28" t="s">
        <v>37</v>
      </c>
      <c r="E660" s="28">
        <v>0.75</v>
      </c>
      <c r="F660" s="31">
        <v>33844914.579999998</v>
      </c>
    </row>
    <row r="661" spans="2:6" x14ac:dyDescent="0.3">
      <c r="B661" s="25" t="s">
        <v>35</v>
      </c>
      <c r="C661" s="26" t="s">
        <v>6</v>
      </c>
      <c r="D661" s="26" t="s">
        <v>37</v>
      </c>
      <c r="E661" s="26">
        <v>0.75</v>
      </c>
      <c r="F661" s="30">
        <v>33844914.579999998</v>
      </c>
    </row>
    <row r="662" spans="2:6" x14ac:dyDescent="0.3">
      <c r="B662" s="27" t="s">
        <v>35</v>
      </c>
      <c r="C662" s="28" t="s">
        <v>6</v>
      </c>
      <c r="D662" s="28" t="s">
        <v>37</v>
      </c>
      <c r="E662" s="28">
        <v>0.75</v>
      </c>
      <c r="F662" s="31">
        <v>33844914.579999998</v>
      </c>
    </row>
    <row r="663" spans="2:6" x14ac:dyDescent="0.3">
      <c r="B663" s="25" t="s">
        <v>35</v>
      </c>
      <c r="C663" s="26" t="s">
        <v>6</v>
      </c>
      <c r="D663" s="26" t="s">
        <v>37</v>
      </c>
      <c r="E663" s="26">
        <v>0.5</v>
      </c>
      <c r="F663" s="30">
        <v>30249329.960000001</v>
      </c>
    </row>
    <row r="664" spans="2:6" x14ac:dyDescent="0.3">
      <c r="B664" s="27" t="s">
        <v>35</v>
      </c>
      <c r="C664" s="28" t="s">
        <v>6</v>
      </c>
      <c r="D664" s="28" t="s">
        <v>37</v>
      </c>
      <c r="E664" s="28">
        <v>0.5</v>
      </c>
      <c r="F664" s="31">
        <v>30249329.960000001</v>
      </c>
    </row>
    <row r="665" spans="2:6" x14ac:dyDescent="0.3">
      <c r="B665" s="25" t="s">
        <v>35</v>
      </c>
      <c r="C665" s="26" t="s">
        <v>6</v>
      </c>
      <c r="D665" s="26" t="s">
        <v>37</v>
      </c>
      <c r="E665" s="26">
        <v>0.5</v>
      </c>
      <c r="F665" s="30">
        <v>30249329.960000001</v>
      </c>
    </row>
    <row r="666" spans="2:6" x14ac:dyDescent="0.3">
      <c r="B666" s="27" t="s">
        <v>35</v>
      </c>
      <c r="C666" s="28" t="s">
        <v>6</v>
      </c>
      <c r="D666" s="28" t="s">
        <v>37</v>
      </c>
      <c r="E666" s="28">
        <v>0.5</v>
      </c>
      <c r="F666" s="31">
        <v>30249329.960000001</v>
      </c>
    </row>
    <row r="667" spans="2:6" x14ac:dyDescent="0.3">
      <c r="B667" s="25" t="s">
        <v>35</v>
      </c>
      <c r="C667" s="26" t="s">
        <v>6</v>
      </c>
      <c r="D667" s="26" t="s">
        <v>37</v>
      </c>
      <c r="E667" s="26">
        <v>0.5</v>
      </c>
      <c r="F667" s="30">
        <v>30249329.960000001</v>
      </c>
    </row>
    <row r="668" spans="2:6" x14ac:dyDescent="0.3">
      <c r="B668" s="27" t="s">
        <v>35</v>
      </c>
      <c r="C668" s="28" t="s">
        <v>6</v>
      </c>
      <c r="D668" s="28" t="s">
        <v>37</v>
      </c>
      <c r="E668" s="28">
        <v>0.25</v>
      </c>
      <c r="F668" s="31">
        <v>26902656.52</v>
      </c>
    </row>
    <row r="669" spans="2:6" x14ac:dyDescent="0.3">
      <c r="B669" s="25" t="s">
        <v>35</v>
      </c>
      <c r="C669" s="26" t="s">
        <v>6</v>
      </c>
      <c r="D669" s="26" t="s">
        <v>37</v>
      </c>
      <c r="E669" s="26">
        <v>0.25</v>
      </c>
      <c r="F669" s="30">
        <v>26902656.52</v>
      </c>
    </row>
    <row r="670" spans="2:6" x14ac:dyDescent="0.3">
      <c r="B670" s="27" t="s">
        <v>35</v>
      </c>
      <c r="C670" s="28" t="s">
        <v>6</v>
      </c>
      <c r="D670" s="28" t="s">
        <v>37</v>
      </c>
      <c r="E670" s="28">
        <v>0.25</v>
      </c>
      <c r="F670" s="31">
        <v>26902656.52</v>
      </c>
    </row>
    <row r="671" spans="2:6" x14ac:dyDescent="0.3">
      <c r="B671" s="25" t="s">
        <v>35</v>
      </c>
      <c r="C671" s="26" t="s">
        <v>6</v>
      </c>
      <c r="D671" s="26" t="s">
        <v>37</v>
      </c>
      <c r="E671" s="26">
        <v>0.25</v>
      </c>
      <c r="F671" s="30">
        <v>26902656.52</v>
      </c>
    </row>
    <row r="672" spans="2:6" x14ac:dyDescent="0.3">
      <c r="B672" s="27" t="s">
        <v>35</v>
      </c>
      <c r="C672" s="28" t="s">
        <v>6</v>
      </c>
      <c r="D672" s="28" t="s">
        <v>37</v>
      </c>
      <c r="E672" s="28">
        <v>0.05</v>
      </c>
      <c r="F672" s="31">
        <v>22570173.149999999</v>
      </c>
    </row>
    <row r="673" spans="2:6" x14ac:dyDescent="0.3">
      <c r="B673" s="25" t="s">
        <v>35</v>
      </c>
      <c r="C673" s="26" t="s">
        <v>6</v>
      </c>
      <c r="D673" s="26" t="s">
        <v>37</v>
      </c>
      <c r="E673" s="26">
        <v>0.05</v>
      </c>
      <c r="F673" s="30">
        <v>22570173.149999999</v>
      </c>
    </row>
    <row r="674" spans="2:6" x14ac:dyDescent="0.3">
      <c r="B674" s="27" t="s">
        <v>35</v>
      </c>
      <c r="C674" s="28" t="s">
        <v>6</v>
      </c>
      <c r="D674" s="28" t="s">
        <v>37</v>
      </c>
      <c r="E674" s="28">
        <v>0.05</v>
      </c>
      <c r="F674" s="31">
        <v>22570173.149999999</v>
      </c>
    </row>
    <row r="675" spans="2:6" x14ac:dyDescent="0.3">
      <c r="B675" s="25" t="s">
        <v>35</v>
      </c>
      <c r="C675" s="26" t="s">
        <v>6</v>
      </c>
      <c r="D675" s="26" t="s">
        <v>37</v>
      </c>
      <c r="E675" s="26">
        <v>0</v>
      </c>
      <c r="F675" s="30">
        <v>16012846.789999999</v>
      </c>
    </row>
    <row r="676" spans="2:6" x14ac:dyDescent="0.3">
      <c r="B676" s="27" t="s">
        <v>35</v>
      </c>
      <c r="C676" s="28" t="s">
        <v>6</v>
      </c>
      <c r="D676" s="28" t="s">
        <v>37</v>
      </c>
      <c r="E676" s="28" t="s">
        <v>25</v>
      </c>
      <c r="F676" s="31">
        <v>30582410.760000002</v>
      </c>
    </row>
    <row r="677" spans="2:6" x14ac:dyDescent="0.3">
      <c r="B677" s="25" t="s">
        <v>35</v>
      </c>
      <c r="C677" s="26" t="s">
        <v>6</v>
      </c>
      <c r="D677" s="26" t="s">
        <v>38</v>
      </c>
      <c r="E677" s="26">
        <v>1</v>
      </c>
      <c r="F677" s="30">
        <v>31634813.18</v>
      </c>
    </row>
    <row r="678" spans="2:6" x14ac:dyDescent="0.3">
      <c r="B678" s="27" t="s">
        <v>35</v>
      </c>
      <c r="C678" s="28" t="s">
        <v>6</v>
      </c>
      <c r="D678" s="28" t="s">
        <v>38</v>
      </c>
      <c r="E678" s="28">
        <v>0.95</v>
      </c>
      <c r="F678" s="31">
        <v>22534544.859999999</v>
      </c>
    </row>
    <row r="679" spans="2:6" x14ac:dyDescent="0.3">
      <c r="B679" s="25" t="s">
        <v>35</v>
      </c>
      <c r="C679" s="26" t="s">
        <v>6</v>
      </c>
      <c r="D679" s="26" t="s">
        <v>38</v>
      </c>
      <c r="E679" s="26">
        <v>0.95</v>
      </c>
      <c r="F679" s="30">
        <v>22534544.859999999</v>
      </c>
    </row>
    <row r="680" spans="2:6" x14ac:dyDescent="0.3">
      <c r="B680" s="27" t="s">
        <v>35</v>
      </c>
      <c r="C680" s="28" t="s">
        <v>6</v>
      </c>
      <c r="D680" s="28" t="s">
        <v>38</v>
      </c>
      <c r="E680" s="28">
        <v>0.95</v>
      </c>
      <c r="F680" s="31">
        <v>22534544.859999999</v>
      </c>
    </row>
    <row r="681" spans="2:6" x14ac:dyDescent="0.3">
      <c r="B681" s="25" t="s">
        <v>35</v>
      </c>
      <c r="C681" s="26" t="s">
        <v>6</v>
      </c>
      <c r="D681" s="26" t="s">
        <v>38</v>
      </c>
      <c r="E681" s="26">
        <v>0.75</v>
      </c>
      <c r="F681" s="30">
        <v>19148039.579999998</v>
      </c>
    </row>
    <row r="682" spans="2:6" x14ac:dyDescent="0.3">
      <c r="B682" s="27" t="s">
        <v>35</v>
      </c>
      <c r="C682" s="28" t="s">
        <v>6</v>
      </c>
      <c r="D682" s="28" t="s">
        <v>38</v>
      </c>
      <c r="E682" s="28">
        <v>0.75</v>
      </c>
      <c r="F682" s="31">
        <v>19148039.579999998</v>
      </c>
    </row>
    <row r="683" spans="2:6" x14ac:dyDescent="0.3">
      <c r="B683" s="25" t="s">
        <v>35</v>
      </c>
      <c r="C683" s="26" t="s">
        <v>6</v>
      </c>
      <c r="D683" s="26" t="s">
        <v>38</v>
      </c>
      <c r="E683" s="26">
        <v>0.75</v>
      </c>
      <c r="F683" s="30">
        <v>19148039.579999998</v>
      </c>
    </row>
    <row r="684" spans="2:6" x14ac:dyDescent="0.3">
      <c r="B684" s="27" t="s">
        <v>35</v>
      </c>
      <c r="C684" s="28" t="s">
        <v>6</v>
      </c>
      <c r="D684" s="28" t="s">
        <v>38</v>
      </c>
      <c r="E684" s="28">
        <v>0.75</v>
      </c>
      <c r="F684" s="31">
        <v>19148039.579999998</v>
      </c>
    </row>
    <row r="685" spans="2:6" x14ac:dyDescent="0.3">
      <c r="B685" s="25" t="s">
        <v>35</v>
      </c>
      <c r="C685" s="26" t="s">
        <v>6</v>
      </c>
      <c r="D685" s="26" t="s">
        <v>38</v>
      </c>
      <c r="E685" s="26">
        <v>0.5</v>
      </c>
      <c r="F685" s="30">
        <v>16699247.609999999</v>
      </c>
    </row>
    <row r="686" spans="2:6" x14ac:dyDescent="0.3">
      <c r="B686" s="27" t="s">
        <v>35</v>
      </c>
      <c r="C686" s="28" t="s">
        <v>6</v>
      </c>
      <c r="D686" s="28" t="s">
        <v>38</v>
      </c>
      <c r="E686" s="28">
        <v>0.5</v>
      </c>
      <c r="F686" s="31">
        <v>16699247.609999999</v>
      </c>
    </row>
    <row r="687" spans="2:6" x14ac:dyDescent="0.3">
      <c r="B687" s="25" t="s">
        <v>35</v>
      </c>
      <c r="C687" s="26" t="s">
        <v>6</v>
      </c>
      <c r="D687" s="26" t="s">
        <v>38</v>
      </c>
      <c r="E687" s="26">
        <v>0.5</v>
      </c>
      <c r="F687" s="30">
        <v>16699247.609999999</v>
      </c>
    </row>
    <row r="688" spans="2:6" x14ac:dyDescent="0.3">
      <c r="B688" s="27" t="s">
        <v>35</v>
      </c>
      <c r="C688" s="28" t="s">
        <v>6</v>
      </c>
      <c r="D688" s="28" t="s">
        <v>38</v>
      </c>
      <c r="E688" s="28">
        <v>0.5</v>
      </c>
      <c r="F688" s="31">
        <v>16699247.609999999</v>
      </c>
    </row>
    <row r="689" spans="2:6" x14ac:dyDescent="0.3">
      <c r="B689" s="25" t="s">
        <v>35</v>
      </c>
      <c r="C689" s="26" t="s">
        <v>6</v>
      </c>
      <c r="D689" s="26" t="s">
        <v>38</v>
      </c>
      <c r="E689" s="26">
        <v>0.5</v>
      </c>
      <c r="F689" s="30">
        <v>16699247.609999999</v>
      </c>
    </row>
    <row r="690" spans="2:6" x14ac:dyDescent="0.3">
      <c r="B690" s="27" t="s">
        <v>35</v>
      </c>
      <c r="C690" s="28" t="s">
        <v>6</v>
      </c>
      <c r="D690" s="28" t="s">
        <v>38</v>
      </c>
      <c r="E690" s="28">
        <v>0.25</v>
      </c>
      <c r="F690" s="31">
        <v>14386306.83</v>
      </c>
    </row>
    <row r="691" spans="2:6" x14ac:dyDescent="0.3">
      <c r="B691" s="25" t="s">
        <v>35</v>
      </c>
      <c r="C691" s="26" t="s">
        <v>6</v>
      </c>
      <c r="D691" s="26" t="s">
        <v>38</v>
      </c>
      <c r="E691" s="26">
        <v>0.25</v>
      </c>
      <c r="F691" s="30">
        <v>14386306.83</v>
      </c>
    </row>
    <row r="692" spans="2:6" x14ac:dyDescent="0.3">
      <c r="B692" s="27" t="s">
        <v>35</v>
      </c>
      <c r="C692" s="28" t="s">
        <v>6</v>
      </c>
      <c r="D692" s="28" t="s">
        <v>38</v>
      </c>
      <c r="E692" s="28">
        <v>0.25</v>
      </c>
      <c r="F692" s="31">
        <v>14386306.83</v>
      </c>
    </row>
    <row r="693" spans="2:6" x14ac:dyDescent="0.3">
      <c r="B693" s="25" t="s">
        <v>35</v>
      </c>
      <c r="C693" s="26" t="s">
        <v>6</v>
      </c>
      <c r="D693" s="26" t="s">
        <v>38</v>
      </c>
      <c r="E693" s="26">
        <v>0.25</v>
      </c>
      <c r="F693" s="30">
        <v>14386306.83</v>
      </c>
    </row>
    <row r="694" spans="2:6" x14ac:dyDescent="0.3">
      <c r="B694" s="27" t="s">
        <v>35</v>
      </c>
      <c r="C694" s="28" t="s">
        <v>6</v>
      </c>
      <c r="D694" s="28" t="s">
        <v>38</v>
      </c>
      <c r="E694" s="28">
        <v>0.05</v>
      </c>
      <c r="F694" s="31">
        <v>11736066.98</v>
      </c>
    </row>
    <row r="695" spans="2:6" x14ac:dyDescent="0.3">
      <c r="B695" s="25" t="s">
        <v>35</v>
      </c>
      <c r="C695" s="26" t="s">
        <v>6</v>
      </c>
      <c r="D695" s="26" t="s">
        <v>38</v>
      </c>
      <c r="E695" s="26">
        <v>0.05</v>
      </c>
      <c r="F695" s="30">
        <v>11736066.98</v>
      </c>
    </row>
    <row r="696" spans="2:6" x14ac:dyDescent="0.3">
      <c r="B696" s="27" t="s">
        <v>35</v>
      </c>
      <c r="C696" s="28" t="s">
        <v>6</v>
      </c>
      <c r="D696" s="28" t="s">
        <v>38</v>
      </c>
      <c r="E696" s="28">
        <v>0.05</v>
      </c>
      <c r="F696" s="31">
        <v>11736066.98</v>
      </c>
    </row>
    <row r="697" spans="2:6" x14ac:dyDescent="0.3">
      <c r="B697" s="25" t="s">
        <v>35</v>
      </c>
      <c r="C697" s="26" t="s">
        <v>6</v>
      </c>
      <c r="D697" s="26" t="s">
        <v>38</v>
      </c>
      <c r="E697" s="26">
        <v>0</v>
      </c>
      <c r="F697" s="30">
        <v>8410360.0370000005</v>
      </c>
    </row>
    <row r="698" spans="2:6" x14ac:dyDescent="0.3">
      <c r="B698" s="27" t="s">
        <v>35</v>
      </c>
      <c r="C698" s="28" t="s">
        <v>6</v>
      </c>
      <c r="D698" s="28" t="s">
        <v>38</v>
      </c>
      <c r="E698" s="28" t="s">
        <v>25</v>
      </c>
      <c r="F698" s="31">
        <v>16860314.649999999</v>
      </c>
    </row>
    <row r="699" spans="2:6" x14ac:dyDescent="0.3">
      <c r="B699" s="25" t="s">
        <v>35</v>
      </c>
      <c r="C699" s="26" t="s">
        <v>6</v>
      </c>
      <c r="D699" s="26" t="s">
        <v>39</v>
      </c>
      <c r="E699" s="26">
        <v>1</v>
      </c>
      <c r="F699" s="30">
        <v>22559588.530000001</v>
      </c>
    </row>
    <row r="700" spans="2:6" x14ac:dyDescent="0.3">
      <c r="B700" s="27" t="s">
        <v>35</v>
      </c>
      <c r="C700" s="28" t="s">
        <v>6</v>
      </c>
      <c r="D700" s="28" t="s">
        <v>39</v>
      </c>
      <c r="E700" s="28">
        <v>0.95</v>
      </c>
      <c r="F700" s="31">
        <v>18402803.859999999</v>
      </c>
    </row>
    <row r="701" spans="2:6" x14ac:dyDescent="0.3">
      <c r="B701" s="25" t="s">
        <v>35</v>
      </c>
      <c r="C701" s="26" t="s">
        <v>6</v>
      </c>
      <c r="D701" s="26" t="s">
        <v>39</v>
      </c>
      <c r="E701" s="26">
        <v>0.95</v>
      </c>
      <c r="F701" s="30">
        <v>18402803.859999999</v>
      </c>
    </row>
    <row r="702" spans="2:6" x14ac:dyDescent="0.3">
      <c r="B702" s="27" t="s">
        <v>35</v>
      </c>
      <c r="C702" s="28" t="s">
        <v>6</v>
      </c>
      <c r="D702" s="28" t="s">
        <v>39</v>
      </c>
      <c r="E702" s="28">
        <v>0.95</v>
      </c>
      <c r="F702" s="31">
        <v>18402803.859999999</v>
      </c>
    </row>
    <row r="703" spans="2:6" x14ac:dyDescent="0.3">
      <c r="B703" s="25" t="s">
        <v>35</v>
      </c>
      <c r="C703" s="26" t="s">
        <v>6</v>
      </c>
      <c r="D703" s="26" t="s">
        <v>39</v>
      </c>
      <c r="E703" s="26">
        <v>0.75</v>
      </c>
      <c r="F703" s="30">
        <v>14782011.24</v>
      </c>
    </row>
    <row r="704" spans="2:6" x14ac:dyDescent="0.3">
      <c r="B704" s="27" t="s">
        <v>35</v>
      </c>
      <c r="C704" s="28" t="s">
        <v>6</v>
      </c>
      <c r="D704" s="28" t="s">
        <v>39</v>
      </c>
      <c r="E704" s="28">
        <v>0.75</v>
      </c>
      <c r="F704" s="31">
        <v>14782011.24</v>
      </c>
    </row>
    <row r="705" spans="2:6" x14ac:dyDescent="0.3">
      <c r="B705" s="25" t="s">
        <v>35</v>
      </c>
      <c r="C705" s="26" t="s">
        <v>6</v>
      </c>
      <c r="D705" s="26" t="s">
        <v>39</v>
      </c>
      <c r="E705" s="26">
        <v>0.75</v>
      </c>
      <c r="F705" s="30">
        <v>14782011.24</v>
      </c>
    </row>
    <row r="706" spans="2:6" x14ac:dyDescent="0.3">
      <c r="B706" s="27" t="s">
        <v>35</v>
      </c>
      <c r="C706" s="28" t="s">
        <v>6</v>
      </c>
      <c r="D706" s="28" t="s">
        <v>39</v>
      </c>
      <c r="E706" s="28">
        <v>0.75</v>
      </c>
      <c r="F706" s="31">
        <v>14782011.24</v>
      </c>
    </row>
    <row r="707" spans="2:6" x14ac:dyDescent="0.3">
      <c r="B707" s="25" t="s">
        <v>35</v>
      </c>
      <c r="C707" s="26" t="s">
        <v>6</v>
      </c>
      <c r="D707" s="26" t="s">
        <v>39</v>
      </c>
      <c r="E707" s="26">
        <v>0.5</v>
      </c>
      <c r="F707" s="30">
        <v>12957350.24</v>
      </c>
    </row>
    <row r="708" spans="2:6" x14ac:dyDescent="0.3">
      <c r="B708" s="27" t="s">
        <v>35</v>
      </c>
      <c r="C708" s="28" t="s">
        <v>6</v>
      </c>
      <c r="D708" s="28" t="s">
        <v>39</v>
      </c>
      <c r="E708" s="28">
        <v>0.5</v>
      </c>
      <c r="F708" s="31">
        <v>12957350.24</v>
      </c>
    </row>
    <row r="709" spans="2:6" x14ac:dyDescent="0.3">
      <c r="B709" s="25" t="s">
        <v>35</v>
      </c>
      <c r="C709" s="26" t="s">
        <v>6</v>
      </c>
      <c r="D709" s="26" t="s">
        <v>39</v>
      </c>
      <c r="E709" s="26">
        <v>0.5</v>
      </c>
      <c r="F709" s="30">
        <v>12957350.24</v>
      </c>
    </row>
    <row r="710" spans="2:6" x14ac:dyDescent="0.3">
      <c r="B710" s="27" t="s">
        <v>35</v>
      </c>
      <c r="C710" s="28" t="s">
        <v>6</v>
      </c>
      <c r="D710" s="28" t="s">
        <v>39</v>
      </c>
      <c r="E710" s="28">
        <v>0.5</v>
      </c>
      <c r="F710" s="31">
        <v>12957350.24</v>
      </c>
    </row>
    <row r="711" spans="2:6" x14ac:dyDescent="0.3">
      <c r="B711" s="25" t="s">
        <v>35</v>
      </c>
      <c r="C711" s="26" t="s">
        <v>6</v>
      </c>
      <c r="D711" s="26" t="s">
        <v>39</v>
      </c>
      <c r="E711" s="26">
        <v>0.5</v>
      </c>
      <c r="F711" s="30">
        <v>12957350.24</v>
      </c>
    </row>
    <row r="712" spans="2:6" x14ac:dyDescent="0.3">
      <c r="B712" s="27" t="s">
        <v>35</v>
      </c>
      <c r="C712" s="28" t="s">
        <v>6</v>
      </c>
      <c r="D712" s="28" t="s">
        <v>39</v>
      </c>
      <c r="E712" s="28">
        <v>0.25</v>
      </c>
      <c r="F712" s="31">
        <v>11306501.970000001</v>
      </c>
    </row>
    <row r="713" spans="2:6" x14ac:dyDescent="0.3">
      <c r="B713" s="25" t="s">
        <v>35</v>
      </c>
      <c r="C713" s="26" t="s">
        <v>6</v>
      </c>
      <c r="D713" s="26" t="s">
        <v>39</v>
      </c>
      <c r="E713" s="26">
        <v>0.25</v>
      </c>
      <c r="F713" s="30">
        <v>11306501.970000001</v>
      </c>
    </row>
    <row r="714" spans="2:6" x14ac:dyDescent="0.3">
      <c r="B714" s="27" t="s">
        <v>35</v>
      </c>
      <c r="C714" s="28" t="s">
        <v>6</v>
      </c>
      <c r="D714" s="28" t="s">
        <v>39</v>
      </c>
      <c r="E714" s="28">
        <v>0.25</v>
      </c>
      <c r="F714" s="31">
        <v>11306501.970000001</v>
      </c>
    </row>
    <row r="715" spans="2:6" x14ac:dyDescent="0.3">
      <c r="B715" s="25" t="s">
        <v>35</v>
      </c>
      <c r="C715" s="26" t="s">
        <v>6</v>
      </c>
      <c r="D715" s="26" t="s">
        <v>39</v>
      </c>
      <c r="E715" s="26">
        <v>0.25</v>
      </c>
      <c r="F715" s="30">
        <v>11306501.970000001</v>
      </c>
    </row>
    <row r="716" spans="2:6" x14ac:dyDescent="0.3">
      <c r="B716" s="27" t="s">
        <v>35</v>
      </c>
      <c r="C716" s="28" t="s">
        <v>6</v>
      </c>
      <c r="D716" s="28" t="s">
        <v>39</v>
      </c>
      <c r="E716" s="28">
        <v>0.05</v>
      </c>
      <c r="F716" s="31">
        <v>9029480.5130000003</v>
      </c>
    </row>
    <row r="717" spans="2:6" x14ac:dyDescent="0.3">
      <c r="B717" s="25" t="s">
        <v>35</v>
      </c>
      <c r="C717" s="26" t="s">
        <v>6</v>
      </c>
      <c r="D717" s="26" t="s">
        <v>39</v>
      </c>
      <c r="E717" s="26">
        <v>0.05</v>
      </c>
      <c r="F717" s="30">
        <v>9029480.5130000003</v>
      </c>
    </row>
    <row r="718" spans="2:6" x14ac:dyDescent="0.3">
      <c r="B718" s="27" t="s">
        <v>35</v>
      </c>
      <c r="C718" s="28" t="s">
        <v>6</v>
      </c>
      <c r="D718" s="28" t="s">
        <v>39</v>
      </c>
      <c r="E718" s="28">
        <v>0.05</v>
      </c>
      <c r="F718" s="31">
        <v>9029480.5130000003</v>
      </c>
    </row>
    <row r="719" spans="2:6" x14ac:dyDescent="0.3">
      <c r="B719" s="25" t="s">
        <v>35</v>
      </c>
      <c r="C719" s="26" t="s">
        <v>6</v>
      </c>
      <c r="D719" s="26" t="s">
        <v>39</v>
      </c>
      <c r="E719" s="26">
        <v>0</v>
      </c>
      <c r="F719" s="30">
        <v>6136573.6509999996</v>
      </c>
    </row>
    <row r="720" spans="2:6" x14ac:dyDescent="0.3">
      <c r="B720" s="27" t="s">
        <v>35</v>
      </c>
      <c r="C720" s="28" t="s">
        <v>6</v>
      </c>
      <c r="D720" s="28" t="s">
        <v>39</v>
      </c>
      <c r="E720" s="28" t="s">
        <v>25</v>
      </c>
      <c r="F720" s="31">
        <v>13204447.5</v>
      </c>
    </row>
    <row r="721" spans="2:6" x14ac:dyDescent="0.3">
      <c r="B721" s="25" t="s">
        <v>35</v>
      </c>
      <c r="C721" s="26" t="s">
        <v>6</v>
      </c>
      <c r="D721" s="26" t="s">
        <v>40</v>
      </c>
      <c r="E721" s="26">
        <v>1</v>
      </c>
      <c r="F721" s="30">
        <v>134.07355000000001</v>
      </c>
    </row>
    <row r="722" spans="2:6" x14ac:dyDescent="0.3">
      <c r="B722" s="27" t="s">
        <v>35</v>
      </c>
      <c r="C722" s="28" t="s">
        <v>6</v>
      </c>
      <c r="D722" s="28" t="s">
        <v>40</v>
      </c>
      <c r="E722" s="28">
        <v>0.95</v>
      </c>
      <c r="F722" s="31">
        <v>134.06554499999999</v>
      </c>
    </row>
    <row r="723" spans="2:6" x14ac:dyDescent="0.3">
      <c r="B723" s="25" t="s">
        <v>35</v>
      </c>
      <c r="C723" s="26" t="s">
        <v>6</v>
      </c>
      <c r="D723" s="26" t="s">
        <v>40</v>
      </c>
      <c r="E723" s="26">
        <v>0.95</v>
      </c>
      <c r="F723" s="30">
        <v>134.06554499999999</v>
      </c>
    </row>
    <row r="724" spans="2:6" x14ac:dyDescent="0.3">
      <c r="B724" s="27" t="s">
        <v>35</v>
      </c>
      <c r="C724" s="28" t="s">
        <v>6</v>
      </c>
      <c r="D724" s="28" t="s">
        <v>40</v>
      </c>
      <c r="E724" s="28">
        <v>0.95</v>
      </c>
      <c r="F724" s="31">
        <v>134.06554499999999</v>
      </c>
    </row>
    <row r="725" spans="2:6" x14ac:dyDescent="0.3">
      <c r="B725" s="25" t="s">
        <v>35</v>
      </c>
      <c r="C725" s="26" t="s">
        <v>6</v>
      </c>
      <c r="D725" s="26" t="s">
        <v>40</v>
      </c>
      <c r="E725" s="26">
        <v>0.75</v>
      </c>
      <c r="F725" s="30">
        <v>120.370651</v>
      </c>
    </row>
    <row r="726" spans="2:6" x14ac:dyDescent="0.3">
      <c r="B726" s="27" t="s">
        <v>35</v>
      </c>
      <c r="C726" s="28" t="s">
        <v>6</v>
      </c>
      <c r="D726" s="28" t="s">
        <v>40</v>
      </c>
      <c r="E726" s="28">
        <v>0.75</v>
      </c>
      <c r="F726" s="31">
        <v>120.370651</v>
      </c>
    </row>
    <row r="727" spans="2:6" x14ac:dyDescent="0.3">
      <c r="B727" s="25" t="s">
        <v>35</v>
      </c>
      <c r="C727" s="26" t="s">
        <v>6</v>
      </c>
      <c r="D727" s="26" t="s">
        <v>40</v>
      </c>
      <c r="E727" s="26">
        <v>0.75</v>
      </c>
      <c r="F727" s="30">
        <v>120.370651</v>
      </c>
    </row>
    <row r="728" spans="2:6" x14ac:dyDescent="0.3">
      <c r="B728" s="27" t="s">
        <v>35</v>
      </c>
      <c r="C728" s="28" t="s">
        <v>6</v>
      </c>
      <c r="D728" s="28" t="s">
        <v>40</v>
      </c>
      <c r="E728" s="28">
        <v>0.75</v>
      </c>
      <c r="F728" s="31">
        <v>120.370651</v>
      </c>
    </row>
    <row r="729" spans="2:6" x14ac:dyDescent="0.3">
      <c r="B729" s="25" t="s">
        <v>35</v>
      </c>
      <c r="C729" s="26" t="s">
        <v>6</v>
      </c>
      <c r="D729" s="26" t="s">
        <v>40</v>
      </c>
      <c r="E729" s="26">
        <v>0.5</v>
      </c>
      <c r="F729" s="30">
        <v>110.885609</v>
      </c>
    </row>
    <row r="730" spans="2:6" x14ac:dyDescent="0.3">
      <c r="B730" s="27" t="s">
        <v>35</v>
      </c>
      <c r="C730" s="28" t="s">
        <v>6</v>
      </c>
      <c r="D730" s="28" t="s">
        <v>40</v>
      </c>
      <c r="E730" s="28">
        <v>0.5</v>
      </c>
      <c r="F730" s="31">
        <v>110.885609</v>
      </c>
    </row>
    <row r="731" spans="2:6" x14ac:dyDescent="0.3">
      <c r="B731" s="25" t="s">
        <v>35</v>
      </c>
      <c r="C731" s="26" t="s">
        <v>6</v>
      </c>
      <c r="D731" s="26" t="s">
        <v>40</v>
      </c>
      <c r="E731" s="26">
        <v>0.5</v>
      </c>
      <c r="F731" s="30">
        <v>110.885609</v>
      </c>
    </row>
    <row r="732" spans="2:6" x14ac:dyDescent="0.3">
      <c r="B732" s="27" t="s">
        <v>35</v>
      </c>
      <c r="C732" s="28" t="s">
        <v>6</v>
      </c>
      <c r="D732" s="28" t="s">
        <v>40</v>
      </c>
      <c r="E732" s="28">
        <v>0.5</v>
      </c>
      <c r="F732" s="31">
        <v>110.885609</v>
      </c>
    </row>
    <row r="733" spans="2:6" x14ac:dyDescent="0.3">
      <c r="B733" s="25" t="s">
        <v>35</v>
      </c>
      <c r="C733" s="26" t="s">
        <v>6</v>
      </c>
      <c r="D733" s="26" t="s">
        <v>40</v>
      </c>
      <c r="E733" s="26">
        <v>0.5</v>
      </c>
      <c r="F733" s="30">
        <v>110.885609</v>
      </c>
    </row>
    <row r="734" spans="2:6" x14ac:dyDescent="0.3">
      <c r="B734" s="27" t="s">
        <v>35</v>
      </c>
      <c r="C734" s="28" t="s">
        <v>6</v>
      </c>
      <c r="D734" s="28" t="s">
        <v>40</v>
      </c>
      <c r="E734" s="28">
        <v>0.25</v>
      </c>
      <c r="F734" s="31">
        <v>101.400567</v>
      </c>
    </row>
    <row r="735" spans="2:6" x14ac:dyDescent="0.3">
      <c r="B735" s="25" t="s">
        <v>35</v>
      </c>
      <c r="C735" s="26" t="s">
        <v>6</v>
      </c>
      <c r="D735" s="26" t="s">
        <v>40</v>
      </c>
      <c r="E735" s="26">
        <v>0.25</v>
      </c>
      <c r="F735" s="30">
        <v>101.400567</v>
      </c>
    </row>
    <row r="736" spans="2:6" x14ac:dyDescent="0.3">
      <c r="B736" s="27" t="s">
        <v>35</v>
      </c>
      <c r="C736" s="28" t="s">
        <v>6</v>
      </c>
      <c r="D736" s="28" t="s">
        <v>40</v>
      </c>
      <c r="E736" s="28">
        <v>0.25</v>
      </c>
      <c r="F736" s="31">
        <v>101.400567</v>
      </c>
    </row>
    <row r="737" spans="2:6" x14ac:dyDescent="0.3">
      <c r="B737" s="25" t="s">
        <v>35</v>
      </c>
      <c r="C737" s="26" t="s">
        <v>6</v>
      </c>
      <c r="D737" s="26" t="s">
        <v>40</v>
      </c>
      <c r="E737" s="26">
        <v>0.25</v>
      </c>
      <c r="F737" s="30">
        <v>101.400567</v>
      </c>
    </row>
    <row r="738" spans="2:6" x14ac:dyDescent="0.3">
      <c r="B738" s="27" t="s">
        <v>35</v>
      </c>
      <c r="C738" s="28" t="s">
        <v>6</v>
      </c>
      <c r="D738" s="28" t="s">
        <v>40</v>
      </c>
      <c r="E738" s="28">
        <v>0.05</v>
      </c>
      <c r="F738" s="31">
        <v>87.705672000000007</v>
      </c>
    </row>
    <row r="739" spans="2:6" x14ac:dyDescent="0.3">
      <c r="B739" s="25" t="s">
        <v>35</v>
      </c>
      <c r="C739" s="26" t="s">
        <v>6</v>
      </c>
      <c r="D739" s="26" t="s">
        <v>40</v>
      </c>
      <c r="E739" s="26">
        <v>0.05</v>
      </c>
      <c r="F739" s="30">
        <v>87.705672000000007</v>
      </c>
    </row>
    <row r="740" spans="2:6" x14ac:dyDescent="0.3">
      <c r="B740" s="27" t="s">
        <v>35</v>
      </c>
      <c r="C740" s="28" t="s">
        <v>6</v>
      </c>
      <c r="D740" s="28" t="s">
        <v>40</v>
      </c>
      <c r="E740" s="28">
        <v>0.05</v>
      </c>
      <c r="F740" s="31">
        <v>87.705672000000007</v>
      </c>
    </row>
    <row r="741" spans="2:6" x14ac:dyDescent="0.3">
      <c r="B741" s="25" t="s">
        <v>35</v>
      </c>
      <c r="C741" s="26" t="s">
        <v>6</v>
      </c>
      <c r="D741" s="26" t="s">
        <v>40</v>
      </c>
      <c r="E741" s="26">
        <v>0</v>
      </c>
      <c r="F741" s="30">
        <v>87.705672000000007</v>
      </c>
    </row>
    <row r="742" spans="2:6" x14ac:dyDescent="0.3">
      <c r="B742" s="27" t="s">
        <v>35</v>
      </c>
      <c r="C742" s="28" t="s">
        <v>6</v>
      </c>
      <c r="D742" s="28" t="s">
        <v>40</v>
      </c>
      <c r="E742" s="28" t="s">
        <v>25</v>
      </c>
      <c r="F742" s="31">
        <v>110.886301</v>
      </c>
    </row>
    <row r="743" spans="2:6" x14ac:dyDescent="0.3">
      <c r="B743" s="25" t="s">
        <v>35</v>
      </c>
      <c r="C743" s="26" t="s">
        <v>6</v>
      </c>
      <c r="D743" s="26" t="s">
        <v>41</v>
      </c>
      <c r="E743" s="26">
        <v>1</v>
      </c>
      <c r="F743" s="30">
        <v>154.68271300000001</v>
      </c>
    </row>
    <row r="744" spans="2:6" x14ac:dyDescent="0.3">
      <c r="B744" s="27" t="s">
        <v>35</v>
      </c>
      <c r="C744" s="28" t="s">
        <v>6</v>
      </c>
      <c r="D744" s="28" t="s">
        <v>41</v>
      </c>
      <c r="E744" s="28">
        <v>0.95</v>
      </c>
      <c r="F744" s="31">
        <v>111.53039699999999</v>
      </c>
    </row>
    <row r="745" spans="2:6" x14ac:dyDescent="0.3">
      <c r="B745" s="25" t="s">
        <v>35</v>
      </c>
      <c r="C745" s="26" t="s">
        <v>6</v>
      </c>
      <c r="D745" s="26" t="s">
        <v>41</v>
      </c>
      <c r="E745" s="26">
        <v>0.95</v>
      </c>
      <c r="F745" s="30">
        <v>111.53039699999999</v>
      </c>
    </row>
    <row r="746" spans="2:6" x14ac:dyDescent="0.3">
      <c r="B746" s="27" t="s">
        <v>35</v>
      </c>
      <c r="C746" s="28" t="s">
        <v>6</v>
      </c>
      <c r="D746" s="28" t="s">
        <v>41</v>
      </c>
      <c r="E746" s="28">
        <v>0.95</v>
      </c>
      <c r="F746" s="31">
        <v>111.53039699999999</v>
      </c>
    </row>
    <row r="747" spans="2:6" x14ac:dyDescent="0.3">
      <c r="B747" s="25" t="s">
        <v>35</v>
      </c>
      <c r="C747" s="26" t="s">
        <v>6</v>
      </c>
      <c r="D747" s="26" t="s">
        <v>41</v>
      </c>
      <c r="E747" s="26">
        <v>0.75</v>
      </c>
      <c r="F747" s="30">
        <v>95.996418000000006</v>
      </c>
    </row>
    <row r="748" spans="2:6" x14ac:dyDescent="0.3">
      <c r="B748" s="27" t="s">
        <v>35</v>
      </c>
      <c r="C748" s="28" t="s">
        <v>6</v>
      </c>
      <c r="D748" s="28" t="s">
        <v>41</v>
      </c>
      <c r="E748" s="28">
        <v>0.75</v>
      </c>
      <c r="F748" s="31">
        <v>95.996418000000006</v>
      </c>
    </row>
    <row r="749" spans="2:6" x14ac:dyDescent="0.3">
      <c r="B749" s="25" t="s">
        <v>35</v>
      </c>
      <c r="C749" s="26" t="s">
        <v>6</v>
      </c>
      <c r="D749" s="26" t="s">
        <v>41</v>
      </c>
      <c r="E749" s="26">
        <v>0.75</v>
      </c>
      <c r="F749" s="30">
        <v>95.996418000000006</v>
      </c>
    </row>
    <row r="750" spans="2:6" x14ac:dyDescent="0.3">
      <c r="B750" s="27" t="s">
        <v>35</v>
      </c>
      <c r="C750" s="28" t="s">
        <v>6</v>
      </c>
      <c r="D750" s="28" t="s">
        <v>41</v>
      </c>
      <c r="E750" s="28">
        <v>0.75</v>
      </c>
      <c r="F750" s="31">
        <v>95.996418000000006</v>
      </c>
    </row>
    <row r="751" spans="2:6" x14ac:dyDescent="0.3">
      <c r="B751" s="25" t="s">
        <v>35</v>
      </c>
      <c r="C751" s="26" t="s">
        <v>6</v>
      </c>
      <c r="D751" s="26" t="s">
        <v>41</v>
      </c>
      <c r="E751" s="26">
        <v>0.5</v>
      </c>
      <c r="F751" s="30">
        <v>86.299199000000002</v>
      </c>
    </row>
    <row r="752" spans="2:6" x14ac:dyDescent="0.3">
      <c r="B752" s="27" t="s">
        <v>35</v>
      </c>
      <c r="C752" s="28" t="s">
        <v>6</v>
      </c>
      <c r="D752" s="28" t="s">
        <v>41</v>
      </c>
      <c r="E752" s="28">
        <v>0.5</v>
      </c>
      <c r="F752" s="31">
        <v>86.299199000000002</v>
      </c>
    </row>
    <row r="753" spans="2:6" x14ac:dyDescent="0.3">
      <c r="B753" s="25" t="s">
        <v>35</v>
      </c>
      <c r="C753" s="26" t="s">
        <v>6</v>
      </c>
      <c r="D753" s="26" t="s">
        <v>41</v>
      </c>
      <c r="E753" s="26">
        <v>0.5</v>
      </c>
      <c r="F753" s="30">
        <v>86.299199000000002</v>
      </c>
    </row>
    <row r="754" spans="2:6" x14ac:dyDescent="0.3">
      <c r="B754" s="27" t="s">
        <v>35</v>
      </c>
      <c r="C754" s="28" t="s">
        <v>6</v>
      </c>
      <c r="D754" s="28" t="s">
        <v>41</v>
      </c>
      <c r="E754" s="28">
        <v>0.5</v>
      </c>
      <c r="F754" s="31">
        <v>86.299199000000002</v>
      </c>
    </row>
    <row r="755" spans="2:6" x14ac:dyDescent="0.3">
      <c r="B755" s="25" t="s">
        <v>35</v>
      </c>
      <c r="C755" s="26" t="s">
        <v>6</v>
      </c>
      <c r="D755" s="26" t="s">
        <v>41</v>
      </c>
      <c r="E755" s="26">
        <v>0.5</v>
      </c>
      <c r="F755" s="30">
        <v>86.299199000000002</v>
      </c>
    </row>
    <row r="756" spans="2:6" x14ac:dyDescent="0.3">
      <c r="B756" s="27" t="s">
        <v>35</v>
      </c>
      <c r="C756" s="28" t="s">
        <v>6</v>
      </c>
      <c r="D756" s="28" t="s">
        <v>41</v>
      </c>
      <c r="E756" s="28">
        <v>0.25</v>
      </c>
      <c r="F756" s="31">
        <v>76.821247999999997</v>
      </c>
    </row>
    <row r="757" spans="2:6" x14ac:dyDescent="0.3">
      <c r="B757" s="25" t="s">
        <v>35</v>
      </c>
      <c r="C757" s="26" t="s">
        <v>6</v>
      </c>
      <c r="D757" s="26" t="s">
        <v>41</v>
      </c>
      <c r="E757" s="26">
        <v>0.25</v>
      </c>
      <c r="F757" s="30">
        <v>76.821247999999997</v>
      </c>
    </row>
    <row r="758" spans="2:6" x14ac:dyDescent="0.3">
      <c r="B758" s="27" t="s">
        <v>35</v>
      </c>
      <c r="C758" s="28" t="s">
        <v>6</v>
      </c>
      <c r="D758" s="28" t="s">
        <v>41</v>
      </c>
      <c r="E758" s="28">
        <v>0.25</v>
      </c>
      <c r="F758" s="31">
        <v>76.821247999999997</v>
      </c>
    </row>
    <row r="759" spans="2:6" x14ac:dyDescent="0.3">
      <c r="B759" s="25" t="s">
        <v>35</v>
      </c>
      <c r="C759" s="26" t="s">
        <v>6</v>
      </c>
      <c r="D759" s="26" t="s">
        <v>41</v>
      </c>
      <c r="E759" s="26">
        <v>0.25</v>
      </c>
      <c r="F759" s="30">
        <v>76.821247999999997</v>
      </c>
    </row>
    <row r="760" spans="2:6" x14ac:dyDescent="0.3">
      <c r="B760" s="27" t="s">
        <v>35</v>
      </c>
      <c r="C760" s="28" t="s">
        <v>6</v>
      </c>
      <c r="D760" s="28" t="s">
        <v>41</v>
      </c>
      <c r="E760" s="28">
        <v>0.05</v>
      </c>
      <c r="F760" s="31">
        <v>65.687449000000001</v>
      </c>
    </row>
    <row r="761" spans="2:6" x14ac:dyDescent="0.3">
      <c r="B761" s="25" t="s">
        <v>35</v>
      </c>
      <c r="C761" s="26" t="s">
        <v>6</v>
      </c>
      <c r="D761" s="26" t="s">
        <v>41</v>
      </c>
      <c r="E761" s="26">
        <v>0.05</v>
      </c>
      <c r="F761" s="30">
        <v>65.687449000000001</v>
      </c>
    </row>
    <row r="762" spans="2:6" x14ac:dyDescent="0.3">
      <c r="B762" s="27" t="s">
        <v>35</v>
      </c>
      <c r="C762" s="28" t="s">
        <v>6</v>
      </c>
      <c r="D762" s="28" t="s">
        <v>41</v>
      </c>
      <c r="E762" s="28">
        <v>0.05</v>
      </c>
      <c r="F762" s="31">
        <v>65.687449000000001</v>
      </c>
    </row>
    <row r="763" spans="2:6" x14ac:dyDescent="0.3">
      <c r="B763" s="25" t="s">
        <v>35</v>
      </c>
      <c r="C763" s="26" t="s">
        <v>6</v>
      </c>
      <c r="D763" s="26" t="s">
        <v>41</v>
      </c>
      <c r="E763" s="26">
        <v>0</v>
      </c>
      <c r="F763" s="30">
        <v>51.371234000000001</v>
      </c>
    </row>
    <row r="764" spans="2:6" x14ac:dyDescent="0.3">
      <c r="B764" s="27" t="s">
        <v>35</v>
      </c>
      <c r="C764" s="28" t="s">
        <v>6</v>
      </c>
      <c r="D764" s="28" t="s">
        <v>41</v>
      </c>
      <c r="E764" s="28" t="s">
        <v>25</v>
      </c>
      <c r="F764" s="31">
        <v>87.067912000000007</v>
      </c>
    </row>
    <row r="765" spans="2:6" x14ac:dyDescent="0.3">
      <c r="B765" s="25" t="s">
        <v>35</v>
      </c>
      <c r="C765" s="26" t="s">
        <v>6</v>
      </c>
      <c r="D765" s="26" t="s">
        <v>42</v>
      </c>
      <c r="E765" s="26">
        <v>1</v>
      </c>
      <c r="F765" s="30">
        <v>276.815381</v>
      </c>
    </row>
    <row r="766" spans="2:6" x14ac:dyDescent="0.3">
      <c r="B766" s="27" t="s">
        <v>35</v>
      </c>
      <c r="C766" s="28" t="s">
        <v>6</v>
      </c>
      <c r="D766" s="28" t="s">
        <v>42</v>
      </c>
      <c r="E766" s="28">
        <v>0.95</v>
      </c>
      <c r="F766" s="31">
        <v>231.95334500000001</v>
      </c>
    </row>
    <row r="767" spans="2:6" x14ac:dyDescent="0.3">
      <c r="B767" s="25" t="s">
        <v>35</v>
      </c>
      <c r="C767" s="26" t="s">
        <v>6</v>
      </c>
      <c r="D767" s="26" t="s">
        <v>42</v>
      </c>
      <c r="E767" s="26">
        <v>0.95</v>
      </c>
      <c r="F767" s="30">
        <v>231.95334500000001</v>
      </c>
    </row>
    <row r="768" spans="2:6" x14ac:dyDescent="0.3">
      <c r="B768" s="27" t="s">
        <v>35</v>
      </c>
      <c r="C768" s="28" t="s">
        <v>6</v>
      </c>
      <c r="D768" s="28" t="s">
        <v>42</v>
      </c>
      <c r="E768" s="28">
        <v>0.95</v>
      </c>
      <c r="F768" s="31">
        <v>231.95334500000001</v>
      </c>
    </row>
    <row r="769" spans="2:6" x14ac:dyDescent="0.3">
      <c r="B769" s="25" t="s">
        <v>35</v>
      </c>
      <c r="C769" s="26" t="s">
        <v>6</v>
      </c>
      <c r="D769" s="26" t="s">
        <v>42</v>
      </c>
      <c r="E769" s="26">
        <v>0.75</v>
      </c>
      <c r="F769" s="30">
        <v>213.88253399999999</v>
      </c>
    </row>
    <row r="770" spans="2:6" x14ac:dyDescent="0.3">
      <c r="B770" s="27" t="s">
        <v>35</v>
      </c>
      <c r="C770" s="28" t="s">
        <v>6</v>
      </c>
      <c r="D770" s="28" t="s">
        <v>42</v>
      </c>
      <c r="E770" s="28">
        <v>0.75</v>
      </c>
      <c r="F770" s="31">
        <v>213.88253399999999</v>
      </c>
    </row>
    <row r="771" spans="2:6" x14ac:dyDescent="0.3">
      <c r="B771" s="25" t="s">
        <v>35</v>
      </c>
      <c r="C771" s="26" t="s">
        <v>6</v>
      </c>
      <c r="D771" s="26" t="s">
        <v>42</v>
      </c>
      <c r="E771" s="26">
        <v>0.75</v>
      </c>
      <c r="F771" s="30">
        <v>213.88253399999999</v>
      </c>
    </row>
    <row r="772" spans="2:6" x14ac:dyDescent="0.3">
      <c r="B772" s="27" t="s">
        <v>35</v>
      </c>
      <c r="C772" s="28" t="s">
        <v>6</v>
      </c>
      <c r="D772" s="28" t="s">
        <v>42</v>
      </c>
      <c r="E772" s="28">
        <v>0.75</v>
      </c>
      <c r="F772" s="31">
        <v>213.88253399999999</v>
      </c>
    </row>
    <row r="773" spans="2:6" x14ac:dyDescent="0.3">
      <c r="B773" s="25" t="s">
        <v>35</v>
      </c>
      <c r="C773" s="26" t="s">
        <v>6</v>
      </c>
      <c r="D773" s="26" t="s">
        <v>42</v>
      </c>
      <c r="E773" s="26">
        <v>0.5</v>
      </c>
      <c r="F773" s="30">
        <v>201.04801499999999</v>
      </c>
    </row>
    <row r="774" spans="2:6" x14ac:dyDescent="0.3">
      <c r="B774" s="27" t="s">
        <v>35</v>
      </c>
      <c r="C774" s="28" t="s">
        <v>6</v>
      </c>
      <c r="D774" s="28" t="s">
        <v>42</v>
      </c>
      <c r="E774" s="28">
        <v>0.5</v>
      </c>
      <c r="F774" s="31">
        <v>201.04801499999999</v>
      </c>
    </row>
    <row r="775" spans="2:6" x14ac:dyDescent="0.3">
      <c r="B775" s="25" t="s">
        <v>35</v>
      </c>
      <c r="C775" s="26" t="s">
        <v>6</v>
      </c>
      <c r="D775" s="26" t="s">
        <v>42</v>
      </c>
      <c r="E775" s="26">
        <v>0.5</v>
      </c>
      <c r="F775" s="30">
        <v>201.04801499999999</v>
      </c>
    </row>
    <row r="776" spans="2:6" x14ac:dyDescent="0.3">
      <c r="B776" s="27" t="s">
        <v>35</v>
      </c>
      <c r="C776" s="28" t="s">
        <v>6</v>
      </c>
      <c r="D776" s="28" t="s">
        <v>42</v>
      </c>
      <c r="E776" s="28">
        <v>0.5</v>
      </c>
      <c r="F776" s="31">
        <v>201.04801499999999</v>
      </c>
    </row>
    <row r="777" spans="2:6" x14ac:dyDescent="0.3">
      <c r="B777" s="25" t="s">
        <v>35</v>
      </c>
      <c r="C777" s="26" t="s">
        <v>6</v>
      </c>
      <c r="D777" s="26" t="s">
        <v>42</v>
      </c>
      <c r="E777" s="26">
        <v>0.5</v>
      </c>
      <c r="F777" s="30">
        <v>201.04801499999999</v>
      </c>
    </row>
    <row r="778" spans="2:6" x14ac:dyDescent="0.3">
      <c r="B778" s="27" t="s">
        <v>35</v>
      </c>
      <c r="C778" s="28" t="s">
        <v>6</v>
      </c>
      <c r="D778" s="28" t="s">
        <v>42</v>
      </c>
      <c r="E778" s="28">
        <v>0.25</v>
      </c>
      <c r="F778" s="31">
        <v>188.44655599999999</v>
      </c>
    </row>
    <row r="779" spans="2:6" x14ac:dyDescent="0.3">
      <c r="B779" s="25" t="s">
        <v>35</v>
      </c>
      <c r="C779" s="26" t="s">
        <v>6</v>
      </c>
      <c r="D779" s="26" t="s">
        <v>42</v>
      </c>
      <c r="E779" s="26">
        <v>0.25</v>
      </c>
      <c r="F779" s="30">
        <v>188.44655599999999</v>
      </c>
    </row>
    <row r="780" spans="2:6" x14ac:dyDescent="0.3">
      <c r="B780" s="27" t="s">
        <v>35</v>
      </c>
      <c r="C780" s="28" t="s">
        <v>6</v>
      </c>
      <c r="D780" s="28" t="s">
        <v>42</v>
      </c>
      <c r="E780" s="28">
        <v>0.25</v>
      </c>
      <c r="F780" s="31">
        <v>188.44655599999999</v>
      </c>
    </row>
    <row r="781" spans="2:6" x14ac:dyDescent="0.3">
      <c r="B781" s="25" t="s">
        <v>35</v>
      </c>
      <c r="C781" s="26" t="s">
        <v>6</v>
      </c>
      <c r="D781" s="26" t="s">
        <v>42</v>
      </c>
      <c r="E781" s="26">
        <v>0.25</v>
      </c>
      <c r="F781" s="30">
        <v>188.44655599999999</v>
      </c>
    </row>
    <row r="782" spans="2:6" x14ac:dyDescent="0.3">
      <c r="B782" s="27" t="s">
        <v>35</v>
      </c>
      <c r="C782" s="28" t="s">
        <v>6</v>
      </c>
      <c r="D782" s="28" t="s">
        <v>42</v>
      </c>
      <c r="E782" s="28">
        <v>0.05</v>
      </c>
      <c r="F782" s="31">
        <v>171.472295</v>
      </c>
    </row>
    <row r="783" spans="2:6" x14ac:dyDescent="0.3">
      <c r="B783" s="25" t="s">
        <v>35</v>
      </c>
      <c r="C783" s="26" t="s">
        <v>6</v>
      </c>
      <c r="D783" s="26" t="s">
        <v>42</v>
      </c>
      <c r="E783" s="26">
        <v>0.05</v>
      </c>
      <c r="F783" s="30">
        <v>171.472295</v>
      </c>
    </row>
    <row r="784" spans="2:6" x14ac:dyDescent="0.3">
      <c r="B784" s="27" t="s">
        <v>35</v>
      </c>
      <c r="C784" s="28" t="s">
        <v>6</v>
      </c>
      <c r="D784" s="28" t="s">
        <v>42</v>
      </c>
      <c r="E784" s="28">
        <v>0.05</v>
      </c>
      <c r="F784" s="31">
        <v>171.472295</v>
      </c>
    </row>
    <row r="785" spans="2:6" x14ac:dyDescent="0.3">
      <c r="B785" s="25" t="s">
        <v>35</v>
      </c>
      <c r="C785" s="26" t="s">
        <v>6</v>
      </c>
      <c r="D785" s="26" t="s">
        <v>42</v>
      </c>
      <c r="E785" s="26">
        <v>0</v>
      </c>
      <c r="F785" s="30">
        <v>143.26420200000001</v>
      </c>
    </row>
    <row r="786" spans="2:6" x14ac:dyDescent="0.3">
      <c r="B786" s="27" t="s">
        <v>35</v>
      </c>
      <c r="C786" s="28" t="s">
        <v>6</v>
      </c>
      <c r="D786" s="28" t="s">
        <v>42</v>
      </c>
      <c r="E786" s="28" t="s">
        <v>25</v>
      </c>
      <c r="F786" s="31">
        <v>201.38588100000001</v>
      </c>
    </row>
    <row r="787" spans="2:6" x14ac:dyDescent="0.3">
      <c r="B787" s="25" t="s">
        <v>35</v>
      </c>
      <c r="C787" s="26" t="s">
        <v>6</v>
      </c>
      <c r="D787" s="26" t="s">
        <v>43</v>
      </c>
      <c r="E787" s="26">
        <v>1</v>
      </c>
      <c r="F787" s="30">
        <v>23687567.960000001</v>
      </c>
    </row>
    <row r="788" spans="2:6" x14ac:dyDescent="0.3">
      <c r="B788" s="27" t="s">
        <v>35</v>
      </c>
      <c r="C788" s="28" t="s">
        <v>6</v>
      </c>
      <c r="D788" s="28" t="s">
        <v>43</v>
      </c>
      <c r="E788" s="28">
        <v>0.95</v>
      </c>
      <c r="F788" s="31">
        <v>19322944.050000001</v>
      </c>
    </row>
    <row r="789" spans="2:6" x14ac:dyDescent="0.3">
      <c r="B789" s="25" t="s">
        <v>35</v>
      </c>
      <c r="C789" s="26" t="s">
        <v>6</v>
      </c>
      <c r="D789" s="26" t="s">
        <v>43</v>
      </c>
      <c r="E789" s="26">
        <v>0.95</v>
      </c>
      <c r="F789" s="30">
        <v>19322944.050000001</v>
      </c>
    </row>
    <row r="790" spans="2:6" x14ac:dyDescent="0.3">
      <c r="B790" s="27" t="s">
        <v>35</v>
      </c>
      <c r="C790" s="28" t="s">
        <v>6</v>
      </c>
      <c r="D790" s="28" t="s">
        <v>43</v>
      </c>
      <c r="E790" s="28">
        <v>0.95</v>
      </c>
      <c r="F790" s="31">
        <v>19322944.050000001</v>
      </c>
    </row>
    <row r="791" spans="2:6" x14ac:dyDescent="0.3">
      <c r="B791" s="25" t="s">
        <v>35</v>
      </c>
      <c r="C791" s="26" t="s">
        <v>6</v>
      </c>
      <c r="D791" s="26" t="s">
        <v>43</v>
      </c>
      <c r="E791" s="26">
        <v>0.75</v>
      </c>
      <c r="F791" s="30">
        <v>15521111.800000001</v>
      </c>
    </row>
    <row r="792" spans="2:6" x14ac:dyDescent="0.3">
      <c r="B792" s="27" t="s">
        <v>35</v>
      </c>
      <c r="C792" s="28" t="s">
        <v>6</v>
      </c>
      <c r="D792" s="28" t="s">
        <v>43</v>
      </c>
      <c r="E792" s="28">
        <v>0.75</v>
      </c>
      <c r="F792" s="31">
        <v>15521111.800000001</v>
      </c>
    </row>
    <row r="793" spans="2:6" x14ac:dyDescent="0.3">
      <c r="B793" s="25" t="s">
        <v>35</v>
      </c>
      <c r="C793" s="26" t="s">
        <v>6</v>
      </c>
      <c r="D793" s="26" t="s">
        <v>43</v>
      </c>
      <c r="E793" s="26">
        <v>0.75</v>
      </c>
      <c r="F793" s="30">
        <v>15521111.800000001</v>
      </c>
    </row>
    <row r="794" spans="2:6" x14ac:dyDescent="0.3">
      <c r="B794" s="27" t="s">
        <v>35</v>
      </c>
      <c r="C794" s="28" t="s">
        <v>6</v>
      </c>
      <c r="D794" s="28" t="s">
        <v>43</v>
      </c>
      <c r="E794" s="28">
        <v>0.75</v>
      </c>
      <c r="F794" s="31">
        <v>15521111.800000001</v>
      </c>
    </row>
    <row r="795" spans="2:6" x14ac:dyDescent="0.3">
      <c r="B795" s="25" t="s">
        <v>35</v>
      </c>
      <c r="C795" s="26" t="s">
        <v>6</v>
      </c>
      <c r="D795" s="26" t="s">
        <v>43</v>
      </c>
      <c r="E795" s="26">
        <v>0.5</v>
      </c>
      <c r="F795" s="30">
        <v>13605217.75</v>
      </c>
    </row>
    <row r="796" spans="2:6" x14ac:dyDescent="0.3">
      <c r="B796" s="27" t="s">
        <v>35</v>
      </c>
      <c r="C796" s="28" t="s">
        <v>6</v>
      </c>
      <c r="D796" s="28" t="s">
        <v>43</v>
      </c>
      <c r="E796" s="28">
        <v>0.5</v>
      </c>
      <c r="F796" s="31">
        <v>13605217.75</v>
      </c>
    </row>
    <row r="797" spans="2:6" x14ac:dyDescent="0.3">
      <c r="B797" s="25" t="s">
        <v>35</v>
      </c>
      <c r="C797" s="26" t="s">
        <v>6</v>
      </c>
      <c r="D797" s="26" t="s">
        <v>43</v>
      </c>
      <c r="E797" s="26">
        <v>0.5</v>
      </c>
      <c r="F797" s="30">
        <v>13605217.75</v>
      </c>
    </row>
    <row r="798" spans="2:6" x14ac:dyDescent="0.3">
      <c r="B798" s="27" t="s">
        <v>35</v>
      </c>
      <c r="C798" s="28" t="s">
        <v>6</v>
      </c>
      <c r="D798" s="28" t="s">
        <v>43</v>
      </c>
      <c r="E798" s="28">
        <v>0.5</v>
      </c>
      <c r="F798" s="31">
        <v>13605217.75</v>
      </c>
    </row>
    <row r="799" spans="2:6" x14ac:dyDescent="0.3">
      <c r="B799" s="25" t="s">
        <v>35</v>
      </c>
      <c r="C799" s="26" t="s">
        <v>6</v>
      </c>
      <c r="D799" s="26" t="s">
        <v>43</v>
      </c>
      <c r="E799" s="26">
        <v>0.5</v>
      </c>
      <c r="F799" s="30">
        <v>13605217.75</v>
      </c>
    </row>
    <row r="800" spans="2:6" x14ac:dyDescent="0.3">
      <c r="B800" s="27" t="s">
        <v>35</v>
      </c>
      <c r="C800" s="28" t="s">
        <v>6</v>
      </c>
      <c r="D800" s="28" t="s">
        <v>43</v>
      </c>
      <c r="E800" s="28">
        <v>0.25</v>
      </c>
      <c r="F800" s="31">
        <v>11871827.07</v>
      </c>
    </row>
    <row r="801" spans="2:6" x14ac:dyDescent="0.3">
      <c r="B801" s="25" t="s">
        <v>35</v>
      </c>
      <c r="C801" s="26" t="s">
        <v>6</v>
      </c>
      <c r="D801" s="26" t="s">
        <v>43</v>
      </c>
      <c r="E801" s="26">
        <v>0.25</v>
      </c>
      <c r="F801" s="30">
        <v>11871827.07</v>
      </c>
    </row>
    <row r="802" spans="2:6" x14ac:dyDescent="0.3">
      <c r="B802" s="27" t="s">
        <v>35</v>
      </c>
      <c r="C802" s="28" t="s">
        <v>6</v>
      </c>
      <c r="D802" s="28" t="s">
        <v>43</v>
      </c>
      <c r="E802" s="28">
        <v>0.25</v>
      </c>
      <c r="F802" s="31">
        <v>11871827.07</v>
      </c>
    </row>
    <row r="803" spans="2:6" x14ac:dyDescent="0.3">
      <c r="B803" s="25" t="s">
        <v>35</v>
      </c>
      <c r="C803" s="26" t="s">
        <v>6</v>
      </c>
      <c r="D803" s="26" t="s">
        <v>43</v>
      </c>
      <c r="E803" s="26">
        <v>0.25</v>
      </c>
      <c r="F803" s="30">
        <v>11871827.07</v>
      </c>
    </row>
    <row r="804" spans="2:6" x14ac:dyDescent="0.3">
      <c r="B804" s="27" t="s">
        <v>35</v>
      </c>
      <c r="C804" s="28" t="s">
        <v>6</v>
      </c>
      <c r="D804" s="28" t="s">
        <v>43</v>
      </c>
      <c r="E804" s="28">
        <v>0.05</v>
      </c>
      <c r="F804" s="31">
        <v>9480954.5390000008</v>
      </c>
    </row>
    <row r="805" spans="2:6" x14ac:dyDescent="0.3">
      <c r="B805" s="25" t="s">
        <v>35</v>
      </c>
      <c r="C805" s="26" t="s">
        <v>6</v>
      </c>
      <c r="D805" s="26" t="s">
        <v>43</v>
      </c>
      <c r="E805" s="26">
        <v>0.05</v>
      </c>
      <c r="F805" s="30">
        <v>9480954.5390000008</v>
      </c>
    </row>
    <row r="806" spans="2:6" x14ac:dyDescent="0.3">
      <c r="B806" s="27" t="s">
        <v>35</v>
      </c>
      <c r="C806" s="28" t="s">
        <v>6</v>
      </c>
      <c r="D806" s="28" t="s">
        <v>43</v>
      </c>
      <c r="E806" s="28">
        <v>0.05</v>
      </c>
      <c r="F806" s="31">
        <v>9480954.5390000008</v>
      </c>
    </row>
    <row r="807" spans="2:6" x14ac:dyDescent="0.3">
      <c r="B807" s="25" t="s">
        <v>35</v>
      </c>
      <c r="C807" s="26" t="s">
        <v>6</v>
      </c>
      <c r="D807" s="26" t="s">
        <v>43</v>
      </c>
      <c r="E807" s="26">
        <v>0</v>
      </c>
      <c r="F807" s="30">
        <v>6443402.3329999996</v>
      </c>
    </row>
    <row r="808" spans="2:6" x14ac:dyDescent="0.3">
      <c r="B808" s="27" t="s">
        <v>35</v>
      </c>
      <c r="C808" s="28" t="s">
        <v>6</v>
      </c>
      <c r="D808" s="28" t="s">
        <v>43</v>
      </c>
      <c r="E808" s="28" t="s">
        <v>25</v>
      </c>
      <c r="F808" s="31">
        <v>13864669.880000001</v>
      </c>
    </row>
    <row r="809" spans="2:6" x14ac:dyDescent="0.3">
      <c r="B809" s="25" t="s">
        <v>35</v>
      </c>
      <c r="C809" s="26" t="s">
        <v>6</v>
      </c>
      <c r="D809" s="26" t="s">
        <v>44</v>
      </c>
      <c r="E809" s="26">
        <v>1</v>
      </c>
      <c r="F809" s="30">
        <v>162.41684900000001</v>
      </c>
    </row>
    <row r="810" spans="2:6" x14ac:dyDescent="0.3">
      <c r="B810" s="27" t="s">
        <v>35</v>
      </c>
      <c r="C810" s="28" t="s">
        <v>6</v>
      </c>
      <c r="D810" s="28" t="s">
        <v>44</v>
      </c>
      <c r="E810" s="28">
        <v>0.95</v>
      </c>
      <c r="F810" s="31">
        <v>117.106916</v>
      </c>
    </row>
    <row r="811" spans="2:6" x14ac:dyDescent="0.3">
      <c r="B811" s="25" t="s">
        <v>35</v>
      </c>
      <c r="C811" s="26" t="s">
        <v>6</v>
      </c>
      <c r="D811" s="26" t="s">
        <v>44</v>
      </c>
      <c r="E811" s="26">
        <v>0.95</v>
      </c>
      <c r="F811" s="30">
        <v>117.106916</v>
      </c>
    </row>
    <row r="812" spans="2:6" x14ac:dyDescent="0.3">
      <c r="B812" s="27" t="s">
        <v>35</v>
      </c>
      <c r="C812" s="28" t="s">
        <v>6</v>
      </c>
      <c r="D812" s="28" t="s">
        <v>44</v>
      </c>
      <c r="E812" s="28">
        <v>0.95</v>
      </c>
      <c r="F812" s="31">
        <v>117.106916</v>
      </c>
    </row>
    <row r="813" spans="2:6" x14ac:dyDescent="0.3">
      <c r="B813" s="25" t="s">
        <v>35</v>
      </c>
      <c r="C813" s="26" t="s">
        <v>6</v>
      </c>
      <c r="D813" s="26" t="s">
        <v>44</v>
      </c>
      <c r="E813" s="26">
        <v>0.75</v>
      </c>
      <c r="F813" s="30">
        <v>100.796239</v>
      </c>
    </row>
    <row r="814" spans="2:6" x14ac:dyDescent="0.3">
      <c r="B814" s="27" t="s">
        <v>35</v>
      </c>
      <c r="C814" s="28" t="s">
        <v>6</v>
      </c>
      <c r="D814" s="28" t="s">
        <v>44</v>
      </c>
      <c r="E814" s="28">
        <v>0.75</v>
      </c>
      <c r="F814" s="31">
        <v>100.796239</v>
      </c>
    </row>
    <row r="815" spans="2:6" x14ac:dyDescent="0.3">
      <c r="B815" s="25" t="s">
        <v>35</v>
      </c>
      <c r="C815" s="26" t="s">
        <v>6</v>
      </c>
      <c r="D815" s="26" t="s">
        <v>44</v>
      </c>
      <c r="E815" s="26">
        <v>0.75</v>
      </c>
      <c r="F815" s="30">
        <v>100.796239</v>
      </c>
    </row>
    <row r="816" spans="2:6" x14ac:dyDescent="0.3">
      <c r="B816" s="27" t="s">
        <v>35</v>
      </c>
      <c r="C816" s="28" t="s">
        <v>6</v>
      </c>
      <c r="D816" s="28" t="s">
        <v>44</v>
      </c>
      <c r="E816" s="28">
        <v>0.75</v>
      </c>
      <c r="F816" s="31">
        <v>100.796239</v>
      </c>
    </row>
    <row r="817" spans="2:6" x14ac:dyDescent="0.3">
      <c r="B817" s="25" t="s">
        <v>35</v>
      </c>
      <c r="C817" s="26" t="s">
        <v>6</v>
      </c>
      <c r="D817" s="26" t="s">
        <v>44</v>
      </c>
      <c r="E817" s="26">
        <v>0.5</v>
      </c>
      <c r="F817" s="30">
        <v>90.614159000000001</v>
      </c>
    </row>
    <row r="818" spans="2:6" x14ac:dyDescent="0.3">
      <c r="B818" s="27" t="s">
        <v>35</v>
      </c>
      <c r="C818" s="28" t="s">
        <v>6</v>
      </c>
      <c r="D818" s="28" t="s">
        <v>44</v>
      </c>
      <c r="E818" s="28">
        <v>0.5</v>
      </c>
      <c r="F818" s="31">
        <v>90.614159000000001</v>
      </c>
    </row>
    <row r="819" spans="2:6" x14ac:dyDescent="0.3">
      <c r="B819" s="25" t="s">
        <v>35</v>
      </c>
      <c r="C819" s="26" t="s">
        <v>6</v>
      </c>
      <c r="D819" s="26" t="s">
        <v>44</v>
      </c>
      <c r="E819" s="26">
        <v>0.5</v>
      </c>
      <c r="F819" s="30">
        <v>90.614159000000001</v>
      </c>
    </row>
    <row r="820" spans="2:6" x14ac:dyDescent="0.3">
      <c r="B820" s="27" t="s">
        <v>35</v>
      </c>
      <c r="C820" s="28" t="s">
        <v>6</v>
      </c>
      <c r="D820" s="28" t="s">
        <v>44</v>
      </c>
      <c r="E820" s="28">
        <v>0.5</v>
      </c>
      <c r="F820" s="31">
        <v>90.614159000000001</v>
      </c>
    </row>
    <row r="821" spans="2:6" x14ac:dyDescent="0.3">
      <c r="B821" s="25" t="s">
        <v>35</v>
      </c>
      <c r="C821" s="26" t="s">
        <v>6</v>
      </c>
      <c r="D821" s="26" t="s">
        <v>44</v>
      </c>
      <c r="E821" s="26">
        <v>0.5</v>
      </c>
      <c r="F821" s="30">
        <v>90.614159000000001</v>
      </c>
    </row>
    <row r="822" spans="2:6" x14ac:dyDescent="0.3">
      <c r="B822" s="27" t="s">
        <v>35</v>
      </c>
      <c r="C822" s="28" t="s">
        <v>6</v>
      </c>
      <c r="D822" s="28" t="s">
        <v>44</v>
      </c>
      <c r="E822" s="28">
        <v>0.25</v>
      </c>
      <c r="F822" s="31">
        <v>80.662310000000005</v>
      </c>
    </row>
    <row r="823" spans="2:6" x14ac:dyDescent="0.3">
      <c r="B823" s="25" t="s">
        <v>35</v>
      </c>
      <c r="C823" s="26" t="s">
        <v>6</v>
      </c>
      <c r="D823" s="26" t="s">
        <v>44</v>
      </c>
      <c r="E823" s="26">
        <v>0.25</v>
      </c>
      <c r="F823" s="30">
        <v>80.662310000000005</v>
      </c>
    </row>
    <row r="824" spans="2:6" x14ac:dyDescent="0.3">
      <c r="B824" s="27" t="s">
        <v>35</v>
      </c>
      <c r="C824" s="28" t="s">
        <v>6</v>
      </c>
      <c r="D824" s="28" t="s">
        <v>44</v>
      </c>
      <c r="E824" s="28">
        <v>0.25</v>
      </c>
      <c r="F824" s="31">
        <v>80.662310000000005</v>
      </c>
    </row>
    <row r="825" spans="2:6" x14ac:dyDescent="0.3">
      <c r="B825" s="25" t="s">
        <v>35</v>
      </c>
      <c r="C825" s="26" t="s">
        <v>6</v>
      </c>
      <c r="D825" s="26" t="s">
        <v>44</v>
      </c>
      <c r="E825" s="26">
        <v>0.25</v>
      </c>
      <c r="F825" s="30">
        <v>80.662310000000005</v>
      </c>
    </row>
    <row r="826" spans="2:6" x14ac:dyDescent="0.3">
      <c r="B826" s="27" t="s">
        <v>35</v>
      </c>
      <c r="C826" s="28" t="s">
        <v>6</v>
      </c>
      <c r="D826" s="28" t="s">
        <v>44</v>
      </c>
      <c r="E826" s="28">
        <v>0.05</v>
      </c>
      <c r="F826" s="31">
        <v>68.971821000000006</v>
      </c>
    </row>
    <row r="827" spans="2:6" x14ac:dyDescent="0.3">
      <c r="B827" s="25" t="s">
        <v>35</v>
      </c>
      <c r="C827" s="26" t="s">
        <v>6</v>
      </c>
      <c r="D827" s="26" t="s">
        <v>44</v>
      </c>
      <c r="E827" s="26">
        <v>0.05</v>
      </c>
      <c r="F827" s="30">
        <v>68.971821000000006</v>
      </c>
    </row>
    <row r="828" spans="2:6" x14ac:dyDescent="0.3">
      <c r="B828" s="27" t="s">
        <v>35</v>
      </c>
      <c r="C828" s="28" t="s">
        <v>6</v>
      </c>
      <c r="D828" s="28" t="s">
        <v>44</v>
      </c>
      <c r="E828" s="28">
        <v>0.05</v>
      </c>
      <c r="F828" s="31">
        <v>68.971821000000006</v>
      </c>
    </row>
    <row r="829" spans="2:6" x14ac:dyDescent="0.3">
      <c r="B829" s="25" t="s">
        <v>35</v>
      </c>
      <c r="C829" s="26" t="s">
        <v>6</v>
      </c>
      <c r="D829" s="26" t="s">
        <v>44</v>
      </c>
      <c r="E829" s="26">
        <v>0</v>
      </c>
      <c r="F829" s="30">
        <v>53.939794999999997</v>
      </c>
    </row>
    <row r="830" spans="2:6" x14ac:dyDescent="0.3">
      <c r="B830" s="27" t="s">
        <v>35</v>
      </c>
      <c r="C830" s="28" t="s">
        <v>6</v>
      </c>
      <c r="D830" s="28" t="s">
        <v>44</v>
      </c>
      <c r="E830" s="28" t="s">
        <v>25</v>
      </c>
      <c r="F830" s="31">
        <v>91.421306999999999</v>
      </c>
    </row>
    <row r="831" spans="2:6" x14ac:dyDescent="0.3">
      <c r="B831" s="25" t="s">
        <v>35</v>
      </c>
      <c r="C831" s="26" t="s">
        <v>7</v>
      </c>
      <c r="D831" s="26" t="s">
        <v>36</v>
      </c>
      <c r="E831" s="26">
        <v>1</v>
      </c>
      <c r="F831" s="30">
        <v>232589.45</v>
      </c>
    </row>
    <row r="832" spans="2:6" x14ac:dyDescent="0.3">
      <c r="B832" s="27" t="s">
        <v>35</v>
      </c>
      <c r="C832" s="28" t="s">
        <v>7</v>
      </c>
      <c r="D832" s="28" t="s">
        <v>36</v>
      </c>
      <c r="E832" s="28">
        <v>0.95</v>
      </c>
      <c r="F832" s="31">
        <v>184006.92499999999</v>
      </c>
    </row>
    <row r="833" spans="2:6" x14ac:dyDescent="0.3">
      <c r="B833" s="25" t="s">
        <v>35</v>
      </c>
      <c r="C833" s="26" t="s">
        <v>7</v>
      </c>
      <c r="D833" s="26" t="s">
        <v>36</v>
      </c>
      <c r="E833" s="26">
        <v>0.95</v>
      </c>
      <c r="F833" s="30">
        <v>184006.92499999999</v>
      </c>
    </row>
    <row r="834" spans="2:6" x14ac:dyDescent="0.3">
      <c r="B834" s="27" t="s">
        <v>35</v>
      </c>
      <c r="C834" s="28" t="s">
        <v>7</v>
      </c>
      <c r="D834" s="28" t="s">
        <v>36</v>
      </c>
      <c r="E834" s="28">
        <v>0.95</v>
      </c>
      <c r="F834" s="31">
        <v>184006.92499999999</v>
      </c>
    </row>
    <row r="835" spans="2:6" x14ac:dyDescent="0.3">
      <c r="B835" s="25" t="s">
        <v>35</v>
      </c>
      <c r="C835" s="26" t="s">
        <v>7</v>
      </c>
      <c r="D835" s="26" t="s">
        <v>36</v>
      </c>
      <c r="E835" s="26">
        <v>0.75</v>
      </c>
      <c r="F835" s="30">
        <v>165562.20000000001</v>
      </c>
    </row>
    <row r="836" spans="2:6" x14ac:dyDescent="0.3">
      <c r="B836" s="27" t="s">
        <v>35</v>
      </c>
      <c r="C836" s="28" t="s">
        <v>7</v>
      </c>
      <c r="D836" s="28" t="s">
        <v>36</v>
      </c>
      <c r="E836" s="28">
        <v>0.75</v>
      </c>
      <c r="F836" s="31">
        <v>165562.20000000001</v>
      </c>
    </row>
    <row r="837" spans="2:6" x14ac:dyDescent="0.3">
      <c r="B837" s="25" t="s">
        <v>35</v>
      </c>
      <c r="C837" s="26" t="s">
        <v>7</v>
      </c>
      <c r="D837" s="26" t="s">
        <v>36</v>
      </c>
      <c r="E837" s="26">
        <v>0.75</v>
      </c>
      <c r="F837" s="30">
        <v>165562.20000000001</v>
      </c>
    </row>
    <row r="838" spans="2:6" x14ac:dyDescent="0.3">
      <c r="B838" s="27" t="s">
        <v>35</v>
      </c>
      <c r="C838" s="28" t="s">
        <v>7</v>
      </c>
      <c r="D838" s="28" t="s">
        <v>36</v>
      </c>
      <c r="E838" s="28">
        <v>0.75</v>
      </c>
      <c r="F838" s="31">
        <v>165562.20000000001</v>
      </c>
    </row>
    <row r="839" spans="2:6" x14ac:dyDescent="0.3">
      <c r="B839" s="25" t="s">
        <v>35</v>
      </c>
      <c r="C839" s="26" t="s">
        <v>7</v>
      </c>
      <c r="D839" s="26" t="s">
        <v>36</v>
      </c>
      <c r="E839" s="26">
        <v>0.5</v>
      </c>
      <c r="F839" s="30">
        <v>154211.6</v>
      </c>
    </row>
    <row r="840" spans="2:6" x14ac:dyDescent="0.3">
      <c r="B840" s="27" t="s">
        <v>35</v>
      </c>
      <c r="C840" s="28" t="s">
        <v>7</v>
      </c>
      <c r="D840" s="28" t="s">
        <v>36</v>
      </c>
      <c r="E840" s="28">
        <v>0.5</v>
      </c>
      <c r="F840" s="31">
        <v>154211.6</v>
      </c>
    </row>
    <row r="841" spans="2:6" x14ac:dyDescent="0.3">
      <c r="B841" s="25" t="s">
        <v>35</v>
      </c>
      <c r="C841" s="26" t="s">
        <v>7</v>
      </c>
      <c r="D841" s="26" t="s">
        <v>36</v>
      </c>
      <c r="E841" s="26">
        <v>0.5</v>
      </c>
      <c r="F841" s="30">
        <v>154211.6</v>
      </c>
    </row>
    <row r="842" spans="2:6" x14ac:dyDescent="0.3">
      <c r="B842" s="27" t="s">
        <v>35</v>
      </c>
      <c r="C842" s="28" t="s">
        <v>7</v>
      </c>
      <c r="D842" s="28" t="s">
        <v>36</v>
      </c>
      <c r="E842" s="28">
        <v>0.5</v>
      </c>
      <c r="F842" s="31">
        <v>154211.6</v>
      </c>
    </row>
    <row r="843" spans="2:6" x14ac:dyDescent="0.3">
      <c r="B843" s="25" t="s">
        <v>35</v>
      </c>
      <c r="C843" s="26" t="s">
        <v>7</v>
      </c>
      <c r="D843" s="26" t="s">
        <v>36</v>
      </c>
      <c r="E843" s="26">
        <v>0.5</v>
      </c>
      <c r="F843" s="30">
        <v>154211.6</v>
      </c>
    </row>
    <row r="844" spans="2:6" x14ac:dyDescent="0.3">
      <c r="B844" s="27" t="s">
        <v>35</v>
      </c>
      <c r="C844" s="28" t="s">
        <v>7</v>
      </c>
      <c r="D844" s="28" t="s">
        <v>36</v>
      </c>
      <c r="E844" s="28">
        <v>0.25</v>
      </c>
      <c r="F844" s="31">
        <v>143301.32500000001</v>
      </c>
    </row>
    <row r="845" spans="2:6" x14ac:dyDescent="0.3">
      <c r="B845" s="25" t="s">
        <v>35</v>
      </c>
      <c r="C845" s="26" t="s">
        <v>7</v>
      </c>
      <c r="D845" s="26" t="s">
        <v>36</v>
      </c>
      <c r="E845" s="26">
        <v>0.25</v>
      </c>
      <c r="F845" s="30">
        <v>143301.32500000001</v>
      </c>
    </row>
    <row r="846" spans="2:6" x14ac:dyDescent="0.3">
      <c r="B846" s="27" t="s">
        <v>35</v>
      </c>
      <c r="C846" s="28" t="s">
        <v>7</v>
      </c>
      <c r="D846" s="28" t="s">
        <v>36</v>
      </c>
      <c r="E846" s="28">
        <v>0.25</v>
      </c>
      <c r="F846" s="31">
        <v>143301.32500000001</v>
      </c>
    </row>
    <row r="847" spans="2:6" x14ac:dyDescent="0.3">
      <c r="B847" s="25" t="s">
        <v>35</v>
      </c>
      <c r="C847" s="26" t="s">
        <v>7</v>
      </c>
      <c r="D847" s="26" t="s">
        <v>36</v>
      </c>
      <c r="E847" s="26">
        <v>0.25</v>
      </c>
      <c r="F847" s="30">
        <v>143301.32500000001</v>
      </c>
    </row>
    <row r="848" spans="2:6" x14ac:dyDescent="0.3">
      <c r="B848" s="27" t="s">
        <v>35</v>
      </c>
      <c r="C848" s="28" t="s">
        <v>7</v>
      </c>
      <c r="D848" s="28" t="s">
        <v>36</v>
      </c>
      <c r="E848" s="28">
        <v>0.05</v>
      </c>
      <c r="F848" s="31">
        <v>127376.2375</v>
      </c>
    </row>
    <row r="849" spans="2:6" x14ac:dyDescent="0.3">
      <c r="B849" s="25" t="s">
        <v>35</v>
      </c>
      <c r="C849" s="26" t="s">
        <v>7</v>
      </c>
      <c r="D849" s="26" t="s">
        <v>36</v>
      </c>
      <c r="E849" s="26">
        <v>0.05</v>
      </c>
      <c r="F849" s="30">
        <v>127376.2375</v>
      </c>
    </row>
    <row r="850" spans="2:6" x14ac:dyDescent="0.3">
      <c r="B850" s="27" t="s">
        <v>35</v>
      </c>
      <c r="C850" s="28" t="s">
        <v>7</v>
      </c>
      <c r="D850" s="28" t="s">
        <v>36</v>
      </c>
      <c r="E850" s="28">
        <v>0.05</v>
      </c>
      <c r="F850" s="31">
        <v>127376.2375</v>
      </c>
    </row>
    <row r="851" spans="2:6" x14ac:dyDescent="0.3">
      <c r="B851" s="25" t="s">
        <v>35</v>
      </c>
      <c r="C851" s="26" t="s">
        <v>7</v>
      </c>
      <c r="D851" s="26" t="s">
        <v>36</v>
      </c>
      <c r="E851" s="26">
        <v>0</v>
      </c>
      <c r="F851" s="30">
        <v>96333.324999999997</v>
      </c>
    </row>
    <row r="852" spans="2:6" x14ac:dyDescent="0.3">
      <c r="B852" s="27" t="s">
        <v>35</v>
      </c>
      <c r="C852" s="28" t="s">
        <v>7</v>
      </c>
      <c r="D852" s="28" t="s">
        <v>36</v>
      </c>
      <c r="E852" s="28" t="s">
        <v>25</v>
      </c>
      <c r="F852" s="31">
        <v>154874.16949999999</v>
      </c>
    </row>
    <row r="853" spans="2:6" x14ac:dyDescent="0.3">
      <c r="B853" s="25" t="s">
        <v>35</v>
      </c>
      <c r="C853" s="26" t="s">
        <v>7</v>
      </c>
      <c r="D853" s="26" t="s">
        <v>37</v>
      </c>
      <c r="E853" s="26">
        <v>1</v>
      </c>
      <c r="F853" s="30">
        <v>60826024.409999996</v>
      </c>
    </row>
    <row r="854" spans="2:6" x14ac:dyDescent="0.3">
      <c r="B854" s="27" t="s">
        <v>35</v>
      </c>
      <c r="C854" s="28" t="s">
        <v>7</v>
      </c>
      <c r="D854" s="28" t="s">
        <v>37</v>
      </c>
      <c r="E854" s="28">
        <v>0.95</v>
      </c>
      <c r="F854" s="31">
        <v>43033480.140000001</v>
      </c>
    </row>
    <row r="855" spans="2:6" x14ac:dyDescent="0.3">
      <c r="B855" s="25" t="s">
        <v>35</v>
      </c>
      <c r="C855" s="26" t="s">
        <v>7</v>
      </c>
      <c r="D855" s="26" t="s">
        <v>37</v>
      </c>
      <c r="E855" s="26">
        <v>0.95</v>
      </c>
      <c r="F855" s="30">
        <v>43033480.140000001</v>
      </c>
    </row>
    <row r="856" spans="2:6" x14ac:dyDescent="0.3">
      <c r="B856" s="27" t="s">
        <v>35</v>
      </c>
      <c r="C856" s="28" t="s">
        <v>7</v>
      </c>
      <c r="D856" s="28" t="s">
        <v>37</v>
      </c>
      <c r="E856" s="28">
        <v>0.95</v>
      </c>
      <c r="F856" s="31">
        <v>43033480.140000001</v>
      </c>
    </row>
    <row r="857" spans="2:6" x14ac:dyDescent="0.3">
      <c r="B857" s="25" t="s">
        <v>35</v>
      </c>
      <c r="C857" s="26" t="s">
        <v>7</v>
      </c>
      <c r="D857" s="26" t="s">
        <v>37</v>
      </c>
      <c r="E857" s="26">
        <v>0.75</v>
      </c>
      <c r="F857" s="30">
        <v>36714863.049999997</v>
      </c>
    </row>
    <row r="858" spans="2:6" x14ac:dyDescent="0.3">
      <c r="B858" s="27" t="s">
        <v>35</v>
      </c>
      <c r="C858" s="28" t="s">
        <v>7</v>
      </c>
      <c r="D858" s="28" t="s">
        <v>37</v>
      </c>
      <c r="E858" s="28">
        <v>0.75</v>
      </c>
      <c r="F858" s="31">
        <v>36714863.049999997</v>
      </c>
    </row>
    <row r="859" spans="2:6" x14ac:dyDescent="0.3">
      <c r="B859" s="25" t="s">
        <v>35</v>
      </c>
      <c r="C859" s="26" t="s">
        <v>7</v>
      </c>
      <c r="D859" s="26" t="s">
        <v>37</v>
      </c>
      <c r="E859" s="26">
        <v>0.75</v>
      </c>
      <c r="F859" s="30">
        <v>36714863.049999997</v>
      </c>
    </row>
    <row r="860" spans="2:6" x14ac:dyDescent="0.3">
      <c r="B860" s="27" t="s">
        <v>35</v>
      </c>
      <c r="C860" s="28" t="s">
        <v>7</v>
      </c>
      <c r="D860" s="28" t="s">
        <v>37</v>
      </c>
      <c r="E860" s="28">
        <v>0.75</v>
      </c>
      <c r="F860" s="31">
        <v>36714863.049999997</v>
      </c>
    </row>
    <row r="861" spans="2:6" x14ac:dyDescent="0.3">
      <c r="B861" s="25" t="s">
        <v>35</v>
      </c>
      <c r="C861" s="26" t="s">
        <v>7</v>
      </c>
      <c r="D861" s="26" t="s">
        <v>37</v>
      </c>
      <c r="E861" s="26">
        <v>0.5</v>
      </c>
      <c r="F861" s="30">
        <v>32627306.940000001</v>
      </c>
    </row>
    <row r="862" spans="2:6" x14ac:dyDescent="0.3">
      <c r="B862" s="27" t="s">
        <v>35</v>
      </c>
      <c r="C862" s="28" t="s">
        <v>7</v>
      </c>
      <c r="D862" s="28" t="s">
        <v>37</v>
      </c>
      <c r="E862" s="28">
        <v>0.5</v>
      </c>
      <c r="F862" s="31">
        <v>32627306.940000001</v>
      </c>
    </row>
    <row r="863" spans="2:6" x14ac:dyDescent="0.3">
      <c r="B863" s="25" t="s">
        <v>35</v>
      </c>
      <c r="C863" s="26" t="s">
        <v>7</v>
      </c>
      <c r="D863" s="26" t="s">
        <v>37</v>
      </c>
      <c r="E863" s="26">
        <v>0.5</v>
      </c>
      <c r="F863" s="30">
        <v>32627306.940000001</v>
      </c>
    </row>
    <row r="864" spans="2:6" x14ac:dyDescent="0.3">
      <c r="B864" s="27" t="s">
        <v>35</v>
      </c>
      <c r="C864" s="28" t="s">
        <v>7</v>
      </c>
      <c r="D864" s="28" t="s">
        <v>37</v>
      </c>
      <c r="E864" s="28">
        <v>0.5</v>
      </c>
      <c r="F864" s="31">
        <v>32627306.940000001</v>
      </c>
    </row>
    <row r="865" spans="2:6" x14ac:dyDescent="0.3">
      <c r="B865" s="25" t="s">
        <v>35</v>
      </c>
      <c r="C865" s="26" t="s">
        <v>7</v>
      </c>
      <c r="D865" s="26" t="s">
        <v>37</v>
      </c>
      <c r="E865" s="26">
        <v>0.5</v>
      </c>
      <c r="F865" s="30">
        <v>32627306.940000001</v>
      </c>
    </row>
    <row r="866" spans="2:6" x14ac:dyDescent="0.3">
      <c r="B866" s="27" t="s">
        <v>35</v>
      </c>
      <c r="C866" s="28" t="s">
        <v>7</v>
      </c>
      <c r="D866" s="28" t="s">
        <v>37</v>
      </c>
      <c r="E866" s="28">
        <v>0.25</v>
      </c>
      <c r="F866" s="31">
        <v>28830375.460000001</v>
      </c>
    </row>
    <row r="867" spans="2:6" x14ac:dyDescent="0.3">
      <c r="B867" s="25" t="s">
        <v>35</v>
      </c>
      <c r="C867" s="26" t="s">
        <v>7</v>
      </c>
      <c r="D867" s="26" t="s">
        <v>37</v>
      </c>
      <c r="E867" s="26">
        <v>0.25</v>
      </c>
      <c r="F867" s="30">
        <v>28830375.460000001</v>
      </c>
    </row>
    <row r="868" spans="2:6" x14ac:dyDescent="0.3">
      <c r="B868" s="27" t="s">
        <v>35</v>
      </c>
      <c r="C868" s="28" t="s">
        <v>7</v>
      </c>
      <c r="D868" s="28" t="s">
        <v>37</v>
      </c>
      <c r="E868" s="28">
        <v>0.25</v>
      </c>
      <c r="F868" s="31">
        <v>28830375.460000001</v>
      </c>
    </row>
    <row r="869" spans="2:6" x14ac:dyDescent="0.3">
      <c r="B869" s="25" t="s">
        <v>35</v>
      </c>
      <c r="C869" s="26" t="s">
        <v>7</v>
      </c>
      <c r="D869" s="26" t="s">
        <v>37</v>
      </c>
      <c r="E869" s="26">
        <v>0.25</v>
      </c>
      <c r="F869" s="30">
        <v>28830375.460000001</v>
      </c>
    </row>
    <row r="870" spans="2:6" x14ac:dyDescent="0.3">
      <c r="B870" s="27" t="s">
        <v>35</v>
      </c>
      <c r="C870" s="28" t="s">
        <v>7</v>
      </c>
      <c r="D870" s="28" t="s">
        <v>37</v>
      </c>
      <c r="E870" s="28">
        <v>0.05</v>
      </c>
      <c r="F870" s="31">
        <v>24048548.149999999</v>
      </c>
    </row>
    <row r="871" spans="2:6" x14ac:dyDescent="0.3">
      <c r="B871" s="25" t="s">
        <v>35</v>
      </c>
      <c r="C871" s="26" t="s">
        <v>7</v>
      </c>
      <c r="D871" s="26" t="s">
        <v>37</v>
      </c>
      <c r="E871" s="26">
        <v>0.05</v>
      </c>
      <c r="F871" s="30">
        <v>24048548.149999999</v>
      </c>
    </row>
    <row r="872" spans="2:6" x14ac:dyDescent="0.3">
      <c r="B872" s="27" t="s">
        <v>35</v>
      </c>
      <c r="C872" s="28" t="s">
        <v>7</v>
      </c>
      <c r="D872" s="28" t="s">
        <v>37</v>
      </c>
      <c r="E872" s="28">
        <v>0.05</v>
      </c>
      <c r="F872" s="31">
        <v>24048548.149999999</v>
      </c>
    </row>
    <row r="873" spans="2:6" x14ac:dyDescent="0.3">
      <c r="B873" s="25" t="s">
        <v>35</v>
      </c>
      <c r="C873" s="26" t="s">
        <v>7</v>
      </c>
      <c r="D873" s="26" t="s">
        <v>37</v>
      </c>
      <c r="E873" s="26">
        <v>0</v>
      </c>
      <c r="F873" s="30">
        <v>14502811.060000001</v>
      </c>
    </row>
    <row r="874" spans="2:6" x14ac:dyDescent="0.3">
      <c r="B874" s="27" t="s">
        <v>35</v>
      </c>
      <c r="C874" s="28" t="s">
        <v>7</v>
      </c>
      <c r="D874" s="28" t="s">
        <v>37</v>
      </c>
      <c r="E874" s="28" t="s">
        <v>25</v>
      </c>
      <c r="F874" s="31">
        <v>32960332.289999999</v>
      </c>
    </row>
    <row r="875" spans="2:6" x14ac:dyDescent="0.3">
      <c r="B875" s="25" t="s">
        <v>35</v>
      </c>
      <c r="C875" s="26" t="s">
        <v>7</v>
      </c>
      <c r="D875" s="26" t="s">
        <v>38</v>
      </c>
      <c r="E875" s="26">
        <v>1</v>
      </c>
      <c r="F875" s="30">
        <v>35608401.409999996</v>
      </c>
    </row>
    <row r="876" spans="2:6" x14ac:dyDescent="0.3">
      <c r="B876" s="27" t="s">
        <v>35</v>
      </c>
      <c r="C876" s="28" t="s">
        <v>7</v>
      </c>
      <c r="D876" s="28" t="s">
        <v>38</v>
      </c>
      <c r="E876" s="28">
        <v>0.95</v>
      </c>
      <c r="F876" s="31">
        <v>26014188.390000001</v>
      </c>
    </row>
    <row r="877" spans="2:6" x14ac:dyDescent="0.3">
      <c r="B877" s="25" t="s">
        <v>35</v>
      </c>
      <c r="C877" s="26" t="s">
        <v>7</v>
      </c>
      <c r="D877" s="26" t="s">
        <v>38</v>
      </c>
      <c r="E877" s="26">
        <v>0.95</v>
      </c>
      <c r="F877" s="30">
        <v>26014188.390000001</v>
      </c>
    </row>
    <row r="878" spans="2:6" x14ac:dyDescent="0.3">
      <c r="B878" s="27" t="s">
        <v>35</v>
      </c>
      <c r="C878" s="28" t="s">
        <v>7</v>
      </c>
      <c r="D878" s="28" t="s">
        <v>38</v>
      </c>
      <c r="E878" s="28">
        <v>0.95</v>
      </c>
      <c r="F878" s="31">
        <v>26014188.390000001</v>
      </c>
    </row>
    <row r="879" spans="2:6" x14ac:dyDescent="0.3">
      <c r="B879" s="25" t="s">
        <v>35</v>
      </c>
      <c r="C879" s="26" t="s">
        <v>7</v>
      </c>
      <c r="D879" s="26" t="s">
        <v>38</v>
      </c>
      <c r="E879" s="26">
        <v>0.75</v>
      </c>
      <c r="F879" s="30">
        <v>21837400.059999999</v>
      </c>
    </row>
    <row r="880" spans="2:6" x14ac:dyDescent="0.3">
      <c r="B880" s="27" t="s">
        <v>35</v>
      </c>
      <c r="C880" s="28" t="s">
        <v>7</v>
      </c>
      <c r="D880" s="28" t="s">
        <v>38</v>
      </c>
      <c r="E880" s="28">
        <v>0.75</v>
      </c>
      <c r="F880" s="31">
        <v>21837400.059999999</v>
      </c>
    </row>
    <row r="881" spans="2:6" x14ac:dyDescent="0.3">
      <c r="B881" s="25" t="s">
        <v>35</v>
      </c>
      <c r="C881" s="26" t="s">
        <v>7</v>
      </c>
      <c r="D881" s="26" t="s">
        <v>38</v>
      </c>
      <c r="E881" s="26">
        <v>0.75</v>
      </c>
      <c r="F881" s="30">
        <v>21837400.059999999</v>
      </c>
    </row>
    <row r="882" spans="2:6" x14ac:dyDescent="0.3">
      <c r="B882" s="27" t="s">
        <v>35</v>
      </c>
      <c r="C882" s="28" t="s">
        <v>7</v>
      </c>
      <c r="D882" s="28" t="s">
        <v>38</v>
      </c>
      <c r="E882" s="28">
        <v>0.75</v>
      </c>
      <c r="F882" s="31">
        <v>21837400.059999999</v>
      </c>
    </row>
    <row r="883" spans="2:6" x14ac:dyDescent="0.3">
      <c r="B883" s="25" t="s">
        <v>35</v>
      </c>
      <c r="C883" s="26" t="s">
        <v>7</v>
      </c>
      <c r="D883" s="26" t="s">
        <v>38</v>
      </c>
      <c r="E883" s="26">
        <v>0.5</v>
      </c>
      <c r="F883" s="30">
        <v>18753791.289999999</v>
      </c>
    </row>
    <row r="884" spans="2:6" x14ac:dyDescent="0.3">
      <c r="B884" s="27" t="s">
        <v>35</v>
      </c>
      <c r="C884" s="28" t="s">
        <v>7</v>
      </c>
      <c r="D884" s="28" t="s">
        <v>38</v>
      </c>
      <c r="E884" s="28">
        <v>0.5</v>
      </c>
      <c r="F884" s="31">
        <v>18753791.289999999</v>
      </c>
    </row>
    <row r="885" spans="2:6" x14ac:dyDescent="0.3">
      <c r="B885" s="25" t="s">
        <v>35</v>
      </c>
      <c r="C885" s="26" t="s">
        <v>7</v>
      </c>
      <c r="D885" s="26" t="s">
        <v>38</v>
      </c>
      <c r="E885" s="26">
        <v>0.5</v>
      </c>
      <c r="F885" s="30">
        <v>18753791.289999999</v>
      </c>
    </row>
    <row r="886" spans="2:6" x14ac:dyDescent="0.3">
      <c r="B886" s="27" t="s">
        <v>35</v>
      </c>
      <c r="C886" s="28" t="s">
        <v>7</v>
      </c>
      <c r="D886" s="28" t="s">
        <v>38</v>
      </c>
      <c r="E886" s="28">
        <v>0.5</v>
      </c>
      <c r="F886" s="31">
        <v>18753791.289999999</v>
      </c>
    </row>
    <row r="887" spans="2:6" x14ac:dyDescent="0.3">
      <c r="B887" s="25" t="s">
        <v>35</v>
      </c>
      <c r="C887" s="26" t="s">
        <v>7</v>
      </c>
      <c r="D887" s="26" t="s">
        <v>38</v>
      </c>
      <c r="E887" s="26">
        <v>0.5</v>
      </c>
      <c r="F887" s="30">
        <v>18753791.289999999</v>
      </c>
    </row>
    <row r="888" spans="2:6" x14ac:dyDescent="0.3">
      <c r="B888" s="27" t="s">
        <v>35</v>
      </c>
      <c r="C888" s="28" t="s">
        <v>7</v>
      </c>
      <c r="D888" s="28" t="s">
        <v>38</v>
      </c>
      <c r="E888" s="28">
        <v>0.25</v>
      </c>
      <c r="F888" s="31">
        <v>16061802.310000001</v>
      </c>
    </row>
    <row r="889" spans="2:6" x14ac:dyDescent="0.3">
      <c r="B889" s="25" t="s">
        <v>35</v>
      </c>
      <c r="C889" s="26" t="s">
        <v>7</v>
      </c>
      <c r="D889" s="26" t="s">
        <v>38</v>
      </c>
      <c r="E889" s="26">
        <v>0.25</v>
      </c>
      <c r="F889" s="30">
        <v>16061802.310000001</v>
      </c>
    </row>
    <row r="890" spans="2:6" x14ac:dyDescent="0.3">
      <c r="B890" s="27" t="s">
        <v>35</v>
      </c>
      <c r="C890" s="28" t="s">
        <v>7</v>
      </c>
      <c r="D890" s="28" t="s">
        <v>38</v>
      </c>
      <c r="E890" s="28">
        <v>0.25</v>
      </c>
      <c r="F890" s="31">
        <v>16061802.310000001</v>
      </c>
    </row>
    <row r="891" spans="2:6" x14ac:dyDescent="0.3">
      <c r="B891" s="25" t="s">
        <v>35</v>
      </c>
      <c r="C891" s="26" t="s">
        <v>7</v>
      </c>
      <c r="D891" s="26" t="s">
        <v>38</v>
      </c>
      <c r="E891" s="26">
        <v>0.25</v>
      </c>
      <c r="F891" s="30">
        <v>16061802.310000001</v>
      </c>
    </row>
    <row r="892" spans="2:6" x14ac:dyDescent="0.3">
      <c r="B892" s="27" t="s">
        <v>35</v>
      </c>
      <c r="C892" s="28" t="s">
        <v>7</v>
      </c>
      <c r="D892" s="28" t="s">
        <v>38</v>
      </c>
      <c r="E892" s="28">
        <v>0.05</v>
      </c>
      <c r="F892" s="31">
        <v>13078643.689999999</v>
      </c>
    </row>
    <row r="893" spans="2:6" x14ac:dyDescent="0.3">
      <c r="B893" s="25" t="s">
        <v>35</v>
      </c>
      <c r="C893" s="26" t="s">
        <v>7</v>
      </c>
      <c r="D893" s="26" t="s">
        <v>38</v>
      </c>
      <c r="E893" s="26">
        <v>0.05</v>
      </c>
      <c r="F893" s="30">
        <v>13078643.689999999</v>
      </c>
    </row>
    <row r="894" spans="2:6" x14ac:dyDescent="0.3">
      <c r="B894" s="27" t="s">
        <v>35</v>
      </c>
      <c r="C894" s="28" t="s">
        <v>7</v>
      </c>
      <c r="D894" s="28" t="s">
        <v>38</v>
      </c>
      <c r="E894" s="28">
        <v>0.05</v>
      </c>
      <c r="F894" s="31">
        <v>13078643.689999999</v>
      </c>
    </row>
    <row r="895" spans="2:6" x14ac:dyDescent="0.3">
      <c r="B895" s="25" t="s">
        <v>35</v>
      </c>
      <c r="C895" s="26" t="s">
        <v>7</v>
      </c>
      <c r="D895" s="26" t="s">
        <v>38</v>
      </c>
      <c r="E895" s="26">
        <v>0</v>
      </c>
      <c r="F895" s="30">
        <v>9165402.1500000004</v>
      </c>
    </row>
    <row r="896" spans="2:6" x14ac:dyDescent="0.3">
      <c r="B896" s="27" t="s">
        <v>35</v>
      </c>
      <c r="C896" s="28" t="s">
        <v>7</v>
      </c>
      <c r="D896" s="28" t="s">
        <v>38</v>
      </c>
      <c r="E896" s="28" t="s">
        <v>25</v>
      </c>
      <c r="F896" s="31">
        <v>19078244.100000001</v>
      </c>
    </row>
    <row r="897" spans="2:6" x14ac:dyDescent="0.3">
      <c r="B897" s="25" t="s">
        <v>35</v>
      </c>
      <c r="C897" s="26" t="s">
        <v>7</v>
      </c>
      <c r="D897" s="26" t="s">
        <v>39</v>
      </c>
      <c r="E897" s="26">
        <v>1</v>
      </c>
      <c r="F897" s="30">
        <v>24376844.309999999</v>
      </c>
    </row>
    <row r="898" spans="2:6" x14ac:dyDescent="0.3">
      <c r="B898" s="27" t="s">
        <v>35</v>
      </c>
      <c r="C898" s="28" t="s">
        <v>7</v>
      </c>
      <c r="D898" s="28" t="s">
        <v>39</v>
      </c>
      <c r="E898" s="28">
        <v>0.95</v>
      </c>
      <c r="F898" s="31">
        <v>18199449.079999998</v>
      </c>
    </row>
    <row r="899" spans="2:6" x14ac:dyDescent="0.3">
      <c r="B899" s="25" t="s">
        <v>35</v>
      </c>
      <c r="C899" s="26" t="s">
        <v>7</v>
      </c>
      <c r="D899" s="26" t="s">
        <v>39</v>
      </c>
      <c r="E899" s="26">
        <v>0.95</v>
      </c>
      <c r="F899" s="30">
        <v>18199449.079999998</v>
      </c>
    </row>
    <row r="900" spans="2:6" x14ac:dyDescent="0.3">
      <c r="B900" s="27" t="s">
        <v>35</v>
      </c>
      <c r="C900" s="28" t="s">
        <v>7</v>
      </c>
      <c r="D900" s="28" t="s">
        <v>39</v>
      </c>
      <c r="E900" s="28">
        <v>0.95</v>
      </c>
      <c r="F900" s="31">
        <v>18199449.079999998</v>
      </c>
    </row>
    <row r="901" spans="2:6" x14ac:dyDescent="0.3">
      <c r="B901" s="25" t="s">
        <v>35</v>
      </c>
      <c r="C901" s="26" t="s">
        <v>7</v>
      </c>
      <c r="D901" s="26" t="s">
        <v>39</v>
      </c>
      <c r="E901" s="26">
        <v>0.75</v>
      </c>
      <c r="F901" s="30">
        <v>15154430.73</v>
      </c>
    </row>
    <row r="902" spans="2:6" x14ac:dyDescent="0.3">
      <c r="B902" s="27" t="s">
        <v>35</v>
      </c>
      <c r="C902" s="28" t="s">
        <v>7</v>
      </c>
      <c r="D902" s="28" t="s">
        <v>39</v>
      </c>
      <c r="E902" s="28">
        <v>0.75</v>
      </c>
      <c r="F902" s="31">
        <v>15154430.73</v>
      </c>
    </row>
    <row r="903" spans="2:6" x14ac:dyDescent="0.3">
      <c r="B903" s="25" t="s">
        <v>35</v>
      </c>
      <c r="C903" s="26" t="s">
        <v>7</v>
      </c>
      <c r="D903" s="26" t="s">
        <v>39</v>
      </c>
      <c r="E903" s="26">
        <v>0.75</v>
      </c>
      <c r="F903" s="30">
        <v>15154430.73</v>
      </c>
    </row>
    <row r="904" spans="2:6" x14ac:dyDescent="0.3">
      <c r="B904" s="27" t="s">
        <v>35</v>
      </c>
      <c r="C904" s="28" t="s">
        <v>7</v>
      </c>
      <c r="D904" s="28" t="s">
        <v>39</v>
      </c>
      <c r="E904" s="28">
        <v>0.75</v>
      </c>
      <c r="F904" s="31">
        <v>15154430.73</v>
      </c>
    </row>
    <row r="905" spans="2:6" x14ac:dyDescent="0.3">
      <c r="B905" s="25" t="s">
        <v>35</v>
      </c>
      <c r="C905" s="26" t="s">
        <v>7</v>
      </c>
      <c r="D905" s="26" t="s">
        <v>39</v>
      </c>
      <c r="E905" s="26">
        <v>0.5</v>
      </c>
      <c r="F905" s="30">
        <v>13078042.439999999</v>
      </c>
    </row>
    <row r="906" spans="2:6" x14ac:dyDescent="0.3">
      <c r="B906" s="27" t="s">
        <v>35</v>
      </c>
      <c r="C906" s="28" t="s">
        <v>7</v>
      </c>
      <c r="D906" s="28" t="s">
        <v>39</v>
      </c>
      <c r="E906" s="28">
        <v>0.5</v>
      </c>
      <c r="F906" s="31">
        <v>13078042.439999999</v>
      </c>
    </row>
    <row r="907" spans="2:6" x14ac:dyDescent="0.3">
      <c r="B907" s="25" t="s">
        <v>35</v>
      </c>
      <c r="C907" s="26" t="s">
        <v>7</v>
      </c>
      <c r="D907" s="26" t="s">
        <v>39</v>
      </c>
      <c r="E907" s="26">
        <v>0.5</v>
      </c>
      <c r="F907" s="30">
        <v>13078042.439999999</v>
      </c>
    </row>
    <row r="908" spans="2:6" x14ac:dyDescent="0.3">
      <c r="B908" s="27" t="s">
        <v>35</v>
      </c>
      <c r="C908" s="28" t="s">
        <v>7</v>
      </c>
      <c r="D908" s="28" t="s">
        <v>39</v>
      </c>
      <c r="E908" s="28">
        <v>0.5</v>
      </c>
      <c r="F908" s="31">
        <v>13078042.439999999</v>
      </c>
    </row>
    <row r="909" spans="2:6" x14ac:dyDescent="0.3">
      <c r="B909" s="25" t="s">
        <v>35</v>
      </c>
      <c r="C909" s="26" t="s">
        <v>7</v>
      </c>
      <c r="D909" s="26" t="s">
        <v>39</v>
      </c>
      <c r="E909" s="26">
        <v>0.5</v>
      </c>
      <c r="F909" s="30">
        <v>13078042.439999999</v>
      </c>
    </row>
    <row r="910" spans="2:6" x14ac:dyDescent="0.3">
      <c r="B910" s="27" t="s">
        <v>35</v>
      </c>
      <c r="C910" s="28" t="s">
        <v>7</v>
      </c>
      <c r="D910" s="28" t="s">
        <v>39</v>
      </c>
      <c r="E910" s="28">
        <v>0.25</v>
      </c>
      <c r="F910" s="31">
        <v>11410593.949999999</v>
      </c>
    </row>
    <row r="911" spans="2:6" x14ac:dyDescent="0.3">
      <c r="B911" s="25" t="s">
        <v>35</v>
      </c>
      <c r="C911" s="26" t="s">
        <v>7</v>
      </c>
      <c r="D911" s="26" t="s">
        <v>39</v>
      </c>
      <c r="E911" s="26">
        <v>0.25</v>
      </c>
      <c r="F911" s="30">
        <v>11410593.949999999</v>
      </c>
    </row>
    <row r="912" spans="2:6" x14ac:dyDescent="0.3">
      <c r="B912" s="27" t="s">
        <v>35</v>
      </c>
      <c r="C912" s="28" t="s">
        <v>7</v>
      </c>
      <c r="D912" s="28" t="s">
        <v>39</v>
      </c>
      <c r="E912" s="28">
        <v>0.25</v>
      </c>
      <c r="F912" s="31">
        <v>11410593.949999999</v>
      </c>
    </row>
    <row r="913" spans="2:6" x14ac:dyDescent="0.3">
      <c r="B913" s="25" t="s">
        <v>35</v>
      </c>
      <c r="C913" s="26" t="s">
        <v>7</v>
      </c>
      <c r="D913" s="26" t="s">
        <v>39</v>
      </c>
      <c r="E913" s="26">
        <v>0.25</v>
      </c>
      <c r="F913" s="30">
        <v>11410593.949999999</v>
      </c>
    </row>
    <row r="914" spans="2:6" x14ac:dyDescent="0.3">
      <c r="B914" s="27" t="s">
        <v>35</v>
      </c>
      <c r="C914" s="28" t="s">
        <v>7</v>
      </c>
      <c r="D914" s="28" t="s">
        <v>39</v>
      </c>
      <c r="E914" s="28">
        <v>0.05</v>
      </c>
      <c r="F914" s="31">
        <v>9141964.9199999999</v>
      </c>
    </row>
    <row r="915" spans="2:6" x14ac:dyDescent="0.3">
      <c r="B915" s="25" t="s">
        <v>35</v>
      </c>
      <c r="C915" s="26" t="s">
        <v>7</v>
      </c>
      <c r="D915" s="26" t="s">
        <v>39</v>
      </c>
      <c r="E915" s="26">
        <v>0.05</v>
      </c>
      <c r="F915" s="30">
        <v>9141964.9199999999</v>
      </c>
    </row>
    <row r="916" spans="2:6" x14ac:dyDescent="0.3">
      <c r="B916" s="27" t="s">
        <v>35</v>
      </c>
      <c r="C916" s="28" t="s">
        <v>7</v>
      </c>
      <c r="D916" s="28" t="s">
        <v>39</v>
      </c>
      <c r="E916" s="28">
        <v>0.05</v>
      </c>
      <c r="F916" s="31">
        <v>9141964.9199999999</v>
      </c>
    </row>
    <row r="917" spans="2:6" x14ac:dyDescent="0.3">
      <c r="B917" s="25" t="s">
        <v>35</v>
      </c>
      <c r="C917" s="26" t="s">
        <v>7</v>
      </c>
      <c r="D917" s="26" t="s">
        <v>39</v>
      </c>
      <c r="E917" s="26">
        <v>0</v>
      </c>
      <c r="F917" s="30">
        <v>4786950.2769999998</v>
      </c>
    </row>
    <row r="918" spans="2:6" x14ac:dyDescent="0.3">
      <c r="B918" s="27" t="s">
        <v>35</v>
      </c>
      <c r="C918" s="28" t="s">
        <v>7</v>
      </c>
      <c r="D918" s="28" t="s">
        <v>39</v>
      </c>
      <c r="E918" s="28" t="s">
        <v>25</v>
      </c>
      <c r="F918" s="31">
        <v>13329058.869999999</v>
      </c>
    </row>
    <row r="919" spans="2:6" x14ac:dyDescent="0.3">
      <c r="B919" s="25" t="s">
        <v>35</v>
      </c>
      <c r="C919" s="26" t="s">
        <v>7</v>
      </c>
      <c r="D919" s="26" t="s">
        <v>40</v>
      </c>
      <c r="E919" s="26">
        <v>1</v>
      </c>
      <c r="F919" s="30">
        <v>153.098277</v>
      </c>
    </row>
    <row r="920" spans="2:6" x14ac:dyDescent="0.3">
      <c r="B920" s="27" t="s">
        <v>35</v>
      </c>
      <c r="C920" s="28" t="s">
        <v>7</v>
      </c>
      <c r="D920" s="28" t="s">
        <v>40</v>
      </c>
      <c r="E920" s="28">
        <v>0.95</v>
      </c>
      <c r="F920" s="31">
        <v>153.092432</v>
      </c>
    </row>
    <row r="921" spans="2:6" x14ac:dyDescent="0.3">
      <c r="B921" s="25" t="s">
        <v>35</v>
      </c>
      <c r="C921" s="26" t="s">
        <v>7</v>
      </c>
      <c r="D921" s="26" t="s">
        <v>40</v>
      </c>
      <c r="E921" s="26">
        <v>0.95</v>
      </c>
      <c r="F921" s="30">
        <v>153.092432</v>
      </c>
    </row>
    <row r="922" spans="2:6" x14ac:dyDescent="0.3">
      <c r="B922" s="27" t="s">
        <v>35</v>
      </c>
      <c r="C922" s="28" t="s">
        <v>7</v>
      </c>
      <c r="D922" s="28" t="s">
        <v>40</v>
      </c>
      <c r="E922" s="28">
        <v>0.95</v>
      </c>
      <c r="F922" s="31">
        <v>153.092432</v>
      </c>
    </row>
    <row r="923" spans="2:6" x14ac:dyDescent="0.3">
      <c r="B923" s="25" t="s">
        <v>35</v>
      </c>
      <c r="C923" s="26" t="s">
        <v>7</v>
      </c>
      <c r="D923" s="26" t="s">
        <v>40</v>
      </c>
      <c r="E923" s="26">
        <v>0.75</v>
      </c>
      <c r="F923" s="30">
        <v>134.07174499999999</v>
      </c>
    </row>
    <row r="924" spans="2:6" x14ac:dyDescent="0.3">
      <c r="B924" s="27" t="s">
        <v>35</v>
      </c>
      <c r="C924" s="28" t="s">
        <v>7</v>
      </c>
      <c r="D924" s="28" t="s">
        <v>40</v>
      </c>
      <c r="E924" s="28">
        <v>0.75</v>
      </c>
      <c r="F924" s="31">
        <v>134.07174499999999</v>
      </c>
    </row>
    <row r="925" spans="2:6" x14ac:dyDescent="0.3">
      <c r="B925" s="25" t="s">
        <v>35</v>
      </c>
      <c r="C925" s="26" t="s">
        <v>7</v>
      </c>
      <c r="D925" s="26" t="s">
        <v>40</v>
      </c>
      <c r="E925" s="26">
        <v>0.75</v>
      </c>
      <c r="F925" s="30">
        <v>134.07174499999999</v>
      </c>
    </row>
    <row r="926" spans="2:6" x14ac:dyDescent="0.3">
      <c r="B926" s="27" t="s">
        <v>35</v>
      </c>
      <c r="C926" s="28" t="s">
        <v>7</v>
      </c>
      <c r="D926" s="28" t="s">
        <v>40</v>
      </c>
      <c r="E926" s="28">
        <v>0.75</v>
      </c>
      <c r="F926" s="31">
        <v>134.07174499999999</v>
      </c>
    </row>
    <row r="927" spans="2:6" x14ac:dyDescent="0.3">
      <c r="B927" s="25" t="s">
        <v>35</v>
      </c>
      <c r="C927" s="26" t="s">
        <v>7</v>
      </c>
      <c r="D927" s="26" t="s">
        <v>40</v>
      </c>
      <c r="E927" s="26">
        <v>0.5</v>
      </c>
      <c r="F927" s="30">
        <v>120.898076</v>
      </c>
    </row>
    <row r="928" spans="2:6" x14ac:dyDescent="0.3">
      <c r="B928" s="27" t="s">
        <v>35</v>
      </c>
      <c r="C928" s="28" t="s">
        <v>7</v>
      </c>
      <c r="D928" s="28" t="s">
        <v>40</v>
      </c>
      <c r="E928" s="28">
        <v>0.5</v>
      </c>
      <c r="F928" s="31">
        <v>120.898076</v>
      </c>
    </row>
    <row r="929" spans="2:6" x14ac:dyDescent="0.3">
      <c r="B929" s="25" t="s">
        <v>35</v>
      </c>
      <c r="C929" s="26" t="s">
        <v>7</v>
      </c>
      <c r="D929" s="26" t="s">
        <v>40</v>
      </c>
      <c r="E929" s="26">
        <v>0.5</v>
      </c>
      <c r="F929" s="30">
        <v>120.898076</v>
      </c>
    </row>
    <row r="930" spans="2:6" x14ac:dyDescent="0.3">
      <c r="B930" s="27" t="s">
        <v>35</v>
      </c>
      <c r="C930" s="28" t="s">
        <v>7</v>
      </c>
      <c r="D930" s="28" t="s">
        <v>40</v>
      </c>
      <c r="E930" s="28">
        <v>0.5</v>
      </c>
      <c r="F930" s="31">
        <v>120.898076</v>
      </c>
    </row>
    <row r="931" spans="2:6" x14ac:dyDescent="0.3">
      <c r="B931" s="25" t="s">
        <v>35</v>
      </c>
      <c r="C931" s="26" t="s">
        <v>7</v>
      </c>
      <c r="D931" s="26" t="s">
        <v>40</v>
      </c>
      <c r="E931" s="26">
        <v>0.5</v>
      </c>
      <c r="F931" s="30">
        <v>120.898076</v>
      </c>
    </row>
    <row r="932" spans="2:6" x14ac:dyDescent="0.3">
      <c r="B932" s="27" t="s">
        <v>35</v>
      </c>
      <c r="C932" s="28" t="s">
        <v>7</v>
      </c>
      <c r="D932" s="28" t="s">
        <v>40</v>
      </c>
      <c r="E932" s="28">
        <v>0.25</v>
      </c>
      <c r="F932" s="31">
        <v>110.35914</v>
      </c>
    </row>
    <row r="933" spans="2:6" x14ac:dyDescent="0.3">
      <c r="B933" s="25" t="s">
        <v>35</v>
      </c>
      <c r="C933" s="26" t="s">
        <v>7</v>
      </c>
      <c r="D933" s="26" t="s">
        <v>40</v>
      </c>
      <c r="E933" s="26">
        <v>0.25</v>
      </c>
      <c r="F933" s="30">
        <v>110.35914</v>
      </c>
    </row>
    <row r="934" spans="2:6" x14ac:dyDescent="0.3">
      <c r="B934" s="27" t="s">
        <v>35</v>
      </c>
      <c r="C934" s="28" t="s">
        <v>7</v>
      </c>
      <c r="D934" s="28" t="s">
        <v>40</v>
      </c>
      <c r="E934" s="28">
        <v>0.25</v>
      </c>
      <c r="F934" s="31">
        <v>110.35914</v>
      </c>
    </row>
    <row r="935" spans="2:6" x14ac:dyDescent="0.3">
      <c r="B935" s="25" t="s">
        <v>35</v>
      </c>
      <c r="C935" s="26" t="s">
        <v>7</v>
      </c>
      <c r="D935" s="26" t="s">
        <v>40</v>
      </c>
      <c r="E935" s="26">
        <v>0.25</v>
      </c>
      <c r="F935" s="30">
        <v>110.35914</v>
      </c>
    </row>
    <row r="936" spans="2:6" x14ac:dyDescent="0.3">
      <c r="B936" s="27" t="s">
        <v>35</v>
      </c>
      <c r="C936" s="28" t="s">
        <v>7</v>
      </c>
      <c r="D936" s="28" t="s">
        <v>40</v>
      </c>
      <c r="E936" s="28">
        <v>0.05</v>
      </c>
      <c r="F936" s="31">
        <v>95.142590999999996</v>
      </c>
    </row>
    <row r="937" spans="2:6" x14ac:dyDescent="0.3">
      <c r="B937" s="25" t="s">
        <v>35</v>
      </c>
      <c r="C937" s="26" t="s">
        <v>7</v>
      </c>
      <c r="D937" s="26" t="s">
        <v>40</v>
      </c>
      <c r="E937" s="26">
        <v>0.05</v>
      </c>
      <c r="F937" s="30">
        <v>95.142590999999996</v>
      </c>
    </row>
    <row r="938" spans="2:6" x14ac:dyDescent="0.3">
      <c r="B938" s="27" t="s">
        <v>35</v>
      </c>
      <c r="C938" s="28" t="s">
        <v>7</v>
      </c>
      <c r="D938" s="28" t="s">
        <v>40</v>
      </c>
      <c r="E938" s="28">
        <v>0.05</v>
      </c>
      <c r="F938" s="31">
        <v>95.142590999999996</v>
      </c>
    </row>
    <row r="939" spans="2:6" x14ac:dyDescent="0.3">
      <c r="B939" s="25" t="s">
        <v>35</v>
      </c>
      <c r="C939" s="26" t="s">
        <v>7</v>
      </c>
      <c r="D939" s="26" t="s">
        <v>40</v>
      </c>
      <c r="E939" s="26">
        <v>0</v>
      </c>
      <c r="F939" s="30">
        <v>95.142590999999996</v>
      </c>
    </row>
    <row r="940" spans="2:6" x14ac:dyDescent="0.3">
      <c r="B940" s="27" t="s">
        <v>35</v>
      </c>
      <c r="C940" s="28" t="s">
        <v>7</v>
      </c>
      <c r="D940" s="28" t="s">
        <v>40</v>
      </c>
      <c r="E940" s="28" t="s">
        <v>25</v>
      </c>
      <c r="F940" s="31">
        <v>122.518231</v>
      </c>
    </row>
    <row r="941" spans="2:6" x14ac:dyDescent="0.3">
      <c r="B941" s="25" t="s">
        <v>35</v>
      </c>
      <c r="C941" s="26" t="s">
        <v>7</v>
      </c>
      <c r="D941" s="26" t="s">
        <v>41</v>
      </c>
      <c r="E941" s="26">
        <v>1</v>
      </c>
      <c r="F941" s="30">
        <v>157.438277</v>
      </c>
    </row>
    <row r="942" spans="2:6" x14ac:dyDescent="0.3">
      <c r="B942" s="27" t="s">
        <v>35</v>
      </c>
      <c r="C942" s="28" t="s">
        <v>7</v>
      </c>
      <c r="D942" s="28" t="s">
        <v>41</v>
      </c>
      <c r="E942" s="28">
        <v>0.95</v>
      </c>
      <c r="F942" s="31">
        <v>111.432182</v>
      </c>
    </row>
    <row r="943" spans="2:6" x14ac:dyDescent="0.3">
      <c r="B943" s="25" t="s">
        <v>35</v>
      </c>
      <c r="C943" s="26" t="s">
        <v>7</v>
      </c>
      <c r="D943" s="26" t="s">
        <v>41</v>
      </c>
      <c r="E943" s="26">
        <v>0.95</v>
      </c>
      <c r="F943" s="30">
        <v>111.432182</v>
      </c>
    </row>
    <row r="944" spans="2:6" x14ac:dyDescent="0.3">
      <c r="B944" s="27" t="s">
        <v>35</v>
      </c>
      <c r="C944" s="28" t="s">
        <v>7</v>
      </c>
      <c r="D944" s="28" t="s">
        <v>41</v>
      </c>
      <c r="E944" s="28">
        <v>0.95</v>
      </c>
      <c r="F944" s="31">
        <v>111.432182</v>
      </c>
    </row>
    <row r="945" spans="2:6" x14ac:dyDescent="0.3">
      <c r="B945" s="25" t="s">
        <v>35</v>
      </c>
      <c r="C945" s="26" t="s">
        <v>7</v>
      </c>
      <c r="D945" s="26" t="s">
        <v>41</v>
      </c>
      <c r="E945" s="26">
        <v>0.75</v>
      </c>
      <c r="F945" s="30">
        <v>94.385132999999996</v>
      </c>
    </row>
    <row r="946" spans="2:6" x14ac:dyDescent="0.3">
      <c r="B946" s="27" t="s">
        <v>35</v>
      </c>
      <c r="C946" s="28" t="s">
        <v>7</v>
      </c>
      <c r="D946" s="28" t="s">
        <v>41</v>
      </c>
      <c r="E946" s="28">
        <v>0.75</v>
      </c>
      <c r="F946" s="31">
        <v>94.385132999999996</v>
      </c>
    </row>
    <row r="947" spans="2:6" x14ac:dyDescent="0.3">
      <c r="B947" s="25" t="s">
        <v>35</v>
      </c>
      <c r="C947" s="26" t="s">
        <v>7</v>
      </c>
      <c r="D947" s="26" t="s">
        <v>41</v>
      </c>
      <c r="E947" s="26">
        <v>0.75</v>
      </c>
      <c r="F947" s="30">
        <v>94.385132999999996</v>
      </c>
    </row>
    <row r="948" spans="2:6" x14ac:dyDescent="0.3">
      <c r="B948" s="27" t="s">
        <v>35</v>
      </c>
      <c r="C948" s="28" t="s">
        <v>7</v>
      </c>
      <c r="D948" s="28" t="s">
        <v>41</v>
      </c>
      <c r="E948" s="28">
        <v>0.75</v>
      </c>
      <c r="F948" s="31">
        <v>94.385132999999996</v>
      </c>
    </row>
    <row r="949" spans="2:6" x14ac:dyDescent="0.3">
      <c r="B949" s="25" t="s">
        <v>35</v>
      </c>
      <c r="C949" s="26" t="s">
        <v>7</v>
      </c>
      <c r="D949" s="26" t="s">
        <v>41</v>
      </c>
      <c r="E949" s="26">
        <v>0.5</v>
      </c>
      <c r="F949" s="30">
        <v>84.484829000000005</v>
      </c>
    </row>
    <row r="950" spans="2:6" x14ac:dyDescent="0.3">
      <c r="B950" s="27" t="s">
        <v>35</v>
      </c>
      <c r="C950" s="28" t="s">
        <v>7</v>
      </c>
      <c r="D950" s="28" t="s">
        <v>41</v>
      </c>
      <c r="E950" s="28">
        <v>0.5</v>
      </c>
      <c r="F950" s="31">
        <v>84.484829000000005</v>
      </c>
    </row>
    <row r="951" spans="2:6" x14ac:dyDescent="0.3">
      <c r="B951" s="25" t="s">
        <v>35</v>
      </c>
      <c r="C951" s="26" t="s">
        <v>7</v>
      </c>
      <c r="D951" s="26" t="s">
        <v>41</v>
      </c>
      <c r="E951" s="26">
        <v>0.5</v>
      </c>
      <c r="F951" s="30">
        <v>84.484829000000005</v>
      </c>
    </row>
    <row r="952" spans="2:6" x14ac:dyDescent="0.3">
      <c r="B952" s="27" t="s">
        <v>35</v>
      </c>
      <c r="C952" s="28" t="s">
        <v>7</v>
      </c>
      <c r="D952" s="28" t="s">
        <v>41</v>
      </c>
      <c r="E952" s="28">
        <v>0.5</v>
      </c>
      <c r="F952" s="31">
        <v>84.484829000000005</v>
      </c>
    </row>
    <row r="953" spans="2:6" x14ac:dyDescent="0.3">
      <c r="B953" s="25" t="s">
        <v>35</v>
      </c>
      <c r="C953" s="26" t="s">
        <v>7</v>
      </c>
      <c r="D953" s="26" t="s">
        <v>41</v>
      </c>
      <c r="E953" s="26">
        <v>0.5</v>
      </c>
      <c r="F953" s="30">
        <v>84.484829000000005</v>
      </c>
    </row>
    <row r="954" spans="2:6" x14ac:dyDescent="0.3">
      <c r="B954" s="27" t="s">
        <v>35</v>
      </c>
      <c r="C954" s="28" t="s">
        <v>7</v>
      </c>
      <c r="D954" s="28" t="s">
        <v>41</v>
      </c>
      <c r="E954" s="28">
        <v>0.25</v>
      </c>
      <c r="F954" s="31">
        <v>75.836761999999993</v>
      </c>
    </row>
    <row r="955" spans="2:6" x14ac:dyDescent="0.3">
      <c r="B955" s="25" t="s">
        <v>35</v>
      </c>
      <c r="C955" s="26" t="s">
        <v>7</v>
      </c>
      <c r="D955" s="26" t="s">
        <v>41</v>
      </c>
      <c r="E955" s="26">
        <v>0.25</v>
      </c>
      <c r="F955" s="30">
        <v>75.836761999999993</v>
      </c>
    </row>
    <row r="956" spans="2:6" x14ac:dyDescent="0.3">
      <c r="B956" s="27" t="s">
        <v>35</v>
      </c>
      <c r="C956" s="28" t="s">
        <v>7</v>
      </c>
      <c r="D956" s="28" t="s">
        <v>41</v>
      </c>
      <c r="E956" s="28">
        <v>0.25</v>
      </c>
      <c r="F956" s="31">
        <v>75.836761999999993</v>
      </c>
    </row>
    <row r="957" spans="2:6" x14ac:dyDescent="0.3">
      <c r="B957" s="25" t="s">
        <v>35</v>
      </c>
      <c r="C957" s="26" t="s">
        <v>7</v>
      </c>
      <c r="D957" s="26" t="s">
        <v>41</v>
      </c>
      <c r="E957" s="26">
        <v>0.25</v>
      </c>
      <c r="F957" s="30">
        <v>75.836761999999993</v>
      </c>
    </row>
    <row r="958" spans="2:6" x14ac:dyDescent="0.3">
      <c r="B958" s="27" t="s">
        <v>35</v>
      </c>
      <c r="C958" s="28" t="s">
        <v>7</v>
      </c>
      <c r="D958" s="28" t="s">
        <v>41</v>
      </c>
      <c r="E958" s="28">
        <v>0.05</v>
      </c>
      <c r="F958" s="31">
        <v>65.002243000000007</v>
      </c>
    </row>
    <row r="959" spans="2:6" x14ac:dyDescent="0.3">
      <c r="B959" s="25" t="s">
        <v>35</v>
      </c>
      <c r="C959" s="26" t="s">
        <v>7</v>
      </c>
      <c r="D959" s="26" t="s">
        <v>41</v>
      </c>
      <c r="E959" s="26">
        <v>0.05</v>
      </c>
      <c r="F959" s="30">
        <v>65.002243000000007</v>
      </c>
    </row>
    <row r="960" spans="2:6" x14ac:dyDescent="0.3">
      <c r="B960" s="27" t="s">
        <v>35</v>
      </c>
      <c r="C960" s="28" t="s">
        <v>7</v>
      </c>
      <c r="D960" s="28" t="s">
        <v>41</v>
      </c>
      <c r="E960" s="28">
        <v>0.05</v>
      </c>
      <c r="F960" s="31">
        <v>65.002243000000007</v>
      </c>
    </row>
    <row r="961" spans="2:6" x14ac:dyDescent="0.3">
      <c r="B961" s="25" t="s">
        <v>35</v>
      </c>
      <c r="C961" s="26" t="s">
        <v>7</v>
      </c>
      <c r="D961" s="26" t="s">
        <v>41</v>
      </c>
      <c r="E961" s="26">
        <v>0</v>
      </c>
      <c r="F961" s="30">
        <v>48.629534</v>
      </c>
    </row>
    <row r="962" spans="2:6" x14ac:dyDescent="0.3">
      <c r="B962" s="27" t="s">
        <v>35</v>
      </c>
      <c r="C962" s="28" t="s">
        <v>7</v>
      </c>
      <c r="D962" s="28" t="s">
        <v>41</v>
      </c>
      <c r="E962" s="28" t="s">
        <v>25</v>
      </c>
      <c r="F962" s="31">
        <v>85.858540000000005</v>
      </c>
    </row>
    <row r="963" spans="2:6" x14ac:dyDescent="0.3">
      <c r="B963" s="25" t="s">
        <v>35</v>
      </c>
      <c r="C963" s="26" t="s">
        <v>7</v>
      </c>
      <c r="D963" s="26" t="s">
        <v>42</v>
      </c>
      <c r="E963" s="26">
        <v>1</v>
      </c>
      <c r="F963" s="30">
        <v>300.86382500000002</v>
      </c>
    </row>
    <row r="964" spans="2:6" x14ac:dyDescent="0.3">
      <c r="B964" s="27" t="s">
        <v>35</v>
      </c>
      <c r="C964" s="28" t="s">
        <v>7</v>
      </c>
      <c r="D964" s="28" t="s">
        <v>42</v>
      </c>
      <c r="E964" s="28">
        <v>0.95</v>
      </c>
      <c r="F964" s="31">
        <v>248.34855400000001</v>
      </c>
    </row>
    <row r="965" spans="2:6" x14ac:dyDescent="0.3">
      <c r="B965" s="25" t="s">
        <v>35</v>
      </c>
      <c r="C965" s="26" t="s">
        <v>7</v>
      </c>
      <c r="D965" s="26" t="s">
        <v>42</v>
      </c>
      <c r="E965" s="26">
        <v>0.95</v>
      </c>
      <c r="F965" s="30">
        <v>248.34855400000001</v>
      </c>
    </row>
    <row r="966" spans="2:6" x14ac:dyDescent="0.3">
      <c r="B966" s="27" t="s">
        <v>35</v>
      </c>
      <c r="C966" s="28" t="s">
        <v>7</v>
      </c>
      <c r="D966" s="28" t="s">
        <v>42</v>
      </c>
      <c r="E966" s="28">
        <v>0.95</v>
      </c>
      <c r="F966" s="31">
        <v>248.34855400000001</v>
      </c>
    </row>
    <row r="967" spans="2:6" x14ac:dyDescent="0.3">
      <c r="B967" s="25" t="s">
        <v>35</v>
      </c>
      <c r="C967" s="26" t="s">
        <v>7</v>
      </c>
      <c r="D967" s="26" t="s">
        <v>42</v>
      </c>
      <c r="E967" s="26">
        <v>0.75</v>
      </c>
      <c r="F967" s="30">
        <v>226.88233099999999</v>
      </c>
    </row>
    <row r="968" spans="2:6" x14ac:dyDescent="0.3">
      <c r="B968" s="27" t="s">
        <v>35</v>
      </c>
      <c r="C968" s="28" t="s">
        <v>7</v>
      </c>
      <c r="D968" s="28" t="s">
        <v>42</v>
      </c>
      <c r="E968" s="28">
        <v>0.75</v>
      </c>
      <c r="F968" s="31">
        <v>226.88233099999999</v>
      </c>
    </row>
    <row r="969" spans="2:6" x14ac:dyDescent="0.3">
      <c r="B969" s="25" t="s">
        <v>35</v>
      </c>
      <c r="C969" s="26" t="s">
        <v>7</v>
      </c>
      <c r="D969" s="26" t="s">
        <v>42</v>
      </c>
      <c r="E969" s="26">
        <v>0.75</v>
      </c>
      <c r="F969" s="30">
        <v>226.88233099999999</v>
      </c>
    </row>
    <row r="970" spans="2:6" x14ac:dyDescent="0.3">
      <c r="B970" s="27" t="s">
        <v>35</v>
      </c>
      <c r="C970" s="28" t="s">
        <v>7</v>
      </c>
      <c r="D970" s="28" t="s">
        <v>42</v>
      </c>
      <c r="E970" s="28">
        <v>0.75</v>
      </c>
      <c r="F970" s="31">
        <v>226.88233099999999</v>
      </c>
    </row>
    <row r="971" spans="2:6" x14ac:dyDescent="0.3">
      <c r="B971" s="25" t="s">
        <v>35</v>
      </c>
      <c r="C971" s="26" t="s">
        <v>7</v>
      </c>
      <c r="D971" s="26" t="s">
        <v>42</v>
      </c>
      <c r="E971" s="26">
        <v>0.5</v>
      </c>
      <c r="F971" s="30">
        <v>211.138046</v>
      </c>
    </row>
    <row r="972" spans="2:6" x14ac:dyDescent="0.3">
      <c r="B972" s="27" t="s">
        <v>35</v>
      </c>
      <c r="C972" s="28" t="s">
        <v>7</v>
      </c>
      <c r="D972" s="28" t="s">
        <v>42</v>
      </c>
      <c r="E972" s="28">
        <v>0.5</v>
      </c>
      <c r="F972" s="31">
        <v>211.138046</v>
      </c>
    </row>
    <row r="973" spans="2:6" x14ac:dyDescent="0.3">
      <c r="B973" s="25" t="s">
        <v>35</v>
      </c>
      <c r="C973" s="26" t="s">
        <v>7</v>
      </c>
      <c r="D973" s="26" t="s">
        <v>42</v>
      </c>
      <c r="E973" s="26">
        <v>0.5</v>
      </c>
      <c r="F973" s="30">
        <v>211.138046</v>
      </c>
    </row>
    <row r="974" spans="2:6" x14ac:dyDescent="0.3">
      <c r="B974" s="27" t="s">
        <v>35</v>
      </c>
      <c r="C974" s="28" t="s">
        <v>7</v>
      </c>
      <c r="D974" s="28" t="s">
        <v>42</v>
      </c>
      <c r="E974" s="28">
        <v>0.5</v>
      </c>
      <c r="F974" s="31">
        <v>211.138046</v>
      </c>
    </row>
    <row r="975" spans="2:6" x14ac:dyDescent="0.3">
      <c r="B975" s="25" t="s">
        <v>35</v>
      </c>
      <c r="C975" s="26" t="s">
        <v>7</v>
      </c>
      <c r="D975" s="26" t="s">
        <v>42</v>
      </c>
      <c r="E975" s="26">
        <v>0.5</v>
      </c>
      <c r="F975" s="30">
        <v>211.138046</v>
      </c>
    </row>
    <row r="976" spans="2:6" x14ac:dyDescent="0.3">
      <c r="B976" s="27" t="s">
        <v>35</v>
      </c>
      <c r="C976" s="28" t="s">
        <v>7</v>
      </c>
      <c r="D976" s="28" t="s">
        <v>42</v>
      </c>
      <c r="E976" s="28">
        <v>0.25</v>
      </c>
      <c r="F976" s="31">
        <v>196.38500199999999</v>
      </c>
    </row>
    <row r="977" spans="2:6" x14ac:dyDescent="0.3">
      <c r="B977" s="25" t="s">
        <v>35</v>
      </c>
      <c r="C977" s="26" t="s">
        <v>7</v>
      </c>
      <c r="D977" s="26" t="s">
        <v>42</v>
      </c>
      <c r="E977" s="26">
        <v>0.25</v>
      </c>
      <c r="F977" s="30">
        <v>196.38500199999999</v>
      </c>
    </row>
    <row r="978" spans="2:6" x14ac:dyDescent="0.3">
      <c r="B978" s="27" t="s">
        <v>35</v>
      </c>
      <c r="C978" s="28" t="s">
        <v>7</v>
      </c>
      <c r="D978" s="28" t="s">
        <v>42</v>
      </c>
      <c r="E978" s="28">
        <v>0.25</v>
      </c>
      <c r="F978" s="31">
        <v>196.38500199999999</v>
      </c>
    </row>
    <row r="979" spans="2:6" x14ac:dyDescent="0.3">
      <c r="B979" s="25" t="s">
        <v>35</v>
      </c>
      <c r="C979" s="26" t="s">
        <v>7</v>
      </c>
      <c r="D979" s="26" t="s">
        <v>42</v>
      </c>
      <c r="E979" s="26">
        <v>0.25</v>
      </c>
      <c r="F979" s="30">
        <v>196.38500199999999</v>
      </c>
    </row>
    <row r="980" spans="2:6" x14ac:dyDescent="0.3">
      <c r="B980" s="27" t="s">
        <v>35</v>
      </c>
      <c r="C980" s="28" t="s">
        <v>7</v>
      </c>
      <c r="D980" s="28" t="s">
        <v>42</v>
      </c>
      <c r="E980" s="28">
        <v>0.05</v>
      </c>
      <c r="F980" s="31">
        <v>178.16670300000001</v>
      </c>
    </row>
    <row r="981" spans="2:6" x14ac:dyDescent="0.3">
      <c r="B981" s="25" t="s">
        <v>35</v>
      </c>
      <c r="C981" s="26" t="s">
        <v>7</v>
      </c>
      <c r="D981" s="26" t="s">
        <v>42</v>
      </c>
      <c r="E981" s="26">
        <v>0.05</v>
      </c>
      <c r="F981" s="30">
        <v>178.16670300000001</v>
      </c>
    </row>
    <row r="982" spans="2:6" x14ac:dyDescent="0.3">
      <c r="B982" s="27" t="s">
        <v>35</v>
      </c>
      <c r="C982" s="28" t="s">
        <v>7</v>
      </c>
      <c r="D982" s="28" t="s">
        <v>42</v>
      </c>
      <c r="E982" s="28">
        <v>0.05</v>
      </c>
      <c r="F982" s="31">
        <v>178.16670300000001</v>
      </c>
    </row>
    <row r="983" spans="2:6" x14ac:dyDescent="0.3">
      <c r="B983" s="25" t="s">
        <v>35</v>
      </c>
      <c r="C983" s="26" t="s">
        <v>7</v>
      </c>
      <c r="D983" s="26" t="s">
        <v>42</v>
      </c>
      <c r="E983" s="26">
        <v>0</v>
      </c>
      <c r="F983" s="30">
        <v>147.33074300000001</v>
      </c>
    </row>
    <row r="984" spans="2:6" x14ac:dyDescent="0.3">
      <c r="B984" s="27" t="s">
        <v>35</v>
      </c>
      <c r="C984" s="28" t="s">
        <v>7</v>
      </c>
      <c r="D984" s="28" t="s">
        <v>42</v>
      </c>
      <c r="E984" s="28" t="s">
        <v>25</v>
      </c>
      <c r="F984" s="31">
        <v>211.956277</v>
      </c>
    </row>
    <row r="985" spans="2:6" x14ac:dyDescent="0.3">
      <c r="B985" s="25" t="s">
        <v>35</v>
      </c>
      <c r="C985" s="26" t="s">
        <v>7</v>
      </c>
      <c r="D985" s="26" t="s">
        <v>43</v>
      </c>
      <c r="E985" s="26">
        <v>1</v>
      </c>
      <c r="F985" s="30">
        <v>25595686.52</v>
      </c>
    </row>
    <row r="986" spans="2:6" x14ac:dyDescent="0.3">
      <c r="B986" s="27" t="s">
        <v>35</v>
      </c>
      <c r="C986" s="28" t="s">
        <v>7</v>
      </c>
      <c r="D986" s="28" t="s">
        <v>43</v>
      </c>
      <c r="E986" s="28">
        <v>0.95</v>
      </c>
      <c r="F986" s="31">
        <v>19109421.539999999</v>
      </c>
    </row>
    <row r="987" spans="2:6" x14ac:dyDescent="0.3">
      <c r="B987" s="25" t="s">
        <v>35</v>
      </c>
      <c r="C987" s="26" t="s">
        <v>7</v>
      </c>
      <c r="D987" s="26" t="s">
        <v>43</v>
      </c>
      <c r="E987" s="26">
        <v>0.95</v>
      </c>
      <c r="F987" s="30">
        <v>19109421.539999999</v>
      </c>
    </row>
    <row r="988" spans="2:6" x14ac:dyDescent="0.3">
      <c r="B988" s="27" t="s">
        <v>35</v>
      </c>
      <c r="C988" s="28" t="s">
        <v>7</v>
      </c>
      <c r="D988" s="28" t="s">
        <v>43</v>
      </c>
      <c r="E988" s="28">
        <v>0.95</v>
      </c>
      <c r="F988" s="31">
        <v>19109421.539999999</v>
      </c>
    </row>
    <row r="989" spans="2:6" x14ac:dyDescent="0.3">
      <c r="B989" s="25" t="s">
        <v>35</v>
      </c>
      <c r="C989" s="26" t="s">
        <v>7</v>
      </c>
      <c r="D989" s="26" t="s">
        <v>43</v>
      </c>
      <c r="E989" s="26">
        <v>0.75</v>
      </c>
      <c r="F989" s="30">
        <v>15912152.26</v>
      </c>
    </row>
    <row r="990" spans="2:6" x14ac:dyDescent="0.3">
      <c r="B990" s="27" t="s">
        <v>35</v>
      </c>
      <c r="C990" s="28" t="s">
        <v>7</v>
      </c>
      <c r="D990" s="28" t="s">
        <v>43</v>
      </c>
      <c r="E990" s="28">
        <v>0.75</v>
      </c>
      <c r="F990" s="31">
        <v>15912152.26</v>
      </c>
    </row>
    <row r="991" spans="2:6" x14ac:dyDescent="0.3">
      <c r="B991" s="25" t="s">
        <v>35</v>
      </c>
      <c r="C991" s="26" t="s">
        <v>7</v>
      </c>
      <c r="D991" s="26" t="s">
        <v>43</v>
      </c>
      <c r="E991" s="26">
        <v>0.75</v>
      </c>
      <c r="F991" s="30">
        <v>15912152.26</v>
      </c>
    </row>
    <row r="992" spans="2:6" x14ac:dyDescent="0.3">
      <c r="B992" s="27" t="s">
        <v>35</v>
      </c>
      <c r="C992" s="28" t="s">
        <v>7</v>
      </c>
      <c r="D992" s="28" t="s">
        <v>43</v>
      </c>
      <c r="E992" s="28">
        <v>0.75</v>
      </c>
      <c r="F992" s="31">
        <v>15912152.26</v>
      </c>
    </row>
    <row r="993" spans="2:6" x14ac:dyDescent="0.3">
      <c r="B993" s="25" t="s">
        <v>35</v>
      </c>
      <c r="C993" s="26" t="s">
        <v>7</v>
      </c>
      <c r="D993" s="26" t="s">
        <v>43</v>
      </c>
      <c r="E993" s="26">
        <v>0.5</v>
      </c>
      <c r="F993" s="30">
        <v>13731944.560000001</v>
      </c>
    </row>
    <row r="994" spans="2:6" x14ac:dyDescent="0.3">
      <c r="B994" s="27" t="s">
        <v>35</v>
      </c>
      <c r="C994" s="28" t="s">
        <v>7</v>
      </c>
      <c r="D994" s="28" t="s">
        <v>43</v>
      </c>
      <c r="E994" s="28">
        <v>0.5</v>
      </c>
      <c r="F994" s="31">
        <v>13731944.560000001</v>
      </c>
    </row>
    <row r="995" spans="2:6" x14ac:dyDescent="0.3">
      <c r="B995" s="25" t="s">
        <v>35</v>
      </c>
      <c r="C995" s="26" t="s">
        <v>7</v>
      </c>
      <c r="D995" s="26" t="s">
        <v>43</v>
      </c>
      <c r="E995" s="26">
        <v>0.5</v>
      </c>
      <c r="F995" s="30">
        <v>13731944.560000001</v>
      </c>
    </row>
    <row r="996" spans="2:6" x14ac:dyDescent="0.3">
      <c r="B996" s="27" t="s">
        <v>35</v>
      </c>
      <c r="C996" s="28" t="s">
        <v>7</v>
      </c>
      <c r="D996" s="28" t="s">
        <v>43</v>
      </c>
      <c r="E996" s="28">
        <v>0.5</v>
      </c>
      <c r="F996" s="31">
        <v>13731944.560000001</v>
      </c>
    </row>
    <row r="997" spans="2:6" x14ac:dyDescent="0.3">
      <c r="B997" s="25" t="s">
        <v>35</v>
      </c>
      <c r="C997" s="26" t="s">
        <v>7</v>
      </c>
      <c r="D997" s="26" t="s">
        <v>43</v>
      </c>
      <c r="E997" s="26">
        <v>0.5</v>
      </c>
      <c r="F997" s="30">
        <v>13731944.560000001</v>
      </c>
    </row>
    <row r="998" spans="2:6" x14ac:dyDescent="0.3">
      <c r="B998" s="27" t="s">
        <v>35</v>
      </c>
      <c r="C998" s="28" t="s">
        <v>7</v>
      </c>
      <c r="D998" s="28" t="s">
        <v>43</v>
      </c>
      <c r="E998" s="28">
        <v>0.25</v>
      </c>
      <c r="F998" s="31">
        <v>11981123.65</v>
      </c>
    </row>
    <row r="999" spans="2:6" x14ac:dyDescent="0.3">
      <c r="B999" s="25" t="s">
        <v>35</v>
      </c>
      <c r="C999" s="26" t="s">
        <v>7</v>
      </c>
      <c r="D999" s="26" t="s">
        <v>43</v>
      </c>
      <c r="E999" s="26">
        <v>0.25</v>
      </c>
      <c r="F999" s="30">
        <v>11981123.65</v>
      </c>
    </row>
    <row r="1000" spans="2:6" x14ac:dyDescent="0.3">
      <c r="B1000" s="27" t="s">
        <v>35</v>
      </c>
      <c r="C1000" s="28" t="s">
        <v>7</v>
      </c>
      <c r="D1000" s="28" t="s">
        <v>43</v>
      </c>
      <c r="E1000" s="28">
        <v>0.25</v>
      </c>
      <c r="F1000" s="31">
        <v>11981123.65</v>
      </c>
    </row>
    <row r="1001" spans="2:6" x14ac:dyDescent="0.3">
      <c r="B1001" s="25" t="s">
        <v>35</v>
      </c>
      <c r="C1001" s="26" t="s">
        <v>7</v>
      </c>
      <c r="D1001" s="26" t="s">
        <v>43</v>
      </c>
      <c r="E1001" s="26">
        <v>0.25</v>
      </c>
      <c r="F1001" s="30">
        <v>11981123.65</v>
      </c>
    </row>
    <row r="1002" spans="2:6" x14ac:dyDescent="0.3">
      <c r="B1002" s="27" t="s">
        <v>35</v>
      </c>
      <c r="C1002" s="28" t="s">
        <v>7</v>
      </c>
      <c r="D1002" s="28" t="s">
        <v>43</v>
      </c>
      <c r="E1002" s="28">
        <v>0.05</v>
      </c>
      <c r="F1002" s="31">
        <v>9599063.1659999993</v>
      </c>
    </row>
    <row r="1003" spans="2:6" x14ac:dyDescent="0.3">
      <c r="B1003" s="25" t="s">
        <v>35</v>
      </c>
      <c r="C1003" s="26" t="s">
        <v>7</v>
      </c>
      <c r="D1003" s="26" t="s">
        <v>43</v>
      </c>
      <c r="E1003" s="26">
        <v>0.05</v>
      </c>
      <c r="F1003" s="30">
        <v>9599063.1659999993</v>
      </c>
    </row>
    <row r="1004" spans="2:6" x14ac:dyDescent="0.3">
      <c r="B1004" s="27" t="s">
        <v>35</v>
      </c>
      <c r="C1004" s="28" t="s">
        <v>7</v>
      </c>
      <c r="D1004" s="28" t="s">
        <v>43</v>
      </c>
      <c r="E1004" s="28">
        <v>0.05</v>
      </c>
      <c r="F1004" s="31">
        <v>9599063.1659999993</v>
      </c>
    </row>
    <row r="1005" spans="2:6" x14ac:dyDescent="0.3">
      <c r="B1005" s="25" t="s">
        <v>35</v>
      </c>
      <c r="C1005" s="26" t="s">
        <v>7</v>
      </c>
      <c r="D1005" s="26" t="s">
        <v>43</v>
      </c>
      <c r="E1005" s="26">
        <v>0</v>
      </c>
      <c r="F1005" s="30">
        <v>5026297.7910000002</v>
      </c>
    </row>
    <row r="1006" spans="2:6" x14ac:dyDescent="0.3">
      <c r="B1006" s="27" t="s">
        <v>35</v>
      </c>
      <c r="C1006" s="28" t="s">
        <v>7</v>
      </c>
      <c r="D1006" s="28" t="s">
        <v>43</v>
      </c>
      <c r="E1006" s="28" t="s">
        <v>25</v>
      </c>
      <c r="F1006" s="31">
        <v>13995511.82</v>
      </c>
    </row>
    <row r="1007" spans="2:6" x14ac:dyDescent="0.3">
      <c r="B1007" s="25" t="s">
        <v>35</v>
      </c>
      <c r="C1007" s="26" t="s">
        <v>7</v>
      </c>
      <c r="D1007" s="26" t="s">
        <v>44</v>
      </c>
      <c r="E1007" s="26">
        <v>1</v>
      </c>
      <c r="F1007" s="30">
        <v>165.310191</v>
      </c>
    </row>
    <row r="1008" spans="2:6" x14ac:dyDescent="0.3">
      <c r="B1008" s="27" t="s">
        <v>35</v>
      </c>
      <c r="C1008" s="28" t="s">
        <v>7</v>
      </c>
      <c r="D1008" s="28" t="s">
        <v>44</v>
      </c>
      <c r="E1008" s="28">
        <v>0.95</v>
      </c>
      <c r="F1008" s="31">
        <v>117.00379100000001</v>
      </c>
    </row>
    <row r="1009" spans="2:6" x14ac:dyDescent="0.3">
      <c r="B1009" s="25" t="s">
        <v>35</v>
      </c>
      <c r="C1009" s="26" t="s">
        <v>7</v>
      </c>
      <c r="D1009" s="26" t="s">
        <v>44</v>
      </c>
      <c r="E1009" s="26">
        <v>0.95</v>
      </c>
      <c r="F1009" s="30">
        <v>117.00379100000001</v>
      </c>
    </row>
    <row r="1010" spans="2:6" x14ac:dyDescent="0.3">
      <c r="B1010" s="27" t="s">
        <v>35</v>
      </c>
      <c r="C1010" s="28" t="s">
        <v>7</v>
      </c>
      <c r="D1010" s="28" t="s">
        <v>44</v>
      </c>
      <c r="E1010" s="28">
        <v>0.95</v>
      </c>
      <c r="F1010" s="31">
        <v>117.00379100000001</v>
      </c>
    </row>
    <row r="1011" spans="2:6" x14ac:dyDescent="0.3">
      <c r="B1011" s="25" t="s">
        <v>35</v>
      </c>
      <c r="C1011" s="26" t="s">
        <v>7</v>
      </c>
      <c r="D1011" s="26" t="s">
        <v>44</v>
      </c>
      <c r="E1011" s="26">
        <v>0.75</v>
      </c>
      <c r="F1011" s="30">
        <v>99.104389999999995</v>
      </c>
    </row>
    <row r="1012" spans="2:6" x14ac:dyDescent="0.3">
      <c r="B1012" s="27" t="s">
        <v>35</v>
      </c>
      <c r="C1012" s="28" t="s">
        <v>7</v>
      </c>
      <c r="D1012" s="28" t="s">
        <v>44</v>
      </c>
      <c r="E1012" s="28">
        <v>0.75</v>
      </c>
      <c r="F1012" s="31">
        <v>99.104389999999995</v>
      </c>
    </row>
    <row r="1013" spans="2:6" x14ac:dyDescent="0.3">
      <c r="B1013" s="25" t="s">
        <v>35</v>
      </c>
      <c r="C1013" s="26" t="s">
        <v>7</v>
      </c>
      <c r="D1013" s="26" t="s">
        <v>44</v>
      </c>
      <c r="E1013" s="26">
        <v>0.75</v>
      </c>
      <c r="F1013" s="30">
        <v>99.104389999999995</v>
      </c>
    </row>
    <row r="1014" spans="2:6" x14ac:dyDescent="0.3">
      <c r="B1014" s="27" t="s">
        <v>35</v>
      </c>
      <c r="C1014" s="28" t="s">
        <v>7</v>
      </c>
      <c r="D1014" s="28" t="s">
        <v>44</v>
      </c>
      <c r="E1014" s="28">
        <v>0.75</v>
      </c>
      <c r="F1014" s="31">
        <v>99.104389999999995</v>
      </c>
    </row>
    <row r="1015" spans="2:6" x14ac:dyDescent="0.3">
      <c r="B1015" s="25" t="s">
        <v>35</v>
      </c>
      <c r="C1015" s="26" t="s">
        <v>7</v>
      </c>
      <c r="D1015" s="26" t="s">
        <v>44</v>
      </c>
      <c r="E1015" s="26">
        <v>0.5</v>
      </c>
      <c r="F1015" s="30">
        <v>88.709069999999997</v>
      </c>
    </row>
    <row r="1016" spans="2:6" x14ac:dyDescent="0.3">
      <c r="B1016" s="27" t="s">
        <v>35</v>
      </c>
      <c r="C1016" s="28" t="s">
        <v>7</v>
      </c>
      <c r="D1016" s="28" t="s">
        <v>44</v>
      </c>
      <c r="E1016" s="28">
        <v>0.5</v>
      </c>
      <c r="F1016" s="31">
        <v>88.709069999999997</v>
      </c>
    </row>
    <row r="1017" spans="2:6" x14ac:dyDescent="0.3">
      <c r="B1017" s="25" t="s">
        <v>35</v>
      </c>
      <c r="C1017" s="26" t="s">
        <v>7</v>
      </c>
      <c r="D1017" s="26" t="s">
        <v>44</v>
      </c>
      <c r="E1017" s="26">
        <v>0.5</v>
      </c>
      <c r="F1017" s="30">
        <v>88.709069999999997</v>
      </c>
    </row>
    <row r="1018" spans="2:6" x14ac:dyDescent="0.3">
      <c r="B1018" s="27" t="s">
        <v>35</v>
      </c>
      <c r="C1018" s="28" t="s">
        <v>7</v>
      </c>
      <c r="D1018" s="28" t="s">
        <v>44</v>
      </c>
      <c r="E1018" s="28">
        <v>0.5</v>
      </c>
      <c r="F1018" s="31">
        <v>88.709069999999997</v>
      </c>
    </row>
    <row r="1019" spans="2:6" x14ac:dyDescent="0.3">
      <c r="B1019" s="25" t="s">
        <v>35</v>
      </c>
      <c r="C1019" s="26" t="s">
        <v>7</v>
      </c>
      <c r="D1019" s="26" t="s">
        <v>44</v>
      </c>
      <c r="E1019" s="26">
        <v>0.5</v>
      </c>
      <c r="F1019" s="30">
        <v>88.709069999999997</v>
      </c>
    </row>
    <row r="1020" spans="2:6" x14ac:dyDescent="0.3">
      <c r="B1020" s="27" t="s">
        <v>35</v>
      </c>
      <c r="C1020" s="28" t="s">
        <v>7</v>
      </c>
      <c r="D1020" s="28" t="s">
        <v>44</v>
      </c>
      <c r="E1020" s="28">
        <v>0.25</v>
      </c>
      <c r="F1020" s="31">
        <v>79.628600000000006</v>
      </c>
    </row>
    <row r="1021" spans="2:6" x14ac:dyDescent="0.3">
      <c r="B1021" s="25" t="s">
        <v>35</v>
      </c>
      <c r="C1021" s="26" t="s">
        <v>7</v>
      </c>
      <c r="D1021" s="26" t="s">
        <v>44</v>
      </c>
      <c r="E1021" s="26">
        <v>0.25</v>
      </c>
      <c r="F1021" s="30">
        <v>79.628600000000006</v>
      </c>
    </row>
    <row r="1022" spans="2:6" x14ac:dyDescent="0.3">
      <c r="B1022" s="27" t="s">
        <v>35</v>
      </c>
      <c r="C1022" s="28" t="s">
        <v>7</v>
      </c>
      <c r="D1022" s="28" t="s">
        <v>44</v>
      </c>
      <c r="E1022" s="28">
        <v>0.25</v>
      </c>
      <c r="F1022" s="31">
        <v>79.628600000000006</v>
      </c>
    </row>
    <row r="1023" spans="2:6" x14ac:dyDescent="0.3">
      <c r="B1023" s="25" t="s">
        <v>35</v>
      </c>
      <c r="C1023" s="26" t="s">
        <v>7</v>
      </c>
      <c r="D1023" s="26" t="s">
        <v>44</v>
      </c>
      <c r="E1023" s="26">
        <v>0.25</v>
      </c>
      <c r="F1023" s="30">
        <v>79.628600000000006</v>
      </c>
    </row>
    <row r="1024" spans="2:6" x14ac:dyDescent="0.3">
      <c r="B1024" s="27" t="s">
        <v>35</v>
      </c>
      <c r="C1024" s="28" t="s">
        <v>7</v>
      </c>
      <c r="D1024" s="28" t="s">
        <v>44</v>
      </c>
      <c r="E1024" s="28">
        <v>0.05</v>
      </c>
      <c r="F1024" s="31">
        <v>68.252354999999994</v>
      </c>
    </row>
    <row r="1025" spans="2:6" x14ac:dyDescent="0.3">
      <c r="B1025" s="25" t="s">
        <v>35</v>
      </c>
      <c r="C1025" s="26" t="s">
        <v>7</v>
      </c>
      <c r="D1025" s="26" t="s">
        <v>44</v>
      </c>
      <c r="E1025" s="26">
        <v>0.05</v>
      </c>
      <c r="F1025" s="30">
        <v>68.252354999999994</v>
      </c>
    </row>
    <row r="1026" spans="2:6" x14ac:dyDescent="0.3">
      <c r="B1026" s="27" t="s">
        <v>35</v>
      </c>
      <c r="C1026" s="28" t="s">
        <v>7</v>
      </c>
      <c r="D1026" s="28" t="s">
        <v>44</v>
      </c>
      <c r="E1026" s="28">
        <v>0.05</v>
      </c>
      <c r="F1026" s="31">
        <v>68.252354999999994</v>
      </c>
    </row>
    <row r="1027" spans="2:6" x14ac:dyDescent="0.3">
      <c r="B1027" s="25" t="s">
        <v>35</v>
      </c>
      <c r="C1027" s="26" t="s">
        <v>7</v>
      </c>
      <c r="D1027" s="26" t="s">
        <v>44</v>
      </c>
      <c r="E1027" s="26">
        <v>0</v>
      </c>
      <c r="F1027" s="30">
        <v>51.061010000000003</v>
      </c>
    </row>
    <row r="1028" spans="2:6" x14ac:dyDescent="0.3">
      <c r="B1028" s="27" t="s">
        <v>35</v>
      </c>
      <c r="C1028" s="28" t="s">
        <v>7</v>
      </c>
      <c r="D1028" s="28" t="s">
        <v>44</v>
      </c>
      <c r="E1028" s="28" t="s">
        <v>25</v>
      </c>
      <c r="F1028" s="31">
        <v>90.151466999999997</v>
      </c>
    </row>
    <row r="1029" spans="2:6" x14ac:dyDescent="0.3">
      <c r="B1029" s="25" t="s">
        <v>35</v>
      </c>
      <c r="C1029" s="26" t="s">
        <v>8</v>
      </c>
      <c r="D1029" s="26" t="s">
        <v>36</v>
      </c>
      <c r="E1029" s="26">
        <v>1</v>
      </c>
      <c r="F1029" s="30">
        <v>233225.47500000001</v>
      </c>
    </row>
    <row r="1030" spans="2:6" x14ac:dyDescent="0.3">
      <c r="B1030" s="27" t="s">
        <v>35</v>
      </c>
      <c r="C1030" s="28" t="s">
        <v>8</v>
      </c>
      <c r="D1030" s="28" t="s">
        <v>36</v>
      </c>
      <c r="E1030" s="28">
        <v>0.95</v>
      </c>
      <c r="F1030" s="31">
        <v>184006.92499999999</v>
      </c>
    </row>
    <row r="1031" spans="2:6" x14ac:dyDescent="0.3">
      <c r="B1031" s="25" t="s">
        <v>35</v>
      </c>
      <c r="C1031" s="26" t="s">
        <v>8</v>
      </c>
      <c r="D1031" s="26" t="s">
        <v>36</v>
      </c>
      <c r="E1031" s="26">
        <v>0.95</v>
      </c>
      <c r="F1031" s="30">
        <v>184006.92499999999</v>
      </c>
    </row>
    <row r="1032" spans="2:6" x14ac:dyDescent="0.3">
      <c r="B1032" s="27" t="s">
        <v>35</v>
      </c>
      <c r="C1032" s="28" t="s">
        <v>8</v>
      </c>
      <c r="D1032" s="28" t="s">
        <v>36</v>
      </c>
      <c r="E1032" s="28">
        <v>0.95</v>
      </c>
      <c r="F1032" s="31">
        <v>184006.92499999999</v>
      </c>
    </row>
    <row r="1033" spans="2:6" x14ac:dyDescent="0.3">
      <c r="B1033" s="25" t="s">
        <v>35</v>
      </c>
      <c r="C1033" s="26" t="s">
        <v>8</v>
      </c>
      <c r="D1033" s="26" t="s">
        <v>36</v>
      </c>
      <c r="E1033" s="26">
        <v>0.75</v>
      </c>
      <c r="F1033" s="30">
        <v>164877.25</v>
      </c>
    </row>
    <row r="1034" spans="2:6" x14ac:dyDescent="0.3">
      <c r="B1034" s="27" t="s">
        <v>35</v>
      </c>
      <c r="C1034" s="28" t="s">
        <v>8</v>
      </c>
      <c r="D1034" s="28" t="s">
        <v>36</v>
      </c>
      <c r="E1034" s="28">
        <v>0.75</v>
      </c>
      <c r="F1034" s="31">
        <v>164877.25</v>
      </c>
    </row>
    <row r="1035" spans="2:6" x14ac:dyDescent="0.3">
      <c r="B1035" s="25" t="s">
        <v>35</v>
      </c>
      <c r="C1035" s="26" t="s">
        <v>8</v>
      </c>
      <c r="D1035" s="26" t="s">
        <v>36</v>
      </c>
      <c r="E1035" s="26">
        <v>0.75</v>
      </c>
      <c r="F1035" s="30">
        <v>164877.25</v>
      </c>
    </row>
    <row r="1036" spans="2:6" x14ac:dyDescent="0.3">
      <c r="B1036" s="27" t="s">
        <v>35</v>
      </c>
      <c r="C1036" s="28" t="s">
        <v>8</v>
      </c>
      <c r="D1036" s="28" t="s">
        <v>36</v>
      </c>
      <c r="E1036" s="28">
        <v>0.75</v>
      </c>
      <c r="F1036" s="31">
        <v>164877.25</v>
      </c>
    </row>
    <row r="1037" spans="2:6" x14ac:dyDescent="0.3">
      <c r="B1037" s="25" t="s">
        <v>35</v>
      </c>
      <c r="C1037" s="26" t="s">
        <v>8</v>
      </c>
      <c r="D1037" s="26" t="s">
        <v>36</v>
      </c>
      <c r="E1037" s="26">
        <v>0.5</v>
      </c>
      <c r="F1037" s="30">
        <v>154358.375</v>
      </c>
    </row>
    <row r="1038" spans="2:6" x14ac:dyDescent="0.3">
      <c r="B1038" s="27" t="s">
        <v>35</v>
      </c>
      <c r="C1038" s="28" t="s">
        <v>8</v>
      </c>
      <c r="D1038" s="28" t="s">
        <v>36</v>
      </c>
      <c r="E1038" s="28">
        <v>0.5</v>
      </c>
      <c r="F1038" s="31">
        <v>154358.375</v>
      </c>
    </row>
    <row r="1039" spans="2:6" x14ac:dyDescent="0.3">
      <c r="B1039" s="25" t="s">
        <v>35</v>
      </c>
      <c r="C1039" s="26" t="s">
        <v>8</v>
      </c>
      <c r="D1039" s="26" t="s">
        <v>36</v>
      </c>
      <c r="E1039" s="26">
        <v>0.5</v>
      </c>
      <c r="F1039" s="30">
        <v>154358.375</v>
      </c>
    </row>
    <row r="1040" spans="2:6" x14ac:dyDescent="0.3">
      <c r="B1040" s="27" t="s">
        <v>35</v>
      </c>
      <c r="C1040" s="28" t="s">
        <v>8</v>
      </c>
      <c r="D1040" s="28" t="s">
        <v>36</v>
      </c>
      <c r="E1040" s="28">
        <v>0.5</v>
      </c>
      <c r="F1040" s="31">
        <v>154358.375</v>
      </c>
    </row>
    <row r="1041" spans="2:6" x14ac:dyDescent="0.3">
      <c r="B1041" s="25" t="s">
        <v>35</v>
      </c>
      <c r="C1041" s="26" t="s">
        <v>8</v>
      </c>
      <c r="D1041" s="26" t="s">
        <v>36</v>
      </c>
      <c r="E1041" s="26">
        <v>0.5</v>
      </c>
      <c r="F1041" s="30">
        <v>154358.375</v>
      </c>
    </row>
    <row r="1042" spans="2:6" x14ac:dyDescent="0.3">
      <c r="B1042" s="27" t="s">
        <v>35</v>
      </c>
      <c r="C1042" s="28" t="s">
        <v>8</v>
      </c>
      <c r="D1042" s="28" t="s">
        <v>36</v>
      </c>
      <c r="E1042" s="28">
        <v>0.25</v>
      </c>
      <c r="F1042" s="31">
        <v>143961.8125</v>
      </c>
    </row>
    <row r="1043" spans="2:6" x14ac:dyDescent="0.3">
      <c r="B1043" s="25" t="s">
        <v>35</v>
      </c>
      <c r="C1043" s="26" t="s">
        <v>8</v>
      </c>
      <c r="D1043" s="26" t="s">
        <v>36</v>
      </c>
      <c r="E1043" s="26">
        <v>0.25</v>
      </c>
      <c r="F1043" s="30">
        <v>143961.8125</v>
      </c>
    </row>
    <row r="1044" spans="2:6" x14ac:dyDescent="0.3">
      <c r="B1044" s="27" t="s">
        <v>35</v>
      </c>
      <c r="C1044" s="28" t="s">
        <v>8</v>
      </c>
      <c r="D1044" s="28" t="s">
        <v>36</v>
      </c>
      <c r="E1044" s="28">
        <v>0.25</v>
      </c>
      <c r="F1044" s="31">
        <v>143961.8125</v>
      </c>
    </row>
    <row r="1045" spans="2:6" x14ac:dyDescent="0.3">
      <c r="B1045" s="25" t="s">
        <v>35</v>
      </c>
      <c r="C1045" s="26" t="s">
        <v>8</v>
      </c>
      <c r="D1045" s="26" t="s">
        <v>36</v>
      </c>
      <c r="E1045" s="26">
        <v>0.25</v>
      </c>
      <c r="F1045" s="30">
        <v>143961.8125</v>
      </c>
    </row>
    <row r="1046" spans="2:6" x14ac:dyDescent="0.3">
      <c r="B1046" s="27" t="s">
        <v>35</v>
      </c>
      <c r="C1046" s="28" t="s">
        <v>8</v>
      </c>
      <c r="D1046" s="28" t="s">
        <v>36</v>
      </c>
      <c r="E1046" s="28">
        <v>0.05</v>
      </c>
      <c r="F1046" s="31">
        <v>128574.9</v>
      </c>
    </row>
    <row r="1047" spans="2:6" x14ac:dyDescent="0.3">
      <c r="B1047" s="25" t="s">
        <v>35</v>
      </c>
      <c r="C1047" s="26" t="s">
        <v>8</v>
      </c>
      <c r="D1047" s="26" t="s">
        <v>36</v>
      </c>
      <c r="E1047" s="26">
        <v>0.05</v>
      </c>
      <c r="F1047" s="30">
        <v>128574.9</v>
      </c>
    </row>
    <row r="1048" spans="2:6" x14ac:dyDescent="0.3">
      <c r="B1048" s="27" t="s">
        <v>35</v>
      </c>
      <c r="C1048" s="28" t="s">
        <v>8</v>
      </c>
      <c r="D1048" s="28" t="s">
        <v>36</v>
      </c>
      <c r="E1048" s="28">
        <v>0.05</v>
      </c>
      <c r="F1048" s="31">
        <v>128574.9</v>
      </c>
    </row>
    <row r="1049" spans="2:6" x14ac:dyDescent="0.3">
      <c r="B1049" s="25" t="s">
        <v>35</v>
      </c>
      <c r="C1049" s="26" t="s">
        <v>8</v>
      </c>
      <c r="D1049" s="26" t="s">
        <v>36</v>
      </c>
      <c r="E1049" s="26">
        <v>0</v>
      </c>
      <c r="F1049" s="30">
        <v>92468.25</v>
      </c>
    </row>
    <row r="1050" spans="2:6" x14ac:dyDescent="0.3">
      <c r="B1050" s="27" t="s">
        <v>35</v>
      </c>
      <c r="C1050" s="28" t="s">
        <v>8</v>
      </c>
      <c r="D1050" s="28" t="s">
        <v>36</v>
      </c>
      <c r="E1050" s="28" t="s">
        <v>25</v>
      </c>
      <c r="F1050" s="31">
        <v>154919.30009999999</v>
      </c>
    </row>
    <row r="1051" spans="2:6" x14ac:dyDescent="0.3">
      <c r="B1051" s="25" t="s">
        <v>35</v>
      </c>
      <c r="C1051" s="26" t="s">
        <v>8</v>
      </c>
      <c r="D1051" s="26" t="s">
        <v>37</v>
      </c>
      <c r="E1051" s="26">
        <v>1</v>
      </c>
      <c r="F1051" s="30">
        <v>61710296.579999998</v>
      </c>
    </row>
    <row r="1052" spans="2:6" x14ac:dyDescent="0.3">
      <c r="B1052" s="27" t="s">
        <v>35</v>
      </c>
      <c r="C1052" s="28" t="s">
        <v>8</v>
      </c>
      <c r="D1052" s="28" t="s">
        <v>37</v>
      </c>
      <c r="E1052" s="28">
        <v>0.95</v>
      </c>
      <c r="F1052" s="31">
        <v>45107219.159999996</v>
      </c>
    </row>
    <row r="1053" spans="2:6" x14ac:dyDescent="0.3">
      <c r="B1053" s="25" t="s">
        <v>35</v>
      </c>
      <c r="C1053" s="26" t="s">
        <v>8</v>
      </c>
      <c r="D1053" s="26" t="s">
        <v>37</v>
      </c>
      <c r="E1053" s="26">
        <v>0.95</v>
      </c>
      <c r="F1053" s="30">
        <v>45107219.159999996</v>
      </c>
    </row>
    <row r="1054" spans="2:6" x14ac:dyDescent="0.3">
      <c r="B1054" s="27" t="s">
        <v>35</v>
      </c>
      <c r="C1054" s="28" t="s">
        <v>8</v>
      </c>
      <c r="D1054" s="28" t="s">
        <v>37</v>
      </c>
      <c r="E1054" s="28">
        <v>0.95</v>
      </c>
      <c r="F1054" s="31">
        <v>45107219.159999996</v>
      </c>
    </row>
    <row r="1055" spans="2:6" x14ac:dyDescent="0.3">
      <c r="B1055" s="25" t="s">
        <v>35</v>
      </c>
      <c r="C1055" s="26" t="s">
        <v>8</v>
      </c>
      <c r="D1055" s="26" t="s">
        <v>37</v>
      </c>
      <c r="E1055" s="26">
        <v>0.75</v>
      </c>
      <c r="F1055" s="30">
        <v>38613469.689999998</v>
      </c>
    </row>
    <row r="1056" spans="2:6" x14ac:dyDescent="0.3">
      <c r="B1056" s="27" t="s">
        <v>35</v>
      </c>
      <c r="C1056" s="28" t="s">
        <v>8</v>
      </c>
      <c r="D1056" s="28" t="s">
        <v>37</v>
      </c>
      <c r="E1056" s="28">
        <v>0.75</v>
      </c>
      <c r="F1056" s="31">
        <v>38613469.689999998</v>
      </c>
    </row>
    <row r="1057" spans="2:6" x14ac:dyDescent="0.3">
      <c r="B1057" s="25" t="s">
        <v>35</v>
      </c>
      <c r="C1057" s="26" t="s">
        <v>8</v>
      </c>
      <c r="D1057" s="26" t="s">
        <v>37</v>
      </c>
      <c r="E1057" s="26">
        <v>0.75</v>
      </c>
      <c r="F1057" s="30">
        <v>38613469.689999998</v>
      </c>
    </row>
    <row r="1058" spans="2:6" x14ac:dyDescent="0.3">
      <c r="B1058" s="27" t="s">
        <v>35</v>
      </c>
      <c r="C1058" s="28" t="s">
        <v>8</v>
      </c>
      <c r="D1058" s="28" t="s">
        <v>37</v>
      </c>
      <c r="E1058" s="28">
        <v>0.75</v>
      </c>
      <c r="F1058" s="31">
        <v>38613469.689999998</v>
      </c>
    </row>
    <row r="1059" spans="2:6" x14ac:dyDescent="0.3">
      <c r="B1059" s="25" t="s">
        <v>35</v>
      </c>
      <c r="C1059" s="26" t="s">
        <v>8</v>
      </c>
      <c r="D1059" s="26" t="s">
        <v>37</v>
      </c>
      <c r="E1059" s="26">
        <v>0.5</v>
      </c>
      <c r="F1059" s="30">
        <v>34287144.32</v>
      </c>
    </row>
    <row r="1060" spans="2:6" x14ac:dyDescent="0.3">
      <c r="B1060" s="27" t="s">
        <v>35</v>
      </c>
      <c r="C1060" s="28" t="s">
        <v>8</v>
      </c>
      <c r="D1060" s="28" t="s">
        <v>37</v>
      </c>
      <c r="E1060" s="28">
        <v>0.5</v>
      </c>
      <c r="F1060" s="31">
        <v>34287144.32</v>
      </c>
    </row>
    <row r="1061" spans="2:6" x14ac:dyDescent="0.3">
      <c r="B1061" s="25" t="s">
        <v>35</v>
      </c>
      <c r="C1061" s="26" t="s">
        <v>8</v>
      </c>
      <c r="D1061" s="26" t="s">
        <v>37</v>
      </c>
      <c r="E1061" s="26">
        <v>0.5</v>
      </c>
      <c r="F1061" s="30">
        <v>34287144.32</v>
      </c>
    </row>
    <row r="1062" spans="2:6" x14ac:dyDescent="0.3">
      <c r="B1062" s="27" t="s">
        <v>35</v>
      </c>
      <c r="C1062" s="28" t="s">
        <v>8</v>
      </c>
      <c r="D1062" s="28" t="s">
        <v>37</v>
      </c>
      <c r="E1062" s="28">
        <v>0.5</v>
      </c>
      <c r="F1062" s="31">
        <v>34287144.32</v>
      </c>
    </row>
    <row r="1063" spans="2:6" x14ac:dyDescent="0.3">
      <c r="B1063" s="25" t="s">
        <v>35</v>
      </c>
      <c r="C1063" s="26" t="s">
        <v>8</v>
      </c>
      <c r="D1063" s="26" t="s">
        <v>37</v>
      </c>
      <c r="E1063" s="26">
        <v>0.5</v>
      </c>
      <c r="F1063" s="30">
        <v>34287144.32</v>
      </c>
    </row>
    <row r="1064" spans="2:6" x14ac:dyDescent="0.3">
      <c r="B1064" s="27" t="s">
        <v>35</v>
      </c>
      <c r="C1064" s="28" t="s">
        <v>8</v>
      </c>
      <c r="D1064" s="28" t="s">
        <v>37</v>
      </c>
      <c r="E1064" s="28">
        <v>0.25</v>
      </c>
      <c r="F1064" s="31">
        <v>30317559.440000001</v>
      </c>
    </row>
    <row r="1065" spans="2:6" x14ac:dyDescent="0.3">
      <c r="B1065" s="25" t="s">
        <v>35</v>
      </c>
      <c r="C1065" s="26" t="s">
        <v>8</v>
      </c>
      <c r="D1065" s="26" t="s">
        <v>37</v>
      </c>
      <c r="E1065" s="26">
        <v>0.25</v>
      </c>
      <c r="F1065" s="30">
        <v>30317559.440000001</v>
      </c>
    </row>
    <row r="1066" spans="2:6" x14ac:dyDescent="0.3">
      <c r="B1066" s="27" t="s">
        <v>35</v>
      </c>
      <c r="C1066" s="28" t="s">
        <v>8</v>
      </c>
      <c r="D1066" s="28" t="s">
        <v>37</v>
      </c>
      <c r="E1066" s="28">
        <v>0.25</v>
      </c>
      <c r="F1066" s="31">
        <v>30317559.440000001</v>
      </c>
    </row>
    <row r="1067" spans="2:6" x14ac:dyDescent="0.3">
      <c r="B1067" s="25" t="s">
        <v>35</v>
      </c>
      <c r="C1067" s="26" t="s">
        <v>8</v>
      </c>
      <c r="D1067" s="26" t="s">
        <v>37</v>
      </c>
      <c r="E1067" s="26">
        <v>0.25</v>
      </c>
      <c r="F1067" s="30">
        <v>30317559.440000001</v>
      </c>
    </row>
    <row r="1068" spans="2:6" x14ac:dyDescent="0.3">
      <c r="B1068" s="27" t="s">
        <v>35</v>
      </c>
      <c r="C1068" s="28" t="s">
        <v>8</v>
      </c>
      <c r="D1068" s="28" t="s">
        <v>37</v>
      </c>
      <c r="E1068" s="28">
        <v>0.05</v>
      </c>
      <c r="F1068" s="31">
        <v>25322531.440000001</v>
      </c>
    </row>
    <row r="1069" spans="2:6" x14ac:dyDescent="0.3">
      <c r="B1069" s="25" t="s">
        <v>35</v>
      </c>
      <c r="C1069" s="26" t="s">
        <v>8</v>
      </c>
      <c r="D1069" s="26" t="s">
        <v>37</v>
      </c>
      <c r="E1069" s="26">
        <v>0.05</v>
      </c>
      <c r="F1069" s="30">
        <v>25322531.440000001</v>
      </c>
    </row>
    <row r="1070" spans="2:6" x14ac:dyDescent="0.3">
      <c r="B1070" s="27" t="s">
        <v>35</v>
      </c>
      <c r="C1070" s="28" t="s">
        <v>8</v>
      </c>
      <c r="D1070" s="28" t="s">
        <v>37</v>
      </c>
      <c r="E1070" s="28">
        <v>0.05</v>
      </c>
      <c r="F1070" s="31">
        <v>25322531.440000001</v>
      </c>
    </row>
    <row r="1071" spans="2:6" x14ac:dyDescent="0.3">
      <c r="B1071" s="25" t="s">
        <v>35</v>
      </c>
      <c r="C1071" s="26" t="s">
        <v>8</v>
      </c>
      <c r="D1071" s="26" t="s">
        <v>37</v>
      </c>
      <c r="E1071" s="26">
        <v>0</v>
      </c>
      <c r="F1071" s="30">
        <v>16019816.710000001</v>
      </c>
    </row>
    <row r="1072" spans="2:6" x14ac:dyDescent="0.3">
      <c r="B1072" s="27" t="s">
        <v>35</v>
      </c>
      <c r="C1072" s="28" t="s">
        <v>8</v>
      </c>
      <c r="D1072" s="28" t="s">
        <v>37</v>
      </c>
      <c r="E1072" s="28" t="s">
        <v>25</v>
      </c>
      <c r="F1072" s="31">
        <v>34653433.100000001</v>
      </c>
    </row>
    <row r="1073" spans="2:6" x14ac:dyDescent="0.3">
      <c r="B1073" s="25" t="s">
        <v>35</v>
      </c>
      <c r="C1073" s="26" t="s">
        <v>8</v>
      </c>
      <c r="D1073" s="26" t="s">
        <v>38</v>
      </c>
      <c r="E1073" s="26">
        <v>1</v>
      </c>
      <c r="F1073" s="30">
        <v>39122457.380000003</v>
      </c>
    </row>
    <row r="1074" spans="2:6" x14ac:dyDescent="0.3">
      <c r="B1074" s="27" t="s">
        <v>35</v>
      </c>
      <c r="C1074" s="28" t="s">
        <v>8</v>
      </c>
      <c r="D1074" s="28" t="s">
        <v>38</v>
      </c>
      <c r="E1074" s="28">
        <v>0.95</v>
      </c>
      <c r="F1074" s="31">
        <v>28313924.469999999</v>
      </c>
    </row>
    <row r="1075" spans="2:6" x14ac:dyDescent="0.3">
      <c r="B1075" s="25" t="s">
        <v>35</v>
      </c>
      <c r="C1075" s="26" t="s">
        <v>8</v>
      </c>
      <c r="D1075" s="26" t="s">
        <v>38</v>
      </c>
      <c r="E1075" s="26">
        <v>0.95</v>
      </c>
      <c r="F1075" s="30">
        <v>28313924.469999999</v>
      </c>
    </row>
    <row r="1076" spans="2:6" x14ac:dyDescent="0.3">
      <c r="B1076" s="27" t="s">
        <v>35</v>
      </c>
      <c r="C1076" s="28" t="s">
        <v>8</v>
      </c>
      <c r="D1076" s="28" t="s">
        <v>38</v>
      </c>
      <c r="E1076" s="28">
        <v>0.95</v>
      </c>
      <c r="F1076" s="31">
        <v>28313924.469999999</v>
      </c>
    </row>
    <row r="1077" spans="2:6" x14ac:dyDescent="0.3">
      <c r="B1077" s="25" t="s">
        <v>35</v>
      </c>
      <c r="C1077" s="26" t="s">
        <v>8</v>
      </c>
      <c r="D1077" s="26" t="s">
        <v>38</v>
      </c>
      <c r="E1077" s="26">
        <v>0.75</v>
      </c>
      <c r="F1077" s="30">
        <v>23864248.84</v>
      </c>
    </row>
    <row r="1078" spans="2:6" x14ac:dyDescent="0.3">
      <c r="B1078" s="27" t="s">
        <v>35</v>
      </c>
      <c r="C1078" s="28" t="s">
        <v>8</v>
      </c>
      <c r="D1078" s="28" t="s">
        <v>38</v>
      </c>
      <c r="E1078" s="28">
        <v>0.75</v>
      </c>
      <c r="F1078" s="31">
        <v>23864248.84</v>
      </c>
    </row>
    <row r="1079" spans="2:6" x14ac:dyDescent="0.3">
      <c r="B1079" s="25" t="s">
        <v>35</v>
      </c>
      <c r="C1079" s="26" t="s">
        <v>8</v>
      </c>
      <c r="D1079" s="26" t="s">
        <v>38</v>
      </c>
      <c r="E1079" s="26">
        <v>0.75</v>
      </c>
      <c r="F1079" s="30">
        <v>23864248.84</v>
      </c>
    </row>
    <row r="1080" spans="2:6" x14ac:dyDescent="0.3">
      <c r="B1080" s="27" t="s">
        <v>35</v>
      </c>
      <c r="C1080" s="28" t="s">
        <v>8</v>
      </c>
      <c r="D1080" s="28" t="s">
        <v>38</v>
      </c>
      <c r="E1080" s="28">
        <v>0.75</v>
      </c>
      <c r="F1080" s="31">
        <v>23864248.84</v>
      </c>
    </row>
    <row r="1081" spans="2:6" x14ac:dyDescent="0.3">
      <c r="B1081" s="25" t="s">
        <v>35</v>
      </c>
      <c r="C1081" s="26" t="s">
        <v>8</v>
      </c>
      <c r="D1081" s="26" t="s">
        <v>38</v>
      </c>
      <c r="E1081" s="26">
        <v>0.5</v>
      </c>
      <c r="F1081" s="30">
        <v>20552069.91</v>
      </c>
    </row>
    <row r="1082" spans="2:6" x14ac:dyDescent="0.3">
      <c r="B1082" s="27" t="s">
        <v>35</v>
      </c>
      <c r="C1082" s="28" t="s">
        <v>8</v>
      </c>
      <c r="D1082" s="28" t="s">
        <v>38</v>
      </c>
      <c r="E1082" s="28">
        <v>0.5</v>
      </c>
      <c r="F1082" s="31">
        <v>20552069.91</v>
      </c>
    </row>
    <row r="1083" spans="2:6" x14ac:dyDescent="0.3">
      <c r="B1083" s="25" t="s">
        <v>35</v>
      </c>
      <c r="C1083" s="26" t="s">
        <v>8</v>
      </c>
      <c r="D1083" s="26" t="s">
        <v>38</v>
      </c>
      <c r="E1083" s="26">
        <v>0.5</v>
      </c>
      <c r="F1083" s="30">
        <v>20552069.91</v>
      </c>
    </row>
    <row r="1084" spans="2:6" x14ac:dyDescent="0.3">
      <c r="B1084" s="27" t="s">
        <v>35</v>
      </c>
      <c r="C1084" s="28" t="s">
        <v>8</v>
      </c>
      <c r="D1084" s="28" t="s">
        <v>38</v>
      </c>
      <c r="E1084" s="28">
        <v>0.5</v>
      </c>
      <c r="F1084" s="31">
        <v>20552069.91</v>
      </c>
    </row>
    <row r="1085" spans="2:6" x14ac:dyDescent="0.3">
      <c r="B1085" s="25" t="s">
        <v>35</v>
      </c>
      <c r="C1085" s="26" t="s">
        <v>8</v>
      </c>
      <c r="D1085" s="26" t="s">
        <v>38</v>
      </c>
      <c r="E1085" s="26">
        <v>0.5</v>
      </c>
      <c r="F1085" s="30">
        <v>20552069.91</v>
      </c>
    </row>
    <row r="1086" spans="2:6" x14ac:dyDescent="0.3">
      <c r="B1086" s="27" t="s">
        <v>35</v>
      </c>
      <c r="C1086" s="28" t="s">
        <v>8</v>
      </c>
      <c r="D1086" s="28" t="s">
        <v>38</v>
      </c>
      <c r="E1086" s="28">
        <v>0.25</v>
      </c>
      <c r="F1086" s="31">
        <v>17634844.399999999</v>
      </c>
    </row>
    <row r="1087" spans="2:6" x14ac:dyDescent="0.3">
      <c r="B1087" s="25" t="s">
        <v>35</v>
      </c>
      <c r="C1087" s="26" t="s">
        <v>8</v>
      </c>
      <c r="D1087" s="26" t="s">
        <v>38</v>
      </c>
      <c r="E1087" s="26">
        <v>0.25</v>
      </c>
      <c r="F1087" s="30">
        <v>17634844.399999999</v>
      </c>
    </row>
    <row r="1088" spans="2:6" x14ac:dyDescent="0.3">
      <c r="B1088" s="27" t="s">
        <v>35</v>
      </c>
      <c r="C1088" s="28" t="s">
        <v>8</v>
      </c>
      <c r="D1088" s="28" t="s">
        <v>38</v>
      </c>
      <c r="E1088" s="28">
        <v>0.25</v>
      </c>
      <c r="F1088" s="31">
        <v>17634844.399999999</v>
      </c>
    </row>
    <row r="1089" spans="2:6" x14ac:dyDescent="0.3">
      <c r="B1089" s="25" t="s">
        <v>35</v>
      </c>
      <c r="C1089" s="26" t="s">
        <v>8</v>
      </c>
      <c r="D1089" s="26" t="s">
        <v>38</v>
      </c>
      <c r="E1089" s="26">
        <v>0.25</v>
      </c>
      <c r="F1089" s="30">
        <v>17634844.399999999</v>
      </c>
    </row>
    <row r="1090" spans="2:6" x14ac:dyDescent="0.3">
      <c r="B1090" s="27" t="s">
        <v>35</v>
      </c>
      <c r="C1090" s="28" t="s">
        <v>8</v>
      </c>
      <c r="D1090" s="28" t="s">
        <v>38</v>
      </c>
      <c r="E1090" s="28">
        <v>0.05</v>
      </c>
      <c r="F1090" s="31">
        <v>14449866.119999999</v>
      </c>
    </row>
    <row r="1091" spans="2:6" x14ac:dyDescent="0.3">
      <c r="B1091" s="25" t="s">
        <v>35</v>
      </c>
      <c r="C1091" s="26" t="s">
        <v>8</v>
      </c>
      <c r="D1091" s="26" t="s">
        <v>38</v>
      </c>
      <c r="E1091" s="26">
        <v>0.05</v>
      </c>
      <c r="F1091" s="30">
        <v>14449866.119999999</v>
      </c>
    </row>
    <row r="1092" spans="2:6" x14ac:dyDescent="0.3">
      <c r="B1092" s="27" t="s">
        <v>35</v>
      </c>
      <c r="C1092" s="28" t="s">
        <v>8</v>
      </c>
      <c r="D1092" s="28" t="s">
        <v>38</v>
      </c>
      <c r="E1092" s="28">
        <v>0.05</v>
      </c>
      <c r="F1092" s="31">
        <v>14449866.119999999</v>
      </c>
    </row>
    <row r="1093" spans="2:6" x14ac:dyDescent="0.3">
      <c r="B1093" s="25" t="s">
        <v>35</v>
      </c>
      <c r="C1093" s="26" t="s">
        <v>8</v>
      </c>
      <c r="D1093" s="26" t="s">
        <v>38</v>
      </c>
      <c r="E1093" s="26">
        <v>0</v>
      </c>
      <c r="F1093" s="30">
        <v>9616734.0539999995</v>
      </c>
    </row>
    <row r="1094" spans="2:6" x14ac:dyDescent="0.3">
      <c r="B1094" s="27" t="s">
        <v>35</v>
      </c>
      <c r="C1094" s="28" t="s">
        <v>8</v>
      </c>
      <c r="D1094" s="28" t="s">
        <v>38</v>
      </c>
      <c r="E1094" s="28" t="s">
        <v>25</v>
      </c>
      <c r="F1094" s="31">
        <v>20875295.460000001</v>
      </c>
    </row>
    <row r="1095" spans="2:6" x14ac:dyDescent="0.3">
      <c r="B1095" s="25" t="s">
        <v>35</v>
      </c>
      <c r="C1095" s="26" t="s">
        <v>8</v>
      </c>
      <c r="D1095" s="26" t="s">
        <v>39</v>
      </c>
      <c r="E1095" s="26">
        <v>1</v>
      </c>
      <c r="F1095" s="30">
        <v>25376418.059999999</v>
      </c>
    </row>
    <row r="1096" spans="2:6" x14ac:dyDescent="0.3">
      <c r="B1096" s="27" t="s">
        <v>35</v>
      </c>
      <c r="C1096" s="28" t="s">
        <v>8</v>
      </c>
      <c r="D1096" s="28" t="s">
        <v>39</v>
      </c>
      <c r="E1096" s="28">
        <v>0.95</v>
      </c>
      <c r="F1096" s="31">
        <v>18123034.079999998</v>
      </c>
    </row>
    <row r="1097" spans="2:6" x14ac:dyDescent="0.3">
      <c r="B1097" s="25" t="s">
        <v>35</v>
      </c>
      <c r="C1097" s="26" t="s">
        <v>8</v>
      </c>
      <c r="D1097" s="26" t="s">
        <v>39</v>
      </c>
      <c r="E1097" s="26">
        <v>0.95</v>
      </c>
      <c r="F1097" s="30">
        <v>18123034.079999998</v>
      </c>
    </row>
    <row r="1098" spans="2:6" x14ac:dyDescent="0.3">
      <c r="B1098" s="27" t="s">
        <v>35</v>
      </c>
      <c r="C1098" s="28" t="s">
        <v>8</v>
      </c>
      <c r="D1098" s="28" t="s">
        <v>39</v>
      </c>
      <c r="E1098" s="28">
        <v>0.95</v>
      </c>
      <c r="F1098" s="31">
        <v>18123034.079999998</v>
      </c>
    </row>
    <row r="1099" spans="2:6" x14ac:dyDescent="0.3">
      <c r="B1099" s="25" t="s">
        <v>35</v>
      </c>
      <c r="C1099" s="26" t="s">
        <v>8</v>
      </c>
      <c r="D1099" s="26" t="s">
        <v>39</v>
      </c>
      <c r="E1099" s="26">
        <v>0.75</v>
      </c>
      <c r="F1099" s="30">
        <v>14946868.01</v>
      </c>
    </row>
    <row r="1100" spans="2:6" x14ac:dyDescent="0.3">
      <c r="B1100" s="27" t="s">
        <v>35</v>
      </c>
      <c r="C1100" s="28" t="s">
        <v>8</v>
      </c>
      <c r="D1100" s="28" t="s">
        <v>39</v>
      </c>
      <c r="E1100" s="28">
        <v>0.75</v>
      </c>
      <c r="F1100" s="31">
        <v>14946868.01</v>
      </c>
    </row>
    <row r="1101" spans="2:6" x14ac:dyDescent="0.3">
      <c r="B1101" s="25" t="s">
        <v>35</v>
      </c>
      <c r="C1101" s="26" t="s">
        <v>8</v>
      </c>
      <c r="D1101" s="26" t="s">
        <v>39</v>
      </c>
      <c r="E1101" s="26">
        <v>0.75</v>
      </c>
      <c r="F1101" s="30">
        <v>14946868.01</v>
      </c>
    </row>
    <row r="1102" spans="2:6" x14ac:dyDescent="0.3">
      <c r="B1102" s="27" t="s">
        <v>35</v>
      </c>
      <c r="C1102" s="28" t="s">
        <v>8</v>
      </c>
      <c r="D1102" s="28" t="s">
        <v>39</v>
      </c>
      <c r="E1102" s="28">
        <v>0.75</v>
      </c>
      <c r="F1102" s="31">
        <v>14946868.01</v>
      </c>
    </row>
    <row r="1103" spans="2:6" x14ac:dyDescent="0.3">
      <c r="B1103" s="25" t="s">
        <v>35</v>
      </c>
      <c r="C1103" s="26" t="s">
        <v>8</v>
      </c>
      <c r="D1103" s="26" t="s">
        <v>39</v>
      </c>
      <c r="E1103" s="26">
        <v>0.5</v>
      </c>
      <c r="F1103" s="30">
        <v>12961631.24</v>
      </c>
    </row>
    <row r="1104" spans="2:6" x14ac:dyDescent="0.3">
      <c r="B1104" s="27" t="s">
        <v>35</v>
      </c>
      <c r="C1104" s="28" t="s">
        <v>8</v>
      </c>
      <c r="D1104" s="28" t="s">
        <v>39</v>
      </c>
      <c r="E1104" s="28">
        <v>0.5</v>
      </c>
      <c r="F1104" s="31">
        <v>12961631.24</v>
      </c>
    </row>
    <row r="1105" spans="2:6" x14ac:dyDescent="0.3">
      <c r="B1105" s="25" t="s">
        <v>35</v>
      </c>
      <c r="C1105" s="26" t="s">
        <v>8</v>
      </c>
      <c r="D1105" s="26" t="s">
        <v>39</v>
      </c>
      <c r="E1105" s="26">
        <v>0.5</v>
      </c>
      <c r="F1105" s="30">
        <v>12961631.24</v>
      </c>
    </row>
    <row r="1106" spans="2:6" x14ac:dyDescent="0.3">
      <c r="B1106" s="27" t="s">
        <v>35</v>
      </c>
      <c r="C1106" s="28" t="s">
        <v>8</v>
      </c>
      <c r="D1106" s="28" t="s">
        <v>39</v>
      </c>
      <c r="E1106" s="28">
        <v>0.5</v>
      </c>
      <c r="F1106" s="31">
        <v>12961631.24</v>
      </c>
    </row>
    <row r="1107" spans="2:6" x14ac:dyDescent="0.3">
      <c r="B1107" s="25" t="s">
        <v>35</v>
      </c>
      <c r="C1107" s="26" t="s">
        <v>8</v>
      </c>
      <c r="D1107" s="26" t="s">
        <v>39</v>
      </c>
      <c r="E1107" s="26">
        <v>0.5</v>
      </c>
      <c r="F1107" s="30">
        <v>12961631.24</v>
      </c>
    </row>
    <row r="1108" spans="2:6" x14ac:dyDescent="0.3">
      <c r="B1108" s="27" t="s">
        <v>35</v>
      </c>
      <c r="C1108" s="28" t="s">
        <v>8</v>
      </c>
      <c r="D1108" s="28" t="s">
        <v>39</v>
      </c>
      <c r="E1108" s="28">
        <v>0.25</v>
      </c>
      <c r="F1108" s="31">
        <v>11257324.109999999</v>
      </c>
    </row>
    <row r="1109" spans="2:6" x14ac:dyDescent="0.3">
      <c r="B1109" s="25" t="s">
        <v>35</v>
      </c>
      <c r="C1109" s="26" t="s">
        <v>8</v>
      </c>
      <c r="D1109" s="26" t="s">
        <v>39</v>
      </c>
      <c r="E1109" s="26">
        <v>0.25</v>
      </c>
      <c r="F1109" s="30">
        <v>11257324.109999999</v>
      </c>
    </row>
    <row r="1110" spans="2:6" x14ac:dyDescent="0.3">
      <c r="B1110" s="27" t="s">
        <v>35</v>
      </c>
      <c r="C1110" s="28" t="s">
        <v>8</v>
      </c>
      <c r="D1110" s="28" t="s">
        <v>39</v>
      </c>
      <c r="E1110" s="28">
        <v>0.25</v>
      </c>
      <c r="F1110" s="31">
        <v>11257324.109999999</v>
      </c>
    </row>
    <row r="1111" spans="2:6" x14ac:dyDescent="0.3">
      <c r="B1111" s="25" t="s">
        <v>35</v>
      </c>
      <c r="C1111" s="26" t="s">
        <v>8</v>
      </c>
      <c r="D1111" s="26" t="s">
        <v>39</v>
      </c>
      <c r="E1111" s="26">
        <v>0.25</v>
      </c>
      <c r="F1111" s="30">
        <v>11257324.109999999</v>
      </c>
    </row>
    <row r="1112" spans="2:6" x14ac:dyDescent="0.3">
      <c r="B1112" s="27" t="s">
        <v>35</v>
      </c>
      <c r="C1112" s="28" t="s">
        <v>8</v>
      </c>
      <c r="D1112" s="28" t="s">
        <v>39</v>
      </c>
      <c r="E1112" s="28">
        <v>0.05</v>
      </c>
      <c r="F1112" s="31">
        <v>8971145.5289999992</v>
      </c>
    </row>
    <row r="1113" spans="2:6" x14ac:dyDescent="0.3">
      <c r="B1113" s="25" t="s">
        <v>35</v>
      </c>
      <c r="C1113" s="26" t="s">
        <v>8</v>
      </c>
      <c r="D1113" s="26" t="s">
        <v>39</v>
      </c>
      <c r="E1113" s="26">
        <v>0.05</v>
      </c>
      <c r="F1113" s="30">
        <v>8971145.5289999992</v>
      </c>
    </row>
    <row r="1114" spans="2:6" x14ac:dyDescent="0.3">
      <c r="B1114" s="27" t="s">
        <v>35</v>
      </c>
      <c r="C1114" s="28" t="s">
        <v>8</v>
      </c>
      <c r="D1114" s="28" t="s">
        <v>39</v>
      </c>
      <c r="E1114" s="28">
        <v>0.05</v>
      </c>
      <c r="F1114" s="31">
        <v>8971145.5289999992</v>
      </c>
    </row>
    <row r="1115" spans="2:6" x14ac:dyDescent="0.3">
      <c r="B1115" s="25" t="s">
        <v>35</v>
      </c>
      <c r="C1115" s="26" t="s">
        <v>8</v>
      </c>
      <c r="D1115" s="26" t="s">
        <v>39</v>
      </c>
      <c r="E1115" s="26">
        <v>0</v>
      </c>
      <c r="F1115" s="30">
        <v>5914849.1500000004</v>
      </c>
    </row>
    <row r="1116" spans="2:6" x14ac:dyDescent="0.3">
      <c r="B1116" s="27" t="s">
        <v>35</v>
      </c>
      <c r="C1116" s="28" t="s">
        <v>8</v>
      </c>
      <c r="D1116" s="28" t="s">
        <v>39</v>
      </c>
      <c r="E1116" s="28" t="s">
        <v>25</v>
      </c>
      <c r="F1116" s="31">
        <v>13195544.73</v>
      </c>
    </row>
    <row r="1117" spans="2:6" x14ac:dyDescent="0.3">
      <c r="B1117" s="25" t="s">
        <v>35</v>
      </c>
      <c r="C1117" s="26" t="s">
        <v>8</v>
      </c>
      <c r="D1117" s="26" t="s">
        <v>40</v>
      </c>
      <c r="E1117" s="26">
        <v>1</v>
      </c>
      <c r="F1117" s="30">
        <v>167.746544</v>
      </c>
    </row>
    <row r="1118" spans="2:6" x14ac:dyDescent="0.3">
      <c r="B1118" s="27" t="s">
        <v>35</v>
      </c>
      <c r="C1118" s="28" t="s">
        <v>8</v>
      </c>
      <c r="D1118" s="28" t="s">
        <v>40</v>
      </c>
      <c r="E1118" s="28">
        <v>0.95</v>
      </c>
      <c r="F1118" s="31">
        <v>167.745215</v>
      </c>
    </row>
    <row r="1119" spans="2:6" x14ac:dyDescent="0.3">
      <c r="B1119" s="25" t="s">
        <v>35</v>
      </c>
      <c r="C1119" s="26" t="s">
        <v>8</v>
      </c>
      <c r="D1119" s="26" t="s">
        <v>40</v>
      </c>
      <c r="E1119" s="26">
        <v>0.95</v>
      </c>
      <c r="F1119" s="30">
        <v>167.745215</v>
      </c>
    </row>
    <row r="1120" spans="2:6" x14ac:dyDescent="0.3">
      <c r="B1120" s="27" t="s">
        <v>35</v>
      </c>
      <c r="C1120" s="28" t="s">
        <v>8</v>
      </c>
      <c r="D1120" s="28" t="s">
        <v>40</v>
      </c>
      <c r="E1120" s="28">
        <v>0.95</v>
      </c>
      <c r="F1120" s="31">
        <v>167.745215</v>
      </c>
    </row>
    <row r="1121" spans="2:6" x14ac:dyDescent="0.3">
      <c r="B1121" s="25" t="s">
        <v>35</v>
      </c>
      <c r="C1121" s="26" t="s">
        <v>8</v>
      </c>
      <c r="D1121" s="26" t="s">
        <v>40</v>
      </c>
      <c r="E1121" s="26">
        <v>0.75</v>
      </c>
      <c r="F1121" s="30">
        <v>146.82246000000001</v>
      </c>
    </row>
    <row r="1122" spans="2:6" x14ac:dyDescent="0.3">
      <c r="B1122" s="27" t="s">
        <v>35</v>
      </c>
      <c r="C1122" s="28" t="s">
        <v>8</v>
      </c>
      <c r="D1122" s="28" t="s">
        <v>40</v>
      </c>
      <c r="E1122" s="28">
        <v>0.75</v>
      </c>
      <c r="F1122" s="31">
        <v>146.82246000000001</v>
      </c>
    </row>
    <row r="1123" spans="2:6" x14ac:dyDescent="0.3">
      <c r="B1123" s="25" t="s">
        <v>35</v>
      </c>
      <c r="C1123" s="26" t="s">
        <v>8</v>
      </c>
      <c r="D1123" s="26" t="s">
        <v>40</v>
      </c>
      <c r="E1123" s="26">
        <v>0.75</v>
      </c>
      <c r="F1123" s="30">
        <v>146.82246000000001</v>
      </c>
    </row>
    <row r="1124" spans="2:6" x14ac:dyDescent="0.3">
      <c r="B1124" s="27" t="s">
        <v>35</v>
      </c>
      <c r="C1124" s="28" t="s">
        <v>8</v>
      </c>
      <c r="D1124" s="28" t="s">
        <v>40</v>
      </c>
      <c r="E1124" s="28">
        <v>0.75</v>
      </c>
      <c r="F1124" s="31">
        <v>146.82246000000001</v>
      </c>
    </row>
    <row r="1125" spans="2:6" x14ac:dyDescent="0.3">
      <c r="B1125" s="25" t="s">
        <v>35</v>
      </c>
      <c r="C1125" s="26" t="s">
        <v>8</v>
      </c>
      <c r="D1125" s="26" t="s">
        <v>40</v>
      </c>
      <c r="E1125" s="26">
        <v>0.5</v>
      </c>
      <c r="F1125" s="30">
        <v>132.331423</v>
      </c>
    </row>
    <row r="1126" spans="2:6" x14ac:dyDescent="0.3">
      <c r="B1126" s="27" t="s">
        <v>35</v>
      </c>
      <c r="C1126" s="28" t="s">
        <v>8</v>
      </c>
      <c r="D1126" s="28" t="s">
        <v>40</v>
      </c>
      <c r="E1126" s="28">
        <v>0.5</v>
      </c>
      <c r="F1126" s="31">
        <v>132.331423</v>
      </c>
    </row>
    <row r="1127" spans="2:6" x14ac:dyDescent="0.3">
      <c r="B1127" s="25" t="s">
        <v>35</v>
      </c>
      <c r="C1127" s="26" t="s">
        <v>8</v>
      </c>
      <c r="D1127" s="26" t="s">
        <v>40</v>
      </c>
      <c r="E1127" s="26">
        <v>0.5</v>
      </c>
      <c r="F1127" s="30">
        <v>132.331423</v>
      </c>
    </row>
    <row r="1128" spans="2:6" x14ac:dyDescent="0.3">
      <c r="B1128" s="27" t="s">
        <v>35</v>
      </c>
      <c r="C1128" s="28" t="s">
        <v>8</v>
      </c>
      <c r="D1128" s="28" t="s">
        <v>40</v>
      </c>
      <c r="E1128" s="28">
        <v>0.5</v>
      </c>
      <c r="F1128" s="31">
        <v>132.331423</v>
      </c>
    </row>
    <row r="1129" spans="2:6" x14ac:dyDescent="0.3">
      <c r="B1129" s="25" t="s">
        <v>35</v>
      </c>
      <c r="C1129" s="26" t="s">
        <v>8</v>
      </c>
      <c r="D1129" s="26" t="s">
        <v>40</v>
      </c>
      <c r="E1129" s="26">
        <v>0.5</v>
      </c>
      <c r="F1129" s="30">
        <v>132.331423</v>
      </c>
    </row>
    <row r="1130" spans="2:6" x14ac:dyDescent="0.3">
      <c r="B1130" s="27" t="s">
        <v>35</v>
      </c>
      <c r="C1130" s="28" t="s">
        <v>8</v>
      </c>
      <c r="D1130" s="28" t="s">
        <v>40</v>
      </c>
      <c r="E1130" s="28">
        <v>0.25</v>
      </c>
      <c r="F1130" s="31">
        <v>120.73859400000001</v>
      </c>
    </row>
    <row r="1131" spans="2:6" x14ac:dyDescent="0.3">
      <c r="B1131" s="25" t="s">
        <v>35</v>
      </c>
      <c r="C1131" s="26" t="s">
        <v>8</v>
      </c>
      <c r="D1131" s="26" t="s">
        <v>40</v>
      </c>
      <c r="E1131" s="26">
        <v>0.25</v>
      </c>
      <c r="F1131" s="30">
        <v>120.73859400000001</v>
      </c>
    </row>
    <row r="1132" spans="2:6" x14ac:dyDescent="0.3">
      <c r="B1132" s="27" t="s">
        <v>35</v>
      </c>
      <c r="C1132" s="28" t="s">
        <v>8</v>
      </c>
      <c r="D1132" s="28" t="s">
        <v>40</v>
      </c>
      <c r="E1132" s="28">
        <v>0.25</v>
      </c>
      <c r="F1132" s="31">
        <v>120.73859400000001</v>
      </c>
    </row>
    <row r="1133" spans="2:6" x14ac:dyDescent="0.3">
      <c r="B1133" s="25" t="s">
        <v>35</v>
      </c>
      <c r="C1133" s="26" t="s">
        <v>8</v>
      </c>
      <c r="D1133" s="26" t="s">
        <v>40</v>
      </c>
      <c r="E1133" s="26">
        <v>0.25</v>
      </c>
      <c r="F1133" s="30">
        <v>120.73859400000001</v>
      </c>
    </row>
    <row r="1134" spans="2:6" x14ac:dyDescent="0.3">
      <c r="B1134" s="27" t="s">
        <v>35</v>
      </c>
      <c r="C1134" s="28" t="s">
        <v>8</v>
      </c>
      <c r="D1134" s="28" t="s">
        <v>40</v>
      </c>
      <c r="E1134" s="28">
        <v>0.05</v>
      </c>
      <c r="F1134" s="31">
        <v>104.00039</v>
      </c>
    </row>
    <row r="1135" spans="2:6" x14ac:dyDescent="0.3">
      <c r="B1135" s="25" t="s">
        <v>35</v>
      </c>
      <c r="C1135" s="26" t="s">
        <v>8</v>
      </c>
      <c r="D1135" s="26" t="s">
        <v>40</v>
      </c>
      <c r="E1135" s="26">
        <v>0.05</v>
      </c>
      <c r="F1135" s="30">
        <v>104.00039</v>
      </c>
    </row>
    <row r="1136" spans="2:6" x14ac:dyDescent="0.3">
      <c r="B1136" s="27" t="s">
        <v>35</v>
      </c>
      <c r="C1136" s="28" t="s">
        <v>8</v>
      </c>
      <c r="D1136" s="28" t="s">
        <v>40</v>
      </c>
      <c r="E1136" s="28">
        <v>0.05</v>
      </c>
      <c r="F1136" s="31">
        <v>104.00039</v>
      </c>
    </row>
    <row r="1137" spans="2:6" x14ac:dyDescent="0.3">
      <c r="B1137" s="25" t="s">
        <v>35</v>
      </c>
      <c r="C1137" s="26" t="s">
        <v>8</v>
      </c>
      <c r="D1137" s="26" t="s">
        <v>40</v>
      </c>
      <c r="E1137" s="26">
        <v>0</v>
      </c>
      <c r="F1137" s="30">
        <v>104.00039</v>
      </c>
    </row>
    <row r="1138" spans="2:6" x14ac:dyDescent="0.3">
      <c r="B1138" s="27" t="s">
        <v>35</v>
      </c>
      <c r="C1138" s="28" t="s">
        <v>8</v>
      </c>
      <c r="D1138" s="28" t="s">
        <v>40</v>
      </c>
      <c r="E1138" s="28" t="s">
        <v>25</v>
      </c>
      <c r="F1138" s="31">
        <v>134.113225</v>
      </c>
    </row>
    <row r="1139" spans="2:6" x14ac:dyDescent="0.3">
      <c r="B1139" s="25" t="s">
        <v>35</v>
      </c>
      <c r="C1139" s="26" t="s">
        <v>8</v>
      </c>
      <c r="D1139" s="26" t="s">
        <v>41</v>
      </c>
      <c r="E1139" s="26">
        <v>1</v>
      </c>
      <c r="F1139" s="30">
        <v>168.211028</v>
      </c>
    </row>
    <row r="1140" spans="2:6" x14ac:dyDescent="0.3">
      <c r="B1140" s="27" t="s">
        <v>35</v>
      </c>
      <c r="C1140" s="28" t="s">
        <v>8</v>
      </c>
      <c r="D1140" s="28" t="s">
        <v>41</v>
      </c>
      <c r="E1140" s="28">
        <v>0.95</v>
      </c>
      <c r="F1140" s="31">
        <v>110.289175</v>
      </c>
    </row>
    <row r="1141" spans="2:6" x14ac:dyDescent="0.3">
      <c r="B1141" s="25" t="s">
        <v>35</v>
      </c>
      <c r="C1141" s="26" t="s">
        <v>8</v>
      </c>
      <c r="D1141" s="26" t="s">
        <v>41</v>
      </c>
      <c r="E1141" s="26">
        <v>0.95</v>
      </c>
      <c r="F1141" s="30">
        <v>110.289175</v>
      </c>
    </row>
    <row r="1142" spans="2:6" x14ac:dyDescent="0.3">
      <c r="B1142" s="27" t="s">
        <v>35</v>
      </c>
      <c r="C1142" s="28" t="s">
        <v>8</v>
      </c>
      <c r="D1142" s="28" t="s">
        <v>41</v>
      </c>
      <c r="E1142" s="28">
        <v>0.95</v>
      </c>
      <c r="F1142" s="31">
        <v>110.289175</v>
      </c>
    </row>
    <row r="1143" spans="2:6" x14ac:dyDescent="0.3">
      <c r="B1143" s="25" t="s">
        <v>35</v>
      </c>
      <c r="C1143" s="26" t="s">
        <v>8</v>
      </c>
      <c r="D1143" s="26" t="s">
        <v>41</v>
      </c>
      <c r="E1143" s="26">
        <v>0.75</v>
      </c>
      <c r="F1143" s="30">
        <v>93.334007</v>
      </c>
    </row>
    <row r="1144" spans="2:6" x14ac:dyDescent="0.3">
      <c r="B1144" s="27" t="s">
        <v>35</v>
      </c>
      <c r="C1144" s="28" t="s">
        <v>8</v>
      </c>
      <c r="D1144" s="28" t="s">
        <v>41</v>
      </c>
      <c r="E1144" s="28">
        <v>0.75</v>
      </c>
      <c r="F1144" s="31">
        <v>93.334007</v>
      </c>
    </row>
    <row r="1145" spans="2:6" x14ac:dyDescent="0.3">
      <c r="B1145" s="25" t="s">
        <v>35</v>
      </c>
      <c r="C1145" s="26" t="s">
        <v>8</v>
      </c>
      <c r="D1145" s="26" t="s">
        <v>41</v>
      </c>
      <c r="E1145" s="26">
        <v>0.75</v>
      </c>
      <c r="F1145" s="30">
        <v>93.334007</v>
      </c>
    </row>
    <row r="1146" spans="2:6" x14ac:dyDescent="0.3">
      <c r="B1146" s="27" t="s">
        <v>35</v>
      </c>
      <c r="C1146" s="28" t="s">
        <v>8</v>
      </c>
      <c r="D1146" s="28" t="s">
        <v>41</v>
      </c>
      <c r="E1146" s="28">
        <v>0.75</v>
      </c>
      <c r="F1146" s="31">
        <v>93.334007</v>
      </c>
    </row>
    <row r="1147" spans="2:6" x14ac:dyDescent="0.3">
      <c r="B1147" s="25" t="s">
        <v>35</v>
      </c>
      <c r="C1147" s="26" t="s">
        <v>8</v>
      </c>
      <c r="D1147" s="26" t="s">
        <v>41</v>
      </c>
      <c r="E1147" s="26">
        <v>0.5</v>
      </c>
      <c r="F1147" s="30">
        <v>83.894925000000001</v>
      </c>
    </row>
    <row r="1148" spans="2:6" x14ac:dyDescent="0.3">
      <c r="B1148" s="27" t="s">
        <v>35</v>
      </c>
      <c r="C1148" s="28" t="s">
        <v>8</v>
      </c>
      <c r="D1148" s="28" t="s">
        <v>41</v>
      </c>
      <c r="E1148" s="28">
        <v>0.5</v>
      </c>
      <c r="F1148" s="31">
        <v>83.894925000000001</v>
      </c>
    </row>
    <row r="1149" spans="2:6" x14ac:dyDescent="0.3">
      <c r="B1149" s="25" t="s">
        <v>35</v>
      </c>
      <c r="C1149" s="26" t="s">
        <v>8</v>
      </c>
      <c r="D1149" s="26" t="s">
        <v>41</v>
      </c>
      <c r="E1149" s="26">
        <v>0.5</v>
      </c>
      <c r="F1149" s="30">
        <v>83.894925000000001</v>
      </c>
    </row>
    <row r="1150" spans="2:6" x14ac:dyDescent="0.3">
      <c r="B1150" s="27" t="s">
        <v>35</v>
      </c>
      <c r="C1150" s="28" t="s">
        <v>8</v>
      </c>
      <c r="D1150" s="28" t="s">
        <v>41</v>
      </c>
      <c r="E1150" s="28">
        <v>0.5</v>
      </c>
      <c r="F1150" s="31">
        <v>83.894925000000001</v>
      </c>
    </row>
    <row r="1151" spans="2:6" x14ac:dyDescent="0.3">
      <c r="B1151" s="25" t="s">
        <v>35</v>
      </c>
      <c r="C1151" s="26" t="s">
        <v>8</v>
      </c>
      <c r="D1151" s="26" t="s">
        <v>41</v>
      </c>
      <c r="E1151" s="26">
        <v>0.5</v>
      </c>
      <c r="F1151" s="30">
        <v>83.894925000000001</v>
      </c>
    </row>
    <row r="1152" spans="2:6" x14ac:dyDescent="0.3">
      <c r="B1152" s="27" t="s">
        <v>35</v>
      </c>
      <c r="C1152" s="28" t="s">
        <v>8</v>
      </c>
      <c r="D1152" s="28" t="s">
        <v>41</v>
      </c>
      <c r="E1152" s="28">
        <v>0.25</v>
      </c>
      <c r="F1152" s="31">
        <v>74.468986000000001</v>
      </c>
    </row>
    <row r="1153" spans="2:6" x14ac:dyDescent="0.3">
      <c r="B1153" s="25" t="s">
        <v>35</v>
      </c>
      <c r="C1153" s="26" t="s">
        <v>8</v>
      </c>
      <c r="D1153" s="26" t="s">
        <v>41</v>
      </c>
      <c r="E1153" s="26">
        <v>0.25</v>
      </c>
      <c r="F1153" s="30">
        <v>74.468986000000001</v>
      </c>
    </row>
    <row r="1154" spans="2:6" x14ac:dyDescent="0.3">
      <c r="B1154" s="27" t="s">
        <v>35</v>
      </c>
      <c r="C1154" s="28" t="s">
        <v>8</v>
      </c>
      <c r="D1154" s="28" t="s">
        <v>41</v>
      </c>
      <c r="E1154" s="28">
        <v>0.25</v>
      </c>
      <c r="F1154" s="31">
        <v>74.468986000000001</v>
      </c>
    </row>
    <row r="1155" spans="2:6" x14ac:dyDescent="0.3">
      <c r="B1155" s="25" t="s">
        <v>35</v>
      </c>
      <c r="C1155" s="26" t="s">
        <v>8</v>
      </c>
      <c r="D1155" s="26" t="s">
        <v>41</v>
      </c>
      <c r="E1155" s="26">
        <v>0.25</v>
      </c>
      <c r="F1155" s="30">
        <v>74.468986000000001</v>
      </c>
    </row>
    <row r="1156" spans="2:6" x14ac:dyDescent="0.3">
      <c r="B1156" s="27" t="s">
        <v>35</v>
      </c>
      <c r="C1156" s="28" t="s">
        <v>8</v>
      </c>
      <c r="D1156" s="28" t="s">
        <v>41</v>
      </c>
      <c r="E1156" s="28">
        <v>0.05</v>
      </c>
      <c r="F1156" s="31">
        <v>64.711994000000004</v>
      </c>
    </row>
    <row r="1157" spans="2:6" x14ac:dyDescent="0.3">
      <c r="B1157" s="25" t="s">
        <v>35</v>
      </c>
      <c r="C1157" s="26" t="s">
        <v>8</v>
      </c>
      <c r="D1157" s="26" t="s">
        <v>41</v>
      </c>
      <c r="E1157" s="26">
        <v>0.05</v>
      </c>
      <c r="F1157" s="30">
        <v>64.711994000000004</v>
      </c>
    </row>
    <row r="1158" spans="2:6" x14ac:dyDescent="0.3">
      <c r="B1158" s="27" t="s">
        <v>35</v>
      </c>
      <c r="C1158" s="28" t="s">
        <v>8</v>
      </c>
      <c r="D1158" s="28" t="s">
        <v>41</v>
      </c>
      <c r="E1158" s="28">
        <v>0.05</v>
      </c>
      <c r="F1158" s="31">
        <v>64.711994000000004</v>
      </c>
    </row>
    <row r="1159" spans="2:6" x14ac:dyDescent="0.3">
      <c r="B1159" s="25" t="s">
        <v>35</v>
      </c>
      <c r="C1159" s="26" t="s">
        <v>8</v>
      </c>
      <c r="D1159" s="26" t="s">
        <v>41</v>
      </c>
      <c r="E1159" s="26">
        <v>0</v>
      </c>
      <c r="F1159" s="30">
        <v>54.856110999999999</v>
      </c>
    </row>
    <row r="1160" spans="2:6" x14ac:dyDescent="0.3">
      <c r="B1160" s="27" t="s">
        <v>35</v>
      </c>
      <c r="C1160" s="28" t="s">
        <v>8</v>
      </c>
      <c r="D1160" s="28" t="s">
        <v>41</v>
      </c>
      <c r="E1160" s="28" t="s">
        <v>25</v>
      </c>
      <c r="F1160" s="31">
        <v>84.971507000000003</v>
      </c>
    </row>
    <row r="1161" spans="2:6" x14ac:dyDescent="0.3">
      <c r="B1161" s="25" t="s">
        <v>35</v>
      </c>
      <c r="C1161" s="26" t="s">
        <v>8</v>
      </c>
      <c r="D1161" s="26" t="s">
        <v>42</v>
      </c>
      <c r="E1161" s="26">
        <v>1</v>
      </c>
      <c r="F1161" s="30">
        <v>328.74811199999999</v>
      </c>
    </row>
    <row r="1162" spans="2:6" x14ac:dyDescent="0.3">
      <c r="B1162" s="27" t="s">
        <v>35</v>
      </c>
      <c r="C1162" s="28" t="s">
        <v>8</v>
      </c>
      <c r="D1162" s="28" t="s">
        <v>42</v>
      </c>
      <c r="E1162" s="28">
        <v>0.95</v>
      </c>
      <c r="F1162" s="31">
        <v>262.59198300000003</v>
      </c>
    </row>
    <row r="1163" spans="2:6" x14ac:dyDescent="0.3">
      <c r="B1163" s="25" t="s">
        <v>35</v>
      </c>
      <c r="C1163" s="26" t="s">
        <v>8</v>
      </c>
      <c r="D1163" s="26" t="s">
        <v>42</v>
      </c>
      <c r="E1163" s="26">
        <v>0.95</v>
      </c>
      <c r="F1163" s="30">
        <v>262.59198300000003</v>
      </c>
    </row>
    <row r="1164" spans="2:6" x14ac:dyDescent="0.3">
      <c r="B1164" s="27" t="s">
        <v>35</v>
      </c>
      <c r="C1164" s="28" t="s">
        <v>8</v>
      </c>
      <c r="D1164" s="28" t="s">
        <v>42</v>
      </c>
      <c r="E1164" s="28">
        <v>0.95</v>
      </c>
      <c r="F1164" s="31">
        <v>262.59198300000003</v>
      </c>
    </row>
    <row r="1165" spans="2:6" x14ac:dyDescent="0.3">
      <c r="B1165" s="25" t="s">
        <v>35</v>
      </c>
      <c r="C1165" s="26" t="s">
        <v>8</v>
      </c>
      <c r="D1165" s="26" t="s">
        <v>42</v>
      </c>
      <c r="E1165" s="26">
        <v>0.75</v>
      </c>
      <c r="F1165" s="30">
        <v>239.40184600000001</v>
      </c>
    </row>
    <row r="1166" spans="2:6" x14ac:dyDescent="0.3">
      <c r="B1166" s="27" t="s">
        <v>35</v>
      </c>
      <c r="C1166" s="28" t="s">
        <v>8</v>
      </c>
      <c r="D1166" s="28" t="s">
        <v>42</v>
      </c>
      <c r="E1166" s="28">
        <v>0.75</v>
      </c>
      <c r="F1166" s="31">
        <v>239.40184600000001</v>
      </c>
    </row>
    <row r="1167" spans="2:6" x14ac:dyDescent="0.3">
      <c r="B1167" s="25" t="s">
        <v>35</v>
      </c>
      <c r="C1167" s="26" t="s">
        <v>8</v>
      </c>
      <c r="D1167" s="26" t="s">
        <v>42</v>
      </c>
      <c r="E1167" s="26">
        <v>0.75</v>
      </c>
      <c r="F1167" s="30">
        <v>239.40184600000001</v>
      </c>
    </row>
    <row r="1168" spans="2:6" x14ac:dyDescent="0.3">
      <c r="B1168" s="27" t="s">
        <v>35</v>
      </c>
      <c r="C1168" s="28" t="s">
        <v>8</v>
      </c>
      <c r="D1168" s="28" t="s">
        <v>42</v>
      </c>
      <c r="E1168" s="28">
        <v>0.75</v>
      </c>
      <c r="F1168" s="31">
        <v>239.40184600000001</v>
      </c>
    </row>
    <row r="1169" spans="2:6" x14ac:dyDescent="0.3">
      <c r="B1169" s="25" t="s">
        <v>35</v>
      </c>
      <c r="C1169" s="26" t="s">
        <v>8</v>
      </c>
      <c r="D1169" s="26" t="s">
        <v>42</v>
      </c>
      <c r="E1169" s="26">
        <v>0.5</v>
      </c>
      <c r="F1169" s="30">
        <v>221.68987999999999</v>
      </c>
    </row>
    <row r="1170" spans="2:6" x14ac:dyDescent="0.3">
      <c r="B1170" s="27" t="s">
        <v>35</v>
      </c>
      <c r="C1170" s="28" t="s">
        <v>8</v>
      </c>
      <c r="D1170" s="28" t="s">
        <v>42</v>
      </c>
      <c r="E1170" s="28">
        <v>0.5</v>
      </c>
      <c r="F1170" s="31">
        <v>221.68987999999999</v>
      </c>
    </row>
    <row r="1171" spans="2:6" x14ac:dyDescent="0.3">
      <c r="B1171" s="25" t="s">
        <v>35</v>
      </c>
      <c r="C1171" s="26" t="s">
        <v>8</v>
      </c>
      <c r="D1171" s="26" t="s">
        <v>42</v>
      </c>
      <c r="E1171" s="26">
        <v>0.5</v>
      </c>
      <c r="F1171" s="30">
        <v>221.68987999999999</v>
      </c>
    </row>
    <row r="1172" spans="2:6" x14ac:dyDescent="0.3">
      <c r="B1172" s="27" t="s">
        <v>35</v>
      </c>
      <c r="C1172" s="28" t="s">
        <v>8</v>
      </c>
      <c r="D1172" s="28" t="s">
        <v>42</v>
      </c>
      <c r="E1172" s="28">
        <v>0.5</v>
      </c>
      <c r="F1172" s="31">
        <v>221.68987999999999</v>
      </c>
    </row>
    <row r="1173" spans="2:6" x14ac:dyDescent="0.3">
      <c r="B1173" s="25" t="s">
        <v>35</v>
      </c>
      <c r="C1173" s="26" t="s">
        <v>8</v>
      </c>
      <c r="D1173" s="26" t="s">
        <v>42</v>
      </c>
      <c r="E1173" s="26">
        <v>0.5</v>
      </c>
      <c r="F1173" s="30">
        <v>221.68987999999999</v>
      </c>
    </row>
    <row r="1174" spans="2:6" x14ac:dyDescent="0.3">
      <c r="B1174" s="27" t="s">
        <v>35</v>
      </c>
      <c r="C1174" s="28" t="s">
        <v>8</v>
      </c>
      <c r="D1174" s="28" t="s">
        <v>42</v>
      </c>
      <c r="E1174" s="28">
        <v>0.25</v>
      </c>
      <c r="F1174" s="31">
        <v>205.47435999999999</v>
      </c>
    </row>
    <row r="1175" spans="2:6" x14ac:dyDescent="0.3">
      <c r="B1175" s="25" t="s">
        <v>35</v>
      </c>
      <c r="C1175" s="26" t="s">
        <v>8</v>
      </c>
      <c r="D1175" s="26" t="s">
        <v>42</v>
      </c>
      <c r="E1175" s="26">
        <v>0.25</v>
      </c>
      <c r="F1175" s="30">
        <v>205.47435999999999</v>
      </c>
    </row>
    <row r="1176" spans="2:6" x14ac:dyDescent="0.3">
      <c r="B1176" s="27" t="s">
        <v>35</v>
      </c>
      <c r="C1176" s="28" t="s">
        <v>8</v>
      </c>
      <c r="D1176" s="28" t="s">
        <v>42</v>
      </c>
      <c r="E1176" s="28">
        <v>0.25</v>
      </c>
      <c r="F1176" s="31">
        <v>205.47435999999999</v>
      </c>
    </row>
    <row r="1177" spans="2:6" x14ac:dyDescent="0.3">
      <c r="B1177" s="25" t="s">
        <v>35</v>
      </c>
      <c r="C1177" s="26" t="s">
        <v>8</v>
      </c>
      <c r="D1177" s="26" t="s">
        <v>42</v>
      </c>
      <c r="E1177" s="26">
        <v>0.25</v>
      </c>
      <c r="F1177" s="30">
        <v>205.47435999999999</v>
      </c>
    </row>
    <row r="1178" spans="2:6" x14ac:dyDescent="0.3">
      <c r="B1178" s="27" t="s">
        <v>35</v>
      </c>
      <c r="C1178" s="28" t="s">
        <v>8</v>
      </c>
      <c r="D1178" s="28" t="s">
        <v>42</v>
      </c>
      <c r="E1178" s="28">
        <v>0.05</v>
      </c>
      <c r="F1178" s="31">
        <v>185.87573900000001</v>
      </c>
    </row>
    <row r="1179" spans="2:6" x14ac:dyDescent="0.3">
      <c r="B1179" s="25" t="s">
        <v>35</v>
      </c>
      <c r="C1179" s="26" t="s">
        <v>8</v>
      </c>
      <c r="D1179" s="26" t="s">
        <v>42</v>
      </c>
      <c r="E1179" s="26">
        <v>0.05</v>
      </c>
      <c r="F1179" s="30">
        <v>185.87573900000001</v>
      </c>
    </row>
    <row r="1180" spans="2:6" x14ac:dyDescent="0.3">
      <c r="B1180" s="27" t="s">
        <v>35</v>
      </c>
      <c r="C1180" s="28" t="s">
        <v>8</v>
      </c>
      <c r="D1180" s="28" t="s">
        <v>42</v>
      </c>
      <c r="E1180" s="28">
        <v>0.05</v>
      </c>
      <c r="F1180" s="31">
        <v>185.87573900000001</v>
      </c>
    </row>
    <row r="1181" spans="2:6" x14ac:dyDescent="0.3">
      <c r="B1181" s="25" t="s">
        <v>35</v>
      </c>
      <c r="C1181" s="26" t="s">
        <v>8</v>
      </c>
      <c r="D1181" s="26" t="s">
        <v>42</v>
      </c>
      <c r="E1181" s="26">
        <v>0</v>
      </c>
      <c r="F1181" s="30">
        <v>162.47981999999999</v>
      </c>
    </row>
    <row r="1182" spans="2:6" x14ac:dyDescent="0.3">
      <c r="B1182" s="27" t="s">
        <v>35</v>
      </c>
      <c r="C1182" s="28" t="s">
        <v>8</v>
      </c>
      <c r="D1182" s="28" t="s">
        <v>42</v>
      </c>
      <c r="E1182" s="28" t="s">
        <v>25</v>
      </c>
      <c r="F1182" s="31">
        <v>222.854941</v>
      </c>
    </row>
    <row r="1183" spans="2:6" x14ac:dyDescent="0.3">
      <c r="B1183" s="25" t="s">
        <v>35</v>
      </c>
      <c r="C1183" s="26" t="s">
        <v>8</v>
      </c>
      <c r="D1183" s="26" t="s">
        <v>43</v>
      </c>
      <c r="E1183" s="26">
        <v>1</v>
      </c>
      <c r="F1183" s="30">
        <v>26645238.960000001</v>
      </c>
    </row>
    <row r="1184" spans="2:6" x14ac:dyDescent="0.3">
      <c r="B1184" s="27" t="s">
        <v>35</v>
      </c>
      <c r="C1184" s="28" t="s">
        <v>8</v>
      </c>
      <c r="D1184" s="28" t="s">
        <v>43</v>
      </c>
      <c r="E1184" s="28">
        <v>0.95</v>
      </c>
      <c r="F1184" s="31">
        <v>19029185.789999999</v>
      </c>
    </row>
    <row r="1185" spans="2:6" x14ac:dyDescent="0.3">
      <c r="B1185" s="25" t="s">
        <v>35</v>
      </c>
      <c r="C1185" s="26" t="s">
        <v>8</v>
      </c>
      <c r="D1185" s="26" t="s">
        <v>43</v>
      </c>
      <c r="E1185" s="26">
        <v>0.95</v>
      </c>
      <c r="F1185" s="30">
        <v>19029185.789999999</v>
      </c>
    </row>
    <row r="1186" spans="2:6" x14ac:dyDescent="0.3">
      <c r="B1186" s="27" t="s">
        <v>35</v>
      </c>
      <c r="C1186" s="28" t="s">
        <v>8</v>
      </c>
      <c r="D1186" s="28" t="s">
        <v>43</v>
      </c>
      <c r="E1186" s="28">
        <v>0.95</v>
      </c>
      <c r="F1186" s="31">
        <v>19029185.789999999</v>
      </c>
    </row>
    <row r="1187" spans="2:6" x14ac:dyDescent="0.3">
      <c r="B1187" s="25" t="s">
        <v>35</v>
      </c>
      <c r="C1187" s="26" t="s">
        <v>8</v>
      </c>
      <c r="D1187" s="26" t="s">
        <v>43</v>
      </c>
      <c r="E1187" s="26">
        <v>0.75</v>
      </c>
      <c r="F1187" s="30">
        <v>15694211.41</v>
      </c>
    </row>
    <row r="1188" spans="2:6" x14ac:dyDescent="0.3">
      <c r="B1188" s="27" t="s">
        <v>35</v>
      </c>
      <c r="C1188" s="28" t="s">
        <v>8</v>
      </c>
      <c r="D1188" s="28" t="s">
        <v>43</v>
      </c>
      <c r="E1188" s="28">
        <v>0.75</v>
      </c>
      <c r="F1188" s="31">
        <v>15694211.41</v>
      </c>
    </row>
    <row r="1189" spans="2:6" x14ac:dyDescent="0.3">
      <c r="B1189" s="25" t="s">
        <v>35</v>
      </c>
      <c r="C1189" s="26" t="s">
        <v>8</v>
      </c>
      <c r="D1189" s="26" t="s">
        <v>43</v>
      </c>
      <c r="E1189" s="26">
        <v>0.75</v>
      </c>
      <c r="F1189" s="30">
        <v>15694211.41</v>
      </c>
    </row>
    <row r="1190" spans="2:6" x14ac:dyDescent="0.3">
      <c r="B1190" s="27" t="s">
        <v>35</v>
      </c>
      <c r="C1190" s="28" t="s">
        <v>8</v>
      </c>
      <c r="D1190" s="28" t="s">
        <v>43</v>
      </c>
      <c r="E1190" s="28">
        <v>0.75</v>
      </c>
      <c r="F1190" s="31">
        <v>15694211.41</v>
      </c>
    </row>
    <row r="1191" spans="2:6" x14ac:dyDescent="0.3">
      <c r="B1191" s="25" t="s">
        <v>35</v>
      </c>
      <c r="C1191" s="26" t="s">
        <v>8</v>
      </c>
      <c r="D1191" s="26" t="s">
        <v>43</v>
      </c>
      <c r="E1191" s="26">
        <v>0.5</v>
      </c>
      <c r="F1191" s="30">
        <v>13609712.800000001</v>
      </c>
    </row>
    <row r="1192" spans="2:6" x14ac:dyDescent="0.3">
      <c r="B1192" s="27" t="s">
        <v>35</v>
      </c>
      <c r="C1192" s="28" t="s">
        <v>8</v>
      </c>
      <c r="D1192" s="28" t="s">
        <v>43</v>
      </c>
      <c r="E1192" s="28">
        <v>0.5</v>
      </c>
      <c r="F1192" s="31">
        <v>13609712.800000001</v>
      </c>
    </row>
    <row r="1193" spans="2:6" x14ac:dyDescent="0.3">
      <c r="B1193" s="25" t="s">
        <v>35</v>
      </c>
      <c r="C1193" s="26" t="s">
        <v>8</v>
      </c>
      <c r="D1193" s="26" t="s">
        <v>43</v>
      </c>
      <c r="E1193" s="26">
        <v>0.5</v>
      </c>
      <c r="F1193" s="30">
        <v>13609712.800000001</v>
      </c>
    </row>
    <row r="1194" spans="2:6" x14ac:dyDescent="0.3">
      <c r="B1194" s="27" t="s">
        <v>35</v>
      </c>
      <c r="C1194" s="28" t="s">
        <v>8</v>
      </c>
      <c r="D1194" s="28" t="s">
        <v>43</v>
      </c>
      <c r="E1194" s="28">
        <v>0.5</v>
      </c>
      <c r="F1194" s="31">
        <v>13609712.800000001</v>
      </c>
    </row>
    <row r="1195" spans="2:6" x14ac:dyDescent="0.3">
      <c r="B1195" s="25" t="s">
        <v>35</v>
      </c>
      <c r="C1195" s="26" t="s">
        <v>8</v>
      </c>
      <c r="D1195" s="26" t="s">
        <v>43</v>
      </c>
      <c r="E1195" s="26">
        <v>0.5</v>
      </c>
      <c r="F1195" s="30">
        <v>13609712.800000001</v>
      </c>
    </row>
    <row r="1196" spans="2:6" x14ac:dyDescent="0.3">
      <c r="B1196" s="27" t="s">
        <v>35</v>
      </c>
      <c r="C1196" s="28" t="s">
        <v>8</v>
      </c>
      <c r="D1196" s="28" t="s">
        <v>43</v>
      </c>
      <c r="E1196" s="28">
        <v>0.25</v>
      </c>
      <c r="F1196" s="31">
        <v>11820190.310000001</v>
      </c>
    </row>
    <row r="1197" spans="2:6" x14ac:dyDescent="0.3">
      <c r="B1197" s="25" t="s">
        <v>35</v>
      </c>
      <c r="C1197" s="26" t="s">
        <v>8</v>
      </c>
      <c r="D1197" s="26" t="s">
        <v>43</v>
      </c>
      <c r="E1197" s="26">
        <v>0.25</v>
      </c>
      <c r="F1197" s="30">
        <v>11820190.310000001</v>
      </c>
    </row>
    <row r="1198" spans="2:6" x14ac:dyDescent="0.3">
      <c r="B1198" s="27" t="s">
        <v>35</v>
      </c>
      <c r="C1198" s="28" t="s">
        <v>8</v>
      </c>
      <c r="D1198" s="28" t="s">
        <v>43</v>
      </c>
      <c r="E1198" s="28">
        <v>0.25</v>
      </c>
      <c r="F1198" s="31">
        <v>11820190.310000001</v>
      </c>
    </row>
    <row r="1199" spans="2:6" x14ac:dyDescent="0.3">
      <c r="B1199" s="25" t="s">
        <v>35</v>
      </c>
      <c r="C1199" s="26" t="s">
        <v>8</v>
      </c>
      <c r="D1199" s="26" t="s">
        <v>43</v>
      </c>
      <c r="E1199" s="26">
        <v>0.25</v>
      </c>
      <c r="F1199" s="30">
        <v>11820190.310000001</v>
      </c>
    </row>
    <row r="1200" spans="2:6" x14ac:dyDescent="0.3">
      <c r="B1200" s="27" t="s">
        <v>35</v>
      </c>
      <c r="C1200" s="28" t="s">
        <v>8</v>
      </c>
      <c r="D1200" s="28" t="s">
        <v>43</v>
      </c>
      <c r="E1200" s="28">
        <v>0.05</v>
      </c>
      <c r="F1200" s="31">
        <v>9419702.8059999999</v>
      </c>
    </row>
    <row r="1201" spans="2:6" x14ac:dyDescent="0.3">
      <c r="B1201" s="25" t="s">
        <v>35</v>
      </c>
      <c r="C1201" s="26" t="s">
        <v>8</v>
      </c>
      <c r="D1201" s="26" t="s">
        <v>43</v>
      </c>
      <c r="E1201" s="26">
        <v>0.05</v>
      </c>
      <c r="F1201" s="30">
        <v>9419702.8059999999</v>
      </c>
    </row>
    <row r="1202" spans="2:6" x14ac:dyDescent="0.3">
      <c r="B1202" s="27" t="s">
        <v>35</v>
      </c>
      <c r="C1202" s="28" t="s">
        <v>8</v>
      </c>
      <c r="D1202" s="28" t="s">
        <v>43</v>
      </c>
      <c r="E1202" s="28">
        <v>0.05</v>
      </c>
      <c r="F1202" s="31">
        <v>9419702.8059999999</v>
      </c>
    </row>
    <row r="1203" spans="2:6" x14ac:dyDescent="0.3">
      <c r="B1203" s="25" t="s">
        <v>35</v>
      </c>
      <c r="C1203" s="26" t="s">
        <v>8</v>
      </c>
      <c r="D1203" s="26" t="s">
        <v>43</v>
      </c>
      <c r="E1203" s="26">
        <v>0</v>
      </c>
      <c r="F1203" s="30">
        <v>6210591.608</v>
      </c>
    </row>
    <row r="1204" spans="2:6" x14ac:dyDescent="0.3">
      <c r="B1204" s="27" t="s">
        <v>35</v>
      </c>
      <c r="C1204" s="28" t="s">
        <v>8</v>
      </c>
      <c r="D1204" s="28" t="s">
        <v>43</v>
      </c>
      <c r="E1204" s="28" t="s">
        <v>25</v>
      </c>
      <c r="F1204" s="31">
        <v>13855321.970000001</v>
      </c>
    </row>
    <row r="1205" spans="2:6" x14ac:dyDescent="0.3">
      <c r="B1205" s="25" t="s">
        <v>35</v>
      </c>
      <c r="C1205" s="26" t="s">
        <v>8</v>
      </c>
      <c r="D1205" s="26" t="s">
        <v>44</v>
      </c>
      <c r="E1205" s="26">
        <v>1</v>
      </c>
      <c r="F1205" s="30">
        <v>176.62157999999999</v>
      </c>
    </row>
    <row r="1206" spans="2:6" x14ac:dyDescent="0.3">
      <c r="B1206" s="27" t="s">
        <v>35</v>
      </c>
      <c r="C1206" s="28" t="s">
        <v>8</v>
      </c>
      <c r="D1206" s="28" t="s">
        <v>44</v>
      </c>
      <c r="E1206" s="28">
        <v>0.95</v>
      </c>
      <c r="F1206" s="31">
        <v>115.803634</v>
      </c>
    </row>
    <row r="1207" spans="2:6" x14ac:dyDescent="0.3">
      <c r="B1207" s="25" t="s">
        <v>35</v>
      </c>
      <c r="C1207" s="26" t="s">
        <v>8</v>
      </c>
      <c r="D1207" s="26" t="s">
        <v>44</v>
      </c>
      <c r="E1207" s="26">
        <v>0.95</v>
      </c>
      <c r="F1207" s="30">
        <v>115.803634</v>
      </c>
    </row>
    <row r="1208" spans="2:6" x14ac:dyDescent="0.3">
      <c r="B1208" s="27" t="s">
        <v>35</v>
      </c>
      <c r="C1208" s="28" t="s">
        <v>8</v>
      </c>
      <c r="D1208" s="28" t="s">
        <v>44</v>
      </c>
      <c r="E1208" s="28">
        <v>0.95</v>
      </c>
      <c r="F1208" s="31">
        <v>115.803634</v>
      </c>
    </row>
    <row r="1209" spans="2:6" x14ac:dyDescent="0.3">
      <c r="B1209" s="25" t="s">
        <v>35</v>
      </c>
      <c r="C1209" s="26" t="s">
        <v>8</v>
      </c>
      <c r="D1209" s="26" t="s">
        <v>44</v>
      </c>
      <c r="E1209" s="26">
        <v>0.75</v>
      </c>
      <c r="F1209" s="30">
        <v>98.000707000000006</v>
      </c>
    </row>
    <row r="1210" spans="2:6" x14ac:dyDescent="0.3">
      <c r="B1210" s="27" t="s">
        <v>35</v>
      </c>
      <c r="C1210" s="28" t="s">
        <v>8</v>
      </c>
      <c r="D1210" s="28" t="s">
        <v>44</v>
      </c>
      <c r="E1210" s="28">
        <v>0.75</v>
      </c>
      <c r="F1210" s="31">
        <v>98.000707000000006</v>
      </c>
    </row>
    <row r="1211" spans="2:6" x14ac:dyDescent="0.3">
      <c r="B1211" s="25" t="s">
        <v>35</v>
      </c>
      <c r="C1211" s="26" t="s">
        <v>8</v>
      </c>
      <c r="D1211" s="26" t="s">
        <v>44</v>
      </c>
      <c r="E1211" s="26">
        <v>0.75</v>
      </c>
      <c r="F1211" s="30">
        <v>98.000707000000006</v>
      </c>
    </row>
    <row r="1212" spans="2:6" x14ac:dyDescent="0.3">
      <c r="B1212" s="27" t="s">
        <v>35</v>
      </c>
      <c r="C1212" s="28" t="s">
        <v>8</v>
      </c>
      <c r="D1212" s="28" t="s">
        <v>44</v>
      </c>
      <c r="E1212" s="28">
        <v>0.75</v>
      </c>
      <c r="F1212" s="31">
        <v>98.000707000000006</v>
      </c>
    </row>
    <row r="1213" spans="2:6" x14ac:dyDescent="0.3">
      <c r="B1213" s="25" t="s">
        <v>35</v>
      </c>
      <c r="C1213" s="26" t="s">
        <v>8</v>
      </c>
      <c r="D1213" s="26" t="s">
        <v>44</v>
      </c>
      <c r="E1213" s="26">
        <v>0.5</v>
      </c>
      <c r="F1213" s="30">
        <v>88.089671999999993</v>
      </c>
    </row>
    <row r="1214" spans="2:6" x14ac:dyDescent="0.3">
      <c r="B1214" s="27" t="s">
        <v>35</v>
      </c>
      <c r="C1214" s="28" t="s">
        <v>8</v>
      </c>
      <c r="D1214" s="28" t="s">
        <v>44</v>
      </c>
      <c r="E1214" s="28">
        <v>0.5</v>
      </c>
      <c r="F1214" s="31">
        <v>88.089671999999993</v>
      </c>
    </row>
    <row r="1215" spans="2:6" x14ac:dyDescent="0.3">
      <c r="B1215" s="25" t="s">
        <v>35</v>
      </c>
      <c r="C1215" s="26" t="s">
        <v>8</v>
      </c>
      <c r="D1215" s="26" t="s">
        <v>44</v>
      </c>
      <c r="E1215" s="26">
        <v>0.5</v>
      </c>
      <c r="F1215" s="30">
        <v>88.089671999999993</v>
      </c>
    </row>
    <row r="1216" spans="2:6" x14ac:dyDescent="0.3">
      <c r="B1216" s="27" t="s">
        <v>35</v>
      </c>
      <c r="C1216" s="28" t="s">
        <v>8</v>
      </c>
      <c r="D1216" s="28" t="s">
        <v>44</v>
      </c>
      <c r="E1216" s="28">
        <v>0.5</v>
      </c>
      <c r="F1216" s="31">
        <v>88.089671999999993</v>
      </c>
    </row>
    <row r="1217" spans="2:6" x14ac:dyDescent="0.3">
      <c r="B1217" s="25" t="s">
        <v>35</v>
      </c>
      <c r="C1217" s="26" t="s">
        <v>8</v>
      </c>
      <c r="D1217" s="26" t="s">
        <v>44</v>
      </c>
      <c r="E1217" s="26">
        <v>0.5</v>
      </c>
      <c r="F1217" s="30">
        <v>88.089671999999993</v>
      </c>
    </row>
    <row r="1218" spans="2:6" x14ac:dyDescent="0.3">
      <c r="B1218" s="27" t="s">
        <v>35</v>
      </c>
      <c r="C1218" s="28" t="s">
        <v>8</v>
      </c>
      <c r="D1218" s="28" t="s">
        <v>44</v>
      </c>
      <c r="E1218" s="28">
        <v>0.25</v>
      </c>
      <c r="F1218" s="31">
        <v>78.192435000000003</v>
      </c>
    </row>
    <row r="1219" spans="2:6" x14ac:dyDescent="0.3">
      <c r="B1219" s="25" t="s">
        <v>35</v>
      </c>
      <c r="C1219" s="26" t="s">
        <v>8</v>
      </c>
      <c r="D1219" s="26" t="s">
        <v>44</v>
      </c>
      <c r="E1219" s="26">
        <v>0.25</v>
      </c>
      <c r="F1219" s="30">
        <v>78.192435000000003</v>
      </c>
    </row>
    <row r="1220" spans="2:6" x14ac:dyDescent="0.3">
      <c r="B1220" s="27" t="s">
        <v>35</v>
      </c>
      <c r="C1220" s="28" t="s">
        <v>8</v>
      </c>
      <c r="D1220" s="28" t="s">
        <v>44</v>
      </c>
      <c r="E1220" s="28">
        <v>0.25</v>
      </c>
      <c r="F1220" s="31">
        <v>78.192435000000003</v>
      </c>
    </row>
    <row r="1221" spans="2:6" x14ac:dyDescent="0.3">
      <c r="B1221" s="25" t="s">
        <v>35</v>
      </c>
      <c r="C1221" s="26" t="s">
        <v>8</v>
      </c>
      <c r="D1221" s="26" t="s">
        <v>44</v>
      </c>
      <c r="E1221" s="26">
        <v>0.25</v>
      </c>
      <c r="F1221" s="30">
        <v>78.192435000000003</v>
      </c>
    </row>
    <row r="1222" spans="2:6" x14ac:dyDescent="0.3">
      <c r="B1222" s="27" t="s">
        <v>35</v>
      </c>
      <c r="C1222" s="28" t="s">
        <v>8</v>
      </c>
      <c r="D1222" s="28" t="s">
        <v>44</v>
      </c>
      <c r="E1222" s="28">
        <v>0.05</v>
      </c>
      <c r="F1222" s="31">
        <v>67.947593999999995</v>
      </c>
    </row>
    <row r="1223" spans="2:6" x14ac:dyDescent="0.3">
      <c r="B1223" s="25" t="s">
        <v>35</v>
      </c>
      <c r="C1223" s="26" t="s">
        <v>8</v>
      </c>
      <c r="D1223" s="26" t="s">
        <v>44</v>
      </c>
      <c r="E1223" s="26">
        <v>0.05</v>
      </c>
      <c r="F1223" s="30">
        <v>67.947593999999995</v>
      </c>
    </row>
    <row r="1224" spans="2:6" x14ac:dyDescent="0.3">
      <c r="B1224" s="27" t="s">
        <v>35</v>
      </c>
      <c r="C1224" s="28" t="s">
        <v>8</v>
      </c>
      <c r="D1224" s="28" t="s">
        <v>44</v>
      </c>
      <c r="E1224" s="28">
        <v>0.05</v>
      </c>
      <c r="F1224" s="31">
        <v>67.947593999999995</v>
      </c>
    </row>
    <row r="1225" spans="2:6" x14ac:dyDescent="0.3">
      <c r="B1225" s="25" t="s">
        <v>35</v>
      </c>
      <c r="C1225" s="26" t="s">
        <v>8</v>
      </c>
      <c r="D1225" s="26" t="s">
        <v>44</v>
      </c>
      <c r="E1225" s="26">
        <v>0</v>
      </c>
      <c r="F1225" s="30">
        <v>57.598917</v>
      </c>
    </row>
    <row r="1226" spans="2:6" x14ac:dyDescent="0.3">
      <c r="B1226" s="27" t="s">
        <v>35</v>
      </c>
      <c r="C1226" s="28" t="s">
        <v>8</v>
      </c>
      <c r="D1226" s="28" t="s">
        <v>44</v>
      </c>
      <c r="E1226" s="28" t="s">
        <v>25</v>
      </c>
      <c r="F1226" s="31">
        <v>89.220083000000002</v>
      </c>
    </row>
    <row r="1227" spans="2:6" x14ac:dyDescent="0.3">
      <c r="B1227" s="25" t="s">
        <v>35</v>
      </c>
      <c r="C1227" s="26" t="s">
        <v>9</v>
      </c>
      <c r="D1227" s="26" t="s">
        <v>36</v>
      </c>
      <c r="E1227" s="26">
        <v>1</v>
      </c>
      <c r="F1227" s="30">
        <v>211013.52499999999</v>
      </c>
    </row>
    <row r="1228" spans="2:6" x14ac:dyDescent="0.3">
      <c r="B1228" s="27" t="s">
        <v>35</v>
      </c>
      <c r="C1228" s="28" t="s">
        <v>9</v>
      </c>
      <c r="D1228" s="28" t="s">
        <v>36</v>
      </c>
      <c r="E1228" s="28">
        <v>0.95</v>
      </c>
      <c r="F1228" s="31">
        <v>175249.35</v>
      </c>
    </row>
    <row r="1229" spans="2:6" x14ac:dyDescent="0.3">
      <c r="B1229" s="25" t="s">
        <v>35</v>
      </c>
      <c r="C1229" s="26" t="s">
        <v>9</v>
      </c>
      <c r="D1229" s="26" t="s">
        <v>36</v>
      </c>
      <c r="E1229" s="26">
        <v>0.95</v>
      </c>
      <c r="F1229" s="30">
        <v>175249.35</v>
      </c>
    </row>
    <row r="1230" spans="2:6" x14ac:dyDescent="0.3">
      <c r="B1230" s="27" t="s">
        <v>35</v>
      </c>
      <c r="C1230" s="28" t="s">
        <v>9</v>
      </c>
      <c r="D1230" s="28" t="s">
        <v>36</v>
      </c>
      <c r="E1230" s="28">
        <v>0.95</v>
      </c>
      <c r="F1230" s="31">
        <v>175249.35</v>
      </c>
    </row>
    <row r="1231" spans="2:6" x14ac:dyDescent="0.3">
      <c r="B1231" s="25" t="s">
        <v>35</v>
      </c>
      <c r="C1231" s="26" t="s">
        <v>9</v>
      </c>
      <c r="D1231" s="26" t="s">
        <v>36</v>
      </c>
      <c r="E1231" s="26">
        <v>0.75</v>
      </c>
      <c r="F1231" s="30">
        <v>158859.47500000001</v>
      </c>
    </row>
    <row r="1232" spans="2:6" x14ac:dyDescent="0.3">
      <c r="B1232" s="27" t="s">
        <v>35</v>
      </c>
      <c r="C1232" s="28" t="s">
        <v>9</v>
      </c>
      <c r="D1232" s="28" t="s">
        <v>36</v>
      </c>
      <c r="E1232" s="28">
        <v>0.75</v>
      </c>
      <c r="F1232" s="31">
        <v>158859.47500000001</v>
      </c>
    </row>
    <row r="1233" spans="2:6" x14ac:dyDescent="0.3">
      <c r="B1233" s="25" t="s">
        <v>35</v>
      </c>
      <c r="C1233" s="26" t="s">
        <v>9</v>
      </c>
      <c r="D1233" s="26" t="s">
        <v>36</v>
      </c>
      <c r="E1233" s="26">
        <v>0.75</v>
      </c>
      <c r="F1233" s="30">
        <v>158859.47500000001</v>
      </c>
    </row>
    <row r="1234" spans="2:6" x14ac:dyDescent="0.3">
      <c r="B1234" s="27" t="s">
        <v>35</v>
      </c>
      <c r="C1234" s="28" t="s">
        <v>9</v>
      </c>
      <c r="D1234" s="28" t="s">
        <v>36</v>
      </c>
      <c r="E1234" s="28">
        <v>0.75</v>
      </c>
      <c r="F1234" s="31">
        <v>158859.47500000001</v>
      </c>
    </row>
    <row r="1235" spans="2:6" x14ac:dyDescent="0.3">
      <c r="B1235" s="25" t="s">
        <v>35</v>
      </c>
      <c r="C1235" s="26" t="s">
        <v>9</v>
      </c>
      <c r="D1235" s="26" t="s">
        <v>36</v>
      </c>
      <c r="E1235" s="26">
        <v>0.5</v>
      </c>
      <c r="F1235" s="30">
        <v>148047.04999999999</v>
      </c>
    </row>
    <row r="1236" spans="2:6" x14ac:dyDescent="0.3">
      <c r="B1236" s="27" t="s">
        <v>35</v>
      </c>
      <c r="C1236" s="28" t="s">
        <v>9</v>
      </c>
      <c r="D1236" s="28" t="s">
        <v>36</v>
      </c>
      <c r="E1236" s="28">
        <v>0.5</v>
      </c>
      <c r="F1236" s="31">
        <v>148047.04999999999</v>
      </c>
    </row>
    <row r="1237" spans="2:6" x14ac:dyDescent="0.3">
      <c r="B1237" s="25" t="s">
        <v>35</v>
      </c>
      <c r="C1237" s="26" t="s">
        <v>9</v>
      </c>
      <c r="D1237" s="26" t="s">
        <v>36</v>
      </c>
      <c r="E1237" s="26">
        <v>0.5</v>
      </c>
      <c r="F1237" s="30">
        <v>148047.04999999999</v>
      </c>
    </row>
    <row r="1238" spans="2:6" x14ac:dyDescent="0.3">
      <c r="B1238" s="27" t="s">
        <v>35</v>
      </c>
      <c r="C1238" s="28" t="s">
        <v>9</v>
      </c>
      <c r="D1238" s="28" t="s">
        <v>36</v>
      </c>
      <c r="E1238" s="28">
        <v>0.5</v>
      </c>
      <c r="F1238" s="31">
        <v>148047.04999999999</v>
      </c>
    </row>
    <row r="1239" spans="2:6" x14ac:dyDescent="0.3">
      <c r="B1239" s="25" t="s">
        <v>35</v>
      </c>
      <c r="C1239" s="26" t="s">
        <v>9</v>
      </c>
      <c r="D1239" s="26" t="s">
        <v>36</v>
      </c>
      <c r="E1239" s="26">
        <v>0.5</v>
      </c>
      <c r="F1239" s="30">
        <v>148047.04999999999</v>
      </c>
    </row>
    <row r="1240" spans="2:6" x14ac:dyDescent="0.3">
      <c r="B1240" s="27" t="s">
        <v>35</v>
      </c>
      <c r="C1240" s="28" t="s">
        <v>9</v>
      </c>
      <c r="D1240" s="28" t="s">
        <v>36</v>
      </c>
      <c r="E1240" s="28">
        <v>0.25</v>
      </c>
      <c r="F1240" s="31">
        <v>138017.42499999999</v>
      </c>
    </row>
    <row r="1241" spans="2:6" x14ac:dyDescent="0.3">
      <c r="B1241" s="25" t="s">
        <v>35</v>
      </c>
      <c r="C1241" s="26" t="s">
        <v>9</v>
      </c>
      <c r="D1241" s="26" t="s">
        <v>36</v>
      </c>
      <c r="E1241" s="26">
        <v>0.25</v>
      </c>
      <c r="F1241" s="30">
        <v>138017.42499999999</v>
      </c>
    </row>
    <row r="1242" spans="2:6" x14ac:dyDescent="0.3">
      <c r="B1242" s="27" t="s">
        <v>35</v>
      </c>
      <c r="C1242" s="28" t="s">
        <v>9</v>
      </c>
      <c r="D1242" s="28" t="s">
        <v>36</v>
      </c>
      <c r="E1242" s="28">
        <v>0.25</v>
      </c>
      <c r="F1242" s="31">
        <v>138017.42499999999</v>
      </c>
    </row>
    <row r="1243" spans="2:6" x14ac:dyDescent="0.3">
      <c r="B1243" s="25" t="s">
        <v>35</v>
      </c>
      <c r="C1243" s="26" t="s">
        <v>9</v>
      </c>
      <c r="D1243" s="26" t="s">
        <v>36</v>
      </c>
      <c r="E1243" s="26">
        <v>0.25</v>
      </c>
      <c r="F1243" s="30">
        <v>138017.42499999999</v>
      </c>
    </row>
    <row r="1244" spans="2:6" x14ac:dyDescent="0.3">
      <c r="B1244" s="27" t="s">
        <v>35</v>
      </c>
      <c r="C1244" s="28" t="s">
        <v>9</v>
      </c>
      <c r="D1244" s="28" t="s">
        <v>36</v>
      </c>
      <c r="E1244" s="28">
        <v>0.05</v>
      </c>
      <c r="F1244" s="31">
        <v>124807.675</v>
      </c>
    </row>
    <row r="1245" spans="2:6" x14ac:dyDescent="0.3">
      <c r="B1245" s="25" t="s">
        <v>35</v>
      </c>
      <c r="C1245" s="26" t="s">
        <v>9</v>
      </c>
      <c r="D1245" s="26" t="s">
        <v>36</v>
      </c>
      <c r="E1245" s="26">
        <v>0.05</v>
      </c>
      <c r="F1245" s="30">
        <v>124807.675</v>
      </c>
    </row>
    <row r="1246" spans="2:6" x14ac:dyDescent="0.3">
      <c r="B1246" s="27" t="s">
        <v>35</v>
      </c>
      <c r="C1246" s="28" t="s">
        <v>9</v>
      </c>
      <c r="D1246" s="28" t="s">
        <v>36</v>
      </c>
      <c r="E1246" s="28">
        <v>0.05</v>
      </c>
      <c r="F1246" s="31">
        <v>124807.675</v>
      </c>
    </row>
    <row r="1247" spans="2:6" x14ac:dyDescent="0.3">
      <c r="B1247" s="25" t="s">
        <v>35</v>
      </c>
      <c r="C1247" s="26" t="s">
        <v>9</v>
      </c>
      <c r="D1247" s="26" t="s">
        <v>36</v>
      </c>
      <c r="E1247" s="26">
        <v>0</v>
      </c>
      <c r="F1247" s="30">
        <v>90462.324999999997</v>
      </c>
    </row>
    <row r="1248" spans="2:6" x14ac:dyDescent="0.3">
      <c r="B1248" s="27" t="s">
        <v>35</v>
      </c>
      <c r="C1248" s="28" t="s">
        <v>9</v>
      </c>
      <c r="D1248" s="28" t="s">
        <v>36</v>
      </c>
      <c r="E1248" s="28" t="s">
        <v>25</v>
      </c>
      <c r="F1248" s="31">
        <v>148802.9032</v>
      </c>
    </row>
    <row r="1249" spans="2:6" x14ac:dyDescent="0.3">
      <c r="B1249" s="25" t="s">
        <v>35</v>
      </c>
      <c r="C1249" s="26" t="s">
        <v>9</v>
      </c>
      <c r="D1249" s="26" t="s">
        <v>37</v>
      </c>
      <c r="E1249" s="26">
        <v>1</v>
      </c>
      <c r="F1249" s="30">
        <v>59963447.890000001</v>
      </c>
    </row>
    <row r="1250" spans="2:6" x14ac:dyDescent="0.3">
      <c r="B1250" s="27" t="s">
        <v>35</v>
      </c>
      <c r="C1250" s="28" t="s">
        <v>9</v>
      </c>
      <c r="D1250" s="28" t="s">
        <v>37</v>
      </c>
      <c r="E1250" s="28">
        <v>0.95</v>
      </c>
      <c r="F1250" s="31">
        <v>43733077.25</v>
      </c>
    </row>
    <row r="1251" spans="2:6" x14ac:dyDescent="0.3">
      <c r="B1251" s="25" t="s">
        <v>35</v>
      </c>
      <c r="C1251" s="26" t="s">
        <v>9</v>
      </c>
      <c r="D1251" s="26" t="s">
        <v>37</v>
      </c>
      <c r="E1251" s="26">
        <v>0.95</v>
      </c>
      <c r="F1251" s="30">
        <v>43733077.25</v>
      </c>
    </row>
    <row r="1252" spans="2:6" x14ac:dyDescent="0.3">
      <c r="B1252" s="27" t="s">
        <v>35</v>
      </c>
      <c r="C1252" s="28" t="s">
        <v>9</v>
      </c>
      <c r="D1252" s="28" t="s">
        <v>37</v>
      </c>
      <c r="E1252" s="28">
        <v>0.95</v>
      </c>
      <c r="F1252" s="31">
        <v>43733077.25</v>
      </c>
    </row>
    <row r="1253" spans="2:6" x14ac:dyDescent="0.3">
      <c r="B1253" s="25" t="s">
        <v>35</v>
      </c>
      <c r="C1253" s="26" t="s">
        <v>9</v>
      </c>
      <c r="D1253" s="26" t="s">
        <v>37</v>
      </c>
      <c r="E1253" s="26">
        <v>0.75</v>
      </c>
      <c r="F1253" s="30">
        <v>37990854.859999999</v>
      </c>
    </row>
    <row r="1254" spans="2:6" x14ac:dyDescent="0.3">
      <c r="B1254" s="27" t="s">
        <v>35</v>
      </c>
      <c r="C1254" s="28" t="s">
        <v>9</v>
      </c>
      <c r="D1254" s="28" t="s">
        <v>37</v>
      </c>
      <c r="E1254" s="28">
        <v>0.75</v>
      </c>
      <c r="F1254" s="31">
        <v>37990854.859999999</v>
      </c>
    </row>
    <row r="1255" spans="2:6" x14ac:dyDescent="0.3">
      <c r="B1255" s="25" t="s">
        <v>35</v>
      </c>
      <c r="C1255" s="26" t="s">
        <v>9</v>
      </c>
      <c r="D1255" s="26" t="s">
        <v>37</v>
      </c>
      <c r="E1255" s="26">
        <v>0.75</v>
      </c>
      <c r="F1255" s="30">
        <v>37990854.859999999</v>
      </c>
    </row>
    <row r="1256" spans="2:6" x14ac:dyDescent="0.3">
      <c r="B1256" s="27" t="s">
        <v>35</v>
      </c>
      <c r="C1256" s="28" t="s">
        <v>9</v>
      </c>
      <c r="D1256" s="28" t="s">
        <v>37</v>
      </c>
      <c r="E1256" s="28">
        <v>0.75</v>
      </c>
      <c r="F1256" s="31">
        <v>37990854.859999999</v>
      </c>
    </row>
    <row r="1257" spans="2:6" x14ac:dyDescent="0.3">
      <c r="B1257" s="25" t="s">
        <v>35</v>
      </c>
      <c r="C1257" s="26" t="s">
        <v>9</v>
      </c>
      <c r="D1257" s="26" t="s">
        <v>37</v>
      </c>
      <c r="E1257" s="26">
        <v>0.5</v>
      </c>
      <c r="F1257" s="30">
        <v>34066875.539999999</v>
      </c>
    </row>
    <row r="1258" spans="2:6" x14ac:dyDescent="0.3">
      <c r="B1258" s="27" t="s">
        <v>35</v>
      </c>
      <c r="C1258" s="28" t="s">
        <v>9</v>
      </c>
      <c r="D1258" s="28" t="s">
        <v>37</v>
      </c>
      <c r="E1258" s="28">
        <v>0.5</v>
      </c>
      <c r="F1258" s="31">
        <v>34066875.539999999</v>
      </c>
    </row>
    <row r="1259" spans="2:6" x14ac:dyDescent="0.3">
      <c r="B1259" s="25" t="s">
        <v>35</v>
      </c>
      <c r="C1259" s="26" t="s">
        <v>9</v>
      </c>
      <c r="D1259" s="26" t="s">
        <v>37</v>
      </c>
      <c r="E1259" s="26">
        <v>0.5</v>
      </c>
      <c r="F1259" s="30">
        <v>34066875.539999999</v>
      </c>
    </row>
    <row r="1260" spans="2:6" x14ac:dyDescent="0.3">
      <c r="B1260" s="27" t="s">
        <v>35</v>
      </c>
      <c r="C1260" s="28" t="s">
        <v>9</v>
      </c>
      <c r="D1260" s="28" t="s">
        <v>37</v>
      </c>
      <c r="E1260" s="28">
        <v>0.5</v>
      </c>
      <c r="F1260" s="31">
        <v>34066875.539999999</v>
      </c>
    </row>
    <row r="1261" spans="2:6" x14ac:dyDescent="0.3">
      <c r="B1261" s="25" t="s">
        <v>35</v>
      </c>
      <c r="C1261" s="26" t="s">
        <v>9</v>
      </c>
      <c r="D1261" s="26" t="s">
        <v>37</v>
      </c>
      <c r="E1261" s="26">
        <v>0.5</v>
      </c>
      <c r="F1261" s="30">
        <v>34066875.539999999</v>
      </c>
    </row>
    <row r="1262" spans="2:6" x14ac:dyDescent="0.3">
      <c r="B1262" s="27" t="s">
        <v>35</v>
      </c>
      <c r="C1262" s="28" t="s">
        <v>9</v>
      </c>
      <c r="D1262" s="28" t="s">
        <v>37</v>
      </c>
      <c r="E1262" s="28">
        <v>0.25</v>
      </c>
      <c r="F1262" s="31">
        <v>30355250.739999998</v>
      </c>
    </row>
    <row r="1263" spans="2:6" x14ac:dyDescent="0.3">
      <c r="B1263" s="25" t="s">
        <v>35</v>
      </c>
      <c r="C1263" s="26" t="s">
        <v>9</v>
      </c>
      <c r="D1263" s="26" t="s">
        <v>37</v>
      </c>
      <c r="E1263" s="26">
        <v>0.25</v>
      </c>
      <c r="F1263" s="30">
        <v>30355250.739999998</v>
      </c>
    </row>
    <row r="1264" spans="2:6" x14ac:dyDescent="0.3">
      <c r="B1264" s="27" t="s">
        <v>35</v>
      </c>
      <c r="C1264" s="28" t="s">
        <v>9</v>
      </c>
      <c r="D1264" s="28" t="s">
        <v>37</v>
      </c>
      <c r="E1264" s="28">
        <v>0.25</v>
      </c>
      <c r="F1264" s="31">
        <v>30355250.739999998</v>
      </c>
    </row>
    <row r="1265" spans="2:6" x14ac:dyDescent="0.3">
      <c r="B1265" s="25" t="s">
        <v>35</v>
      </c>
      <c r="C1265" s="26" t="s">
        <v>9</v>
      </c>
      <c r="D1265" s="26" t="s">
        <v>37</v>
      </c>
      <c r="E1265" s="26">
        <v>0.25</v>
      </c>
      <c r="F1265" s="30">
        <v>30355250.739999998</v>
      </c>
    </row>
    <row r="1266" spans="2:6" x14ac:dyDescent="0.3">
      <c r="B1266" s="27" t="s">
        <v>35</v>
      </c>
      <c r="C1266" s="28" t="s">
        <v>9</v>
      </c>
      <c r="D1266" s="28" t="s">
        <v>37</v>
      </c>
      <c r="E1266" s="28">
        <v>0.05</v>
      </c>
      <c r="F1266" s="31">
        <v>25617170.23</v>
      </c>
    </row>
    <row r="1267" spans="2:6" x14ac:dyDescent="0.3">
      <c r="B1267" s="25" t="s">
        <v>35</v>
      </c>
      <c r="C1267" s="26" t="s">
        <v>9</v>
      </c>
      <c r="D1267" s="26" t="s">
        <v>37</v>
      </c>
      <c r="E1267" s="26">
        <v>0.05</v>
      </c>
      <c r="F1267" s="30">
        <v>25617170.23</v>
      </c>
    </row>
    <row r="1268" spans="2:6" x14ac:dyDescent="0.3">
      <c r="B1268" s="27" t="s">
        <v>35</v>
      </c>
      <c r="C1268" s="28" t="s">
        <v>9</v>
      </c>
      <c r="D1268" s="28" t="s">
        <v>37</v>
      </c>
      <c r="E1268" s="28">
        <v>0.05</v>
      </c>
      <c r="F1268" s="31">
        <v>25617170.23</v>
      </c>
    </row>
    <row r="1269" spans="2:6" x14ac:dyDescent="0.3">
      <c r="B1269" s="25" t="s">
        <v>35</v>
      </c>
      <c r="C1269" s="26" t="s">
        <v>9</v>
      </c>
      <c r="D1269" s="26" t="s">
        <v>37</v>
      </c>
      <c r="E1269" s="26">
        <v>0</v>
      </c>
      <c r="F1269" s="30">
        <v>16631572.51</v>
      </c>
    </row>
    <row r="1270" spans="2:6" x14ac:dyDescent="0.3">
      <c r="B1270" s="27" t="s">
        <v>35</v>
      </c>
      <c r="C1270" s="28" t="s">
        <v>9</v>
      </c>
      <c r="D1270" s="28" t="s">
        <v>37</v>
      </c>
      <c r="E1270" s="28" t="s">
        <v>25</v>
      </c>
      <c r="F1270" s="31">
        <v>34298195.979999997</v>
      </c>
    </row>
    <row r="1271" spans="2:6" x14ac:dyDescent="0.3">
      <c r="B1271" s="25" t="s">
        <v>35</v>
      </c>
      <c r="C1271" s="26" t="s">
        <v>9</v>
      </c>
      <c r="D1271" s="26" t="s">
        <v>38</v>
      </c>
      <c r="E1271" s="26">
        <v>1</v>
      </c>
      <c r="F1271" s="30">
        <v>36118084.359999999</v>
      </c>
    </row>
    <row r="1272" spans="2:6" x14ac:dyDescent="0.3">
      <c r="B1272" s="27" t="s">
        <v>35</v>
      </c>
      <c r="C1272" s="28" t="s">
        <v>9</v>
      </c>
      <c r="D1272" s="28" t="s">
        <v>38</v>
      </c>
      <c r="E1272" s="28">
        <v>0.95</v>
      </c>
      <c r="F1272" s="31">
        <v>27764405.949999999</v>
      </c>
    </row>
    <row r="1273" spans="2:6" x14ac:dyDescent="0.3">
      <c r="B1273" s="25" t="s">
        <v>35</v>
      </c>
      <c r="C1273" s="26" t="s">
        <v>9</v>
      </c>
      <c r="D1273" s="26" t="s">
        <v>38</v>
      </c>
      <c r="E1273" s="26">
        <v>0.95</v>
      </c>
      <c r="F1273" s="30">
        <v>27764405.949999999</v>
      </c>
    </row>
    <row r="1274" spans="2:6" x14ac:dyDescent="0.3">
      <c r="B1274" s="27" t="s">
        <v>35</v>
      </c>
      <c r="C1274" s="28" t="s">
        <v>9</v>
      </c>
      <c r="D1274" s="28" t="s">
        <v>38</v>
      </c>
      <c r="E1274" s="28">
        <v>0.95</v>
      </c>
      <c r="F1274" s="31">
        <v>27764405.949999999</v>
      </c>
    </row>
    <row r="1275" spans="2:6" x14ac:dyDescent="0.3">
      <c r="B1275" s="25" t="s">
        <v>35</v>
      </c>
      <c r="C1275" s="26" t="s">
        <v>9</v>
      </c>
      <c r="D1275" s="26" t="s">
        <v>38</v>
      </c>
      <c r="E1275" s="26">
        <v>0.75</v>
      </c>
      <c r="F1275" s="30">
        <v>23759902.760000002</v>
      </c>
    </row>
    <row r="1276" spans="2:6" x14ac:dyDescent="0.3">
      <c r="B1276" s="27" t="s">
        <v>35</v>
      </c>
      <c r="C1276" s="28" t="s">
        <v>9</v>
      </c>
      <c r="D1276" s="28" t="s">
        <v>38</v>
      </c>
      <c r="E1276" s="28">
        <v>0.75</v>
      </c>
      <c r="F1276" s="31">
        <v>23759902.760000002</v>
      </c>
    </row>
    <row r="1277" spans="2:6" x14ac:dyDescent="0.3">
      <c r="B1277" s="25" t="s">
        <v>35</v>
      </c>
      <c r="C1277" s="26" t="s">
        <v>9</v>
      </c>
      <c r="D1277" s="26" t="s">
        <v>38</v>
      </c>
      <c r="E1277" s="26">
        <v>0.75</v>
      </c>
      <c r="F1277" s="30">
        <v>23759902.760000002</v>
      </c>
    </row>
    <row r="1278" spans="2:6" x14ac:dyDescent="0.3">
      <c r="B1278" s="27" t="s">
        <v>35</v>
      </c>
      <c r="C1278" s="28" t="s">
        <v>9</v>
      </c>
      <c r="D1278" s="28" t="s">
        <v>38</v>
      </c>
      <c r="E1278" s="28">
        <v>0.75</v>
      </c>
      <c r="F1278" s="31">
        <v>23759902.760000002</v>
      </c>
    </row>
    <row r="1279" spans="2:6" x14ac:dyDescent="0.3">
      <c r="B1279" s="25" t="s">
        <v>35</v>
      </c>
      <c r="C1279" s="26" t="s">
        <v>9</v>
      </c>
      <c r="D1279" s="26" t="s">
        <v>38</v>
      </c>
      <c r="E1279" s="26">
        <v>0.5</v>
      </c>
      <c r="F1279" s="30">
        <v>20786670.710000001</v>
      </c>
    </row>
    <row r="1280" spans="2:6" x14ac:dyDescent="0.3">
      <c r="B1280" s="27" t="s">
        <v>35</v>
      </c>
      <c r="C1280" s="28" t="s">
        <v>9</v>
      </c>
      <c r="D1280" s="28" t="s">
        <v>38</v>
      </c>
      <c r="E1280" s="28">
        <v>0.5</v>
      </c>
      <c r="F1280" s="31">
        <v>20786670.710000001</v>
      </c>
    </row>
    <row r="1281" spans="2:6" x14ac:dyDescent="0.3">
      <c r="B1281" s="25" t="s">
        <v>35</v>
      </c>
      <c r="C1281" s="26" t="s">
        <v>9</v>
      </c>
      <c r="D1281" s="26" t="s">
        <v>38</v>
      </c>
      <c r="E1281" s="26">
        <v>0.5</v>
      </c>
      <c r="F1281" s="30">
        <v>20786670.710000001</v>
      </c>
    </row>
    <row r="1282" spans="2:6" x14ac:dyDescent="0.3">
      <c r="B1282" s="27" t="s">
        <v>35</v>
      </c>
      <c r="C1282" s="28" t="s">
        <v>9</v>
      </c>
      <c r="D1282" s="28" t="s">
        <v>38</v>
      </c>
      <c r="E1282" s="28">
        <v>0.5</v>
      </c>
      <c r="F1282" s="31">
        <v>20786670.710000001</v>
      </c>
    </row>
    <row r="1283" spans="2:6" x14ac:dyDescent="0.3">
      <c r="B1283" s="25" t="s">
        <v>35</v>
      </c>
      <c r="C1283" s="26" t="s">
        <v>9</v>
      </c>
      <c r="D1283" s="26" t="s">
        <v>38</v>
      </c>
      <c r="E1283" s="26">
        <v>0.5</v>
      </c>
      <c r="F1283" s="30">
        <v>20786670.710000001</v>
      </c>
    </row>
    <row r="1284" spans="2:6" x14ac:dyDescent="0.3">
      <c r="B1284" s="27" t="s">
        <v>35</v>
      </c>
      <c r="C1284" s="28" t="s">
        <v>9</v>
      </c>
      <c r="D1284" s="28" t="s">
        <v>38</v>
      </c>
      <c r="E1284" s="28">
        <v>0.25</v>
      </c>
      <c r="F1284" s="31">
        <v>17960691.079999998</v>
      </c>
    </row>
    <row r="1285" spans="2:6" x14ac:dyDescent="0.3">
      <c r="B1285" s="25" t="s">
        <v>35</v>
      </c>
      <c r="C1285" s="26" t="s">
        <v>9</v>
      </c>
      <c r="D1285" s="26" t="s">
        <v>38</v>
      </c>
      <c r="E1285" s="26">
        <v>0.25</v>
      </c>
      <c r="F1285" s="30">
        <v>17960691.079999998</v>
      </c>
    </row>
    <row r="1286" spans="2:6" x14ac:dyDescent="0.3">
      <c r="B1286" s="27" t="s">
        <v>35</v>
      </c>
      <c r="C1286" s="28" t="s">
        <v>9</v>
      </c>
      <c r="D1286" s="28" t="s">
        <v>38</v>
      </c>
      <c r="E1286" s="28">
        <v>0.25</v>
      </c>
      <c r="F1286" s="31">
        <v>17960691.079999998</v>
      </c>
    </row>
    <row r="1287" spans="2:6" x14ac:dyDescent="0.3">
      <c r="B1287" s="25" t="s">
        <v>35</v>
      </c>
      <c r="C1287" s="26" t="s">
        <v>9</v>
      </c>
      <c r="D1287" s="26" t="s">
        <v>38</v>
      </c>
      <c r="E1287" s="26">
        <v>0.25</v>
      </c>
      <c r="F1287" s="30">
        <v>17960691.079999998</v>
      </c>
    </row>
    <row r="1288" spans="2:6" x14ac:dyDescent="0.3">
      <c r="B1288" s="27" t="s">
        <v>35</v>
      </c>
      <c r="C1288" s="28" t="s">
        <v>9</v>
      </c>
      <c r="D1288" s="28" t="s">
        <v>38</v>
      </c>
      <c r="E1288" s="28">
        <v>0.05</v>
      </c>
      <c r="F1288" s="31">
        <v>14701475.470000001</v>
      </c>
    </row>
    <row r="1289" spans="2:6" x14ac:dyDescent="0.3">
      <c r="B1289" s="25" t="s">
        <v>35</v>
      </c>
      <c r="C1289" s="26" t="s">
        <v>9</v>
      </c>
      <c r="D1289" s="26" t="s">
        <v>38</v>
      </c>
      <c r="E1289" s="26">
        <v>0.05</v>
      </c>
      <c r="F1289" s="30">
        <v>14701475.470000001</v>
      </c>
    </row>
    <row r="1290" spans="2:6" x14ac:dyDescent="0.3">
      <c r="B1290" s="27" t="s">
        <v>35</v>
      </c>
      <c r="C1290" s="28" t="s">
        <v>9</v>
      </c>
      <c r="D1290" s="28" t="s">
        <v>38</v>
      </c>
      <c r="E1290" s="28">
        <v>0.05</v>
      </c>
      <c r="F1290" s="31">
        <v>14701475.470000001</v>
      </c>
    </row>
    <row r="1291" spans="2:6" x14ac:dyDescent="0.3">
      <c r="B1291" s="25" t="s">
        <v>35</v>
      </c>
      <c r="C1291" s="26" t="s">
        <v>9</v>
      </c>
      <c r="D1291" s="26" t="s">
        <v>38</v>
      </c>
      <c r="E1291" s="26">
        <v>0</v>
      </c>
      <c r="F1291" s="30">
        <v>9892309.8220000006</v>
      </c>
    </row>
    <row r="1292" spans="2:6" x14ac:dyDescent="0.3">
      <c r="B1292" s="27" t="s">
        <v>35</v>
      </c>
      <c r="C1292" s="28" t="s">
        <v>9</v>
      </c>
      <c r="D1292" s="28" t="s">
        <v>38</v>
      </c>
      <c r="E1292" s="28" t="s">
        <v>25</v>
      </c>
      <c r="F1292" s="31">
        <v>20951924.579999998</v>
      </c>
    </row>
    <row r="1293" spans="2:6" x14ac:dyDescent="0.3">
      <c r="B1293" s="25" t="s">
        <v>35</v>
      </c>
      <c r="C1293" s="26" t="s">
        <v>9</v>
      </c>
      <c r="D1293" s="26" t="s">
        <v>39</v>
      </c>
      <c r="E1293" s="26">
        <v>1</v>
      </c>
      <c r="F1293" s="30">
        <v>23000056.239999998</v>
      </c>
    </row>
    <row r="1294" spans="2:6" x14ac:dyDescent="0.3">
      <c r="B1294" s="27" t="s">
        <v>35</v>
      </c>
      <c r="C1294" s="28" t="s">
        <v>9</v>
      </c>
      <c r="D1294" s="28" t="s">
        <v>39</v>
      </c>
      <c r="E1294" s="28">
        <v>0.95</v>
      </c>
      <c r="F1294" s="31">
        <v>17063368.59</v>
      </c>
    </row>
    <row r="1295" spans="2:6" x14ac:dyDescent="0.3">
      <c r="B1295" s="25" t="s">
        <v>35</v>
      </c>
      <c r="C1295" s="26" t="s">
        <v>9</v>
      </c>
      <c r="D1295" s="26" t="s">
        <v>39</v>
      </c>
      <c r="E1295" s="26">
        <v>0.95</v>
      </c>
      <c r="F1295" s="30">
        <v>17063368.59</v>
      </c>
    </row>
    <row r="1296" spans="2:6" x14ac:dyDescent="0.3">
      <c r="B1296" s="27" t="s">
        <v>35</v>
      </c>
      <c r="C1296" s="28" t="s">
        <v>9</v>
      </c>
      <c r="D1296" s="28" t="s">
        <v>39</v>
      </c>
      <c r="E1296" s="28">
        <v>0.95</v>
      </c>
      <c r="F1296" s="31">
        <v>17063368.59</v>
      </c>
    </row>
    <row r="1297" spans="2:6" x14ac:dyDescent="0.3">
      <c r="B1297" s="25" t="s">
        <v>35</v>
      </c>
      <c r="C1297" s="26" t="s">
        <v>9</v>
      </c>
      <c r="D1297" s="26" t="s">
        <v>39</v>
      </c>
      <c r="E1297" s="26">
        <v>0.75</v>
      </c>
      <c r="F1297" s="30">
        <v>14307882.560000001</v>
      </c>
    </row>
    <row r="1298" spans="2:6" x14ac:dyDescent="0.3">
      <c r="B1298" s="27" t="s">
        <v>35</v>
      </c>
      <c r="C1298" s="28" t="s">
        <v>9</v>
      </c>
      <c r="D1298" s="28" t="s">
        <v>39</v>
      </c>
      <c r="E1298" s="28">
        <v>0.75</v>
      </c>
      <c r="F1298" s="31">
        <v>14307882.560000001</v>
      </c>
    </row>
    <row r="1299" spans="2:6" x14ac:dyDescent="0.3">
      <c r="B1299" s="25" t="s">
        <v>35</v>
      </c>
      <c r="C1299" s="26" t="s">
        <v>9</v>
      </c>
      <c r="D1299" s="26" t="s">
        <v>39</v>
      </c>
      <c r="E1299" s="26">
        <v>0.75</v>
      </c>
      <c r="F1299" s="30">
        <v>14307882.560000001</v>
      </c>
    </row>
    <row r="1300" spans="2:6" x14ac:dyDescent="0.3">
      <c r="B1300" s="27" t="s">
        <v>35</v>
      </c>
      <c r="C1300" s="28" t="s">
        <v>9</v>
      </c>
      <c r="D1300" s="28" t="s">
        <v>39</v>
      </c>
      <c r="E1300" s="28">
        <v>0.75</v>
      </c>
      <c r="F1300" s="31">
        <v>14307882.560000001</v>
      </c>
    </row>
    <row r="1301" spans="2:6" x14ac:dyDescent="0.3">
      <c r="B1301" s="25" t="s">
        <v>35</v>
      </c>
      <c r="C1301" s="26" t="s">
        <v>9</v>
      </c>
      <c r="D1301" s="26" t="s">
        <v>39</v>
      </c>
      <c r="E1301" s="26">
        <v>0.5</v>
      </c>
      <c r="F1301" s="30">
        <v>12655098.470000001</v>
      </c>
    </row>
    <row r="1302" spans="2:6" x14ac:dyDescent="0.3">
      <c r="B1302" s="27" t="s">
        <v>35</v>
      </c>
      <c r="C1302" s="28" t="s">
        <v>9</v>
      </c>
      <c r="D1302" s="28" t="s">
        <v>39</v>
      </c>
      <c r="E1302" s="28">
        <v>0.5</v>
      </c>
      <c r="F1302" s="31">
        <v>12655098.470000001</v>
      </c>
    </row>
    <row r="1303" spans="2:6" x14ac:dyDescent="0.3">
      <c r="B1303" s="25" t="s">
        <v>35</v>
      </c>
      <c r="C1303" s="26" t="s">
        <v>9</v>
      </c>
      <c r="D1303" s="26" t="s">
        <v>39</v>
      </c>
      <c r="E1303" s="26">
        <v>0.5</v>
      </c>
      <c r="F1303" s="30">
        <v>12655098.470000001</v>
      </c>
    </row>
    <row r="1304" spans="2:6" x14ac:dyDescent="0.3">
      <c r="B1304" s="27" t="s">
        <v>35</v>
      </c>
      <c r="C1304" s="28" t="s">
        <v>9</v>
      </c>
      <c r="D1304" s="28" t="s">
        <v>39</v>
      </c>
      <c r="E1304" s="28">
        <v>0.5</v>
      </c>
      <c r="F1304" s="31">
        <v>12655098.470000001</v>
      </c>
    </row>
    <row r="1305" spans="2:6" x14ac:dyDescent="0.3">
      <c r="B1305" s="25" t="s">
        <v>35</v>
      </c>
      <c r="C1305" s="26" t="s">
        <v>9</v>
      </c>
      <c r="D1305" s="26" t="s">
        <v>39</v>
      </c>
      <c r="E1305" s="26">
        <v>0.5</v>
      </c>
      <c r="F1305" s="30">
        <v>12655098.470000001</v>
      </c>
    </row>
    <row r="1306" spans="2:6" x14ac:dyDescent="0.3">
      <c r="B1306" s="27" t="s">
        <v>35</v>
      </c>
      <c r="C1306" s="28" t="s">
        <v>9</v>
      </c>
      <c r="D1306" s="28" t="s">
        <v>39</v>
      </c>
      <c r="E1306" s="28">
        <v>0.25</v>
      </c>
      <c r="F1306" s="31">
        <v>11052525.17</v>
      </c>
    </row>
    <row r="1307" spans="2:6" x14ac:dyDescent="0.3">
      <c r="B1307" s="25" t="s">
        <v>35</v>
      </c>
      <c r="C1307" s="26" t="s">
        <v>9</v>
      </c>
      <c r="D1307" s="26" t="s">
        <v>39</v>
      </c>
      <c r="E1307" s="26">
        <v>0.25</v>
      </c>
      <c r="F1307" s="30">
        <v>11052525.17</v>
      </c>
    </row>
    <row r="1308" spans="2:6" x14ac:dyDescent="0.3">
      <c r="B1308" s="27" t="s">
        <v>35</v>
      </c>
      <c r="C1308" s="28" t="s">
        <v>9</v>
      </c>
      <c r="D1308" s="28" t="s">
        <v>39</v>
      </c>
      <c r="E1308" s="28">
        <v>0.25</v>
      </c>
      <c r="F1308" s="31">
        <v>11052525.17</v>
      </c>
    </row>
    <row r="1309" spans="2:6" x14ac:dyDescent="0.3">
      <c r="B1309" s="25" t="s">
        <v>35</v>
      </c>
      <c r="C1309" s="26" t="s">
        <v>9</v>
      </c>
      <c r="D1309" s="26" t="s">
        <v>39</v>
      </c>
      <c r="E1309" s="26">
        <v>0.25</v>
      </c>
      <c r="F1309" s="30">
        <v>11052525.17</v>
      </c>
    </row>
    <row r="1310" spans="2:6" x14ac:dyDescent="0.3">
      <c r="B1310" s="27" t="s">
        <v>35</v>
      </c>
      <c r="C1310" s="28" t="s">
        <v>9</v>
      </c>
      <c r="D1310" s="28" t="s">
        <v>39</v>
      </c>
      <c r="E1310" s="28">
        <v>0.05</v>
      </c>
      <c r="F1310" s="31">
        <v>8909463.4350000005</v>
      </c>
    </row>
    <row r="1311" spans="2:6" x14ac:dyDescent="0.3">
      <c r="B1311" s="25" t="s">
        <v>35</v>
      </c>
      <c r="C1311" s="26" t="s">
        <v>9</v>
      </c>
      <c r="D1311" s="26" t="s">
        <v>39</v>
      </c>
      <c r="E1311" s="26">
        <v>0.05</v>
      </c>
      <c r="F1311" s="30">
        <v>8909463.4350000005</v>
      </c>
    </row>
    <row r="1312" spans="2:6" x14ac:dyDescent="0.3">
      <c r="B1312" s="27" t="s">
        <v>35</v>
      </c>
      <c r="C1312" s="28" t="s">
        <v>9</v>
      </c>
      <c r="D1312" s="28" t="s">
        <v>39</v>
      </c>
      <c r="E1312" s="28">
        <v>0.05</v>
      </c>
      <c r="F1312" s="31">
        <v>8909463.4350000005</v>
      </c>
    </row>
    <row r="1313" spans="2:6" x14ac:dyDescent="0.3">
      <c r="B1313" s="25" t="s">
        <v>35</v>
      </c>
      <c r="C1313" s="26" t="s">
        <v>9</v>
      </c>
      <c r="D1313" s="26" t="s">
        <v>39</v>
      </c>
      <c r="E1313" s="26">
        <v>0</v>
      </c>
      <c r="F1313" s="30">
        <v>5909309.21</v>
      </c>
    </row>
    <row r="1314" spans="2:6" x14ac:dyDescent="0.3">
      <c r="B1314" s="27" t="s">
        <v>35</v>
      </c>
      <c r="C1314" s="28" t="s">
        <v>9</v>
      </c>
      <c r="D1314" s="28" t="s">
        <v>39</v>
      </c>
      <c r="E1314" s="28" t="s">
        <v>25</v>
      </c>
      <c r="F1314" s="31">
        <v>12759822.33</v>
      </c>
    </row>
    <row r="1315" spans="2:6" x14ac:dyDescent="0.3">
      <c r="B1315" s="25" t="s">
        <v>35</v>
      </c>
      <c r="C1315" s="26" t="s">
        <v>9</v>
      </c>
      <c r="D1315" s="26" t="s">
        <v>40</v>
      </c>
      <c r="E1315" s="26">
        <v>1</v>
      </c>
      <c r="F1315" s="30">
        <v>171.16797800000001</v>
      </c>
    </row>
    <row r="1316" spans="2:6" x14ac:dyDescent="0.3">
      <c r="B1316" s="27" t="s">
        <v>35</v>
      </c>
      <c r="C1316" s="28" t="s">
        <v>9</v>
      </c>
      <c r="D1316" s="28" t="s">
        <v>40</v>
      </c>
      <c r="E1316" s="28">
        <v>0.95</v>
      </c>
      <c r="F1316" s="31">
        <v>171.16179700000001</v>
      </c>
    </row>
    <row r="1317" spans="2:6" x14ac:dyDescent="0.3">
      <c r="B1317" s="25" t="s">
        <v>35</v>
      </c>
      <c r="C1317" s="26" t="s">
        <v>9</v>
      </c>
      <c r="D1317" s="26" t="s">
        <v>40</v>
      </c>
      <c r="E1317" s="26">
        <v>0.95</v>
      </c>
      <c r="F1317" s="30">
        <v>171.16179700000001</v>
      </c>
    </row>
    <row r="1318" spans="2:6" x14ac:dyDescent="0.3">
      <c r="B1318" s="27" t="s">
        <v>35</v>
      </c>
      <c r="C1318" s="28" t="s">
        <v>9</v>
      </c>
      <c r="D1318" s="28" t="s">
        <v>40</v>
      </c>
      <c r="E1318" s="28">
        <v>0.95</v>
      </c>
      <c r="F1318" s="31">
        <v>171.16179700000001</v>
      </c>
    </row>
    <row r="1319" spans="2:6" x14ac:dyDescent="0.3">
      <c r="B1319" s="25" t="s">
        <v>35</v>
      </c>
      <c r="C1319" s="26" t="s">
        <v>9</v>
      </c>
      <c r="D1319" s="26" t="s">
        <v>40</v>
      </c>
      <c r="E1319" s="26">
        <v>0.75</v>
      </c>
      <c r="F1319" s="30">
        <v>152.90503000000001</v>
      </c>
    </row>
    <row r="1320" spans="2:6" x14ac:dyDescent="0.3">
      <c r="B1320" s="27" t="s">
        <v>35</v>
      </c>
      <c r="C1320" s="28" t="s">
        <v>9</v>
      </c>
      <c r="D1320" s="28" t="s">
        <v>40</v>
      </c>
      <c r="E1320" s="28">
        <v>0.75</v>
      </c>
      <c r="F1320" s="31">
        <v>152.90503000000001</v>
      </c>
    </row>
    <row r="1321" spans="2:6" x14ac:dyDescent="0.3">
      <c r="B1321" s="25" t="s">
        <v>35</v>
      </c>
      <c r="C1321" s="26" t="s">
        <v>9</v>
      </c>
      <c r="D1321" s="26" t="s">
        <v>40</v>
      </c>
      <c r="E1321" s="26">
        <v>0.75</v>
      </c>
      <c r="F1321" s="30">
        <v>152.90503000000001</v>
      </c>
    </row>
    <row r="1322" spans="2:6" x14ac:dyDescent="0.3">
      <c r="B1322" s="27" t="s">
        <v>35</v>
      </c>
      <c r="C1322" s="28" t="s">
        <v>9</v>
      </c>
      <c r="D1322" s="28" t="s">
        <v>40</v>
      </c>
      <c r="E1322" s="28">
        <v>0.75</v>
      </c>
      <c r="F1322" s="31">
        <v>152.90503000000001</v>
      </c>
    </row>
    <row r="1323" spans="2:6" x14ac:dyDescent="0.3">
      <c r="B1323" s="25" t="s">
        <v>35</v>
      </c>
      <c r="C1323" s="26" t="s">
        <v>9</v>
      </c>
      <c r="D1323" s="26" t="s">
        <v>40</v>
      </c>
      <c r="E1323" s="26">
        <v>0.5</v>
      </c>
      <c r="F1323" s="30">
        <v>140.25521499999999</v>
      </c>
    </row>
    <row r="1324" spans="2:6" x14ac:dyDescent="0.3">
      <c r="B1324" s="27" t="s">
        <v>35</v>
      </c>
      <c r="C1324" s="28" t="s">
        <v>9</v>
      </c>
      <c r="D1324" s="28" t="s">
        <v>40</v>
      </c>
      <c r="E1324" s="28">
        <v>0.5</v>
      </c>
      <c r="F1324" s="31">
        <v>140.25521499999999</v>
      </c>
    </row>
    <row r="1325" spans="2:6" x14ac:dyDescent="0.3">
      <c r="B1325" s="25" t="s">
        <v>35</v>
      </c>
      <c r="C1325" s="26" t="s">
        <v>9</v>
      </c>
      <c r="D1325" s="26" t="s">
        <v>40</v>
      </c>
      <c r="E1325" s="26">
        <v>0.5</v>
      </c>
      <c r="F1325" s="30">
        <v>140.25521499999999</v>
      </c>
    </row>
    <row r="1326" spans="2:6" x14ac:dyDescent="0.3">
      <c r="B1326" s="27" t="s">
        <v>35</v>
      </c>
      <c r="C1326" s="28" t="s">
        <v>9</v>
      </c>
      <c r="D1326" s="28" t="s">
        <v>40</v>
      </c>
      <c r="E1326" s="28">
        <v>0.5</v>
      </c>
      <c r="F1326" s="31">
        <v>140.25521499999999</v>
      </c>
    </row>
    <row r="1327" spans="2:6" x14ac:dyDescent="0.3">
      <c r="B1327" s="25" t="s">
        <v>35</v>
      </c>
      <c r="C1327" s="26" t="s">
        <v>9</v>
      </c>
      <c r="D1327" s="26" t="s">
        <v>40</v>
      </c>
      <c r="E1327" s="26">
        <v>0.5</v>
      </c>
      <c r="F1327" s="30">
        <v>140.25521499999999</v>
      </c>
    </row>
    <row r="1328" spans="2:6" x14ac:dyDescent="0.3">
      <c r="B1328" s="27" t="s">
        <v>35</v>
      </c>
      <c r="C1328" s="28" t="s">
        <v>9</v>
      </c>
      <c r="D1328" s="28" t="s">
        <v>40</v>
      </c>
      <c r="E1328" s="28">
        <v>0.25</v>
      </c>
      <c r="F1328" s="31">
        <v>127.608493</v>
      </c>
    </row>
    <row r="1329" spans="2:6" x14ac:dyDescent="0.3">
      <c r="B1329" s="25" t="s">
        <v>35</v>
      </c>
      <c r="C1329" s="26" t="s">
        <v>9</v>
      </c>
      <c r="D1329" s="26" t="s">
        <v>40</v>
      </c>
      <c r="E1329" s="26">
        <v>0.25</v>
      </c>
      <c r="F1329" s="30">
        <v>127.608493</v>
      </c>
    </row>
    <row r="1330" spans="2:6" x14ac:dyDescent="0.3">
      <c r="B1330" s="27" t="s">
        <v>35</v>
      </c>
      <c r="C1330" s="28" t="s">
        <v>9</v>
      </c>
      <c r="D1330" s="28" t="s">
        <v>40</v>
      </c>
      <c r="E1330" s="28">
        <v>0.25</v>
      </c>
      <c r="F1330" s="31">
        <v>127.608493</v>
      </c>
    </row>
    <row r="1331" spans="2:6" x14ac:dyDescent="0.3">
      <c r="B1331" s="25" t="s">
        <v>35</v>
      </c>
      <c r="C1331" s="26" t="s">
        <v>9</v>
      </c>
      <c r="D1331" s="26" t="s">
        <v>40</v>
      </c>
      <c r="E1331" s="26">
        <v>0.25</v>
      </c>
      <c r="F1331" s="30">
        <v>127.608493</v>
      </c>
    </row>
    <row r="1332" spans="2:6" x14ac:dyDescent="0.3">
      <c r="B1332" s="27" t="s">
        <v>35</v>
      </c>
      <c r="C1332" s="28" t="s">
        <v>9</v>
      </c>
      <c r="D1332" s="28" t="s">
        <v>40</v>
      </c>
      <c r="E1332" s="28">
        <v>0.05</v>
      </c>
      <c r="F1332" s="31">
        <v>109.348634</v>
      </c>
    </row>
    <row r="1333" spans="2:6" x14ac:dyDescent="0.3">
      <c r="B1333" s="25" t="s">
        <v>35</v>
      </c>
      <c r="C1333" s="26" t="s">
        <v>9</v>
      </c>
      <c r="D1333" s="26" t="s">
        <v>40</v>
      </c>
      <c r="E1333" s="26">
        <v>0.05</v>
      </c>
      <c r="F1333" s="30">
        <v>109.348634</v>
      </c>
    </row>
    <row r="1334" spans="2:6" x14ac:dyDescent="0.3">
      <c r="B1334" s="27" t="s">
        <v>35</v>
      </c>
      <c r="C1334" s="28" t="s">
        <v>9</v>
      </c>
      <c r="D1334" s="28" t="s">
        <v>40</v>
      </c>
      <c r="E1334" s="28">
        <v>0.05</v>
      </c>
      <c r="F1334" s="31">
        <v>109.348634</v>
      </c>
    </row>
    <row r="1335" spans="2:6" x14ac:dyDescent="0.3">
      <c r="B1335" s="25" t="s">
        <v>35</v>
      </c>
      <c r="C1335" s="26" t="s">
        <v>9</v>
      </c>
      <c r="D1335" s="26" t="s">
        <v>40</v>
      </c>
      <c r="E1335" s="26">
        <v>0</v>
      </c>
      <c r="F1335" s="30">
        <v>109.348634</v>
      </c>
    </row>
    <row r="1336" spans="2:6" x14ac:dyDescent="0.3">
      <c r="B1336" s="27" t="s">
        <v>35</v>
      </c>
      <c r="C1336" s="28" t="s">
        <v>9</v>
      </c>
      <c r="D1336" s="28" t="s">
        <v>40</v>
      </c>
      <c r="E1336" s="28" t="s">
        <v>25</v>
      </c>
      <c r="F1336" s="31">
        <v>140.255967</v>
      </c>
    </row>
    <row r="1337" spans="2:6" x14ac:dyDescent="0.3">
      <c r="B1337" s="25" t="s">
        <v>35</v>
      </c>
      <c r="C1337" s="26" t="s">
        <v>9</v>
      </c>
      <c r="D1337" s="26" t="s">
        <v>41</v>
      </c>
      <c r="E1337" s="26">
        <v>1</v>
      </c>
      <c r="F1337" s="30">
        <v>137.038994</v>
      </c>
    </row>
    <row r="1338" spans="2:6" x14ac:dyDescent="0.3">
      <c r="B1338" s="27" t="s">
        <v>35</v>
      </c>
      <c r="C1338" s="28" t="s">
        <v>9</v>
      </c>
      <c r="D1338" s="28" t="s">
        <v>41</v>
      </c>
      <c r="E1338" s="28">
        <v>0.95</v>
      </c>
      <c r="F1338" s="31">
        <v>110.03723100000001</v>
      </c>
    </row>
    <row r="1339" spans="2:6" x14ac:dyDescent="0.3">
      <c r="B1339" s="25" t="s">
        <v>35</v>
      </c>
      <c r="C1339" s="26" t="s">
        <v>9</v>
      </c>
      <c r="D1339" s="26" t="s">
        <v>41</v>
      </c>
      <c r="E1339" s="26">
        <v>0.95</v>
      </c>
      <c r="F1339" s="30">
        <v>110.03723100000001</v>
      </c>
    </row>
    <row r="1340" spans="2:6" x14ac:dyDescent="0.3">
      <c r="B1340" s="27" t="s">
        <v>35</v>
      </c>
      <c r="C1340" s="28" t="s">
        <v>9</v>
      </c>
      <c r="D1340" s="28" t="s">
        <v>41</v>
      </c>
      <c r="E1340" s="28">
        <v>0.95</v>
      </c>
      <c r="F1340" s="31">
        <v>110.03723100000001</v>
      </c>
    </row>
    <row r="1341" spans="2:6" x14ac:dyDescent="0.3">
      <c r="B1341" s="25" t="s">
        <v>35</v>
      </c>
      <c r="C1341" s="26" t="s">
        <v>9</v>
      </c>
      <c r="D1341" s="26" t="s">
        <v>41</v>
      </c>
      <c r="E1341" s="26">
        <v>0.75</v>
      </c>
      <c r="F1341" s="30">
        <v>94.126757999999995</v>
      </c>
    </row>
    <row r="1342" spans="2:6" x14ac:dyDescent="0.3">
      <c r="B1342" s="27" t="s">
        <v>35</v>
      </c>
      <c r="C1342" s="28" t="s">
        <v>9</v>
      </c>
      <c r="D1342" s="28" t="s">
        <v>41</v>
      </c>
      <c r="E1342" s="28">
        <v>0.75</v>
      </c>
      <c r="F1342" s="31">
        <v>94.126757999999995</v>
      </c>
    </row>
    <row r="1343" spans="2:6" x14ac:dyDescent="0.3">
      <c r="B1343" s="25" t="s">
        <v>35</v>
      </c>
      <c r="C1343" s="26" t="s">
        <v>9</v>
      </c>
      <c r="D1343" s="26" t="s">
        <v>41</v>
      </c>
      <c r="E1343" s="26">
        <v>0.75</v>
      </c>
      <c r="F1343" s="30">
        <v>94.126757999999995</v>
      </c>
    </row>
    <row r="1344" spans="2:6" x14ac:dyDescent="0.3">
      <c r="B1344" s="27" t="s">
        <v>35</v>
      </c>
      <c r="C1344" s="28" t="s">
        <v>9</v>
      </c>
      <c r="D1344" s="28" t="s">
        <v>41</v>
      </c>
      <c r="E1344" s="28">
        <v>0.75</v>
      </c>
      <c r="F1344" s="31">
        <v>94.126757999999995</v>
      </c>
    </row>
    <row r="1345" spans="2:6" x14ac:dyDescent="0.3">
      <c r="B1345" s="25" t="s">
        <v>35</v>
      </c>
      <c r="C1345" s="26" t="s">
        <v>9</v>
      </c>
      <c r="D1345" s="26" t="s">
        <v>41</v>
      </c>
      <c r="E1345" s="26">
        <v>0.5</v>
      </c>
      <c r="F1345" s="30">
        <v>84.440022999999997</v>
      </c>
    </row>
    <row r="1346" spans="2:6" x14ac:dyDescent="0.3">
      <c r="B1346" s="27" t="s">
        <v>35</v>
      </c>
      <c r="C1346" s="28" t="s">
        <v>9</v>
      </c>
      <c r="D1346" s="28" t="s">
        <v>41</v>
      </c>
      <c r="E1346" s="28">
        <v>0.5</v>
      </c>
      <c r="F1346" s="31">
        <v>84.440022999999997</v>
      </c>
    </row>
    <row r="1347" spans="2:6" x14ac:dyDescent="0.3">
      <c r="B1347" s="25" t="s">
        <v>35</v>
      </c>
      <c r="C1347" s="26" t="s">
        <v>9</v>
      </c>
      <c r="D1347" s="26" t="s">
        <v>41</v>
      </c>
      <c r="E1347" s="26">
        <v>0.5</v>
      </c>
      <c r="F1347" s="30">
        <v>84.440022999999997</v>
      </c>
    </row>
    <row r="1348" spans="2:6" x14ac:dyDescent="0.3">
      <c r="B1348" s="27" t="s">
        <v>35</v>
      </c>
      <c r="C1348" s="28" t="s">
        <v>9</v>
      </c>
      <c r="D1348" s="28" t="s">
        <v>41</v>
      </c>
      <c r="E1348" s="28">
        <v>0.5</v>
      </c>
      <c r="F1348" s="31">
        <v>84.440022999999997</v>
      </c>
    </row>
    <row r="1349" spans="2:6" x14ac:dyDescent="0.3">
      <c r="B1349" s="25" t="s">
        <v>35</v>
      </c>
      <c r="C1349" s="26" t="s">
        <v>9</v>
      </c>
      <c r="D1349" s="26" t="s">
        <v>41</v>
      </c>
      <c r="E1349" s="26">
        <v>0.5</v>
      </c>
      <c r="F1349" s="30">
        <v>84.440022999999997</v>
      </c>
    </row>
    <row r="1350" spans="2:6" x14ac:dyDescent="0.3">
      <c r="B1350" s="27" t="s">
        <v>35</v>
      </c>
      <c r="C1350" s="28" t="s">
        <v>9</v>
      </c>
      <c r="D1350" s="28" t="s">
        <v>41</v>
      </c>
      <c r="E1350" s="28">
        <v>0.25</v>
      </c>
      <c r="F1350" s="31">
        <v>76.005616000000003</v>
      </c>
    </row>
    <row r="1351" spans="2:6" x14ac:dyDescent="0.3">
      <c r="B1351" s="25" t="s">
        <v>35</v>
      </c>
      <c r="C1351" s="26" t="s">
        <v>9</v>
      </c>
      <c r="D1351" s="26" t="s">
        <v>41</v>
      </c>
      <c r="E1351" s="26">
        <v>0.25</v>
      </c>
      <c r="F1351" s="30">
        <v>76.005616000000003</v>
      </c>
    </row>
    <row r="1352" spans="2:6" x14ac:dyDescent="0.3">
      <c r="B1352" s="27" t="s">
        <v>35</v>
      </c>
      <c r="C1352" s="28" t="s">
        <v>9</v>
      </c>
      <c r="D1352" s="28" t="s">
        <v>41</v>
      </c>
      <c r="E1352" s="28">
        <v>0.25</v>
      </c>
      <c r="F1352" s="31">
        <v>76.005616000000003</v>
      </c>
    </row>
    <row r="1353" spans="2:6" x14ac:dyDescent="0.3">
      <c r="B1353" s="25" t="s">
        <v>35</v>
      </c>
      <c r="C1353" s="26" t="s">
        <v>9</v>
      </c>
      <c r="D1353" s="26" t="s">
        <v>41</v>
      </c>
      <c r="E1353" s="26">
        <v>0.25</v>
      </c>
      <c r="F1353" s="30">
        <v>76.005616000000003</v>
      </c>
    </row>
    <row r="1354" spans="2:6" x14ac:dyDescent="0.3">
      <c r="B1354" s="27" t="s">
        <v>35</v>
      </c>
      <c r="C1354" s="28" t="s">
        <v>9</v>
      </c>
      <c r="D1354" s="28" t="s">
        <v>41</v>
      </c>
      <c r="E1354" s="28">
        <v>0.05</v>
      </c>
      <c r="F1354" s="31">
        <v>65.003296000000006</v>
      </c>
    </row>
    <row r="1355" spans="2:6" x14ac:dyDescent="0.3">
      <c r="B1355" s="25" t="s">
        <v>35</v>
      </c>
      <c r="C1355" s="26" t="s">
        <v>9</v>
      </c>
      <c r="D1355" s="26" t="s">
        <v>41</v>
      </c>
      <c r="E1355" s="26">
        <v>0.05</v>
      </c>
      <c r="F1355" s="30">
        <v>65.003296000000006</v>
      </c>
    </row>
    <row r="1356" spans="2:6" x14ac:dyDescent="0.3">
      <c r="B1356" s="27" t="s">
        <v>35</v>
      </c>
      <c r="C1356" s="28" t="s">
        <v>9</v>
      </c>
      <c r="D1356" s="28" t="s">
        <v>41</v>
      </c>
      <c r="E1356" s="28">
        <v>0.05</v>
      </c>
      <c r="F1356" s="31">
        <v>65.003296000000006</v>
      </c>
    </row>
    <row r="1357" spans="2:6" x14ac:dyDescent="0.3">
      <c r="B1357" s="25" t="s">
        <v>35</v>
      </c>
      <c r="C1357" s="26" t="s">
        <v>9</v>
      </c>
      <c r="D1357" s="26" t="s">
        <v>41</v>
      </c>
      <c r="E1357" s="26">
        <v>0</v>
      </c>
      <c r="F1357" s="30">
        <v>54.108308000000001</v>
      </c>
    </row>
    <row r="1358" spans="2:6" x14ac:dyDescent="0.3">
      <c r="B1358" s="27" t="s">
        <v>35</v>
      </c>
      <c r="C1358" s="28" t="s">
        <v>9</v>
      </c>
      <c r="D1358" s="28" t="s">
        <v>41</v>
      </c>
      <c r="E1358" s="28" t="s">
        <v>25</v>
      </c>
      <c r="F1358" s="31">
        <v>85.704786999999996</v>
      </c>
    </row>
    <row r="1359" spans="2:6" x14ac:dyDescent="0.3">
      <c r="B1359" s="25" t="s">
        <v>35</v>
      </c>
      <c r="C1359" s="26" t="s">
        <v>9</v>
      </c>
      <c r="D1359" s="26" t="s">
        <v>42</v>
      </c>
      <c r="E1359" s="26">
        <v>1</v>
      </c>
      <c r="F1359" s="30">
        <v>305.51220899999998</v>
      </c>
    </row>
    <row r="1360" spans="2:6" x14ac:dyDescent="0.3">
      <c r="B1360" s="27" t="s">
        <v>35</v>
      </c>
      <c r="C1360" s="28" t="s">
        <v>9</v>
      </c>
      <c r="D1360" s="28" t="s">
        <v>42</v>
      </c>
      <c r="E1360" s="28">
        <v>0.95</v>
      </c>
      <c r="F1360" s="31">
        <v>268.01788199999999</v>
      </c>
    </row>
    <row r="1361" spans="2:6" x14ac:dyDescent="0.3">
      <c r="B1361" s="25" t="s">
        <v>35</v>
      </c>
      <c r="C1361" s="26" t="s">
        <v>9</v>
      </c>
      <c r="D1361" s="26" t="s">
        <v>42</v>
      </c>
      <c r="E1361" s="26">
        <v>0.95</v>
      </c>
      <c r="F1361" s="30">
        <v>268.01788199999999</v>
      </c>
    </row>
    <row r="1362" spans="2:6" x14ac:dyDescent="0.3">
      <c r="B1362" s="27" t="s">
        <v>35</v>
      </c>
      <c r="C1362" s="28" t="s">
        <v>9</v>
      </c>
      <c r="D1362" s="28" t="s">
        <v>42</v>
      </c>
      <c r="E1362" s="28">
        <v>0.95</v>
      </c>
      <c r="F1362" s="31">
        <v>268.01788199999999</v>
      </c>
    </row>
    <row r="1363" spans="2:6" x14ac:dyDescent="0.3">
      <c r="B1363" s="25" t="s">
        <v>35</v>
      </c>
      <c r="C1363" s="26" t="s">
        <v>9</v>
      </c>
      <c r="D1363" s="26" t="s">
        <v>42</v>
      </c>
      <c r="E1363" s="26">
        <v>0.75</v>
      </c>
      <c r="F1363" s="30">
        <v>246.250901</v>
      </c>
    </row>
    <row r="1364" spans="2:6" x14ac:dyDescent="0.3">
      <c r="B1364" s="27" t="s">
        <v>35</v>
      </c>
      <c r="C1364" s="28" t="s">
        <v>9</v>
      </c>
      <c r="D1364" s="28" t="s">
        <v>42</v>
      </c>
      <c r="E1364" s="28">
        <v>0.75</v>
      </c>
      <c r="F1364" s="31">
        <v>246.250901</v>
      </c>
    </row>
    <row r="1365" spans="2:6" x14ac:dyDescent="0.3">
      <c r="B1365" s="25" t="s">
        <v>35</v>
      </c>
      <c r="C1365" s="26" t="s">
        <v>9</v>
      </c>
      <c r="D1365" s="26" t="s">
        <v>42</v>
      </c>
      <c r="E1365" s="26">
        <v>0.75</v>
      </c>
      <c r="F1365" s="30">
        <v>246.250901</v>
      </c>
    </row>
    <row r="1366" spans="2:6" x14ac:dyDescent="0.3">
      <c r="B1366" s="27" t="s">
        <v>35</v>
      </c>
      <c r="C1366" s="28" t="s">
        <v>9</v>
      </c>
      <c r="D1366" s="28" t="s">
        <v>42</v>
      </c>
      <c r="E1366" s="28">
        <v>0.75</v>
      </c>
      <c r="F1366" s="31">
        <v>246.250901</v>
      </c>
    </row>
    <row r="1367" spans="2:6" x14ac:dyDescent="0.3">
      <c r="B1367" s="25" t="s">
        <v>35</v>
      </c>
      <c r="C1367" s="26" t="s">
        <v>9</v>
      </c>
      <c r="D1367" s="26" t="s">
        <v>42</v>
      </c>
      <c r="E1367" s="26">
        <v>0.5</v>
      </c>
      <c r="F1367" s="30">
        <v>229.54159799999999</v>
      </c>
    </row>
    <row r="1368" spans="2:6" x14ac:dyDescent="0.3">
      <c r="B1368" s="27" t="s">
        <v>35</v>
      </c>
      <c r="C1368" s="28" t="s">
        <v>9</v>
      </c>
      <c r="D1368" s="28" t="s">
        <v>42</v>
      </c>
      <c r="E1368" s="28">
        <v>0.5</v>
      </c>
      <c r="F1368" s="31">
        <v>229.54159799999999</v>
      </c>
    </row>
    <row r="1369" spans="2:6" x14ac:dyDescent="0.3">
      <c r="B1369" s="25" t="s">
        <v>35</v>
      </c>
      <c r="C1369" s="26" t="s">
        <v>9</v>
      </c>
      <c r="D1369" s="26" t="s">
        <v>42</v>
      </c>
      <c r="E1369" s="26">
        <v>0.5</v>
      </c>
      <c r="F1369" s="30">
        <v>229.54159799999999</v>
      </c>
    </row>
    <row r="1370" spans="2:6" x14ac:dyDescent="0.3">
      <c r="B1370" s="27" t="s">
        <v>35</v>
      </c>
      <c r="C1370" s="28" t="s">
        <v>9</v>
      </c>
      <c r="D1370" s="28" t="s">
        <v>42</v>
      </c>
      <c r="E1370" s="28">
        <v>0.5</v>
      </c>
      <c r="F1370" s="31">
        <v>229.54159799999999</v>
      </c>
    </row>
    <row r="1371" spans="2:6" x14ac:dyDescent="0.3">
      <c r="B1371" s="25" t="s">
        <v>35</v>
      </c>
      <c r="C1371" s="26" t="s">
        <v>9</v>
      </c>
      <c r="D1371" s="26" t="s">
        <v>42</v>
      </c>
      <c r="E1371" s="26">
        <v>0.5</v>
      </c>
      <c r="F1371" s="30">
        <v>229.54159799999999</v>
      </c>
    </row>
    <row r="1372" spans="2:6" x14ac:dyDescent="0.3">
      <c r="B1372" s="27" t="s">
        <v>35</v>
      </c>
      <c r="C1372" s="28" t="s">
        <v>9</v>
      </c>
      <c r="D1372" s="28" t="s">
        <v>42</v>
      </c>
      <c r="E1372" s="28">
        <v>0.25</v>
      </c>
      <c r="F1372" s="31">
        <v>213.27228400000001</v>
      </c>
    </row>
    <row r="1373" spans="2:6" x14ac:dyDescent="0.3">
      <c r="B1373" s="25" t="s">
        <v>35</v>
      </c>
      <c r="C1373" s="26" t="s">
        <v>9</v>
      </c>
      <c r="D1373" s="26" t="s">
        <v>42</v>
      </c>
      <c r="E1373" s="26">
        <v>0.25</v>
      </c>
      <c r="F1373" s="30">
        <v>213.27228400000001</v>
      </c>
    </row>
    <row r="1374" spans="2:6" x14ac:dyDescent="0.3">
      <c r="B1374" s="27" t="s">
        <v>35</v>
      </c>
      <c r="C1374" s="28" t="s">
        <v>9</v>
      </c>
      <c r="D1374" s="28" t="s">
        <v>42</v>
      </c>
      <c r="E1374" s="28">
        <v>0.25</v>
      </c>
      <c r="F1374" s="31">
        <v>213.27228400000001</v>
      </c>
    </row>
    <row r="1375" spans="2:6" x14ac:dyDescent="0.3">
      <c r="B1375" s="25" t="s">
        <v>35</v>
      </c>
      <c r="C1375" s="26" t="s">
        <v>9</v>
      </c>
      <c r="D1375" s="26" t="s">
        <v>42</v>
      </c>
      <c r="E1375" s="26">
        <v>0.25</v>
      </c>
      <c r="F1375" s="30">
        <v>213.27228400000001</v>
      </c>
    </row>
    <row r="1376" spans="2:6" x14ac:dyDescent="0.3">
      <c r="B1376" s="27" t="s">
        <v>35</v>
      </c>
      <c r="C1376" s="28" t="s">
        <v>9</v>
      </c>
      <c r="D1376" s="28" t="s">
        <v>42</v>
      </c>
      <c r="E1376" s="28">
        <v>0.05</v>
      </c>
      <c r="F1376" s="31">
        <v>192.61051</v>
      </c>
    </row>
    <row r="1377" spans="2:6" x14ac:dyDescent="0.3">
      <c r="B1377" s="25" t="s">
        <v>35</v>
      </c>
      <c r="C1377" s="26" t="s">
        <v>9</v>
      </c>
      <c r="D1377" s="26" t="s">
        <v>42</v>
      </c>
      <c r="E1377" s="26">
        <v>0.05</v>
      </c>
      <c r="F1377" s="30">
        <v>192.61051</v>
      </c>
    </row>
    <row r="1378" spans="2:6" x14ac:dyDescent="0.3">
      <c r="B1378" s="27" t="s">
        <v>35</v>
      </c>
      <c r="C1378" s="28" t="s">
        <v>9</v>
      </c>
      <c r="D1378" s="28" t="s">
        <v>42</v>
      </c>
      <c r="E1378" s="28">
        <v>0.05</v>
      </c>
      <c r="F1378" s="31">
        <v>192.61051</v>
      </c>
    </row>
    <row r="1379" spans="2:6" x14ac:dyDescent="0.3">
      <c r="B1379" s="25" t="s">
        <v>35</v>
      </c>
      <c r="C1379" s="26" t="s">
        <v>9</v>
      </c>
      <c r="D1379" s="26" t="s">
        <v>42</v>
      </c>
      <c r="E1379" s="26">
        <v>0</v>
      </c>
      <c r="F1379" s="30">
        <v>166.80247299999999</v>
      </c>
    </row>
    <row r="1380" spans="2:6" x14ac:dyDescent="0.3">
      <c r="B1380" s="27" t="s">
        <v>35</v>
      </c>
      <c r="C1380" s="28" t="s">
        <v>9</v>
      </c>
      <c r="D1380" s="28" t="s">
        <v>42</v>
      </c>
      <c r="E1380" s="28" t="s">
        <v>25</v>
      </c>
      <c r="F1380" s="31">
        <v>229.913355</v>
      </c>
    </row>
    <row r="1381" spans="2:6" x14ac:dyDescent="0.3">
      <c r="B1381" s="25" t="s">
        <v>35</v>
      </c>
      <c r="C1381" s="26" t="s">
        <v>9</v>
      </c>
      <c r="D1381" s="26" t="s">
        <v>43</v>
      </c>
      <c r="E1381" s="26">
        <v>1</v>
      </c>
      <c r="F1381" s="30">
        <v>24150059.059999999</v>
      </c>
    </row>
    <row r="1382" spans="2:6" x14ac:dyDescent="0.3">
      <c r="B1382" s="27" t="s">
        <v>35</v>
      </c>
      <c r="C1382" s="28" t="s">
        <v>9</v>
      </c>
      <c r="D1382" s="28" t="s">
        <v>43</v>
      </c>
      <c r="E1382" s="28">
        <v>0.95</v>
      </c>
      <c r="F1382" s="31">
        <v>17916537.02</v>
      </c>
    </row>
    <row r="1383" spans="2:6" x14ac:dyDescent="0.3">
      <c r="B1383" s="25" t="s">
        <v>35</v>
      </c>
      <c r="C1383" s="26" t="s">
        <v>9</v>
      </c>
      <c r="D1383" s="26" t="s">
        <v>43</v>
      </c>
      <c r="E1383" s="26">
        <v>0.95</v>
      </c>
      <c r="F1383" s="30">
        <v>17916537.02</v>
      </c>
    </row>
    <row r="1384" spans="2:6" x14ac:dyDescent="0.3">
      <c r="B1384" s="27" t="s">
        <v>35</v>
      </c>
      <c r="C1384" s="28" t="s">
        <v>9</v>
      </c>
      <c r="D1384" s="28" t="s">
        <v>43</v>
      </c>
      <c r="E1384" s="28">
        <v>0.95</v>
      </c>
      <c r="F1384" s="31">
        <v>17916537.02</v>
      </c>
    </row>
    <row r="1385" spans="2:6" x14ac:dyDescent="0.3">
      <c r="B1385" s="25" t="s">
        <v>35</v>
      </c>
      <c r="C1385" s="26" t="s">
        <v>9</v>
      </c>
      <c r="D1385" s="26" t="s">
        <v>43</v>
      </c>
      <c r="E1385" s="26">
        <v>0.75</v>
      </c>
      <c r="F1385" s="30">
        <v>15023276.689999999</v>
      </c>
    </row>
    <row r="1386" spans="2:6" x14ac:dyDescent="0.3">
      <c r="B1386" s="27" t="s">
        <v>35</v>
      </c>
      <c r="C1386" s="28" t="s">
        <v>9</v>
      </c>
      <c r="D1386" s="28" t="s">
        <v>43</v>
      </c>
      <c r="E1386" s="28">
        <v>0.75</v>
      </c>
      <c r="F1386" s="31">
        <v>15023276.689999999</v>
      </c>
    </row>
    <row r="1387" spans="2:6" x14ac:dyDescent="0.3">
      <c r="B1387" s="25" t="s">
        <v>35</v>
      </c>
      <c r="C1387" s="26" t="s">
        <v>9</v>
      </c>
      <c r="D1387" s="26" t="s">
        <v>43</v>
      </c>
      <c r="E1387" s="26">
        <v>0.75</v>
      </c>
      <c r="F1387" s="30">
        <v>15023276.689999999</v>
      </c>
    </row>
    <row r="1388" spans="2:6" x14ac:dyDescent="0.3">
      <c r="B1388" s="27" t="s">
        <v>35</v>
      </c>
      <c r="C1388" s="28" t="s">
        <v>9</v>
      </c>
      <c r="D1388" s="28" t="s">
        <v>43</v>
      </c>
      <c r="E1388" s="28">
        <v>0.75</v>
      </c>
      <c r="F1388" s="31">
        <v>15023276.689999999</v>
      </c>
    </row>
    <row r="1389" spans="2:6" x14ac:dyDescent="0.3">
      <c r="B1389" s="25" t="s">
        <v>35</v>
      </c>
      <c r="C1389" s="26" t="s">
        <v>9</v>
      </c>
      <c r="D1389" s="26" t="s">
        <v>43</v>
      </c>
      <c r="E1389" s="26">
        <v>0.5</v>
      </c>
      <c r="F1389" s="30">
        <v>13287853.390000001</v>
      </c>
    </row>
    <row r="1390" spans="2:6" x14ac:dyDescent="0.3">
      <c r="B1390" s="27" t="s">
        <v>35</v>
      </c>
      <c r="C1390" s="28" t="s">
        <v>9</v>
      </c>
      <c r="D1390" s="28" t="s">
        <v>43</v>
      </c>
      <c r="E1390" s="28">
        <v>0.5</v>
      </c>
      <c r="F1390" s="31">
        <v>13287853.390000001</v>
      </c>
    </row>
    <row r="1391" spans="2:6" x14ac:dyDescent="0.3">
      <c r="B1391" s="25" t="s">
        <v>35</v>
      </c>
      <c r="C1391" s="26" t="s">
        <v>9</v>
      </c>
      <c r="D1391" s="26" t="s">
        <v>43</v>
      </c>
      <c r="E1391" s="26">
        <v>0.5</v>
      </c>
      <c r="F1391" s="30">
        <v>13287853.390000001</v>
      </c>
    </row>
    <row r="1392" spans="2:6" x14ac:dyDescent="0.3">
      <c r="B1392" s="27" t="s">
        <v>35</v>
      </c>
      <c r="C1392" s="28" t="s">
        <v>9</v>
      </c>
      <c r="D1392" s="28" t="s">
        <v>43</v>
      </c>
      <c r="E1392" s="28">
        <v>0.5</v>
      </c>
      <c r="F1392" s="31">
        <v>13287853.390000001</v>
      </c>
    </row>
    <row r="1393" spans="2:6" x14ac:dyDescent="0.3">
      <c r="B1393" s="25" t="s">
        <v>35</v>
      </c>
      <c r="C1393" s="26" t="s">
        <v>9</v>
      </c>
      <c r="D1393" s="26" t="s">
        <v>43</v>
      </c>
      <c r="E1393" s="26">
        <v>0.5</v>
      </c>
      <c r="F1393" s="30">
        <v>13287853.390000001</v>
      </c>
    </row>
    <row r="1394" spans="2:6" x14ac:dyDescent="0.3">
      <c r="B1394" s="27" t="s">
        <v>35</v>
      </c>
      <c r="C1394" s="28" t="s">
        <v>9</v>
      </c>
      <c r="D1394" s="28" t="s">
        <v>43</v>
      </c>
      <c r="E1394" s="28">
        <v>0.25</v>
      </c>
      <c r="F1394" s="31">
        <v>11605151.43</v>
      </c>
    </row>
    <row r="1395" spans="2:6" x14ac:dyDescent="0.3">
      <c r="B1395" s="25" t="s">
        <v>35</v>
      </c>
      <c r="C1395" s="26" t="s">
        <v>9</v>
      </c>
      <c r="D1395" s="26" t="s">
        <v>43</v>
      </c>
      <c r="E1395" s="26">
        <v>0.25</v>
      </c>
      <c r="F1395" s="30">
        <v>11605151.43</v>
      </c>
    </row>
    <row r="1396" spans="2:6" x14ac:dyDescent="0.3">
      <c r="B1396" s="27" t="s">
        <v>35</v>
      </c>
      <c r="C1396" s="28" t="s">
        <v>9</v>
      </c>
      <c r="D1396" s="28" t="s">
        <v>43</v>
      </c>
      <c r="E1396" s="28">
        <v>0.25</v>
      </c>
      <c r="F1396" s="31">
        <v>11605151.43</v>
      </c>
    </row>
    <row r="1397" spans="2:6" x14ac:dyDescent="0.3">
      <c r="B1397" s="25" t="s">
        <v>35</v>
      </c>
      <c r="C1397" s="26" t="s">
        <v>9</v>
      </c>
      <c r="D1397" s="26" t="s">
        <v>43</v>
      </c>
      <c r="E1397" s="26">
        <v>0.25</v>
      </c>
      <c r="F1397" s="30">
        <v>11605151.43</v>
      </c>
    </row>
    <row r="1398" spans="2:6" x14ac:dyDescent="0.3">
      <c r="B1398" s="27" t="s">
        <v>35</v>
      </c>
      <c r="C1398" s="28" t="s">
        <v>9</v>
      </c>
      <c r="D1398" s="28" t="s">
        <v>43</v>
      </c>
      <c r="E1398" s="28">
        <v>0.05</v>
      </c>
      <c r="F1398" s="31">
        <v>9354936.6070000008</v>
      </c>
    </row>
    <row r="1399" spans="2:6" x14ac:dyDescent="0.3">
      <c r="B1399" s="25" t="s">
        <v>35</v>
      </c>
      <c r="C1399" s="26" t="s">
        <v>9</v>
      </c>
      <c r="D1399" s="26" t="s">
        <v>43</v>
      </c>
      <c r="E1399" s="26">
        <v>0.05</v>
      </c>
      <c r="F1399" s="30">
        <v>9354936.6070000008</v>
      </c>
    </row>
    <row r="1400" spans="2:6" x14ac:dyDescent="0.3">
      <c r="B1400" s="27" t="s">
        <v>35</v>
      </c>
      <c r="C1400" s="28" t="s">
        <v>9</v>
      </c>
      <c r="D1400" s="28" t="s">
        <v>43</v>
      </c>
      <c r="E1400" s="28">
        <v>0.05</v>
      </c>
      <c r="F1400" s="31">
        <v>9354936.6070000008</v>
      </c>
    </row>
    <row r="1401" spans="2:6" x14ac:dyDescent="0.3">
      <c r="B1401" s="25" t="s">
        <v>35</v>
      </c>
      <c r="C1401" s="26" t="s">
        <v>9</v>
      </c>
      <c r="D1401" s="26" t="s">
        <v>43</v>
      </c>
      <c r="E1401" s="26">
        <v>0</v>
      </c>
      <c r="F1401" s="30">
        <v>6204774.6699999999</v>
      </c>
    </row>
    <row r="1402" spans="2:6" x14ac:dyDescent="0.3">
      <c r="B1402" s="27" t="s">
        <v>35</v>
      </c>
      <c r="C1402" s="28" t="s">
        <v>9</v>
      </c>
      <c r="D1402" s="28" t="s">
        <v>43</v>
      </c>
      <c r="E1402" s="28" t="s">
        <v>25</v>
      </c>
      <c r="F1402" s="31">
        <v>13397813.439999999</v>
      </c>
    </row>
    <row r="1403" spans="2:6" x14ac:dyDescent="0.3">
      <c r="B1403" s="25" t="s">
        <v>35</v>
      </c>
      <c r="C1403" s="26" t="s">
        <v>9</v>
      </c>
      <c r="D1403" s="26" t="s">
        <v>44</v>
      </c>
      <c r="E1403" s="26">
        <v>1</v>
      </c>
      <c r="F1403" s="30">
        <v>143.89094399999999</v>
      </c>
    </row>
    <row r="1404" spans="2:6" x14ac:dyDescent="0.3">
      <c r="B1404" s="27" t="s">
        <v>35</v>
      </c>
      <c r="C1404" s="28" t="s">
        <v>9</v>
      </c>
      <c r="D1404" s="28" t="s">
        <v>44</v>
      </c>
      <c r="E1404" s="28">
        <v>0.95</v>
      </c>
      <c r="F1404" s="31">
        <v>115.539092</v>
      </c>
    </row>
    <row r="1405" spans="2:6" x14ac:dyDescent="0.3">
      <c r="B1405" s="25" t="s">
        <v>35</v>
      </c>
      <c r="C1405" s="26" t="s">
        <v>9</v>
      </c>
      <c r="D1405" s="26" t="s">
        <v>44</v>
      </c>
      <c r="E1405" s="26">
        <v>0.95</v>
      </c>
      <c r="F1405" s="30">
        <v>115.539092</v>
      </c>
    </row>
    <row r="1406" spans="2:6" x14ac:dyDescent="0.3">
      <c r="B1406" s="27" t="s">
        <v>35</v>
      </c>
      <c r="C1406" s="28" t="s">
        <v>9</v>
      </c>
      <c r="D1406" s="28" t="s">
        <v>44</v>
      </c>
      <c r="E1406" s="28">
        <v>0.95</v>
      </c>
      <c r="F1406" s="31">
        <v>115.539092</v>
      </c>
    </row>
    <row r="1407" spans="2:6" x14ac:dyDescent="0.3">
      <c r="B1407" s="25" t="s">
        <v>35</v>
      </c>
      <c r="C1407" s="26" t="s">
        <v>9</v>
      </c>
      <c r="D1407" s="26" t="s">
        <v>44</v>
      </c>
      <c r="E1407" s="26">
        <v>0.75</v>
      </c>
      <c r="F1407" s="30">
        <v>98.833095</v>
      </c>
    </row>
    <row r="1408" spans="2:6" x14ac:dyDescent="0.3">
      <c r="B1408" s="27" t="s">
        <v>35</v>
      </c>
      <c r="C1408" s="28" t="s">
        <v>9</v>
      </c>
      <c r="D1408" s="28" t="s">
        <v>44</v>
      </c>
      <c r="E1408" s="28">
        <v>0.75</v>
      </c>
      <c r="F1408" s="31">
        <v>98.833095</v>
      </c>
    </row>
    <row r="1409" spans="2:6" x14ac:dyDescent="0.3">
      <c r="B1409" s="25" t="s">
        <v>35</v>
      </c>
      <c r="C1409" s="26" t="s">
        <v>9</v>
      </c>
      <c r="D1409" s="26" t="s">
        <v>44</v>
      </c>
      <c r="E1409" s="26">
        <v>0.75</v>
      </c>
      <c r="F1409" s="30">
        <v>98.833095</v>
      </c>
    </row>
    <row r="1410" spans="2:6" x14ac:dyDescent="0.3">
      <c r="B1410" s="27" t="s">
        <v>35</v>
      </c>
      <c r="C1410" s="28" t="s">
        <v>9</v>
      </c>
      <c r="D1410" s="28" t="s">
        <v>44</v>
      </c>
      <c r="E1410" s="28">
        <v>0.75</v>
      </c>
      <c r="F1410" s="31">
        <v>98.833095</v>
      </c>
    </row>
    <row r="1411" spans="2:6" x14ac:dyDescent="0.3">
      <c r="B1411" s="25" t="s">
        <v>35</v>
      </c>
      <c r="C1411" s="26" t="s">
        <v>9</v>
      </c>
      <c r="D1411" s="26" t="s">
        <v>44</v>
      </c>
      <c r="E1411" s="26">
        <v>0.5</v>
      </c>
      <c r="F1411" s="30">
        <v>88.662024000000002</v>
      </c>
    </row>
    <row r="1412" spans="2:6" x14ac:dyDescent="0.3">
      <c r="B1412" s="27" t="s">
        <v>35</v>
      </c>
      <c r="C1412" s="28" t="s">
        <v>9</v>
      </c>
      <c r="D1412" s="28" t="s">
        <v>44</v>
      </c>
      <c r="E1412" s="28">
        <v>0.5</v>
      </c>
      <c r="F1412" s="31">
        <v>88.662024000000002</v>
      </c>
    </row>
    <row r="1413" spans="2:6" x14ac:dyDescent="0.3">
      <c r="B1413" s="25" t="s">
        <v>35</v>
      </c>
      <c r="C1413" s="26" t="s">
        <v>9</v>
      </c>
      <c r="D1413" s="26" t="s">
        <v>44</v>
      </c>
      <c r="E1413" s="26">
        <v>0.5</v>
      </c>
      <c r="F1413" s="30">
        <v>88.662024000000002</v>
      </c>
    </row>
    <row r="1414" spans="2:6" x14ac:dyDescent="0.3">
      <c r="B1414" s="27" t="s">
        <v>35</v>
      </c>
      <c r="C1414" s="28" t="s">
        <v>9</v>
      </c>
      <c r="D1414" s="28" t="s">
        <v>44</v>
      </c>
      <c r="E1414" s="28">
        <v>0.5</v>
      </c>
      <c r="F1414" s="31">
        <v>88.662024000000002</v>
      </c>
    </row>
    <row r="1415" spans="2:6" x14ac:dyDescent="0.3">
      <c r="B1415" s="25" t="s">
        <v>35</v>
      </c>
      <c r="C1415" s="26" t="s">
        <v>9</v>
      </c>
      <c r="D1415" s="26" t="s">
        <v>44</v>
      </c>
      <c r="E1415" s="26">
        <v>0.5</v>
      </c>
      <c r="F1415" s="30">
        <v>88.662024000000002</v>
      </c>
    </row>
    <row r="1416" spans="2:6" x14ac:dyDescent="0.3">
      <c r="B1416" s="27" t="s">
        <v>35</v>
      </c>
      <c r="C1416" s="28" t="s">
        <v>9</v>
      </c>
      <c r="D1416" s="28" t="s">
        <v>44</v>
      </c>
      <c r="E1416" s="28">
        <v>0.25</v>
      </c>
      <c r="F1416" s="31">
        <v>79.805897000000002</v>
      </c>
    </row>
    <row r="1417" spans="2:6" x14ac:dyDescent="0.3">
      <c r="B1417" s="25" t="s">
        <v>35</v>
      </c>
      <c r="C1417" s="26" t="s">
        <v>9</v>
      </c>
      <c r="D1417" s="26" t="s">
        <v>44</v>
      </c>
      <c r="E1417" s="26">
        <v>0.25</v>
      </c>
      <c r="F1417" s="30">
        <v>79.805897000000002</v>
      </c>
    </row>
    <row r="1418" spans="2:6" x14ac:dyDescent="0.3">
      <c r="B1418" s="27" t="s">
        <v>35</v>
      </c>
      <c r="C1418" s="28" t="s">
        <v>9</v>
      </c>
      <c r="D1418" s="28" t="s">
        <v>44</v>
      </c>
      <c r="E1418" s="28">
        <v>0.25</v>
      </c>
      <c r="F1418" s="31">
        <v>79.805897000000002</v>
      </c>
    </row>
    <row r="1419" spans="2:6" x14ac:dyDescent="0.3">
      <c r="B1419" s="25" t="s">
        <v>35</v>
      </c>
      <c r="C1419" s="26" t="s">
        <v>9</v>
      </c>
      <c r="D1419" s="26" t="s">
        <v>44</v>
      </c>
      <c r="E1419" s="26">
        <v>0.25</v>
      </c>
      <c r="F1419" s="30">
        <v>79.805897000000002</v>
      </c>
    </row>
    <row r="1420" spans="2:6" x14ac:dyDescent="0.3">
      <c r="B1420" s="27" t="s">
        <v>35</v>
      </c>
      <c r="C1420" s="28" t="s">
        <v>9</v>
      </c>
      <c r="D1420" s="28" t="s">
        <v>44</v>
      </c>
      <c r="E1420" s="28">
        <v>0.05</v>
      </c>
      <c r="F1420" s="31">
        <v>68.253461000000001</v>
      </c>
    </row>
    <row r="1421" spans="2:6" x14ac:dyDescent="0.3">
      <c r="B1421" s="25" t="s">
        <v>35</v>
      </c>
      <c r="C1421" s="26" t="s">
        <v>9</v>
      </c>
      <c r="D1421" s="26" t="s">
        <v>44</v>
      </c>
      <c r="E1421" s="26">
        <v>0.05</v>
      </c>
      <c r="F1421" s="30">
        <v>68.253461000000001</v>
      </c>
    </row>
    <row r="1422" spans="2:6" x14ac:dyDescent="0.3">
      <c r="B1422" s="27" t="s">
        <v>35</v>
      </c>
      <c r="C1422" s="28" t="s">
        <v>9</v>
      </c>
      <c r="D1422" s="28" t="s">
        <v>44</v>
      </c>
      <c r="E1422" s="28">
        <v>0.05</v>
      </c>
      <c r="F1422" s="31">
        <v>68.253461000000001</v>
      </c>
    </row>
    <row r="1423" spans="2:6" x14ac:dyDescent="0.3">
      <c r="B1423" s="25" t="s">
        <v>35</v>
      </c>
      <c r="C1423" s="26" t="s">
        <v>9</v>
      </c>
      <c r="D1423" s="26" t="s">
        <v>44</v>
      </c>
      <c r="E1423" s="26">
        <v>0</v>
      </c>
      <c r="F1423" s="30">
        <v>56.813723000000003</v>
      </c>
    </row>
    <row r="1424" spans="2:6" x14ac:dyDescent="0.3">
      <c r="B1424" s="27" t="s">
        <v>35</v>
      </c>
      <c r="C1424" s="28" t="s">
        <v>9</v>
      </c>
      <c r="D1424" s="28" t="s">
        <v>44</v>
      </c>
      <c r="E1424" s="28" t="s">
        <v>25</v>
      </c>
      <c r="F1424" s="31">
        <v>89.990026</v>
      </c>
    </row>
    <row r="1425" spans="2:6" x14ac:dyDescent="0.3">
      <c r="B1425" s="25" t="s">
        <v>35</v>
      </c>
      <c r="C1425" s="26" t="s">
        <v>10</v>
      </c>
      <c r="D1425" s="26" t="s">
        <v>36</v>
      </c>
      <c r="E1425" s="26">
        <v>1</v>
      </c>
      <c r="F1425" s="30">
        <v>228235.125</v>
      </c>
    </row>
    <row r="1426" spans="2:6" x14ac:dyDescent="0.3">
      <c r="B1426" s="27" t="s">
        <v>35</v>
      </c>
      <c r="C1426" s="28" t="s">
        <v>10</v>
      </c>
      <c r="D1426" s="28" t="s">
        <v>36</v>
      </c>
      <c r="E1426" s="28">
        <v>0.95</v>
      </c>
      <c r="F1426" s="31">
        <v>181805.3</v>
      </c>
    </row>
    <row r="1427" spans="2:6" x14ac:dyDescent="0.3">
      <c r="B1427" s="25" t="s">
        <v>35</v>
      </c>
      <c r="C1427" s="26" t="s">
        <v>10</v>
      </c>
      <c r="D1427" s="26" t="s">
        <v>36</v>
      </c>
      <c r="E1427" s="26">
        <v>0.95</v>
      </c>
      <c r="F1427" s="30">
        <v>181805.3</v>
      </c>
    </row>
    <row r="1428" spans="2:6" x14ac:dyDescent="0.3">
      <c r="B1428" s="27" t="s">
        <v>35</v>
      </c>
      <c r="C1428" s="28" t="s">
        <v>10</v>
      </c>
      <c r="D1428" s="28" t="s">
        <v>36</v>
      </c>
      <c r="E1428" s="28">
        <v>0.95</v>
      </c>
      <c r="F1428" s="31">
        <v>181805.3</v>
      </c>
    </row>
    <row r="1429" spans="2:6" x14ac:dyDescent="0.3">
      <c r="B1429" s="25" t="s">
        <v>35</v>
      </c>
      <c r="C1429" s="26" t="s">
        <v>10</v>
      </c>
      <c r="D1429" s="26" t="s">
        <v>36</v>
      </c>
      <c r="E1429" s="26">
        <v>0.75</v>
      </c>
      <c r="F1429" s="30">
        <v>162822.39999999999</v>
      </c>
    </row>
    <row r="1430" spans="2:6" x14ac:dyDescent="0.3">
      <c r="B1430" s="27" t="s">
        <v>35</v>
      </c>
      <c r="C1430" s="28" t="s">
        <v>10</v>
      </c>
      <c r="D1430" s="28" t="s">
        <v>36</v>
      </c>
      <c r="E1430" s="28">
        <v>0.75</v>
      </c>
      <c r="F1430" s="31">
        <v>162822.39999999999</v>
      </c>
    </row>
    <row r="1431" spans="2:6" x14ac:dyDescent="0.3">
      <c r="B1431" s="25" t="s">
        <v>35</v>
      </c>
      <c r="C1431" s="26" t="s">
        <v>10</v>
      </c>
      <c r="D1431" s="26" t="s">
        <v>36</v>
      </c>
      <c r="E1431" s="26">
        <v>0.75</v>
      </c>
      <c r="F1431" s="30">
        <v>162822.39999999999</v>
      </c>
    </row>
    <row r="1432" spans="2:6" x14ac:dyDescent="0.3">
      <c r="B1432" s="27" t="s">
        <v>35</v>
      </c>
      <c r="C1432" s="28" t="s">
        <v>10</v>
      </c>
      <c r="D1432" s="28" t="s">
        <v>36</v>
      </c>
      <c r="E1432" s="28">
        <v>0.75</v>
      </c>
      <c r="F1432" s="31">
        <v>162822.39999999999</v>
      </c>
    </row>
    <row r="1433" spans="2:6" x14ac:dyDescent="0.3">
      <c r="B1433" s="25" t="s">
        <v>35</v>
      </c>
      <c r="C1433" s="26" t="s">
        <v>10</v>
      </c>
      <c r="D1433" s="26" t="s">
        <v>36</v>
      </c>
      <c r="E1433" s="26">
        <v>0.5</v>
      </c>
      <c r="F1433" s="30">
        <v>151373.95000000001</v>
      </c>
    </row>
    <row r="1434" spans="2:6" x14ac:dyDescent="0.3">
      <c r="B1434" s="27" t="s">
        <v>35</v>
      </c>
      <c r="C1434" s="28" t="s">
        <v>10</v>
      </c>
      <c r="D1434" s="28" t="s">
        <v>36</v>
      </c>
      <c r="E1434" s="28">
        <v>0.5</v>
      </c>
      <c r="F1434" s="31">
        <v>151373.95000000001</v>
      </c>
    </row>
    <row r="1435" spans="2:6" x14ac:dyDescent="0.3">
      <c r="B1435" s="25" t="s">
        <v>35</v>
      </c>
      <c r="C1435" s="26" t="s">
        <v>10</v>
      </c>
      <c r="D1435" s="26" t="s">
        <v>36</v>
      </c>
      <c r="E1435" s="26">
        <v>0.5</v>
      </c>
      <c r="F1435" s="30">
        <v>151373.95000000001</v>
      </c>
    </row>
    <row r="1436" spans="2:6" x14ac:dyDescent="0.3">
      <c r="B1436" s="27" t="s">
        <v>35</v>
      </c>
      <c r="C1436" s="28" t="s">
        <v>10</v>
      </c>
      <c r="D1436" s="28" t="s">
        <v>36</v>
      </c>
      <c r="E1436" s="28">
        <v>0.5</v>
      </c>
      <c r="F1436" s="31">
        <v>151373.95000000001</v>
      </c>
    </row>
    <row r="1437" spans="2:6" x14ac:dyDescent="0.3">
      <c r="B1437" s="25" t="s">
        <v>35</v>
      </c>
      <c r="C1437" s="26" t="s">
        <v>10</v>
      </c>
      <c r="D1437" s="26" t="s">
        <v>36</v>
      </c>
      <c r="E1437" s="26">
        <v>0.5</v>
      </c>
      <c r="F1437" s="30">
        <v>151373.95000000001</v>
      </c>
    </row>
    <row r="1438" spans="2:6" x14ac:dyDescent="0.3">
      <c r="B1438" s="27" t="s">
        <v>35</v>
      </c>
      <c r="C1438" s="28" t="s">
        <v>10</v>
      </c>
      <c r="D1438" s="28" t="s">
        <v>36</v>
      </c>
      <c r="E1438" s="28">
        <v>0.25</v>
      </c>
      <c r="F1438" s="31">
        <v>140414.75</v>
      </c>
    </row>
    <row r="1439" spans="2:6" x14ac:dyDescent="0.3">
      <c r="B1439" s="25" t="s">
        <v>35</v>
      </c>
      <c r="C1439" s="26" t="s">
        <v>10</v>
      </c>
      <c r="D1439" s="26" t="s">
        <v>36</v>
      </c>
      <c r="E1439" s="26">
        <v>0.25</v>
      </c>
      <c r="F1439" s="30">
        <v>140414.75</v>
      </c>
    </row>
    <row r="1440" spans="2:6" x14ac:dyDescent="0.3">
      <c r="B1440" s="27" t="s">
        <v>35</v>
      </c>
      <c r="C1440" s="28" t="s">
        <v>10</v>
      </c>
      <c r="D1440" s="28" t="s">
        <v>36</v>
      </c>
      <c r="E1440" s="28">
        <v>0.25</v>
      </c>
      <c r="F1440" s="31">
        <v>140414.75</v>
      </c>
    </row>
    <row r="1441" spans="2:6" x14ac:dyDescent="0.3">
      <c r="B1441" s="25" t="s">
        <v>35</v>
      </c>
      <c r="C1441" s="26" t="s">
        <v>10</v>
      </c>
      <c r="D1441" s="26" t="s">
        <v>36</v>
      </c>
      <c r="E1441" s="26">
        <v>0.25</v>
      </c>
      <c r="F1441" s="30">
        <v>140414.75</v>
      </c>
    </row>
    <row r="1442" spans="2:6" x14ac:dyDescent="0.3">
      <c r="B1442" s="27" t="s">
        <v>35</v>
      </c>
      <c r="C1442" s="28" t="s">
        <v>10</v>
      </c>
      <c r="D1442" s="28" t="s">
        <v>36</v>
      </c>
      <c r="E1442" s="28">
        <v>0.05</v>
      </c>
      <c r="F1442" s="31">
        <v>124489.66250000001</v>
      </c>
    </row>
    <row r="1443" spans="2:6" x14ac:dyDescent="0.3">
      <c r="B1443" s="25" t="s">
        <v>35</v>
      </c>
      <c r="C1443" s="26" t="s">
        <v>10</v>
      </c>
      <c r="D1443" s="26" t="s">
        <v>36</v>
      </c>
      <c r="E1443" s="26">
        <v>0.05</v>
      </c>
      <c r="F1443" s="30">
        <v>124489.66250000001</v>
      </c>
    </row>
    <row r="1444" spans="2:6" x14ac:dyDescent="0.3">
      <c r="B1444" s="27" t="s">
        <v>35</v>
      </c>
      <c r="C1444" s="28" t="s">
        <v>10</v>
      </c>
      <c r="D1444" s="28" t="s">
        <v>36</v>
      </c>
      <c r="E1444" s="28">
        <v>0.05</v>
      </c>
      <c r="F1444" s="31">
        <v>124489.66250000001</v>
      </c>
    </row>
    <row r="1445" spans="2:6" x14ac:dyDescent="0.3">
      <c r="B1445" s="25" t="s">
        <v>35</v>
      </c>
      <c r="C1445" s="26" t="s">
        <v>10</v>
      </c>
      <c r="D1445" s="26" t="s">
        <v>36</v>
      </c>
      <c r="E1445" s="26">
        <v>0</v>
      </c>
      <c r="F1445" s="30">
        <v>90902.65</v>
      </c>
    </row>
    <row r="1446" spans="2:6" x14ac:dyDescent="0.3">
      <c r="B1446" s="27" t="s">
        <v>35</v>
      </c>
      <c r="C1446" s="28" t="s">
        <v>10</v>
      </c>
      <c r="D1446" s="28" t="s">
        <v>36</v>
      </c>
      <c r="E1446" s="28" t="s">
        <v>25</v>
      </c>
      <c r="F1446" s="31">
        <v>152117.26209999999</v>
      </c>
    </row>
    <row r="1447" spans="2:6" x14ac:dyDescent="0.3">
      <c r="B1447" s="25" t="s">
        <v>35</v>
      </c>
      <c r="C1447" s="26" t="s">
        <v>10</v>
      </c>
      <c r="D1447" s="26" t="s">
        <v>37</v>
      </c>
      <c r="E1447" s="26">
        <v>1</v>
      </c>
      <c r="F1447" s="30">
        <v>67376677.420000002</v>
      </c>
    </row>
    <row r="1448" spans="2:6" x14ac:dyDescent="0.3">
      <c r="B1448" s="27" t="s">
        <v>35</v>
      </c>
      <c r="C1448" s="28" t="s">
        <v>10</v>
      </c>
      <c r="D1448" s="28" t="s">
        <v>37</v>
      </c>
      <c r="E1448" s="28">
        <v>0.95</v>
      </c>
      <c r="F1448" s="31">
        <v>47764978.409999996</v>
      </c>
    </row>
    <row r="1449" spans="2:6" x14ac:dyDescent="0.3">
      <c r="B1449" s="25" t="s">
        <v>35</v>
      </c>
      <c r="C1449" s="26" t="s">
        <v>10</v>
      </c>
      <c r="D1449" s="26" t="s">
        <v>37</v>
      </c>
      <c r="E1449" s="26">
        <v>0.95</v>
      </c>
      <c r="F1449" s="30">
        <v>47764978.409999996</v>
      </c>
    </row>
    <row r="1450" spans="2:6" x14ac:dyDescent="0.3">
      <c r="B1450" s="27" t="s">
        <v>35</v>
      </c>
      <c r="C1450" s="28" t="s">
        <v>10</v>
      </c>
      <c r="D1450" s="28" t="s">
        <v>37</v>
      </c>
      <c r="E1450" s="28">
        <v>0.95</v>
      </c>
      <c r="F1450" s="31">
        <v>47764978.409999996</v>
      </c>
    </row>
    <row r="1451" spans="2:6" x14ac:dyDescent="0.3">
      <c r="B1451" s="25" t="s">
        <v>35</v>
      </c>
      <c r="C1451" s="26" t="s">
        <v>10</v>
      </c>
      <c r="D1451" s="26" t="s">
        <v>37</v>
      </c>
      <c r="E1451" s="26">
        <v>0.75</v>
      </c>
      <c r="F1451" s="30">
        <v>41054481.840000004</v>
      </c>
    </row>
    <row r="1452" spans="2:6" x14ac:dyDescent="0.3">
      <c r="B1452" s="27" t="s">
        <v>35</v>
      </c>
      <c r="C1452" s="28" t="s">
        <v>10</v>
      </c>
      <c r="D1452" s="28" t="s">
        <v>37</v>
      </c>
      <c r="E1452" s="28">
        <v>0.75</v>
      </c>
      <c r="F1452" s="31">
        <v>41054481.840000004</v>
      </c>
    </row>
    <row r="1453" spans="2:6" x14ac:dyDescent="0.3">
      <c r="B1453" s="25" t="s">
        <v>35</v>
      </c>
      <c r="C1453" s="26" t="s">
        <v>10</v>
      </c>
      <c r="D1453" s="26" t="s">
        <v>37</v>
      </c>
      <c r="E1453" s="26">
        <v>0.75</v>
      </c>
      <c r="F1453" s="30">
        <v>41054481.840000004</v>
      </c>
    </row>
    <row r="1454" spans="2:6" x14ac:dyDescent="0.3">
      <c r="B1454" s="27" t="s">
        <v>35</v>
      </c>
      <c r="C1454" s="28" t="s">
        <v>10</v>
      </c>
      <c r="D1454" s="28" t="s">
        <v>37</v>
      </c>
      <c r="E1454" s="28">
        <v>0.75</v>
      </c>
      <c r="F1454" s="31">
        <v>41054481.840000004</v>
      </c>
    </row>
    <row r="1455" spans="2:6" x14ac:dyDescent="0.3">
      <c r="B1455" s="25" t="s">
        <v>35</v>
      </c>
      <c r="C1455" s="26" t="s">
        <v>10</v>
      </c>
      <c r="D1455" s="26" t="s">
        <v>37</v>
      </c>
      <c r="E1455" s="26">
        <v>0.5</v>
      </c>
      <c r="F1455" s="30">
        <v>36645738.229999997</v>
      </c>
    </row>
    <row r="1456" spans="2:6" x14ac:dyDescent="0.3">
      <c r="B1456" s="27" t="s">
        <v>35</v>
      </c>
      <c r="C1456" s="28" t="s">
        <v>10</v>
      </c>
      <c r="D1456" s="28" t="s">
        <v>37</v>
      </c>
      <c r="E1456" s="28">
        <v>0.5</v>
      </c>
      <c r="F1456" s="31">
        <v>36645738.229999997</v>
      </c>
    </row>
    <row r="1457" spans="2:6" x14ac:dyDescent="0.3">
      <c r="B1457" s="25" t="s">
        <v>35</v>
      </c>
      <c r="C1457" s="26" t="s">
        <v>10</v>
      </c>
      <c r="D1457" s="26" t="s">
        <v>37</v>
      </c>
      <c r="E1457" s="26">
        <v>0.5</v>
      </c>
      <c r="F1457" s="30">
        <v>36645738.229999997</v>
      </c>
    </row>
    <row r="1458" spans="2:6" x14ac:dyDescent="0.3">
      <c r="B1458" s="27" t="s">
        <v>35</v>
      </c>
      <c r="C1458" s="28" t="s">
        <v>10</v>
      </c>
      <c r="D1458" s="28" t="s">
        <v>37</v>
      </c>
      <c r="E1458" s="28">
        <v>0.5</v>
      </c>
      <c r="F1458" s="31">
        <v>36645738.229999997</v>
      </c>
    </row>
    <row r="1459" spans="2:6" x14ac:dyDescent="0.3">
      <c r="B1459" s="25" t="s">
        <v>35</v>
      </c>
      <c r="C1459" s="26" t="s">
        <v>10</v>
      </c>
      <c r="D1459" s="26" t="s">
        <v>37</v>
      </c>
      <c r="E1459" s="26">
        <v>0.5</v>
      </c>
      <c r="F1459" s="30">
        <v>36645738.229999997</v>
      </c>
    </row>
    <row r="1460" spans="2:6" x14ac:dyDescent="0.3">
      <c r="B1460" s="27" t="s">
        <v>35</v>
      </c>
      <c r="C1460" s="28" t="s">
        <v>10</v>
      </c>
      <c r="D1460" s="28" t="s">
        <v>37</v>
      </c>
      <c r="E1460" s="28">
        <v>0.25</v>
      </c>
      <c r="F1460" s="31">
        <v>32460929.420000002</v>
      </c>
    </row>
    <row r="1461" spans="2:6" x14ac:dyDescent="0.3">
      <c r="B1461" s="25" t="s">
        <v>35</v>
      </c>
      <c r="C1461" s="26" t="s">
        <v>10</v>
      </c>
      <c r="D1461" s="26" t="s">
        <v>37</v>
      </c>
      <c r="E1461" s="26">
        <v>0.25</v>
      </c>
      <c r="F1461" s="30">
        <v>32460929.420000002</v>
      </c>
    </row>
    <row r="1462" spans="2:6" x14ac:dyDescent="0.3">
      <c r="B1462" s="27" t="s">
        <v>35</v>
      </c>
      <c r="C1462" s="28" t="s">
        <v>10</v>
      </c>
      <c r="D1462" s="28" t="s">
        <v>37</v>
      </c>
      <c r="E1462" s="28">
        <v>0.25</v>
      </c>
      <c r="F1462" s="31">
        <v>32460929.420000002</v>
      </c>
    </row>
    <row r="1463" spans="2:6" x14ac:dyDescent="0.3">
      <c r="B1463" s="25" t="s">
        <v>35</v>
      </c>
      <c r="C1463" s="26" t="s">
        <v>10</v>
      </c>
      <c r="D1463" s="26" t="s">
        <v>37</v>
      </c>
      <c r="E1463" s="26">
        <v>0.25</v>
      </c>
      <c r="F1463" s="30">
        <v>32460929.420000002</v>
      </c>
    </row>
    <row r="1464" spans="2:6" x14ac:dyDescent="0.3">
      <c r="B1464" s="27" t="s">
        <v>35</v>
      </c>
      <c r="C1464" s="28" t="s">
        <v>10</v>
      </c>
      <c r="D1464" s="28" t="s">
        <v>37</v>
      </c>
      <c r="E1464" s="28">
        <v>0.05</v>
      </c>
      <c r="F1464" s="31">
        <v>27073212.280000001</v>
      </c>
    </row>
    <row r="1465" spans="2:6" x14ac:dyDescent="0.3">
      <c r="B1465" s="25" t="s">
        <v>35</v>
      </c>
      <c r="C1465" s="26" t="s">
        <v>10</v>
      </c>
      <c r="D1465" s="26" t="s">
        <v>37</v>
      </c>
      <c r="E1465" s="26">
        <v>0.05</v>
      </c>
      <c r="F1465" s="30">
        <v>27073212.280000001</v>
      </c>
    </row>
    <row r="1466" spans="2:6" x14ac:dyDescent="0.3">
      <c r="B1466" s="27" t="s">
        <v>35</v>
      </c>
      <c r="C1466" s="28" t="s">
        <v>10</v>
      </c>
      <c r="D1466" s="28" t="s">
        <v>37</v>
      </c>
      <c r="E1466" s="28">
        <v>0.05</v>
      </c>
      <c r="F1466" s="31">
        <v>27073212.280000001</v>
      </c>
    </row>
    <row r="1467" spans="2:6" x14ac:dyDescent="0.3">
      <c r="B1467" s="25" t="s">
        <v>35</v>
      </c>
      <c r="C1467" s="26" t="s">
        <v>10</v>
      </c>
      <c r="D1467" s="26" t="s">
        <v>37</v>
      </c>
      <c r="E1467" s="26">
        <v>0</v>
      </c>
      <c r="F1467" s="30">
        <v>16185633.98</v>
      </c>
    </row>
    <row r="1468" spans="2:6" x14ac:dyDescent="0.3">
      <c r="B1468" s="27" t="s">
        <v>35</v>
      </c>
      <c r="C1468" s="28" t="s">
        <v>10</v>
      </c>
      <c r="D1468" s="28" t="s">
        <v>37</v>
      </c>
      <c r="E1468" s="28" t="s">
        <v>25</v>
      </c>
      <c r="F1468" s="31">
        <v>36951272.759999998</v>
      </c>
    </row>
    <row r="1469" spans="2:6" x14ac:dyDescent="0.3">
      <c r="B1469" s="25" t="s">
        <v>35</v>
      </c>
      <c r="C1469" s="26" t="s">
        <v>10</v>
      </c>
      <c r="D1469" s="26" t="s">
        <v>38</v>
      </c>
      <c r="E1469" s="26">
        <v>1</v>
      </c>
      <c r="F1469" s="30">
        <v>42005032.710000001</v>
      </c>
    </row>
    <row r="1470" spans="2:6" x14ac:dyDescent="0.3">
      <c r="B1470" s="27" t="s">
        <v>35</v>
      </c>
      <c r="C1470" s="28" t="s">
        <v>10</v>
      </c>
      <c r="D1470" s="28" t="s">
        <v>38</v>
      </c>
      <c r="E1470" s="28">
        <v>0.95</v>
      </c>
      <c r="F1470" s="31">
        <v>30667924</v>
      </c>
    </row>
    <row r="1471" spans="2:6" x14ac:dyDescent="0.3">
      <c r="B1471" s="25" t="s">
        <v>35</v>
      </c>
      <c r="C1471" s="26" t="s">
        <v>10</v>
      </c>
      <c r="D1471" s="26" t="s">
        <v>38</v>
      </c>
      <c r="E1471" s="26">
        <v>0.95</v>
      </c>
      <c r="F1471" s="30">
        <v>30667924</v>
      </c>
    </row>
    <row r="1472" spans="2:6" x14ac:dyDescent="0.3">
      <c r="B1472" s="27" t="s">
        <v>35</v>
      </c>
      <c r="C1472" s="28" t="s">
        <v>10</v>
      </c>
      <c r="D1472" s="28" t="s">
        <v>38</v>
      </c>
      <c r="E1472" s="28">
        <v>0.95</v>
      </c>
      <c r="F1472" s="31">
        <v>30667924</v>
      </c>
    </row>
    <row r="1473" spans="2:6" x14ac:dyDescent="0.3">
      <c r="B1473" s="25" t="s">
        <v>35</v>
      </c>
      <c r="C1473" s="26" t="s">
        <v>10</v>
      </c>
      <c r="D1473" s="26" t="s">
        <v>38</v>
      </c>
      <c r="E1473" s="26">
        <v>0.75</v>
      </c>
      <c r="F1473" s="30">
        <v>26033566.879999999</v>
      </c>
    </row>
    <row r="1474" spans="2:6" x14ac:dyDescent="0.3">
      <c r="B1474" s="27" t="s">
        <v>35</v>
      </c>
      <c r="C1474" s="28" t="s">
        <v>10</v>
      </c>
      <c r="D1474" s="28" t="s">
        <v>38</v>
      </c>
      <c r="E1474" s="28">
        <v>0.75</v>
      </c>
      <c r="F1474" s="31">
        <v>26033566.879999999</v>
      </c>
    </row>
    <row r="1475" spans="2:6" x14ac:dyDescent="0.3">
      <c r="B1475" s="25" t="s">
        <v>35</v>
      </c>
      <c r="C1475" s="26" t="s">
        <v>10</v>
      </c>
      <c r="D1475" s="26" t="s">
        <v>38</v>
      </c>
      <c r="E1475" s="26">
        <v>0.75</v>
      </c>
      <c r="F1475" s="30">
        <v>26033566.879999999</v>
      </c>
    </row>
    <row r="1476" spans="2:6" x14ac:dyDescent="0.3">
      <c r="B1476" s="27" t="s">
        <v>35</v>
      </c>
      <c r="C1476" s="28" t="s">
        <v>10</v>
      </c>
      <c r="D1476" s="28" t="s">
        <v>38</v>
      </c>
      <c r="E1476" s="28">
        <v>0.75</v>
      </c>
      <c r="F1476" s="31">
        <v>26033566.879999999</v>
      </c>
    </row>
    <row r="1477" spans="2:6" x14ac:dyDescent="0.3">
      <c r="B1477" s="25" t="s">
        <v>35</v>
      </c>
      <c r="C1477" s="26" t="s">
        <v>10</v>
      </c>
      <c r="D1477" s="26" t="s">
        <v>38</v>
      </c>
      <c r="E1477" s="26">
        <v>0.5</v>
      </c>
      <c r="F1477" s="30">
        <v>22781989.460000001</v>
      </c>
    </row>
    <row r="1478" spans="2:6" x14ac:dyDescent="0.3">
      <c r="B1478" s="27" t="s">
        <v>35</v>
      </c>
      <c r="C1478" s="28" t="s">
        <v>10</v>
      </c>
      <c r="D1478" s="28" t="s">
        <v>38</v>
      </c>
      <c r="E1478" s="28">
        <v>0.5</v>
      </c>
      <c r="F1478" s="31">
        <v>22781989.460000001</v>
      </c>
    </row>
    <row r="1479" spans="2:6" x14ac:dyDescent="0.3">
      <c r="B1479" s="25" t="s">
        <v>35</v>
      </c>
      <c r="C1479" s="26" t="s">
        <v>10</v>
      </c>
      <c r="D1479" s="26" t="s">
        <v>38</v>
      </c>
      <c r="E1479" s="26">
        <v>0.5</v>
      </c>
      <c r="F1479" s="30">
        <v>22781989.460000001</v>
      </c>
    </row>
    <row r="1480" spans="2:6" x14ac:dyDescent="0.3">
      <c r="B1480" s="27" t="s">
        <v>35</v>
      </c>
      <c r="C1480" s="28" t="s">
        <v>10</v>
      </c>
      <c r="D1480" s="28" t="s">
        <v>38</v>
      </c>
      <c r="E1480" s="28">
        <v>0.5</v>
      </c>
      <c r="F1480" s="31">
        <v>22781989.460000001</v>
      </c>
    </row>
    <row r="1481" spans="2:6" x14ac:dyDescent="0.3">
      <c r="B1481" s="25" t="s">
        <v>35</v>
      </c>
      <c r="C1481" s="26" t="s">
        <v>10</v>
      </c>
      <c r="D1481" s="26" t="s">
        <v>38</v>
      </c>
      <c r="E1481" s="26">
        <v>0.5</v>
      </c>
      <c r="F1481" s="30">
        <v>22781989.460000001</v>
      </c>
    </row>
    <row r="1482" spans="2:6" x14ac:dyDescent="0.3">
      <c r="B1482" s="27" t="s">
        <v>35</v>
      </c>
      <c r="C1482" s="28" t="s">
        <v>10</v>
      </c>
      <c r="D1482" s="28" t="s">
        <v>38</v>
      </c>
      <c r="E1482" s="28">
        <v>0.25</v>
      </c>
      <c r="F1482" s="31">
        <v>19625270.23</v>
      </c>
    </row>
    <row r="1483" spans="2:6" x14ac:dyDescent="0.3">
      <c r="B1483" s="25" t="s">
        <v>35</v>
      </c>
      <c r="C1483" s="26" t="s">
        <v>10</v>
      </c>
      <c r="D1483" s="26" t="s">
        <v>38</v>
      </c>
      <c r="E1483" s="26">
        <v>0.25</v>
      </c>
      <c r="F1483" s="30">
        <v>19625270.23</v>
      </c>
    </row>
    <row r="1484" spans="2:6" x14ac:dyDescent="0.3">
      <c r="B1484" s="27" t="s">
        <v>35</v>
      </c>
      <c r="C1484" s="28" t="s">
        <v>10</v>
      </c>
      <c r="D1484" s="28" t="s">
        <v>38</v>
      </c>
      <c r="E1484" s="28">
        <v>0.25</v>
      </c>
      <c r="F1484" s="31">
        <v>19625270.23</v>
      </c>
    </row>
    <row r="1485" spans="2:6" x14ac:dyDescent="0.3">
      <c r="B1485" s="25" t="s">
        <v>35</v>
      </c>
      <c r="C1485" s="26" t="s">
        <v>10</v>
      </c>
      <c r="D1485" s="26" t="s">
        <v>38</v>
      </c>
      <c r="E1485" s="26">
        <v>0.25</v>
      </c>
      <c r="F1485" s="30">
        <v>19625270.23</v>
      </c>
    </row>
    <row r="1486" spans="2:6" x14ac:dyDescent="0.3">
      <c r="B1486" s="27" t="s">
        <v>35</v>
      </c>
      <c r="C1486" s="28" t="s">
        <v>10</v>
      </c>
      <c r="D1486" s="28" t="s">
        <v>38</v>
      </c>
      <c r="E1486" s="28">
        <v>0.05</v>
      </c>
      <c r="F1486" s="31">
        <v>16064366.189999999</v>
      </c>
    </row>
    <row r="1487" spans="2:6" x14ac:dyDescent="0.3">
      <c r="B1487" s="25" t="s">
        <v>35</v>
      </c>
      <c r="C1487" s="26" t="s">
        <v>10</v>
      </c>
      <c r="D1487" s="26" t="s">
        <v>38</v>
      </c>
      <c r="E1487" s="26">
        <v>0.05</v>
      </c>
      <c r="F1487" s="30">
        <v>16064366.189999999</v>
      </c>
    </row>
    <row r="1488" spans="2:6" x14ac:dyDescent="0.3">
      <c r="B1488" s="27" t="s">
        <v>35</v>
      </c>
      <c r="C1488" s="28" t="s">
        <v>10</v>
      </c>
      <c r="D1488" s="28" t="s">
        <v>38</v>
      </c>
      <c r="E1488" s="28">
        <v>0.05</v>
      </c>
      <c r="F1488" s="31">
        <v>16064366.189999999</v>
      </c>
    </row>
    <row r="1489" spans="2:6" x14ac:dyDescent="0.3">
      <c r="B1489" s="25" t="s">
        <v>35</v>
      </c>
      <c r="C1489" s="26" t="s">
        <v>10</v>
      </c>
      <c r="D1489" s="26" t="s">
        <v>38</v>
      </c>
      <c r="E1489" s="26">
        <v>0</v>
      </c>
      <c r="F1489" s="30">
        <v>10642750</v>
      </c>
    </row>
    <row r="1490" spans="2:6" x14ac:dyDescent="0.3">
      <c r="B1490" s="27" t="s">
        <v>35</v>
      </c>
      <c r="C1490" s="28" t="s">
        <v>10</v>
      </c>
      <c r="D1490" s="28" t="s">
        <v>38</v>
      </c>
      <c r="E1490" s="28" t="s">
        <v>25</v>
      </c>
      <c r="F1490" s="31">
        <v>22981446.670000002</v>
      </c>
    </row>
    <row r="1491" spans="2:6" x14ac:dyDescent="0.3">
      <c r="B1491" s="25" t="s">
        <v>35</v>
      </c>
      <c r="C1491" s="26" t="s">
        <v>10</v>
      </c>
      <c r="D1491" s="26" t="s">
        <v>39</v>
      </c>
      <c r="E1491" s="26">
        <v>1</v>
      </c>
      <c r="F1491" s="30">
        <v>27936122.75</v>
      </c>
    </row>
    <row r="1492" spans="2:6" x14ac:dyDescent="0.3">
      <c r="B1492" s="27" t="s">
        <v>35</v>
      </c>
      <c r="C1492" s="28" t="s">
        <v>10</v>
      </c>
      <c r="D1492" s="28" t="s">
        <v>39</v>
      </c>
      <c r="E1492" s="28">
        <v>0.95</v>
      </c>
      <c r="F1492" s="31">
        <v>18232874.100000001</v>
      </c>
    </row>
    <row r="1493" spans="2:6" x14ac:dyDescent="0.3">
      <c r="B1493" s="25" t="s">
        <v>35</v>
      </c>
      <c r="C1493" s="26" t="s">
        <v>10</v>
      </c>
      <c r="D1493" s="26" t="s">
        <v>39</v>
      </c>
      <c r="E1493" s="26">
        <v>0.95</v>
      </c>
      <c r="F1493" s="30">
        <v>18232874.100000001</v>
      </c>
    </row>
    <row r="1494" spans="2:6" x14ac:dyDescent="0.3">
      <c r="B1494" s="27" t="s">
        <v>35</v>
      </c>
      <c r="C1494" s="28" t="s">
        <v>10</v>
      </c>
      <c r="D1494" s="28" t="s">
        <v>39</v>
      </c>
      <c r="E1494" s="28">
        <v>0.95</v>
      </c>
      <c r="F1494" s="31">
        <v>18232874.100000001</v>
      </c>
    </row>
    <row r="1495" spans="2:6" x14ac:dyDescent="0.3">
      <c r="B1495" s="25" t="s">
        <v>35</v>
      </c>
      <c r="C1495" s="26" t="s">
        <v>10</v>
      </c>
      <c r="D1495" s="26" t="s">
        <v>39</v>
      </c>
      <c r="E1495" s="26">
        <v>0.75</v>
      </c>
      <c r="F1495" s="30">
        <v>14984617.66</v>
      </c>
    </row>
    <row r="1496" spans="2:6" x14ac:dyDescent="0.3">
      <c r="B1496" s="27" t="s">
        <v>35</v>
      </c>
      <c r="C1496" s="28" t="s">
        <v>10</v>
      </c>
      <c r="D1496" s="28" t="s">
        <v>39</v>
      </c>
      <c r="E1496" s="28">
        <v>0.75</v>
      </c>
      <c r="F1496" s="31">
        <v>14984617.66</v>
      </c>
    </row>
    <row r="1497" spans="2:6" x14ac:dyDescent="0.3">
      <c r="B1497" s="25" t="s">
        <v>35</v>
      </c>
      <c r="C1497" s="26" t="s">
        <v>10</v>
      </c>
      <c r="D1497" s="26" t="s">
        <v>39</v>
      </c>
      <c r="E1497" s="26">
        <v>0.75</v>
      </c>
      <c r="F1497" s="30">
        <v>14984617.66</v>
      </c>
    </row>
    <row r="1498" spans="2:6" x14ac:dyDescent="0.3">
      <c r="B1498" s="27" t="s">
        <v>35</v>
      </c>
      <c r="C1498" s="28" t="s">
        <v>10</v>
      </c>
      <c r="D1498" s="28" t="s">
        <v>39</v>
      </c>
      <c r="E1498" s="28">
        <v>0.75</v>
      </c>
      <c r="F1498" s="31">
        <v>14984617.66</v>
      </c>
    </row>
    <row r="1499" spans="2:6" x14ac:dyDescent="0.3">
      <c r="B1499" s="25" t="s">
        <v>35</v>
      </c>
      <c r="C1499" s="26" t="s">
        <v>10</v>
      </c>
      <c r="D1499" s="26" t="s">
        <v>39</v>
      </c>
      <c r="E1499" s="26">
        <v>0.5</v>
      </c>
      <c r="F1499" s="30">
        <v>13155550.939999999</v>
      </c>
    </row>
    <row r="1500" spans="2:6" x14ac:dyDescent="0.3">
      <c r="B1500" s="27" t="s">
        <v>35</v>
      </c>
      <c r="C1500" s="28" t="s">
        <v>10</v>
      </c>
      <c r="D1500" s="28" t="s">
        <v>39</v>
      </c>
      <c r="E1500" s="28">
        <v>0.5</v>
      </c>
      <c r="F1500" s="31">
        <v>13155550.939999999</v>
      </c>
    </row>
    <row r="1501" spans="2:6" x14ac:dyDescent="0.3">
      <c r="B1501" s="25" t="s">
        <v>35</v>
      </c>
      <c r="C1501" s="26" t="s">
        <v>10</v>
      </c>
      <c r="D1501" s="26" t="s">
        <v>39</v>
      </c>
      <c r="E1501" s="26">
        <v>0.5</v>
      </c>
      <c r="F1501" s="30">
        <v>13155550.939999999</v>
      </c>
    </row>
    <row r="1502" spans="2:6" x14ac:dyDescent="0.3">
      <c r="B1502" s="27" t="s">
        <v>35</v>
      </c>
      <c r="C1502" s="28" t="s">
        <v>10</v>
      </c>
      <c r="D1502" s="28" t="s">
        <v>39</v>
      </c>
      <c r="E1502" s="28">
        <v>0.5</v>
      </c>
      <c r="F1502" s="31">
        <v>13155550.939999999</v>
      </c>
    </row>
    <row r="1503" spans="2:6" x14ac:dyDescent="0.3">
      <c r="B1503" s="25" t="s">
        <v>35</v>
      </c>
      <c r="C1503" s="26" t="s">
        <v>10</v>
      </c>
      <c r="D1503" s="26" t="s">
        <v>39</v>
      </c>
      <c r="E1503" s="26">
        <v>0.5</v>
      </c>
      <c r="F1503" s="30">
        <v>13155550.939999999</v>
      </c>
    </row>
    <row r="1504" spans="2:6" x14ac:dyDescent="0.3">
      <c r="B1504" s="27" t="s">
        <v>35</v>
      </c>
      <c r="C1504" s="28" t="s">
        <v>10</v>
      </c>
      <c r="D1504" s="28" t="s">
        <v>39</v>
      </c>
      <c r="E1504" s="28">
        <v>0.25</v>
      </c>
      <c r="F1504" s="31">
        <v>11340460.039999999</v>
      </c>
    </row>
    <row r="1505" spans="2:6" x14ac:dyDescent="0.3">
      <c r="B1505" s="25" t="s">
        <v>35</v>
      </c>
      <c r="C1505" s="26" t="s">
        <v>10</v>
      </c>
      <c r="D1505" s="26" t="s">
        <v>39</v>
      </c>
      <c r="E1505" s="26">
        <v>0.25</v>
      </c>
      <c r="F1505" s="30">
        <v>11340460.039999999</v>
      </c>
    </row>
    <row r="1506" spans="2:6" x14ac:dyDescent="0.3">
      <c r="B1506" s="27" t="s">
        <v>35</v>
      </c>
      <c r="C1506" s="28" t="s">
        <v>10</v>
      </c>
      <c r="D1506" s="28" t="s">
        <v>39</v>
      </c>
      <c r="E1506" s="28">
        <v>0.25</v>
      </c>
      <c r="F1506" s="31">
        <v>11340460.039999999</v>
      </c>
    </row>
    <row r="1507" spans="2:6" x14ac:dyDescent="0.3">
      <c r="B1507" s="25" t="s">
        <v>35</v>
      </c>
      <c r="C1507" s="26" t="s">
        <v>10</v>
      </c>
      <c r="D1507" s="26" t="s">
        <v>39</v>
      </c>
      <c r="E1507" s="26">
        <v>0.25</v>
      </c>
      <c r="F1507" s="30">
        <v>11340460.039999999</v>
      </c>
    </row>
    <row r="1508" spans="2:6" x14ac:dyDescent="0.3">
      <c r="B1508" s="27" t="s">
        <v>35</v>
      </c>
      <c r="C1508" s="28" t="s">
        <v>10</v>
      </c>
      <c r="D1508" s="28" t="s">
        <v>39</v>
      </c>
      <c r="E1508" s="28">
        <v>0.05</v>
      </c>
      <c r="F1508" s="31">
        <v>9280862.7829999998</v>
      </c>
    </row>
    <row r="1509" spans="2:6" x14ac:dyDescent="0.3">
      <c r="B1509" s="25" t="s">
        <v>35</v>
      </c>
      <c r="C1509" s="26" t="s">
        <v>10</v>
      </c>
      <c r="D1509" s="26" t="s">
        <v>39</v>
      </c>
      <c r="E1509" s="26">
        <v>0.05</v>
      </c>
      <c r="F1509" s="30">
        <v>9280862.7829999998</v>
      </c>
    </row>
    <row r="1510" spans="2:6" x14ac:dyDescent="0.3">
      <c r="B1510" s="27" t="s">
        <v>35</v>
      </c>
      <c r="C1510" s="28" t="s">
        <v>10</v>
      </c>
      <c r="D1510" s="28" t="s">
        <v>39</v>
      </c>
      <c r="E1510" s="28">
        <v>0.05</v>
      </c>
      <c r="F1510" s="31">
        <v>9280862.7829999998</v>
      </c>
    </row>
    <row r="1511" spans="2:6" x14ac:dyDescent="0.3">
      <c r="B1511" s="25" t="s">
        <v>35</v>
      </c>
      <c r="C1511" s="26" t="s">
        <v>10</v>
      </c>
      <c r="D1511" s="26" t="s">
        <v>39</v>
      </c>
      <c r="E1511" s="26">
        <v>0</v>
      </c>
      <c r="F1511" s="30">
        <v>5152846.9790000003</v>
      </c>
    </row>
    <row r="1512" spans="2:6" x14ac:dyDescent="0.3">
      <c r="B1512" s="27" t="s">
        <v>35</v>
      </c>
      <c r="C1512" s="28" t="s">
        <v>10</v>
      </c>
      <c r="D1512" s="28" t="s">
        <v>39</v>
      </c>
      <c r="E1512" s="28" t="s">
        <v>25</v>
      </c>
      <c r="F1512" s="31">
        <v>13348351.779999999</v>
      </c>
    </row>
    <row r="1513" spans="2:6" x14ac:dyDescent="0.3">
      <c r="B1513" s="25" t="s">
        <v>35</v>
      </c>
      <c r="C1513" s="26" t="s">
        <v>10</v>
      </c>
      <c r="D1513" s="26" t="s">
        <v>40</v>
      </c>
      <c r="E1513" s="26">
        <v>1</v>
      </c>
      <c r="F1513" s="30">
        <v>184.049286</v>
      </c>
    </row>
    <row r="1514" spans="2:6" x14ac:dyDescent="0.3">
      <c r="B1514" s="27" t="s">
        <v>35</v>
      </c>
      <c r="C1514" s="28" t="s">
        <v>10</v>
      </c>
      <c r="D1514" s="28" t="s">
        <v>40</v>
      </c>
      <c r="E1514" s="28">
        <v>0.95</v>
      </c>
      <c r="F1514" s="31">
        <v>184.04280499999999</v>
      </c>
    </row>
    <row r="1515" spans="2:6" x14ac:dyDescent="0.3">
      <c r="B1515" s="25" t="s">
        <v>35</v>
      </c>
      <c r="C1515" s="26" t="s">
        <v>10</v>
      </c>
      <c r="D1515" s="26" t="s">
        <v>40</v>
      </c>
      <c r="E1515" s="26">
        <v>0.95</v>
      </c>
      <c r="F1515" s="30">
        <v>184.04280499999999</v>
      </c>
    </row>
    <row r="1516" spans="2:6" x14ac:dyDescent="0.3">
      <c r="B1516" s="27" t="s">
        <v>35</v>
      </c>
      <c r="C1516" s="28" t="s">
        <v>10</v>
      </c>
      <c r="D1516" s="28" t="s">
        <v>40</v>
      </c>
      <c r="E1516" s="28">
        <v>0.95</v>
      </c>
      <c r="F1516" s="31">
        <v>184.04280499999999</v>
      </c>
    </row>
    <row r="1517" spans="2:6" x14ac:dyDescent="0.3">
      <c r="B1517" s="25" t="s">
        <v>35</v>
      </c>
      <c r="C1517" s="26" t="s">
        <v>10</v>
      </c>
      <c r="D1517" s="26" t="s">
        <v>40</v>
      </c>
      <c r="E1517" s="26">
        <v>0.75</v>
      </c>
      <c r="F1517" s="30">
        <v>164.261292</v>
      </c>
    </row>
    <row r="1518" spans="2:6" x14ac:dyDescent="0.3">
      <c r="B1518" s="27" t="s">
        <v>35</v>
      </c>
      <c r="C1518" s="28" t="s">
        <v>10</v>
      </c>
      <c r="D1518" s="28" t="s">
        <v>40</v>
      </c>
      <c r="E1518" s="28">
        <v>0.75</v>
      </c>
      <c r="F1518" s="31">
        <v>164.261292</v>
      </c>
    </row>
    <row r="1519" spans="2:6" x14ac:dyDescent="0.3">
      <c r="B1519" s="25" t="s">
        <v>35</v>
      </c>
      <c r="C1519" s="26" t="s">
        <v>10</v>
      </c>
      <c r="D1519" s="26" t="s">
        <v>40</v>
      </c>
      <c r="E1519" s="26">
        <v>0.75</v>
      </c>
      <c r="F1519" s="30">
        <v>164.261292</v>
      </c>
    </row>
    <row r="1520" spans="2:6" x14ac:dyDescent="0.3">
      <c r="B1520" s="27" t="s">
        <v>35</v>
      </c>
      <c r="C1520" s="28" t="s">
        <v>10</v>
      </c>
      <c r="D1520" s="28" t="s">
        <v>40</v>
      </c>
      <c r="E1520" s="28">
        <v>0.75</v>
      </c>
      <c r="F1520" s="31">
        <v>164.261292</v>
      </c>
    </row>
    <row r="1521" spans="2:6" x14ac:dyDescent="0.3">
      <c r="B1521" s="25" t="s">
        <v>35</v>
      </c>
      <c r="C1521" s="26" t="s">
        <v>10</v>
      </c>
      <c r="D1521" s="26" t="s">
        <v>40</v>
      </c>
      <c r="E1521" s="26">
        <v>0.5</v>
      </c>
      <c r="F1521" s="30">
        <v>150.560675</v>
      </c>
    </row>
    <row r="1522" spans="2:6" x14ac:dyDescent="0.3">
      <c r="B1522" s="27" t="s">
        <v>35</v>
      </c>
      <c r="C1522" s="28" t="s">
        <v>10</v>
      </c>
      <c r="D1522" s="28" t="s">
        <v>40</v>
      </c>
      <c r="E1522" s="28">
        <v>0.5</v>
      </c>
      <c r="F1522" s="31">
        <v>150.560675</v>
      </c>
    </row>
    <row r="1523" spans="2:6" x14ac:dyDescent="0.3">
      <c r="B1523" s="25" t="s">
        <v>35</v>
      </c>
      <c r="C1523" s="26" t="s">
        <v>10</v>
      </c>
      <c r="D1523" s="26" t="s">
        <v>40</v>
      </c>
      <c r="E1523" s="26">
        <v>0.5</v>
      </c>
      <c r="F1523" s="30">
        <v>150.560675</v>
      </c>
    </row>
    <row r="1524" spans="2:6" x14ac:dyDescent="0.3">
      <c r="B1524" s="27" t="s">
        <v>35</v>
      </c>
      <c r="C1524" s="28" t="s">
        <v>10</v>
      </c>
      <c r="D1524" s="28" t="s">
        <v>40</v>
      </c>
      <c r="E1524" s="28">
        <v>0.5</v>
      </c>
      <c r="F1524" s="31">
        <v>150.560675</v>
      </c>
    </row>
    <row r="1525" spans="2:6" x14ac:dyDescent="0.3">
      <c r="B1525" s="25" t="s">
        <v>35</v>
      </c>
      <c r="C1525" s="26" t="s">
        <v>10</v>
      </c>
      <c r="D1525" s="26" t="s">
        <v>40</v>
      </c>
      <c r="E1525" s="26">
        <v>0.5</v>
      </c>
      <c r="F1525" s="30">
        <v>150.560675</v>
      </c>
    </row>
    <row r="1526" spans="2:6" x14ac:dyDescent="0.3">
      <c r="B1526" s="27" t="s">
        <v>35</v>
      </c>
      <c r="C1526" s="28" t="s">
        <v>10</v>
      </c>
      <c r="D1526" s="28" t="s">
        <v>40</v>
      </c>
      <c r="E1526" s="28">
        <v>0.25</v>
      </c>
      <c r="F1526" s="31">
        <v>136.86005900000001</v>
      </c>
    </row>
    <row r="1527" spans="2:6" x14ac:dyDescent="0.3">
      <c r="B1527" s="25" t="s">
        <v>35</v>
      </c>
      <c r="C1527" s="26" t="s">
        <v>10</v>
      </c>
      <c r="D1527" s="26" t="s">
        <v>40</v>
      </c>
      <c r="E1527" s="26">
        <v>0.25</v>
      </c>
      <c r="F1527" s="30">
        <v>136.86005900000001</v>
      </c>
    </row>
    <row r="1528" spans="2:6" x14ac:dyDescent="0.3">
      <c r="B1528" s="27" t="s">
        <v>35</v>
      </c>
      <c r="C1528" s="28" t="s">
        <v>10</v>
      </c>
      <c r="D1528" s="28" t="s">
        <v>40</v>
      </c>
      <c r="E1528" s="28">
        <v>0.25</v>
      </c>
      <c r="F1528" s="31">
        <v>136.86005900000001</v>
      </c>
    </row>
    <row r="1529" spans="2:6" x14ac:dyDescent="0.3">
      <c r="B1529" s="25" t="s">
        <v>35</v>
      </c>
      <c r="C1529" s="26" t="s">
        <v>10</v>
      </c>
      <c r="D1529" s="26" t="s">
        <v>40</v>
      </c>
      <c r="E1529" s="26">
        <v>0.25</v>
      </c>
      <c r="F1529" s="30">
        <v>136.86005900000001</v>
      </c>
    </row>
    <row r="1530" spans="2:6" x14ac:dyDescent="0.3">
      <c r="B1530" s="27" t="s">
        <v>35</v>
      </c>
      <c r="C1530" s="28" t="s">
        <v>10</v>
      </c>
      <c r="D1530" s="28" t="s">
        <v>40</v>
      </c>
      <c r="E1530" s="28">
        <v>0.05</v>
      </c>
      <c r="F1530" s="31">
        <v>117.07854500000001</v>
      </c>
    </row>
    <row r="1531" spans="2:6" x14ac:dyDescent="0.3">
      <c r="B1531" s="25" t="s">
        <v>35</v>
      </c>
      <c r="C1531" s="26" t="s">
        <v>10</v>
      </c>
      <c r="D1531" s="26" t="s">
        <v>40</v>
      </c>
      <c r="E1531" s="26">
        <v>0.05</v>
      </c>
      <c r="F1531" s="30">
        <v>117.07854500000001</v>
      </c>
    </row>
    <row r="1532" spans="2:6" x14ac:dyDescent="0.3">
      <c r="B1532" s="27" t="s">
        <v>35</v>
      </c>
      <c r="C1532" s="28" t="s">
        <v>10</v>
      </c>
      <c r="D1532" s="28" t="s">
        <v>40</v>
      </c>
      <c r="E1532" s="28">
        <v>0.05</v>
      </c>
      <c r="F1532" s="31">
        <v>117.07854500000001</v>
      </c>
    </row>
    <row r="1533" spans="2:6" x14ac:dyDescent="0.3">
      <c r="B1533" s="25" t="s">
        <v>35</v>
      </c>
      <c r="C1533" s="26" t="s">
        <v>10</v>
      </c>
      <c r="D1533" s="26" t="s">
        <v>40</v>
      </c>
      <c r="E1533" s="26">
        <v>0</v>
      </c>
      <c r="F1533" s="30">
        <v>117.07854500000001</v>
      </c>
    </row>
    <row r="1534" spans="2:6" x14ac:dyDescent="0.3">
      <c r="B1534" s="27" t="s">
        <v>35</v>
      </c>
      <c r="C1534" s="28" t="s">
        <v>10</v>
      </c>
      <c r="D1534" s="28" t="s">
        <v>40</v>
      </c>
      <c r="E1534" s="28" t="s">
        <v>25</v>
      </c>
      <c r="F1534" s="31">
        <v>150.56140400000001</v>
      </c>
    </row>
    <row r="1535" spans="2:6" x14ac:dyDescent="0.3">
      <c r="B1535" s="25" t="s">
        <v>35</v>
      </c>
      <c r="C1535" s="26" t="s">
        <v>10</v>
      </c>
      <c r="D1535" s="26" t="s">
        <v>41</v>
      </c>
      <c r="E1535" s="26">
        <v>1</v>
      </c>
      <c r="F1535" s="30">
        <v>156.03906900000001</v>
      </c>
    </row>
    <row r="1536" spans="2:6" x14ac:dyDescent="0.3">
      <c r="B1536" s="27" t="s">
        <v>35</v>
      </c>
      <c r="C1536" s="28" t="s">
        <v>10</v>
      </c>
      <c r="D1536" s="28" t="s">
        <v>41</v>
      </c>
      <c r="E1536" s="28">
        <v>0.95</v>
      </c>
      <c r="F1536" s="31">
        <v>112.633848</v>
      </c>
    </row>
    <row r="1537" spans="2:6" x14ac:dyDescent="0.3">
      <c r="B1537" s="25" t="s">
        <v>35</v>
      </c>
      <c r="C1537" s="26" t="s">
        <v>10</v>
      </c>
      <c r="D1537" s="26" t="s">
        <v>41</v>
      </c>
      <c r="E1537" s="26">
        <v>0.95</v>
      </c>
      <c r="F1537" s="30">
        <v>112.633848</v>
      </c>
    </row>
    <row r="1538" spans="2:6" x14ac:dyDescent="0.3">
      <c r="B1538" s="27" t="s">
        <v>35</v>
      </c>
      <c r="C1538" s="28" t="s">
        <v>10</v>
      </c>
      <c r="D1538" s="28" t="s">
        <v>41</v>
      </c>
      <c r="E1538" s="28">
        <v>0.95</v>
      </c>
      <c r="F1538" s="31">
        <v>112.633848</v>
      </c>
    </row>
    <row r="1539" spans="2:6" x14ac:dyDescent="0.3">
      <c r="B1539" s="25" t="s">
        <v>35</v>
      </c>
      <c r="C1539" s="26" t="s">
        <v>10</v>
      </c>
      <c r="D1539" s="26" t="s">
        <v>41</v>
      </c>
      <c r="E1539" s="26">
        <v>0.75</v>
      </c>
      <c r="F1539" s="30">
        <v>94.958855</v>
      </c>
    </row>
    <row r="1540" spans="2:6" x14ac:dyDescent="0.3">
      <c r="B1540" s="27" t="s">
        <v>35</v>
      </c>
      <c r="C1540" s="28" t="s">
        <v>10</v>
      </c>
      <c r="D1540" s="28" t="s">
        <v>41</v>
      </c>
      <c r="E1540" s="28">
        <v>0.75</v>
      </c>
      <c r="F1540" s="31">
        <v>94.958855</v>
      </c>
    </row>
    <row r="1541" spans="2:6" x14ac:dyDescent="0.3">
      <c r="B1541" s="25" t="s">
        <v>35</v>
      </c>
      <c r="C1541" s="26" t="s">
        <v>10</v>
      </c>
      <c r="D1541" s="26" t="s">
        <v>41</v>
      </c>
      <c r="E1541" s="26">
        <v>0.75</v>
      </c>
      <c r="F1541" s="30">
        <v>94.958855</v>
      </c>
    </row>
    <row r="1542" spans="2:6" x14ac:dyDescent="0.3">
      <c r="B1542" s="27" t="s">
        <v>35</v>
      </c>
      <c r="C1542" s="28" t="s">
        <v>10</v>
      </c>
      <c r="D1542" s="28" t="s">
        <v>41</v>
      </c>
      <c r="E1542" s="28">
        <v>0.75</v>
      </c>
      <c r="F1542" s="31">
        <v>94.958855</v>
      </c>
    </row>
    <row r="1543" spans="2:6" x14ac:dyDescent="0.3">
      <c r="B1543" s="25" t="s">
        <v>35</v>
      </c>
      <c r="C1543" s="26" t="s">
        <v>10</v>
      </c>
      <c r="D1543" s="26" t="s">
        <v>41</v>
      </c>
      <c r="E1543" s="26">
        <v>0.5</v>
      </c>
      <c r="F1543" s="30">
        <v>86.469189</v>
      </c>
    </row>
    <row r="1544" spans="2:6" x14ac:dyDescent="0.3">
      <c r="B1544" s="27" t="s">
        <v>35</v>
      </c>
      <c r="C1544" s="28" t="s">
        <v>10</v>
      </c>
      <c r="D1544" s="28" t="s">
        <v>41</v>
      </c>
      <c r="E1544" s="28">
        <v>0.5</v>
      </c>
      <c r="F1544" s="31">
        <v>86.469189</v>
      </c>
    </row>
    <row r="1545" spans="2:6" x14ac:dyDescent="0.3">
      <c r="B1545" s="25" t="s">
        <v>35</v>
      </c>
      <c r="C1545" s="26" t="s">
        <v>10</v>
      </c>
      <c r="D1545" s="26" t="s">
        <v>41</v>
      </c>
      <c r="E1545" s="26">
        <v>0.5</v>
      </c>
      <c r="F1545" s="30">
        <v>86.469189</v>
      </c>
    </row>
    <row r="1546" spans="2:6" x14ac:dyDescent="0.3">
      <c r="B1546" s="27" t="s">
        <v>35</v>
      </c>
      <c r="C1546" s="28" t="s">
        <v>10</v>
      </c>
      <c r="D1546" s="28" t="s">
        <v>41</v>
      </c>
      <c r="E1546" s="28">
        <v>0.5</v>
      </c>
      <c r="F1546" s="31">
        <v>86.469189</v>
      </c>
    </row>
    <row r="1547" spans="2:6" x14ac:dyDescent="0.3">
      <c r="B1547" s="25" t="s">
        <v>35</v>
      </c>
      <c r="C1547" s="26" t="s">
        <v>10</v>
      </c>
      <c r="D1547" s="26" t="s">
        <v>41</v>
      </c>
      <c r="E1547" s="26">
        <v>0.5</v>
      </c>
      <c r="F1547" s="30">
        <v>86.469189</v>
      </c>
    </row>
    <row r="1548" spans="2:6" x14ac:dyDescent="0.3">
      <c r="B1548" s="27" t="s">
        <v>35</v>
      </c>
      <c r="C1548" s="28" t="s">
        <v>10</v>
      </c>
      <c r="D1548" s="28" t="s">
        <v>41</v>
      </c>
      <c r="E1548" s="28">
        <v>0.25</v>
      </c>
      <c r="F1548" s="31">
        <v>77.290567999999993</v>
      </c>
    </row>
    <row r="1549" spans="2:6" x14ac:dyDescent="0.3">
      <c r="B1549" s="25" t="s">
        <v>35</v>
      </c>
      <c r="C1549" s="26" t="s">
        <v>10</v>
      </c>
      <c r="D1549" s="26" t="s">
        <v>41</v>
      </c>
      <c r="E1549" s="26">
        <v>0.25</v>
      </c>
      <c r="F1549" s="30">
        <v>77.290567999999993</v>
      </c>
    </row>
    <row r="1550" spans="2:6" x14ac:dyDescent="0.3">
      <c r="B1550" s="27" t="s">
        <v>35</v>
      </c>
      <c r="C1550" s="28" t="s">
        <v>10</v>
      </c>
      <c r="D1550" s="28" t="s">
        <v>41</v>
      </c>
      <c r="E1550" s="28">
        <v>0.25</v>
      </c>
      <c r="F1550" s="31">
        <v>77.290567999999993</v>
      </c>
    </row>
    <row r="1551" spans="2:6" x14ac:dyDescent="0.3">
      <c r="B1551" s="25" t="s">
        <v>35</v>
      </c>
      <c r="C1551" s="26" t="s">
        <v>10</v>
      </c>
      <c r="D1551" s="26" t="s">
        <v>41</v>
      </c>
      <c r="E1551" s="26">
        <v>0.25</v>
      </c>
      <c r="F1551" s="30">
        <v>77.290567999999993</v>
      </c>
    </row>
    <row r="1552" spans="2:6" x14ac:dyDescent="0.3">
      <c r="B1552" s="27" t="s">
        <v>35</v>
      </c>
      <c r="C1552" s="28" t="s">
        <v>10</v>
      </c>
      <c r="D1552" s="28" t="s">
        <v>41</v>
      </c>
      <c r="E1552" s="28">
        <v>0.05</v>
      </c>
      <c r="F1552" s="31">
        <v>67.524458999999993</v>
      </c>
    </row>
    <row r="1553" spans="2:6" x14ac:dyDescent="0.3">
      <c r="B1553" s="25" t="s">
        <v>35</v>
      </c>
      <c r="C1553" s="26" t="s">
        <v>10</v>
      </c>
      <c r="D1553" s="26" t="s">
        <v>41</v>
      </c>
      <c r="E1553" s="26">
        <v>0.05</v>
      </c>
      <c r="F1553" s="30">
        <v>67.524458999999993</v>
      </c>
    </row>
    <row r="1554" spans="2:6" x14ac:dyDescent="0.3">
      <c r="B1554" s="27" t="s">
        <v>35</v>
      </c>
      <c r="C1554" s="28" t="s">
        <v>10</v>
      </c>
      <c r="D1554" s="28" t="s">
        <v>41</v>
      </c>
      <c r="E1554" s="28">
        <v>0.05</v>
      </c>
      <c r="F1554" s="31">
        <v>67.524458999999993</v>
      </c>
    </row>
    <row r="1555" spans="2:6" x14ac:dyDescent="0.3">
      <c r="B1555" s="25" t="s">
        <v>35</v>
      </c>
      <c r="C1555" s="26" t="s">
        <v>10</v>
      </c>
      <c r="D1555" s="26" t="s">
        <v>41</v>
      </c>
      <c r="E1555" s="26">
        <v>0</v>
      </c>
      <c r="F1555" s="30">
        <v>50.970222999999997</v>
      </c>
    </row>
    <row r="1556" spans="2:6" x14ac:dyDescent="0.3">
      <c r="B1556" s="27" t="s">
        <v>35</v>
      </c>
      <c r="C1556" s="28" t="s">
        <v>10</v>
      </c>
      <c r="D1556" s="28" t="s">
        <v>41</v>
      </c>
      <c r="E1556" s="28" t="s">
        <v>25</v>
      </c>
      <c r="F1556" s="31">
        <v>87.535630999999995</v>
      </c>
    </row>
    <row r="1557" spans="2:6" x14ac:dyDescent="0.3">
      <c r="B1557" s="25" t="s">
        <v>35</v>
      </c>
      <c r="C1557" s="26" t="s">
        <v>10</v>
      </c>
      <c r="D1557" s="26" t="s">
        <v>42</v>
      </c>
      <c r="E1557" s="26">
        <v>1</v>
      </c>
      <c r="F1557" s="30">
        <v>335.45317</v>
      </c>
    </row>
    <row r="1558" spans="2:6" x14ac:dyDescent="0.3">
      <c r="B1558" s="27" t="s">
        <v>35</v>
      </c>
      <c r="C1558" s="28" t="s">
        <v>10</v>
      </c>
      <c r="D1558" s="28" t="s">
        <v>42</v>
      </c>
      <c r="E1558" s="28">
        <v>0.95</v>
      </c>
      <c r="F1558" s="31">
        <v>282.70064300000001</v>
      </c>
    </row>
    <row r="1559" spans="2:6" x14ac:dyDescent="0.3">
      <c r="B1559" s="25" t="s">
        <v>35</v>
      </c>
      <c r="C1559" s="26" t="s">
        <v>10</v>
      </c>
      <c r="D1559" s="26" t="s">
        <v>42</v>
      </c>
      <c r="E1559" s="26">
        <v>0.95</v>
      </c>
      <c r="F1559" s="30">
        <v>282.70064300000001</v>
      </c>
    </row>
    <row r="1560" spans="2:6" x14ac:dyDescent="0.3">
      <c r="B1560" s="27" t="s">
        <v>35</v>
      </c>
      <c r="C1560" s="28" t="s">
        <v>10</v>
      </c>
      <c r="D1560" s="28" t="s">
        <v>42</v>
      </c>
      <c r="E1560" s="28">
        <v>0.95</v>
      </c>
      <c r="F1560" s="31">
        <v>282.70064300000001</v>
      </c>
    </row>
    <row r="1561" spans="2:6" x14ac:dyDescent="0.3">
      <c r="B1561" s="25" t="s">
        <v>35</v>
      </c>
      <c r="C1561" s="26" t="s">
        <v>10</v>
      </c>
      <c r="D1561" s="26" t="s">
        <v>42</v>
      </c>
      <c r="E1561" s="26">
        <v>0.75</v>
      </c>
      <c r="F1561" s="30">
        <v>259.88008100000002</v>
      </c>
    </row>
    <row r="1562" spans="2:6" x14ac:dyDescent="0.3">
      <c r="B1562" s="27" t="s">
        <v>35</v>
      </c>
      <c r="C1562" s="28" t="s">
        <v>10</v>
      </c>
      <c r="D1562" s="28" t="s">
        <v>42</v>
      </c>
      <c r="E1562" s="28">
        <v>0.75</v>
      </c>
      <c r="F1562" s="31">
        <v>259.88008100000002</v>
      </c>
    </row>
    <row r="1563" spans="2:6" x14ac:dyDescent="0.3">
      <c r="B1563" s="25" t="s">
        <v>35</v>
      </c>
      <c r="C1563" s="26" t="s">
        <v>10</v>
      </c>
      <c r="D1563" s="26" t="s">
        <v>42</v>
      </c>
      <c r="E1563" s="26">
        <v>0.75</v>
      </c>
      <c r="F1563" s="30">
        <v>259.88008100000002</v>
      </c>
    </row>
    <row r="1564" spans="2:6" x14ac:dyDescent="0.3">
      <c r="B1564" s="27" t="s">
        <v>35</v>
      </c>
      <c r="C1564" s="28" t="s">
        <v>10</v>
      </c>
      <c r="D1564" s="28" t="s">
        <v>42</v>
      </c>
      <c r="E1564" s="28">
        <v>0.75</v>
      </c>
      <c r="F1564" s="31">
        <v>259.88008100000002</v>
      </c>
    </row>
    <row r="1565" spans="2:6" x14ac:dyDescent="0.3">
      <c r="B1565" s="25" t="s">
        <v>35</v>
      </c>
      <c r="C1565" s="26" t="s">
        <v>10</v>
      </c>
      <c r="D1565" s="26" t="s">
        <v>42</v>
      </c>
      <c r="E1565" s="26">
        <v>0.5</v>
      </c>
      <c r="F1565" s="30">
        <v>241.84752900000001</v>
      </c>
    </row>
    <row r="1566" spans="2:6" x14ac:dyDescent="0.3">
      <c r="B1566" s="27" t="s">
        <v>35</v>
      </c>
      <c r="C1566" s="28" t="s">
        <v>10</v>
      </c>
      <c r="D1566" s="28" t="s">
        <v>42</v>
      </c>
      <c r="E1566" s="28">
        <v>0.5</v>
      </c>
      <c r="F1566" s="31">
        <v>241.84752900000001</v>
      </c>
    </row>
    <row r="1567" spans="2:6" x14ac:dyDescent="0.3">
      <c r="B1567" s="25" t="s">
        <v>35</v>
      </c>
      <c r="C1567" s="26" t="s">
        <v>10</v>
      </c>
      <c r="D1567" s="26" t="s">
        <v>42</v>
      </c>
      <c r="E1567" s="26">
        <v>0.5</v>
      </c>
      <c r="F1567" s="30">
        <v>241.84752900000001</v>
      </c>
    </row>
    <row r="1568" spans="2:6" x14ac:dyDescent="0.3">
      <c r="B1568" s="27" t="s">
        <v>35</v>
      </c>
      <c r="C1568" s="28" t="s">
        <v>10</v>
      </c>
      <c r="D1568" s="28" t="s">
        <v>42</v>
      </c>
      <c r="E1568" s="28">
        <v>0.5</v>
      </c>
      <c r="F1568" s="31">
        <v>241.84752900000001</v>
      </c>
    </row>
    <row r="1569" spans="2:6" x14ac:dyDescent="0.3">
      <c r="B1569" s="25" t="s">
        <v>35</v>
      </c>
      <c r="C1569" s="26" t="s">
        <v>10</v>
      </c>
      <c r="D1569" s="26" t="s">
        <v>42</v>
      </c>
      <c r="E1569" s="26">
        <v>0.5</v>
      </c>
      <c r="F1569" s="30">
        <v>241.84752900000001</v>
      </c>
    </row>
    <row r="1570" spans="2:6" x14ac:dyDescent="0.3">
      <c r="B1570" s="27" t="s">
        <v>35</v>
      </c>
      <c r="C1570" s="28" t="s">
        <v>10</v>
      </c>
      <c r="D1570" s="28" t="s">
        <v>42</v>
      </c>
      <c r="E1570" s="28">
        <v>0.25</v>
      </c>
      <c r="F1570" s="31">
        <v>224.20405500000001</v>
      </c>
    </row>
    <row r="1571" spans="2:6" x14ac:dyDescent="0.3">
      <c r="B1571" s="25" t="s">
        <v>35</v>
      </c>
      <c r="C1571" s="26" t="s">
        <v>10</v>
      </c>
      <c r="D1571" s="26" t="s">
        <v>42</v>
      </c>
      <c r="E1571" s="26">
        <v>0.25</v>
      </c>
      <c r="F1571" s="30">
        <v>224.20405500000001</v>
      </c>
    </row>
    <row r="1572" spans="2:6" x14ac:dyDescent="0.3">
      <c r="B1572" s="27" t="s">
        <v>35</v>
      </c>
      <c r="C1572" s="28" t="s">
        <v>10</v>
      </c>
      <c r="D1572" s="28" t="s">
        <v>42</v>
      </c>
      <c r="E1572" s="28">
        <v>0.25</v>
      </c>
      <c r="F1572" s="31">
        <v>224.20405500000001</v>
      </c>
    </row>
    <row r="1573" spans="2:6" x14ac:dyDescent="0.3">
      <c r="B1573" s="25" t="s">
        <v>35</v>
      </c>
      <c r="C1573" s="26" t="s">
        <v>10</v>
      </c>
      <c r="D1573" s="26" t="s">
        <v>42</v>
      </c>
      <c r="E1573" s="26">
        <v>0.25</v>
      </c>
      <c r="F1573" s="30">
        <v>224.20405500000001</v>
      </c>
    </row>
    <row r="1574" spans="2:6" x14ac:dyDescent="0.3">
      <c r="B1574" s="27" t="s">
        <v>35</v>
      </c>
      <c r="C1574" s="28" t="s">
        <v>10</v>
      </c>
      <c r="D1574" s="28" t="s">
        <v>42</v>
      </c>
      <c r="E1574" s="28">
        <v>0.05</v>
      </c>
      <c r="F1574" s="31">
        <v>202.46575000000001</v>
      </c>
    </row>
    <row r="1575" spans="2:6" x14ac:dyDescent="0.3">
      <c r="B1575" s="25" t="s">
        <v>35</v>
      </c>
      <c r="C1575" s="26" t="s">
        <v>10</v>
      </c>
      <c r="D1575" s="26" t="s">
        <v>42</v>
      </c>
      <c r="E1575" s="26">
        <v>0.05</v>
      </c>
      <c r="F1575" s="30">
        <v>202.46575000000001</v>
      </c>
    </row>
    <row r="1576" spans="2:6" x14ac:dyDescent="0.3">
      <c r="B1576" s="27" t="s">
        <v>35</v>
      </c>
      <c r="C1576" s="28" t="s">
        <v>10</v>
      </c>
      <c r="D1576" s="28" t="s">
        <v>42</v>
      </c>
      <c r="E1576" s="28">
        <v>0.05</v>
      </c>
      <c r="F1576" s="31">
        <v>202.46575000000001</v>
      </c>
    </row>
    <row r="1577" spans="2:6" x14ac:dyDescent="0.3">
      <c r="B1577" s="25" t="s">
        <v>35</v>
      </c>
      <c r="C1577" s="26" t="s">
        <v>10</v>
      </c>
      <c r="D1577" s="26" t="s">
        <v>42</v>
      </c>
      <c r="E1577" s="26">
        <v>0</v>
      </c>
      <c r="F1577" s="30">
        <v>171.580657</v>
      </c>
    </row>
    <row r="1578" spans="2:6" x14ac:dyDescent="0.3">
      <c r="B1578" s="27" t="s">
        <v>35</v>
      </c>
      <c r="C1578" s="28" t="s">
        <v>10</v>
      </c>
      <c r="D1578" s="28" t="s">
        <v>42</v>
      </c>
      <c r="E1578" s="28" t="s">
        <v>25</v>
      </c>
      <c r="F1578" s="31">
        <v>242.198429</v>
      </c>
    </row>
    <row r="1579" spans="2:6" x14ac:dyDescent="0.3">
      <c r="B1579" s="25" t="s">
        <v>35</v>
      </c>
      <c r="C1579" s="26" t="s">
        <v>10</v>
      </c>
      <c r="D1579" s="26" t="s">
        <v>43</v>
      </c>
      <c r="E1579" s="26">
        <v>1</v>
      </c>
      <c r="F1579" s="30">
        <v>29332928.879999999</v>
      </c>
    </row>
    <row r="1580" spans="2:6" x14ac:dyDescent="0.3">
      <c r="B1580" s="27" t="s">
        <v>35</v>
      </c>
      <c r="C1580" s="28" t="s">
        <v>10</v>
      </c>
      <c r="D1580" s="28" t="s">
        <v>43</v>
      </c>
      <c r="E1580" s="28">
        <v>0.95</v>
      </c>
      <c r="F1580" s="31">
        <v>19144517.809999999</v>
      </c>
    </row>
    <row r="1581" spans="2:6" x14ac:dyDescent="0.3">
      <c r="B1581" s="25" t="s">
        <v>35</v>
      </c>
      <c r="C1581" s="26" t="s">
        <v>10</v>
      </c>
      <c r="D1581" s="26" t="s">
        <v>43</v>
      </c>
      <c r="E1581" s="26">
        <v>0.95</v>
      </c>
      <c r="F1581" s="30">
        <v>19144517.809999999</v>
      </c>
    </row>
    <row r="1582" spans="2:6" x14ac:dyDescent="0.3">
      <c r="B1582" s="27" t="s">
        <v>35</v>
      </c>
      <c r="C1582" s="28" t="s">
        <v>10</v>
      </c>
      <c r="D1582" s="28" t="s">
        <v>43</v>
      </c>
      <c r="E1582" s="28">
        <v>0.95</v>
      </c>
      <c r="F1582" s="31">
        <v>19144517.809999999</v>
      </c>
    </row>
    <row r="1583" spans="2:6" x14ac:dyDescent="0.3">
      <c r="B1583" s="25" t="s">
        <v>35</v>
      </c>
      <c r="C1583" s="26" t="s">
        <v>10</v>
      </c>
      <c r="D1583" s="26" t="s">
        <v>43</v>
      </c>
      <c r="E1583" s="26">
        <v>0.75</v>
      </c>
      <c r="F1583" s="30">
        <v>15733848.550000001</v>
      </c>
    </row>
    <row r="1584" spans="2:6" x14ac:dyDescent="0.3">
      <c r="B1584" s="27" t="s">
        <v>35</v>
      </c>
      <c r="C1584" s="28" t="s">
        <v>10</v>
      </c>
      <c r="D1584" s="28" t="s">
        <v>43</v>
      </c>
      <c r="E1584" s="28">
        <v>0.75</v>
      </c>
      <c r="F1584" s="31">
        <v>15733848.550000001</v>
      </c>
    </row>
    <row r="1585" spans="2:6" x14ac:dyDescent="0.3">
      <c r="B1585" s="25" t="s">
        <v>35</v>
      </c>
      <c r="C1585" s="26" t="s">
        <v>10</v>
      </c>
      <c r="D1585" s="26" t="s">
        <v>43</v>
      </c>
      <c r="E1585" s="26">
        <v>0.75</v>
      </c>
      <c r="F1585" s="30">
        <v>15733848.550000001</v>
      </c>
    </row>
    <row r="1586" spans="2:6" x14ac:dyDescent="0.3">
      <c r="B1586" s="27" t="s">
        <v>35</v>
      </c>
      <c r="C1586" s="28" t="s">
        <v>10</v>
      </c>
      <c r="D1586" s="28" t="s">
        <v>43</v>
      </c>
      <c r="E1586" s="28">
        <v>0.75</v>
      </c>
      <c r="F1586" s="31">
        <v>15733848.550000001</v>
      </c>
    </row>
    <row r="1587" spans="2:6" x14ac:dyDescent="0.3">
      <c r="B1587" s="25" t="s">
        <v>35</v>
      </c>
      <c r="C1587" s="26" t="s">
        <v>10</v>
      </c>
      <c r="D1587" s="26" t="s">
        <v>43</v>
      </c>
      <c r="E1587" s="26">
        <v>0.5</v>
      </c>
      <c r="F1587" s="30">
        <v>13813328.49</v>
      </c>
    </row>
    <row r="1588" spans="2:6" x14ac:dyDescent="0.3">
      <c r="B1588" s="27" t="s">
        <v>35</v>
      </c>
      <c r="C1588" s="28" t="s">
        <v>10</v>
      </c>
      <c r="D1588" s="28" t="s">
        <v>43</v>
      </c>
      <c r="E1588" s="28">
        <v>0.5</v>
      </c>
      <c r="F1588" s="31">
        <v>13813328.49</v>
      </c>
    </row>
    <row r="1589" spans="2:6" x14ac:dyDescent="0.3">
      <c r="B1589" s="25" t="s">
        <v>35</v>
      </c>
      <c r="C1589" s="26" t="s">
        <v>10</v>
      </c>
      <c r="D1589" s="26" t="s">
        <v>43</v>
      </c>
      <c r="E1589" s="26">
        <v>0.5</v>
      </c>
      <c r="F1589" s="30">
        <v>13813328.49</v>
      </c>
    </row>
    <row r="1590" spans="2:6" x14ac:dyDescent="0.3">
      <c r="B1590" s="27" t="s">
        <v>35</v>
      </c>
      <c r="C1590" s="28" t="s">
        <v>10</v>
      </c>
      <c r="D1590" s="28" t="s">
        <v>43</v>
      </c>
      <c r="E1590" s="28">
        <v>0.5</v>
      </c>
      <c r="F1590" s="31">
        <v>13813328.49</v>
      </c>
    </row>
    <row r="1591" spans="2:6" x14ac:dyDescent="0.3">
      <c r="B1591" s="25" t="s">
        <v>35</v>
      </c>
      <c r="C1591" s="26" t="s">
        <v>10</v>
      </c>
      <c r="D1591" s="26" t="s">
        <v>43</v>
      </c>
      <c r="E1591" s="26">
        <v>0.5</v>
      </c>
      <c r="F1591" s="30">
        <v>13813328.49</v>
      </c>
    </row>
    <row r="1592" spans="2:6" x14ac:dyDescent="0.3">
      <c r="B1592" s="27" t="s">
        <v>35</v>
      </c>
      <c r="C1592" s="28" t="s">
        <v>10</v>
      </c>
      <c r="D1592" s="28" t="s">
        <v>43</v>
      </c>
      <c r="E1592" s="28">
        <v>0.25</v>
      </c>
      <c r="F1592" s="31">
        <v>11907483.039999999</v>
      </c>
    </row>
    <row r="1593" spans="2:6" x14ac:dyDescent="0.3">
      <c r="B1593" s="25" t="s">
        <v>35</v>
      </c>
      <c r="C1593" s="26" t="s">
        <v>10</v>
      </c>
      <c r="D1593" s="26" t="s">
        <v>43</v>
      </c>
      <c r="E1593" s="26">
        <v>0.25</v>
      </c>
      <c r="F1593" s="30">
        <v>11907483.039999999</v>
      </c>
    </row>
    <row r="1594" spans="2:6" x14ac:dyDescent="0.3">
      <c r="B1594" s="27" t="s">
        <v>35</v>
      </c>
      <c r="C1594" s="28" t="s">
        <v>10</v>
      </c>
      <c r="D1594" s="28" t="s">
        <v>43</v>
      </c>
      <c r="E1594" s="28">
        <v>0.25</v>
      </c>
      <c r="F1594" s="31">
        <v>11907483.039999999</v>
      </c>
    </row>
    <row r="1595" spans="2:6" x14ac:dyDescent="0.3">
      <c r="B1595" s="25" t="s">
        <v>35</v>
      </c>
      <c r="C1595" s="26" t="s">
        <v>10</v>
      </c>
      <c r="D1595" s="26" t="s">
        <v>43</v>
      </c>
      <c r="E1595" s="26">
        <v>0.25</v>
      </c>
      <c r="F1595" s="30">
        <v>11907483.039999999</v>
      </c>
    </row>
    <row r="1596" spans="2:6" x14ac:dyDescent="0.3">
      <c r="B1596" s="27" t="s">
        <v>35</v>
      </c>
      <c r="C1596" s="28" t="s">
        <v>10</v>
      </c>
      <c r="D1596" s="28" t="s">
        <v>43</v>
      </c>
      <c r="E1596" s="28">
        <v>0.05</v>
      </c>
      <c r="F1596" s="31">
        <v>9744905.9220000003</v>
      </c>
    </row>
    <row r="1597" spans="2:6" x14ac:dyDescent="0.3">
      <c r="B1597" s="25" t="s">
        <v>35</v>
      </c>
      <c r="C1597" s="26" t="s">
        <v>10</v>
      </c>
      <c r="D1597" s="26" t="s">
        <v>43</v>
      </c>
      <c r="E1597" s="26">
        <v>0.05</v>
      </c>
      <c r="F1597" s="30">
        <v>9744905.9220000003</v>
      </c>
    </row>
    <row r="1598" spans="2:6" x14ac:dyDescent="0.3">
      <c r="B1598" s="27" t="s">
        <v>35</v>
      </c>
      <c r="C1598" s="28" t="s">
        <v>10</v>
      </c>
      <c r="D1598" s="28" t="s">
        <v>43</v>
      </c>
      <c r="E1598" s="28">
        <v>0.05</v>
      </c>
      <c r="F1598" s="31">
        <v>9744905.9220000003</v>
      </c>
    </row>
    <row r="1599" spans="2:6" x14ac:dyDescent="0.3">
      <c r="B1599" s="25" t="s">
        <v>35</v>
      </c>
      <c r="C1599" s="26" t="s">
        <v>10</v>
      </c>
      <c r="D1599" s="26" t="s">
        <v>43</v>
      </c>
      <c r="E1599" s="26">
        <v>0</v>
      </c>
      <c r="F1599" s="30">
        <v>5410489.3279999997</v>
      </c>
    </row>
    <row r="1600" spans="2:6" x14ac:dyDescent="0.3">
      <c r="B1600" s="27" t="s">
        <v>35</v>
      </c>
      <c r="C1600" s="28" t="s">
        <v>10</v>
      </c>
      <c r="D1600" s="28" t="s">
        <v>43</v>
      </c>
      <c r="E1600" s="28" t="s">
        <v>25</v>
      </c>
      <c r="F1600" s="31">
        <v>14015769.369999999</v>
      </c>
    </row>
    <row r="1601" spans="2:6" x14ac:dyDescent="0.3">
      <c r="B1601" s="25" t="s">
        <v>35</v>
      </c>
      <c r="C1601" s="26" t="s">
        <v>10</v>
      </c>
      <c r="D1601" s="26" t="s">
        <v>44</v>
      </c>
      <c r="E1601" s="26">
        <v>1</v>
      </c>
      <c r="F1601" s="30">
        <v>163.84102300000001</v>
      </c>
    </row>
    <row r="1602" spans="2:6" x14ac:dyDescent="0.3">
      <c r="B1602" s="27" t="s">
        <v>35</v>
      </c>
      <c r="C1602" s="28" t="s">
        <v>10</v>
      </c>
      <c r="D1602" s="28" t="s">
        <v>44</v>
      </c>
      <c r="E1602" s="28">
        <v>0.95</v>
      </c>
      <c r="F1602" s="31">
        <v>118.265541</v>
      </c>
    </row>
    <row r="1603" spans="2:6" x14ac:dyDescent="0.3">
      <c r="B1603" s="25" t="s">
        <v>35</v>
      </c>
      <c r="C1603" s="26" t="s">
        <v>10</v>
      </c>
      <c r="D1603" s="26" t="s">
        <v>44</v>
      </c>
      <c r="E1603" s="26">
        <v>0.95</v>
      </c>
      <c r="F1603" s="30">
        <v>118.265541</v>
      </c>
    </row>
    <row r="1604" spans="2:6" x14ac:dyDescent="0.3">
      <c r="B1604" s="27" t="s">
        <v>35</v>
      </c>
      <c r="C1604" s="28" t="s">
        <v>10</v>
      </c>
      <c r="D1604" s="28" t="s">
        <v>44</v>
      </c>
      <c r="E1604" s="28">
        <v>0.95</v>
      </c>
      <c r="F1604" s="31">
        <v>118.265541</v>
      </c>
    </row>
    <row r="1605" spans="2:6" x14ac:dyDescent="0.3">
      <c r="B1605" s="25" t="s">
        <v>35</v>
      </c>
      <c r="C1605" s="26" t="s">
        <v>10</v>
      </c>
      <c r="D1605" s="26" t="s">
        <v>44</v>
      </c>
      <c r="E1605" s="26">
        <v>0.75</v>
      </c>
      <c r="F1605" s="30">
        <v>99.706798000000006</v>
      </c>
    </row>
    <row r="1606" spans="2:6" x14ac:dyDescent="0.3">
      <c r="B1606" s="27" t="s">
        <v>35</v>
      </c>
      <c r="C1606" s="28" t="s">
        <v>10</v>
      </c>
      <c r="D1606" s="28" t="s">
        <v>44</v>
      </c>
      <c r="E1606" s="28">
        <v>0.75</v>
      </c>
      <c r="F1606" s="31">
        <v>99.706798000000006</v>
      </c>
    </row>
    <row r="1607" spans="2:6" x14ac:dyDescent="0.3">
      <c r="B1607" s="25" t="s">
        <v>35</v>
      </c>
      <c r="C1607" s="26" t="s">
        <v>10</v>
      </c>
      <c r="D1607" s="26" t="s">
        <v>44</v>
      </c>
      <c r="E1607" s="26">
        <v>0.75</v>
      </c>
      <c r="F1607" s="30">
        <v>99.706798000000006</v>
      </c>
    </row>
    <row r="1608" spans="2:6" x14ac:dyDescent="0.3">
      <c r="B1608" s="27" t="s">
        <v>35</v>
      </c>
      <c r="C1608" s="28" t="s">
        <v>10</v>
      </c>
      <c r="D1608" s="28" t="s">
        <v>44</v>
      </c>
      <c r="E1608" s="28">
        <v>0.75</v>
      </c>
      <c r="F1608" s="31">
        <v>99.706798000000006</v>
      </c>
    </row>
    <row r="1609" spans="2:6" x14ac:dyDescent="0.3">
      <c r="B1609" s="25" t="s">
        <v>35</v>
      </c>
      <c r="C1609" s="26" t="s">
        <v>10</v>
      </c>
      <c r="D1609" s="26" t="s">
        <v>44</v>
      </c>
      <c r="E1609" s="26">
        <v>0.5</v>
      </c>
      <c r="F1609" s="30">
        <v>90.792648999999997</v>
      </c>
    </row>
    <row r="1610" spans="2:6" x14ac:dyDescent="0.3">
      <c r="B1610" s="27" t="s">
        <v>35</v>
      </c>
      <c r="C1610" s="28" t="s">
        <v>10</v>
      </c>
      <c r="D1610" s="28" t="s">
        <v>44</v>
      </c>
      <c r="E1610" s="28">
        <v>0.5</v>
      </c>
      <c r="F1610" s="31">
        <v>90.792648999999997</v>
      </c>
    </row>
    <row r="1611" spans="2:6" x14ac:dyDescent="0.3">
      <c r="B1611" s="25" t="s">
        <v>35</v>
      </c>
      <c r="C1611" s="26" t="s">
        <v>10</v>
      </c>
      <c r="D1611" s="26" t="s">
        <v>44</v>
      </c>
      <c r="E1611" s="26">
        <v>0.5</v>
      </c>
      <c r="F1611" s="30">
        <v>90.792648999999997</v>
      </c>
    </row>
    <row r="1612" spans="2:6" x14ac:dyDescent="0.3">
      <c r="B1612" s="27" t="s">
        <v>35</v>
      </c>
      <c r="C1612" s="28" t="s">
        <v>10</v>
      </c>
      <c r="D1612" s="28" t="s">
        <v>44</v>
      </c>
      <c r="E1612" s="28">
        <v>0.5</v>
      </c>
      <c r="F1612" s="31">
        <v>90.792648999999997</v>
      </c>
    </row>
    <row r="1613" spans="2:6" x14ac:dyDescent="0.3">
      <c r="B1613" s="25" t="s">
        <v>35</v>
      </c>
      <c r="C1613" s="26" t="s">
        <v>10</v>
      </c>
      <c r="D1613" s="26" t="s">
        <v>44</v>
      </c>
      <c r="E1613" s="26">
        <v>0.5</v>
      </c>
      <c r="F1613" s="30">
        <v>90.792648999999997</v>
      </c>
    </row>
    <row r="1614" spans="2:6" x14ac:dyDescent="0.3">
      <c r="B1614" s="27" t="s">
        <v>35</v>
      </c>
      <c r="C1614" s="28" t="s">
        <v>10</v>
      </c>
      <c r="D1614" s="28" t="s">
        <v>44</v>
      </c>
      <c r="E1614" s="28">
        <v>0.25</v>
      </c>
      <c r="F1614" s="31">
        <v>81.155096</v>
      </c>
    </row>
    <row r="1615" spans="2:6" x14ac:dyDescent="0.3">
      <c r="B1615" s="25" t="s">
        <v>35</v>
      </c>
      <c r="C1615" s="26" t="s">
        <v>10</v>
      </c>
      <c r="D1615" s="26" t="s">
        <v>44</v>
      </c>
      <c r="E1615" s="26">
        <v>0.25</v>
      </c>
      <c r="F1615" s="30">
        <v>81.155096</v>
      </c>
    </row>
    <row r="1616" spans="2:6" x14ac:dyDescent="0.3">
      <c r="B1616" s="27" t="s">
        <v>35</v>
      </c>
      <c r="C1616" s="28" t="s">
        <v>10</v>
      </c>
      <c r="D1616" s="28" t="s">
        <v>44</v>
      </c>
      <c r="E1616" s="28">
        <v>0.25</v>
      </c>
      <c r="F1616" s="31">
        <v>81.155096</v>
      </c>
    </row>
    <row r="1617" spans="2:6" x14ac:dyDescent="0.3">
      <c r="B1617" s="25" t="s">
        <v>35</v>
      </c>
      <c r="C1617" s="26" t="s">
        <v>10</v>
      </c>
      <c r="D1617" s="26" t="s">
        <v>44</v>
      </c>
      <c r="E1617" s="26">
        <v>0.25</v>
      </c>
      <c r="F1617" s="30">
        <v>81.155096</v>
      </c>
    </row>
    <row r="1618" spans="2:6" x14ac:dyDescent="0.3">
      <c r="B1618" s="27" t="s">
        <v>35</v>
      </c>
      <c r="C1618" s="28" t="s">
        <v>10</v>
      </c>
      <c r="D1618" s="28" t="s">
        <v>44</v>
      </c>
      <c r="E1618" s="28">
        <v>0.05</v>
      </c>
      <c r="F1618" s="31">
        <v>70.900682000000003</v>
      </c>
    </row>
    <row r="1619" spans="2:6" x14ac:dyDescent="0.3">
      <c r="B1619" s="25" t="s">
        <v>35</v>
      </c>
      <c r="C1619" s="26" t="s">
        <v>10</v>
      </c>
      <c r="D1619" s="26" t="s">
        <v>44</v>
      </c>
      <c r="E1619" s="26">
        <v>0.05</v>
      </c>
      <c r="F1619" s="30">
        <v>70.900682000000003</v>
      </c>
    </row>
    <row r="1620" spans="2:6" x14ac:dyDescent="0.3">
      <c r="B1620" s="27" t="s">
        <v>35</v>
      </c>
      <c r="C1620" s="28" t="s">
        <v>10</v>
      </c>
      <c r="D1620" s="28" t="s">
        <v>44</v>
      </c>
      <c r="E1620" s="28">
        <v>0.05</v>
      </c>
      <c r="F1620" s="31">
        <v>70.900682000000003</v>
      </c>
    </row>
    <row r="1621" spans="2:6" x14ac:dyDescent="0.3">
      <c r="B1621" s="25" t="s">
        <v>35</v>
      </c>
      <c r="C1621" s="26" t="s">
        <v>10</v>
      </c>
      <c r="D1621" s="26" t="s">
        <v>44</v>
      </c>
      <c r="E1621" s="26">
        <v>0</v>
      </c>
      <c r="F1621" s="30">
        <v>53.518734000000002</v>
      </c>
    </row>
    <row r="1622" spans="2:6" x14ac:dyDescent="0.3">
      <c r="B1622" s="27" t="s">
        <v>35</v>
      </c>
      <c r="C1622" s="28" t="s">
        <v>10</v>
      </c>
      <c r="D1622" s="28" t="s">
        <v>44</v>
      </c>
      <c r="E1622" s="28" t="s">
        <v>25</v>
      </c>
      <c r="F1622" s="31">
        <v>91.912413000000001</v>
      </c>
    </row>
    <row r="1623" spans="2:6" x14ac:dyDescent="0.3">
      <c r="B1623" s="25" t="s">
        <v>35</v>
      </c>
      <c r="C1623" s="26" t="s">
        <v>11</v>
      </c>
      <c r="D1623" s="26" t="s">
        <v>36</v>
      </c>
      <c r="E1623" s="26">
        <v>1</v>
      </c>
      <c r="F1623" s="30">
        <v>220945.3</v>
      </c>
    </row>
    <row r="1624" spans="2:6" x14ac:dyDescent="0.3">
      <c r="B1624" s="27" t="s">
        <v>35</v>
      </c>
      <c r="C1624" s="28" t="s">
        <v>11</v>
      </c>
      <c r="D1624" s="28" t="s">
        <v>36</v>
      </c>
      <c r="E1624" s="28">
        <v>0.95</v>
      </c>
      <c r="F1624" s="31">
        <v>181071.42499999999</v>
      </c>
    </row>
    <row r="1625" spans="2:6" x14ac:dyDescent="0.3">
      <c r="B1625" s="25" t="s">
        <v>35</v>
      </c>
      <c r="C1625" s="26" t="s">
        <v>11</v>
      </c>
      <c r="D1625" s="26" t="s">
        <v>36</v>
      </c>
      <c r="E1625" s="26">
        <v>0.95</v>
      </c>
      <c r="F1625" s="30">
        <v>181071.42499999999</v>
      </c>
    </row>
    <row r="1626" spans="2:6" x14ac:dyDescent="0.3">
      <c r="B1626" s="27" t="s">
        <v>35</v>
      </c>
      <c r="C1626" s="28" t="s">
        <v>11</v>
      </c>
      <c r="D1626" s="28" t="s">
        <v>36</v>
      </c>
      <c r="E1626" s="28">
        <v>0.95</v>
      </c>
      <c r="F1626" s="31">
        <v>181071.42499999999</v>
      </c>
    </row>
    <row r="1627" spans="2:6" x14ac:dyDescent="0.3">
      <c r="B1627" s="25" t="s">
        <v>35</v>
      </c>
      <c r="C1627" s="26" t="s">
        <v>11</v>
      </c>
      <c r="D1627" s="26" t="s">
        <v>36</v>
      </c>
      <c r="E1627" s="26">
        <v>0.75</v>
      </c>
      <c r="F1627" s="30">
        <v>163605.20000000001</v>
      </c>
    </row>
    <row r="1628" spans="2:6" x14ac:dyDescent="0.3">
      <c r="B1628" s="27" t="s">
        <v>35</v>
      </c>
      <c r="C1628" s="28" t="s">
        <v>11</v>
      </c>
      <c r="D1628" s="28" t="s">
        <v>36</v>
      </c>
      <c r="E1628" s="28">
        <v>0.75</v>
      </c>
      <c r="F1628" s="31">
        <v>163605.20000000001</v>
      </c>
    </row>
    <row r="1629" spans="2:6" x14ac:dyDescent="0.3">
      <c r="B1629" s="25" t="s">
        <v>35</v>
      </c>
      <c r="C1629" s="26" t="s">
        <v>11</v>
      </c>
      <c r="D1629" s="26" t="s">
        <v>36</v>
      </c>
      <c r="E1629" s="26">
        <v>0.75</v>
      </c>
      <c r="F1629" s="30">
        <v>163605.20000000001</v>
      </c>
    </row>
    <row r="1630" spans="2:6" x14ac:dyDescent="0.3">
      <c r="B1630" s="27" t="s">
        <v>35</v>
      </c>
      <c r="C1630" s="28" t="s">
        <v>11</v>
      </c>
      <c r="D1630" s="28" t="s">
        <v>36</v>
      </c>
      <c r="E1630" s="28">
        <v>0.75</v>
      </c>
      <c r="F1630" s="31">
        <v>163605.20000000001</v>
      </c>
    </row>
    <row r="1631" spans="2:6" x14ac:dyDescent="0.3">
      <c r="B1631" s="25" t="s">
        <v>35</v>
      </c>
      <c r="C1631" s="26" t="s">
        <v>11</v>
      </c>
      <c r="D1631" s="26" t="s">
        <v>36</v>
      </c>
      <c r="E1631" s="26">
        <v>0.5</v>
      </c>
      <c r="F1631" s="30">
        <v>152303.52499999999</v>
      </c>
    </row>
    <row r="1632" spans="2:6" x14ac:dyDescent="0.3">
      <c r="B1632" s="27" t="s">
        <v>35</v>
      </c>
      <c r="C1632" s="28" t="s">
        <v>11</v>
      </c>
      <c r="D1632" s="28" t="s">
        <v>36</v>
      </c>
      <c r="E1632" s="28">
        <v>0.5</v>
      </c>
      <c r="F1632" s="31">
        <v>152303.52499999999</v>
      </c>
    </row>
    <row r="1633" spans="2:6" x14ac:dyDescent="0.3">
      <c r="B1633" s="25" t="s">
        <v>35</v>
      </c>
      <c r="C1633" s="26" t="s">
        <v>11</v>
      </c>
      <c r="D1633" s="26" t="s">
        <v>36</v>
      </c>
      <c r="E1633" s="26">
        <v>0.5</v>
      </c>
      <c r="F1633" s="30">
        <v>152303.52499999999</v>
      </c>
    </row>
    <row r="1634" spans="2:6" x14ac:dyDescent="0.3">
      <c r="B1634" s="27" t="s">
        <v>35</v>
      </c>
      <c r="C1634" s="28" t="s">
        <v>11</v>
      </c>
      <c r="D1634" s="28" t="s">
        <v>36</v>
      </c>
      <c r="E1634" s="28">
        <v>0.5</v>
      </c>
      <c r="F1634" s="31">
        <v>152303.52499999999</v>
      </c>
    </row>
    <row r="1635" spans="2:6" x14ac:dyDescent="0.3">
      <c r="B1635" s="25" t="s">
        <v>35</v>
      </c>
      <c r="C1635" s="26" t="s">
        <v>11</v>
      </c>
      <c r="D1635" s="26" t="s">
        <v>36</v>
      </c>
      <c r="E1635" s="26">
        <v>0.5</v>
      </c>
      <c r="F1635" s="30">
        <v>152303.52499999999</v>
      </c>
    </row>
    <row r="1636" spans="2:6" x14ac:dyDescent="0.3">
      <c r="B1636" s="27" t="s">
        <v>35</v>
      </c>
      <c r="C1636" s="28" t="s">
        <v>11</v>
      </c>
      <c r="D1636" s="28" t="s">
        <v>36</v>
      </c>
      <c r="E1636" s="28">
        <v>0.25</v>
      </c>
      <c r="F1636" s="31">
        <v>141148.625</v>
      </c>
    </row>
    <row r="1637" spans="2:6" x14ac:dyDescent="0.3">
      <c r="B1637" s="25" t="s">
        <v>35</v>
      </c>
      <c r="C1637" s="26" t="s">
        <v>11</v>
      </c>
      <c r="D1637" s="26" t="s">
        <v>36</v>
      </c>
      <c r="E1637" s="26">
        <v>0.25</v>
      </c>
      <c r="F1637" s="30">
        <v>141148.625</v>
      </c>
    </row>
    <row r="1638" spans="2:6" x14ac:dyDescent="0.3">
      <c r="B1638" s="27" t="s">
        <v>35</v>
      </c>
      <c r="C1638" s="28" t="s">
        <v>11</v>
      </c>
      <c r="D1638" s="28" t="s">
        <v>36</v>
      </c>
      <c r="E1638" s="28">
        <v>0.25</v>
      </c>
      <c r="F1638" s="31">
        <v>141148.625</v>
      </c>
    </row>
    <row r="1639" spans="2:6" x14ac:dyDescent="0.3">
      <c r="B1639" s="25" t="s">
        <v>35</v>
      </c>
      <c r="C1639" s="26" t="s">
        <v>11</v>
      </c>
      <c r="D1639" s="26" t="s">
        <v>36</v>
      </c>
      <c r="E1639" s="26">
        <v>0.25</v>
      </c>
      <c r="F1639" s="30">
        <v>141148.625</v>
      </c>
    </row>
    <row r="1640" spans="2:6" x14ac:dyDescent="0.3">
      <c r="B1640" s="27" t="s">
        <v>35</v>
      </c>
      <c r="C1640" s="28" t="s">
        <v>11</v>
      </c>
      <c r="D1640" s="28" t="s">
        <v>36</v>
      </c>
      <c r="E1640" s="28">
        <v>0.05</v>
      </c>
      <c r="F1640" s="31">
        <v>124709.825</v>
      </c>
    </row>
    <row r="1641" spans="2:6" x14ac:dyDescent="0.3">
      <c r="B1641" s="25" t="s">
        <v>35</v>
      </c>
      <c r="C1641" s="26" t="s">
        <v>11</v>
      </c>
      <c r="D1641" s="26" t="s">
        <v>36</v>
      </c>
      <c r="E1641" s="26">
        <v>0.05</v>
      </c>
      <c r="F1641" s="30">
        <v>124709.825</v>
      </c>
    </row>
    <row r="1642" spans="2:6" x14ac:dyDescent="0.3">
      <c r="B1642" s="27" t="s">
        <v>35</v>
      </c>
      <c r="C1642" s="28" t="s">
        <v>11</v>
      </c>
      <c r="D1642" s="28" t="s">
        <v>36</v>
      </c>
      <c r="E1642" s="28">
        <v>0.05</v>
      </c>
      <c r="F1642" s="31">
        <v>124709.825</v>
      </c>
    </row>
    <row r="1643" spans="2:6" x14ac:dyDescent="0.3">
      <c r="B1643" s="25" t="s">
        <v>35</v>
      </c>
      <c r="C1643" s="26" t="s">
        <v>11</v>
      </c>
      <c r="D1643" s="26" t="s">
        <v>36</v>
      </c>
      <c r="E1643" s="26">
        <v>0</v>
      </c>
      <c r="F1643" s="30">
        <v>92810.725000000006</v>
      </c>
    </row>
    <row r="1644" spans="2:6" x14ac:dyDescent="0.3">
      <c r="B1644" s="27" t="s">
        <v>35</v>
      </c>
      <c r="C1644" s="28" t="s">
        <v>11</v>
      </c>
      <c r="D1644" s="28" t="s">
        <v>36</v>
      </c>
      <c r="E1644" s="28" t="s">
        <v>25</v>
      </c>
      <c r="F1644" s="31">
        <v>152668.26629999999</v>
      </c>
    </row>
    <row r="1645" spans="2:6" x14ac:dyDescent="0.3">
      <c r="B1645" s="25" t="s">
        <v>35</v>
      </c>
      <c r="C1645" s="26" t="s">
        <v>11</v>
      </c>
      <c r="D1645" s="26" t="s">
        <v>37</v>
      </c>
      <c r="E1645" s="26">
        <v>1</v>
      </c>
      <c r="F1645" s="30">
        <v>66993239</v>
      </c>
    </row>
    <row r="1646" spans="2:6" x14ac:dyDescent="0.3">
      <c r="B1646" s="27" t="s">
        <v>35</v>
      </c>
      <c r="C1646" s="28" t="s">
        <v>11</v>
      </c>
      <c r="D1646" s="28" t="s">
        <v>37</v>
      </c>
      <c r="E1646" s="28">
        <v>0.95</v>
      </c>
      <c r="F1646" s="31">
        <v>50352938.359999999</v>
      </c>
    </row>
    <row r="1647" spans="2:6" x14ac:dyDescent="0.3">
      <c r="B1647" s="25" t="s">
        <v>35</v>
      </c>
      <c r="C1647" s="26" t="s">
        <v>11</v>
      </c>
      <c r="D1647" s="26" t="s">
        <v>37</v>
      </c>
      <c r="E1647" s="26">
        <v>0.95</v>
      </c>
      <c r="F1647" s="30">
        <v>50352938.359999999</v>
      </c>
    </row>
    <row r="1648" spans="2:6" x14ac:dyDescent="0.3">
      <c r="B1648" s="27" t="s">
        <v>35</v>
      </c>
      <c r="C1648" s="28" t="s">
        <v>11</v>
      </c>
      <c r="D1648" s="28" t="s">
        <v>37</v>
      </c>
      <c r="E1648" s="28">
        <v>0.95</v>
      </c>
      <c r="F1648" s="31">
        <v>50352938.359999999</v>
      </c>
    </row>
    <row r="1649" spans="2:6" x14ac:dyDescent="0.3">
      <c r="B1649" s="25" t="s">
        <v>35</v>
      </c>
      <c r="C1649" s="26" t="s">
        <v>11</v>
      </c>
      <c r="D1649" s="26" t="s">
        <v>37</v>
      </c>
      <c r="E1649" s="26">
        <v>0.75</v>
      </c>
      <c r="F1649" s="30">
        <v>43435526.240000002</v>
      </c>
    </row>
    <row r="1650" spans="2:6" x14ac:dyDescent="0.3">
      <c r="B1650" s="27" t="s">
        <v>35</v>
      </c>
      <c r="C1650" s="28" t="s">
        <v>11</v>
      </c>
      <c r="D1650" s="28" t="s">
        <v>37</v>
      </c>
      <c r="E1650" s="28">
        <v>0.75</v>
      </c>
      <c r="F1650" s="31">
        <v>43435526.240000002</v>
      </c>
    </row>
    <row r="1651" spans="2:6" x14ac:dyDescent="0.3">
      <c r="B1651" s="25" t="s">
        <v>35</v>
      </c>
      <c r="C1651" s="26" t="s">
        <v>11</v>
      </c>
      <c r="D1651" s="26" t="s">
        <v>37</v>
      </c>
      <c r="E1651" s="26">
        <v>0.75</v>
      </c>
      <c r="F1651" s="30">
        <v>43435526.240000002</v>
      </c>
    </row>
    <row r="1652" spans="2:6" x14ac:dyDescent="0.3">
      <c r="B1652" s="27" t="s">
        <v>35</v>
      </c>
      <c r="C1652" s="28" t="s">
        <v>11</v>
      </c>
      <c r="D1652" s="28" t="s">
        <v>37</v>
      </c>
      <c r="E1652" s="28">
        <v>0.75</v>
      </c>
      <c r="F1652" s="31">
        <v>43435526.240000002</v>
      </c>
    </row>
    <row r="1653" spans="2:6" x14ac:dyDescent="0.3">
      <c r="B1653" s="25" t="s">
        <v>35</v>
      </c>
      <c r="C1653" s="26" t="s">
        <v>11</v>
      </c>
      <c r="D1653" s="26" t="s">
        <v>37</v>
      </c>
      <c r="E1653" s="26">
        <v>0.5</v>
      </c>
      <c r="F1653" s="30">
        <v>38766727.039999999</v>
      </c>
    </row>
    <row r="1654" spans="2:6" x14ac:dyDescent="0.3">
      <c r="B1654" s="27" t="s">
        <v>35</v>
      </c>
      <c r="C1654" s="28" t="s">
        <v>11</v>
      </c>
      <c r="D1654" s="28" t="s">
        <v>37</v>
      </c>
      <c r="E1654" s="28">
        <v>0.5</v>
      </c>
      <c r="F1654" s="31">
        <v>38766727.039999999</v>
      </c>
    </row>
    <row r="1655" spans="2:6" x14ac:dyDescent="0.3">
      <c r="B1655" s="25" t="s">
        <v>35</v>
      </c>
      <c r="C1655" s="26" t="s">
        <v>11</v>
      </c>
      <c r="D1655" s="26" t="s">
        <v>37</v>
      </c>
      <c r="E1655" s="26">
        <v>0.5</v>
      </c>
      <c r="F1655" s="30">
        <v>38766727.039999999</v>
      </c>
    </row>
    <row r="1656" spans="2:6" x14ac:dyDescent="0.3">
      <c r="B1656" s="27" t="s">
        <v>35</v>
      </c>
      <c r="C1656" s="28" t="s">
        <v>11</v>
      </c>
      <c r="D1656" s="28" t="s">
        <v>37</v>
      </c>
      <c r="E1656" s="28">
        <v>0.5</v>
      </c>
      <c r="F1656" s="31">
        <v>38766727.039999999</v>
      </c>
    </row>
    <row r="1657" spans="2:6" x14ac:dyDescent="0.3">
      <c r="B1657" s="25" t="s">
        <v>35</v>
      </c>
      <c r="C1657" s="26" t="s">
        <v>11</v>
      </c>
      <c r="D1657" s="26" t="s">
        <v>37</v>
      </c>
      <c r="E1657" s="26">
        <v>0.5</v>
      </c>
      <c r="F1657" s="30">
        <v>38766727.039999999</v>
      </c>
    </row>
    <row r="1658" spans="2:6" x14ac:dyDescent="0.3">
      <c r="B1658" s="27" t="s">
        <v>35</v>
      </c>
      <c r="C1658" s="28" t="s">
        <v>11</v>
      </c>
      <c r="D1658" s="28" t="s">
        <v>37</v>
      </c>
      <c r="E1658" s="28">
        <v>0.25</v>
      </c>
      <c r="F1658" s="31">
        <v>34364915.060000002</v>
      </c>
    </row>
    <row r="1659" spans="2:6" x14ac:dyDescent="0.3">
      <c r="B1659" s="25" t="s">
        <v>35</v>
      </c>
      <c r="C1659" s="26" t="s">
        <v>11</v>
      </c>
      <c r="D1659" s="26" t="s">
        <v>37</v>
      </c>
      <c r="E1659" s="26">
        <v>0.25</v>
      </c>
      <c r="F1659" s="30">
        <v>34364915.060000002</v>
      </c>
    </row>
    <row r="1660" spans="2:6" x14ac:dyDescent="0.3">
      <c r="B1660" s="27" t="s">
        <v>35</v>
      </c>
      <c r="C1660" s="28" t="s">
        <v>11</v>
      </c>
      <c r="D1660" s="28" t="s">
        <v>37</v>
      </c>
      <c r="E1660" s="28">
        <v>0.25</v>
      </c>
      <c r="F1660" s="31">
        <v>34364915.060000002</v>
      </c>
    </row>
    <row r="1661" spans="2:6" x14ac:dyDescent="0.3">
      <c r="B1661" s="25" t="s">
        <v>35</v>
      </c>
      <c r="C1661" s="26" t="s">
        <v>11</v>
      </c>
      <c r="D1661" s="26" t="s">
        <v>37</v>
      </c>
      <c r="E1661" s="26">
        <v>0.25</v>
      </c>
      <c r="F1661" s="30">
        <v>34364915.060000002</v>
      </c>
    </row>
    <row r="1662" spans="2:6" x14ac:dyDescent="0.3">
      <c r="B1662" s="27" t="s">
        <v>35</v>
      </c>
      <c r="C1662" s="28" t="s">
        <v>11</v>
      </c>
      <c r="D1662" s="28" t="s">
        <v>37</v>
      </c>
      <c r="E1662" s="28">
        <v>0.05</v>
      </c>
      <c r="F1662" s="31">
        <v>28692334.640000001</v>
      </c>
    </row>
    <row r="1663" spans="2:6" x14ac:dyDescent="0.3">
      <c r="B1663" s="25" t="s">
        <v>35</v>
      </c>
      <c r="C1663" s="26" t="s">
        <v>11</v>
      </c>
      <c r="D1663" s="26" t="s">
        <v>37</v>
      </c>
      <c r="E1663" s="26">
        <v>0.05</v>
      </c>
      <c r="F1663" s="30">
        <v>28692334.640000001</v>
      </c>
    </row>
    <row r="1664" spans="2:6" x14ac:dyDescent="0.3">
      <c r="B1664" s="27" t="s">
        <v>35</v>
      </c>
      <c r="C1664" s="28" t="s">
        <v>11</v>
      </c>
      <c r="D1664" s="28" t="s">
        <v>37</v>
      </c>
      <c r="E1664" s="28">
        <v>0.05</v>
      </c>
      <c r="F1664" s="31">
        <v>28692334.640000001</v>
      </c>
    </row>
    <row r="1665" spans="2:6" x14ac:dyDescent="0.3">
      <c r="B1665" s="25" t="s">
        <v>35</v>
      </c>
      <c r="C1665" s="26" t="s">
        <v>11</v>
      </c>
      <c r="D1665" s="26" t="s">
        <v>37</v>
      </c>
      <c r="E1665" s="26">
        <v>0</v>
      </c>
      <c r="F1665" s="30">
        <v>18738640.199999999</v>
      </c>
    </row>
    <row r="1666" spans="2:6" x14ac:dyDescent="0.3">
      <c r="B1666" s="27" t="s">
        <v>35</v>
      </c>
      <c r="C1666" s="28" t="s">
        <v>11</v>
      </c>
      <c r="D1666" s="28" t="s">
        <v>37</v>
      </c>
      <c r="E1666" s="28" t="s">
        <v>25</v>
      </c>
      <c r="F1666" s="31">
        <v>39051171.359999999</v>
      </c>
    </row>
    <row r="1667" spans="2:6" x14ac:dyDescent="0.3">
      <c r="B1667" s="25" t="s">
        <v>35</v>
      </c>
      <c r="C1667" s="26" t="s">
        <v>11</v>
      </c>
      <c r="D1667" s="26" t="s">
        <v>38</v>
      </c>
      <c r="E1667" s="26">
        <v>1</v>
      </c>
      <c r="F1667" s="30">
        <v>43840613.560000002</v>
      </c>
    </row>
    <row r="1668" spans="2:6" x14ac:dyDescent="0.3">
      <c r="B1668" s="27" t="s">
        <v>35</v>
      </c>
      <c r="C1668" s="28" t="s">
        <v>11</v>
      </c>
      <c r="D1668" s="28" t="s">
        <v>38</v>
      </c>
      <c r="E1668" s="28">
        <v>0.95</v>
      </c>
      <c r="F1668" s="31">
        <v>32944437.710000001</v>
      </c>
    </row>
    <row r="1669" spans="2:6" x14ac:dyDescent="0.3">
      <c r="B1669" s="25" t="s">
        <v>35</v>
      </c>
      <c r="C1669" s="26" t="s">
        <v>11</v>
      </c>
      <c r="D1669" s="26" t="s">
        <v>38</v>
      </c>
      <c r="E1669" s="26">
        <v>0.95</v>
      </c>
      <c r="F1669" s="30">
        <v>32944437.710000001</v>
      </c>
    </row>
    <row r="1670" spans="2:6" x14ac:dyDescent="0.3">
      <c r="B1670" s="27" t="s">
        <v>35</v>
      </c>
      <c r="C1670" s="28" t="s">
        <v>11</v>
      </c>
      <c r="D1670" s="28" t="s">
        <v>38</v>
      </c>
      <c r="E1670" s="28">
        <v>0.95</v>
      </c>
      <c r="F1670" s="31">
        <v>32944437.710000001</v>
      </c>
    </row>
    <row r="1671" spans="2:6" x14ac:dyDescent="0.3">
      <c r="B1671" s="25" t="s">
        <v>35</v>
      </c>
      <c r="C1671" s="26" t="s">
        <v>11</v>
      </c>
      <c r="D1671" s="26" t="s">
        <v>38</v>
      </c>
      <c r="E1671" s="26">
        <v>0.75</v>
      </c>
      <c r="F1671" s="30">
        <v>28105463.399999999</v>
      </c>
    </row>
    <row r="1672" spans="2:6" x14ac:dyDescent="0.3">
      <c r="B1672" s="27" t="s">
        <v>35</v>
      </c>
      <c r="C1672" s="28" t="s">
        <v>11</v>
      </c>
      <c r="D1672" s="28" t="s">
        <v>38</v>
      </c>
      <c r="E1672" s="28">
        <v>0.75</v>
      </c>
      <c r="F1672" s="31">
        <v>28105463.399999999</v>
      </c>
    </row>
    <row r="1673" spans="2:6" x14ac:dyDescent="0.3">
      <c r="B1673" s="25" t="s">
        <v>35</v>
      </c>
      <c r="C1673" s="26" t="s">
        <v>11</v>
      </c>
      <c r="D1673" s="26" t="s">
        <v>38</v>
      </c>
      <c r="E1673" s="26">
        <v>0.75</v>
      </c>
      <c r="F1673" s="30">
        <v>28105463.399999999</v>
      </c>
    </row>
    <row r="1674" spans="2:6" x14ac:dyDescent="0.3">
      <c r="B1674" s="27" t="s">
        <v>35</v>
      </c>
      <c r="C1674" s="28" t="s">
        <v>11</v>
      </c>
      <c r="D1674" s="28" t="s">
        <v>38</v>
      </c>
      <c r="E1674" s="28">
        <v>0.75</v>
      </c>
      <c r="F1674" s="31">
        <v>28105463.399999999</v>
      </c>
    </row>
    <row r="1675" spans="2:6" x14ac:dyDescent="0.3">
      <c r="B1675" s="25" t="s">
        <v>35</v>
      </c>
      <c r="C1675" s="26" t="s">
        <v>11</v>
      </c>
      <c r="D1675" s="26" t="s">
        <v>38</v>
      </c>
      <c r="E1675" s="26">
        <v>0.5</v>
      </c>
      <c r="F1675" s="30">
        <v>24632989.149999999</v>
      </c>
    </row>
    <row r="1676" spans="2:6" x14ac:dyDescent="0.3">
      <c r="B1676" s="27" t="s">
        <v>35</v>
      </c>
      <c r="C1676" s="28" t="s">
        <v>11</v>
      </c>
      <c r="D1676" s="28" t="s">
        <v>38</v>
      </c>
      <c r="E1676" s="28">
        <v>0.5</v>
      </c>
      <c r="F1676" s="31">
        <v>24632989.149999999</v>
      </c>
    </row>
    <row r="1677" spans="2:6" x14ac:dyDescent="0.3">
      <c r="B1677" s="25" t="s">
        <v>35</v>
      </c>
      <c r="C1677" s="26" t="s">
        <v>11</v>
      </c>
      <c r="D1677" s="26" t="s">
        <v>38</v>
      </c>
      <c r="E1677" s="26">
        <v>0.5</v>
      </c>
      <c r="F1677" s="30">
        <v>24632989.149999999</v>
      </c>
    </row>
    <row r="1678" spans="2:6" x14ac:dyDescent="0.3">
      <c r="B1678" s="27" t="s">
        <v>35</v>
      </c>
      <c r="C1678" s="28" t="s">
        <v>11</v>
      </c>
      <c r="D1678" s="28" t="s">
        <v>38</v>
      </c>
      <c r="E1678" s="28">
        <v>0.5</v>
      </c>
      <c r="F1678" s="31">
        <v>24632989.149999999</v>
      </c>
    </row>
    <row r="1679" spans="2:6" x14ac:dyDescent="0.3">
      <c r="B1679" s="25" t="s">
        <v>35</v>
      </c>
      <c r="C1679" s="26" t="s">
        <v>11</v>
      </c>
      <c r="D1679" s="26" t="s">
        <v>38</v>
      </c>
      <c r="E1679" s="26">
        <v>0.5</v>
      </c>
      <c r="F1679" s="30">
        <v>24632989.149999999</v>
      </c>
    </row>
    <row r="1680" spans="2:6" x14ac:dyDescent="0.3">
      <c r="B1680" s="27" t="s">
        <v>35</v>
      </c>
      <c r="C1680" s="28" t="s">
        <v>11</v>
      </c>
      <c r="D1680" s="28" t="s">
        <v>38</v>
      </c>
      <c r="E1680" s="28">
        <v>0.25</v>
      </c>
      <c r="F1680" s="31">
        <v>21328016.84</v>
      </c>
    </row>
    <row r="1681" spans="2:6" x14ac:dyDescent="0.3">
      <c r="B1681" s="25" t="s">
        <v>35</v>
      </c>
      <c r="C1681" s="26" t="s">
        <v>11</v>
      </c>
      <c r="D1681" s="26" t="s">
        <v>38</v>
      </c>
      <c r="E1681" s="26">
        <v>0.25</v>
      </c>
      <c r="F1681" s="30">
        <v>21328016.84</v>
      </c>
    </row>
    <row r="1682" spans="2:6" x14ac:dyDescent="0.3">
      <c r="B1682" s="27" t="s">
        <v>35</v>
      </c>
      <c r="C1682" s="28" t="s">
        <v>11</v>
      </c>
      <c r="D1682" s="28" t="s">
        <v>38</v>
      </c>
      <c r="E1682" s="28">
        <v>0.25</v>
      </c>
      <c r="F1682" s="31">
        <v>21328016.84</v>
      </c>
    </row>
    <row r="1683" spans="2:6" x14ac:dyDescent="0.3">
      <c r="B1683" s="25" t="s">
        <v>35</v>
      </c>
      <c r="C1683" s="26" t="s">
        <v>11</v>
      </c>
      <c r="D1683" s="26" t="s">
        <v>38</v>
      </c>
      <c r="E1683" s="26">
        <v>0.25</v>
      </c>
      <c r="F1683" s="30">
        <v>21328016.84</v>
      </c>
    </row>
    <row r="1684" spans="2:6" x14ac:dyDescent="0.3">
      <c r="B1684" s="27" t="s">
        <v>35</v>
      </c>
      <c r="C1684" s="28" t="s">
        <v>11</v>
      </c>
      <c r="D1684" s="28" t="s">
        <v>38</v>
      </c>
      <c r="E1684" s="28">
        <v>0.05</v>
      </c>
      <c r="F1684" s="31">
        <v>17528249.48</v>
      </c>
    </row>
    <row r="1685" spans="2:6" x14ac:dyDescent="0.3">
      <c r="B1685" s="25" t="s">
        <v>35</v>
      </c>
      <c r="C1685" s="26" t="s">
        <v>11</v>
      </c>
      <c r="D1685" s="26" t="s">
        <v>38</v>
      </c>
      <c r="E1685" s="26">
        <v>0.05</v>
      </c>
      <c r="F1685" s="30">
        <v>17528249.48</v>
      </c>
    </row>
    <row r="1686" spans="2:6" x14ac:dyDescent="0.3">
      <c r="B1686" s="27" t="s">
        <v>35</v>
      </c>
      <c r="C1686" s="28" t="s">
        <v>11</v>
      </c>
      <c r="D1686" s="28" t="s">
        <v>38</v>
      </c>
      <c r="E1686" s="28">
        <v>0.05</v>
      </c>
      <c r="F1686" s="31">
        <v>17528249.48</v>
      </c>
    </row>
    <row r="1687" spans="2:6" x14ac:dyDescent="0.3">
      <c r="B1687" s="25" t="s">
        <v>35</v>
      </c>
      <c r="C1687" s="26" t="s">
        <v>11</v>
      </c>
      <c r="D1687" s="26" t="s">
        <v>38</v>
      </c>
      <c r="E1687" s="26">
        <v>0</v>
      </c>
      <c r="F1687" s="30">
        <v>11722081.91</v>
      </c>
    </row>
    <row r="1688" spans="2:6" x14ac:dyDescent="0.3">
      <c r="B1688" s="27" t="s">
        <v>35</v>
      </c>
      <c r="C1688" s="28" t="s">
        <v>11</v>
      </c>
      <c r="D1688" s="28" t="s">
        <v>38</v>
      </c>
      <c r="E1688" s="28" t="s">
        <v>25</v>
      </c>
      <c r="F1688" s="31">
        <v>24861289.140000001</v>
      </c>
    </row>
    <row r="1689" spans="2:6" x14ac:dyDescent="0.3">
      <c r="B1689" s="25" t="s">
        <v>35</v>
      </c>
      <c r="C1689" s="26" t="s">
        <v>11</v>
      </c>
      <c r="D1689" s="26" t="s">
        <v>39</v>
      </c>
      <c r="E1689" s="26">
        <v>1</v>
      </c>
      <c r="F1689" s="30">
        <v>22431619.379999999</v>
      </c>
    </row>
    <row r="1690" spans="2:6" x14ac:dyDescent="0.3">
      <c r="B1690" s="27" t="s">
        <v>35</v>
      </c>
      <c r="C1690" s="28" t="s">
        <v>11</v>
      </c>
      <c r="D1690" s="28" t="s">
        <v>39</v>
      </c>
      <c r="E1690" s="28">
        <v>0.95</v>
      </c>
      <c r="F1690" s="31">
        <v>18536741.390000001</v>
      </c>
    </row>
    <row r="1691" spans="2:6" x14ac:dyDescent="0.3">
      <c r="B1691" s="25" t="s">
        <v>35</v>
      </c>
      <c r="C1691" s="26" t="s">
        <v>11</v>
      </c>
      <c r="D1691" s="26" t="s">
        <v>39</v>
      </c>
      <c r="E1691" s="26">
        <v>0.95</v>
      </c>
      <c r="F1691" s="30">
        <v>18536741.390000001</v>
      </c>
    </row>
    <row r="1692" spans="2:6" x14ac:dyDescent="0.3">
      <c r="B1692" s="27" t="s">
        <v>35</v>
      </c>
      <c r="C1692" s="28" t="s">
        <v>11</v>
      </c>
      <c r="D1692" s="28" t="s">
        <v>39</v>
      </c>
      <c r="E1692" s="28">
        <v>0.95</v>
      </c>
      <c r="F1692" s="31">
        <v>18536741.390000001</v>
      </c>
    </row>
    <row r="1693" spans="2:6" x14ac:dyDescent="0.3">
      <c r="B1693" s="25" t="s">
        <v>35</v>
      </c>
      <c r="C1693" s="26" t="s">
        <v>11</v>
      </c>
      <c r="D1693" s="26" t="s">
        <v>39</v>
      </c>
      <c r="E1693" s="26">
        <v>0.75</v>
      </c>
      <c r="F1693" s="30">
        <v>15285708.390000001</v>
      </c>
    </row>
    <row r="1694" spans="2:6" x14ac:dyDescent="0.3">
      <c r="B1694" s="27" t="s">
        <v>35</v>
      </c>
      <c r="C1694" s="28" t="s">
        <v>11</v>
      </c>
      <c r="D1694" s="28" t="s">
        <v>39</v>
      </c>
      <c r="E1694" s="28">
        <v>0.75</v>
      </c>
      <c r="F1694" s="31">
        <v>15285708.390000001</v>
      </c>
    </row>
    <row r="1695" spans="2:6" x14ac:dyDescent="0.3">
      <c r="B1695" s="25" t="s">
        <v>35</v>
      </c>
      <c r="C1695" s="26" t="s">
        <v>11</v>
      </c>
      <c r="D1695" s="26" t="s">
        <v>39</v>
      </c>
      <c r="E1695" s="26">
        <v>0.75</v>
      </c>
      <c r="F1695" s="30">
        <v>15285708.390000001</v>
      </c>
    </row>
    <row r="1696" spans="2:6" x14ac:dyDescent="0.3">
      <c r="B1696" s="27" t="s">
        <v>35</v>
      </c>
      <c r="C1696" s="28" t="s">
        <v>11</v>
      </c>
      <c r="D1696" s="28" t="s">
        <v>39</v>
      </c>
      <c r="E1696" s="28">
        <v>0.75</v>
      </c>
      <c r="F1696" s="31">
        <v>15285708.390000001</v>
      </c>
    </row>
    <row r="1697" spans="2:6" x14ac:dyDescent="0.3">
      <c r="B1697" s="25" t="s">
        <v>35</v>
      </c>
      <c r="C1697" s="26" t="s">
        <v>11</v>
      </c>
      <c r="D1697" s="26" t="s">
        <v>39</v>
      </c>
      <c r="E1697" s="26">
        <v>0.5</v>
      </c>
      <c r="F1697" s="30">
        <v>13394780.210000001</v>
      </c>
    </row>
    <row r="1698" spans="2:6" x14ac:dyDescent="0.3">
      <c r="B1698" s="27" t="s">
        <v>35</v>
      </c>
      <c r="C1698" s="28" t="s">
        <v>11</v>
      </c>
      <c r="D1698" s="28" t="s">
        <v>39</v>
      </c>
      <c r="E1698" s="28">
        <v>0.5</v>
      </c>
      <c r="F1698" s="31">
        <v>13394780.210000001</v>
      </c>
    </row>
    <row r="1699" spans="2:6" x14ac:dyDescent="0.3">
      <c r="B1699" s="25" t="s">
        <v>35</v>
      </c>
      <c r="C1699" s="26" t="s">
        <v>11</v>
      </c>
      <c r="D1699" s="26" t="s">
        <v>39</v>
      </c>
      <c r="E1699" s="26">
        <v>0.5</v>
      </c>
      <c r="F1699" s="30">
        <v>13394780.210000001</v>
      </c>
    </row>
    <row r="1700" spans="2:6" x14ac:dyDescent="0.3">
      <c r="B1700" s="27" t="s">
        <v>35</v>
      </c>
      <c r="C1700" s="28" t="s">
        <v>11</v>
      </c>
      <c r="D1700" s="28" t="s">
        <v>39</v>
      </c>
      <c r="E1700" s="28">
        <v>0.5</v>
      </c>
      <c r="F1700" s="31">
        <v>13394780.210000001</v>
      </c>
    </row>
    <row r="1701" spans="2:6" x14ac:dyDescent="0.3">
      <c r="B1701" s="25" t="s">
        <v>35</v>
      </c>
      <c r="C1701" s="26" t="s">
        <v>11</v>
      </c>
      <c r="D1701" s="26" t="s">
        <v>39</v>
      </c>
      <c r="E1701" s="26">
        <v>0.5</v>
      </c>
      <c r="F1701" s="30">
        <v>13394780.210000001</v>
      </c>
    </row>
    <row r="1702" spans="2:6" x14ac:dyDescent="0.3">
      <c r="B1702" s="27" t="s">
        <v>35</v>
      </c>
      <c r="C1702" s="28" t="s">
        <v>11</v>
      </c>
      <c r="D1702" s="28" t="s">
        <v>39</v>
      </c>
      <c r="E1702" s="28">
        <v>0.25</v>
      </c>
      <c r="F1702" s="31">
        <v>11537211.85</v>
      </c>
    </row>
    <row r="1703" spans="2:6" x14ac:dyDescent="0.3">
      <c r="B1703" s="25" t="s">
        <v>35</v>
      </c>
      <c r="C1703" s="26" t="s">
        <v>11</v>
      </c>
      <c r="D1703" s="26" t="s">
        <v>39</v>
      </c>
      <c r="E1703" s="26">
        <v>0.25</v>
      </c>
      <c r="F1703" s="30">
        <v>11537211.85</v>
      </c>
    </row>
    <row r="1704" spans="2:6" x14ac:dyDescent="0.3">
      <c r="B1704" s="27" t="s">
        <v>35</v>
      </c>
      <c r="C1704" s="28" t="s">
        <v>11</v>
      </c>
      <c r="D1704" s="28" t="s">
        <v>39</v>
      </c>
      <c r="E1704" s="28">
        <v>0.25</v>
      </c>
      <c r="F1704" s="31">
        <v>11537211.85</v>
      </c>
    </row>
    <row r="1705" spans="2:6" x14ac:dyDescent="0.3">
      <c r="B1705" s="25" t="s">
        <v>35</v>
      </c>
      <c r="C1705" s="26" t="s">
        <v>11</v>
      </c>
      <c r="D1705" s="26" t="s">
        <v>39</v>
      </c>
      <c r="E1705" s="26">
        <v>0.25</v>
      </c>
      <c r="F1705" s="30">
        <v>11537211.85</v>
      </c>
    </row>
    <row r="1706" spans="2:6" x14ac:dyDescent="0.3">
      <c r="B1706" s="27" t="s">
        <v>35</v>
      </c>
      <c r="C1706" s="28" t="s">
        <v>11</v>
      </c>
      <c r="D1706" s="28" t="s">
        <v>39</v>
      </c>
      <c r="E1706" s="28">
        <v>0.05</v>
      </c>
      <c r="F1706" s="31">
        <v>9195666.5950000007</v>
      </c>
    </row>
    <row r="1707" spans="2:6" x14ac:dyDescent="0.3">
      <c r="B1707" s="25" t="s">
        <v>35</v>
      </c>
      <c r="C1707" s="26" t="s">
        <v>11</v>
      </c>
      <c r="D1707" s="26" t="s">
        <v>39</v>
      </c>
      <c r="E1707" s="26">
        <v>0.05</v>
      </c>
      <c r="F1707" s="30">
        <v>9195666.5950000007</v>
      </c>
    </row>
    <row r="1708" spans="2:6" x14ac:dyDescent="0.3">
      <c r="B1708" s="27" t="s">
        <v>35</v>
      </c>
      <c r="C1708" s="28" t="s">
        <v>11</v>
      </c>
      <c r="D1708" s="28" t="s">
        <v>39</v>
      </c>
      <c r="E1708" s="28">
        <v>0.05</v>
      </c>
      <c r="F1708" s="31">
        <v>9195666.5950000007</v>
      </c>
    </row>
    <row r="1709" spans="2:6" x14ac:dyDescent="0.3">
      <c r="B1709" s="25" t="s">
        <v>35</v>
      </c>
      <c r="C1709" s="26" t="s">
        <v>11</v>
      </c>
      <c r="D1709" s="26" t="s">
        <v>39</v>
      </c>
      <c r="E1709" s="26">
        <v>0</v>
      </c>
      <c r="F1709" s="30">
        <v>5662911.6890000002</v>
      </c>
    </row>
    <row r="1710" spans="2:6" x14ac:dyDescent="0.3">
      <c r="B1710" s="27" t="s">
        <v>35</v>
      </c>
      <c r="C1710" s="28" t="s">
        <v>11</v>
      </c>
      <c r="D1710" s="28" t="s">
        <v>39</v>
      </c>
      <c r="E1710" s="28" t="s">
        <v>25</v>
      </c>
      <c r="F1710" s="31">
        <v>13534245.08</v>
      </c>
    </row>
    <row r="1711" spans="2:6" x14ac:dyDescent="0.3">
      <c r="B1711" s="25" t="s">
        <v>35</v>
      </c>
      <c r="C1711" s="26" t="s">
        <v>11</v>
      </c>
      <c r="D1711" s="26" t="s">
        <v>40</v>
      </c>
      <c r="E1711" s="26">
        <v>1</v>
      </c>
      <c r="F1711" s="30">
        <v>198.429847</v>
      </c>
    </row>
    <row r="1712" spans="2:6" x14ac:dyDescent="0.3">
      <c r="B1712" s="27" t="s">
        <v>35</v>
      </c>
      <c r="C1712" s="28" t="s">
        <v>11</v>
      </c>
      <c r="D1712" s="28" t="s">
        <v>40</v>
      </c>
      <c r="E1712" s="28">
        <v>0.95</v>
      </c>
      <c r="F1712" s="31">
        <v>198.41629800000001</v>
      </c>
    </row>
    <row r="1713" spans="2:6" x14ac:dyDescent="0.3">
      <c r="B1713" s="25" t="s">
        <v>35</v>
      </c>
      <c r="C1713" s="26" t="s">
        <v>11</v>
      </c>
      <c r="D1713" s="26" t="s">
        <v>40</v>
      </c>
      <c r="E1713" s="26">
        <v>0.95</v>
      </c>
      <c r="F1713" s="30">
        <v>198.41629800000001</v>
      </c>
    </row>
    <row r="1714" spans="2:6" x14ac:dyDescent="0.3">
      <c r="B1714" s="27" t="s">
        <v>35</v>
      </c>
      <c r="C1714" s="28" t="s">
        <v>11</v>
      </c>
      <c r="D1714" s="28" t="s">
        <v>40</v>
      </c>
      <c r="E1714" s="28">
        <v>0.95</v>
      </c>
      <c r="F1714" s="31">
        <v>198.41629800000001</v>
      </c>
    </row>
    <row r="1715" spans="2:6" x14ac:dyDescent="0.3">
      <c r="B1715" s="25" t="s">
        <v>35</v>
      </c>
      <c r="C1715" s="26" t="s">
        <v>11</v>
      </c>
      <c r="D1715" s="26" t="s">
        <v>40</v>
      </c>
      <c r="E1715" s="26">
        <v>0.75</v>
      </c>
      <c r="F1715" s="30">
        <v>177.11313000000001</v>
      </c>
    </row>
    <row r="1716" spans="2:6" x14ac:dyDescent="0.3">
      <c r="B1716" s="27" t="s">
        <v>35</v>
      </c>
      <c r="C1716" s="28" t="s">
        <v>11</v>
      </c>
      <c r="D1716" s="28" t="s">
        <v>40</v>
      </c>
      <c r="E1716" s="28">
        <v>0.75</v>
      </c>
      <c r="F1716" s="31">
        <v>177.11313000000001</v>
      </c>
    </row>
    <row r="1717" spans="2:6" x14ac:dyDescent="0.3">
      <c r="B1717" s="25" t="s">
        <v>35</v>
      </c>
      <c r="C1717" s="26" t="s">
        <v>11</v>
      </c>
      <c r="D1717" s="26" t="s">
        <v>40</v>
      </c>
      <c r="E1717" s="26">
        <v>0.75</v>
      </c>
      <c r="F1717" s="30">
        <v>177.11313000000001</v>
      </c>
    </row>
    <row r="1718" spans="2:6" x14ac:dyDescent="0.3">
      <c r="B1718" s="27" t="s">
        <v>35</v>
      </c>
      <c r="C1718" s="28" t="s">
        <v>11</v>
      </c>
      <c r="D1718" s="28" t="s">
        <v>40</v>
      </c>
      <c r="E1718" s="28">
        <v>0.75</v>
      </c>
      <c r="F1718" s="31">
        <v>177.11313000000001</v>
      </c>
    </row>
    <row r="1719" spans="2:6" x14ac:dyDescent="0.3">
      <c r="B1719" s="25" t="s">
        <v>35</v>
      </c>
      <c r="C1719" s="26" t="s">
        <v>11</v>
      </c>
      <c r="D1719" s="26" t="s">
        <v>40</v>
      </c>
      <c r="E1719" s="26">
        <v>0.5</v>
      </c>
      <c r="F1719" s="30">
        <v>162.35862</v>
      </c>
    </row>
    <row r="1720" spans="2:6" x14ac:dyDescent="0.3">
      <c r="B1720" s="27" t="s">
        <v>35</v>
      </c>
      <c r="C1720" s="28" t="s">
        <v>11</v>
      </c>
      <c r="D1720" s="28" t="s">
        <v>40</v>
      </c>
      <c r="E1720" s="28">
        <v>0.5</v>
      </c>
      <c r="F1720" s="31">
        <v>162.35862</v>
      </c>
    </row>
    <row r="1721" spans="2:6" x14ac:dyDescent="0.3">
      <c r="B1721" s="25" t="s">
        <v>35</v>
      </c>
      <c r="C1721" s="26" t="s">
        <v>11</v>
      </c>
      <c r="D1721" s="26" t="s">
        <v>40</v>
      </c>
      <c r="E1721" s="26">
        <v>0.5</v>
      </c>
      <c r="F1721" s="30">
        <v>162.35862</v>
      </c>
    </row>
    <row r="1722" spans="2:6" x14ac:dyDescent="0.3">
      <c r="B1722" s="27" t="s">
        <v>35</v>
      </c>
      <c r="C1722" s="28" t="s">
        <v>11</v>
      </c>
      <c r="D1722" s="28" t="s">
        <v>40</v>
      </c>
      <c r="E1722" s="28">
        <v>0.5</v>
      </c>
      <c r="F1722" s="31">
        <v>162.35862</v>
      </c>
    </row>
    <row r="1723" spans="2:6" x14ac:dyDescent="0.3">
      <c r="B1723" s="25" t="s">
        <v>35</v>
      </c>
      <c r="C1723" s="26" t="s">
        <v>11</v>
      </c>
      <c r="D1723" s="26" t="s">
        <v>40</v>
      </c>
      <c r="E1723" s="26">
        <v>0.5</v>
      </c>
      <c r="F1723" s="30">
        <v>162.35862</v>
      </c>
    </row>
    <row r="1724" spans="2:6" x14ac:dyDescent="0.3">
      <c r="B1724" s="27" t="s">
        <v>35</v>
      </c>
      <c r="C1724" s="28" t="s">
        <v>11</v>
      </c>
      <c r="D1724" s="28" t="s">
        <v>40</v>
      </c>
      <c r="E1724" s="28">
        <v>0.25</v>
      </c>
      <c r="F1724" s="31">
        <v>147.60410999999999</v>
      </c>
    </row>
    <row r="1725" spans="2:6" x14ac:dyDescent="0.3">
      <c r="B1725" s="25" t="s">
        <v>35</v>
      </c>
      <c r="C1725" s="26" t="s">
        <v>11</v>
      </c>
      <c r="D1725" s="26" t="s">
        <v>40</v>
      </c>
      <c r="E1725" s="26">
        <v>0.25</v>
      </c>
      <c r="F1725" s="30">
        <v>147.60410999999999</v>
      </c>
    </row>
    <row r="1726" spans="2:6" x14ac:dyDescent="0.3">
      <c r="B1726" s="27" t="s">
        <v>35</v>
      </c>
      <c r="C1726" s="28" t="s">
        <v>11</v>
      </c>
      <c r="D1726" s="28" t="s">
        <v>40</v>
      </c>
      <c r="E1726" s="28">
        <v>0.25</v>
      </c>
      <c r="F1726" s="31">
        <v>147.60410999999999</v>
      </c>
    </row>
    <row r="1727" spans="2:6" x14ac:dyDescent="0.3">
      <c r="B1727" s="25" t="s">
        <v>35</v>
      </c>
      <c r="C1727" s="26" t="s">
        <v>11</v>
      </c>
      <c r="D1727" s="26" t="s">
        <v>40</v>
      </c>
      <c r="E1727" s="26">
        <v>0.25</v>
      </c>
      <c r="F1727" s="30">
        <v>147.60410999999999</v>
      </c>
    </row>
    <row r="1728" spans="2:6" x14ac:dyDescent="0.3">
      <c r="B1728" s="27" t="s">
        <v>35</v>
      </c>
      <c r="C1728" s="28" t="s">
        <v>11</v>
      </c>
      <c r="D1728" s="28" t="s">
        <v>40</v>
      </c>
      <c r="E1728" s="28">
        <v>0.05</v>
      </c>
      <c r="F1728" s="31">
        <v>126.30094099999999</v>
      </c>
    </row>
    <row r="1729" spans="2:6" x14ac:dyDescent="0.3">
      <c r="B1729" s="25" t="s">
        <v>35</v>
      </c>
      <c r="C1729" s="26" t="s">
        <v>11</v>
      </c>
      <c r="D1729" s="26" t="s">
        <v>40</v>
      </c>
      <c r="E1729" s="26">
        <v>0.05</v>
      </c>
      <c r="F1729" s="30">
        <v>126.30094099999999</v>
      </c>
    </row>
    <row r="1730" spans="2:6" x14ac:dyDescent="0.3">
      <c r="B1730" s="27" t="s">
        <v>35</v>
      </c>
      <c r="C1730" s="28" t="s">
        <v>11</v>
      </c>
      <c r="D1730" s="28" t="s">
        <v>40</v>
      </c>
      <c r="E1730" s="28">
        <v>0.05</v>
      </c>
      <c r="F1730" s="31">
        <v>126.30094099999999</v>
      </c>
    </row>
    <row r="1731" spans="2:6" x14ac:dyDescent="0.3">
      <c r="B1731" s="25" t="s">
        <v>35</v>
      </c>
      <c r="C1731" s="26" t="s">
        <v>11</v>
      </c>
      <c r="D1731" s="26" t="s">
        <v>40</v>
      </c>
      <c r="E1731" s="26">
        <v>0</v>
      </c>
      <c r="F1731" s="30">
        <v>126.30094099999999</v>
      </c>
    </row>
    <row r="1732" spans="2:6" x14ac:dyDescent="0.3">
      <c r="B1732" s="27" t="s">
        <v>35</v>
      </c>
      <c r="C1732" s="28" t="s">
        <v>11</v>
      </c>
      <c r="D1732" s="28" t="s">
        <v>40</v>
      </c>
      <c r="E1732" s="28" t="s">
        <v>25</v>
      </c>
      <c r="F1732" s="31">
        <v>162.35978600000001</v>
      </c>
    </row>
    <row r="1733" spans="2:6" x14ac:dyDescent="0.3">
      <c r="B1733" s="25" t="s">
        <v>35</v>
      </c>
      <c r="C1733" s="26" t="s">
        <v>11</v>
      </c>
      <c r="D1733" s="26" t="s">
        <v>41</v>
      </c>
      <c r="E1733" s="26">
        <v>1</v>
      </c>
      <c r="F1733" s="30">
        <v>140.12516600000001</v>
      </c>
    </row>
    <row r="1734" spans="2:6" x14ac:dyDescent="0.3">
      <c r="B1734" s="27" t="s">
        <v>35</v>
      </c>
      <c r="C1734" s="28" t="s">
        <v>11</v>
      </c>
      <c r="D1734" s="28" t="s">
        <v>41</v>
      </c>
      <c r="E1734" s="28">
        <v>0.95</v>
      </c>
      <c r="F1734" s="31">
        <v>114.488158</v>
      </c>
    </row>
    <row r="1735" spans="2:6" x14ac:dyDescent="0.3">
      <c r="B1735" s="25" t="s">
        <v>35</v>
      </c>
      <c r="C1735" s="26" t="s">
        <v>11</v>
      </c>
      <c r="D1735" s="26" t="s">
        <v>41</v>
      </c>
      <c r="E1735" s="26">
        <v>0.95</v>
      </c>
      <c r="F1735" s="30">
        <v>114.488158</v>
      </c>
    </row>
    <row r="1736" spans="2:6" x14ac:dyDescent="0.3">
      <c r="B1736" s="27" t="s">
        <v>35</v>
      </c>
      <c r="C1736" s="28" t="s">
        <v>11</v>
      </c>
      <c r="D1736" s="28" t="s">
        <v>41</v>
      </c>
      <c r="E1736" s="28">
        <v>0.95</v>
      </c>
      <c r="F1736" s="31">
        <v>114.488158</v>
      </c>
    </row>
    <row r="1737" spans="2:6" x14ac:dyDescent="0.3">
      <c r="B1737" s="25" t="s">
        <v>35</v>
      </c>
      <c r="C1737" s="26" t="s">
        <v>11</v>
      </c>
      <c r="D1737" s="26" t="s">
        <v>41</v>
      </c>
      <c r="E1737" s="26">
        <v>0.75</v>
      </c>
      <c r="F1737" s="30">
        <v>97.807522000000006</v>
      </c>
    </row>
    <row r="1738" spans="2:6" x14ac:dyDescent="0.3">
      <c r="B1738" s="27" t="s">
        <v>35</v>
      </c>
      <c r="C1738" s="28" t="s">
        <v>11</v>
      </c>
      <c r="D1738" s="28" t="s">
        <v>41</v>
      </c>
      <c r="E1738" s="28">
        <v>0.75</v>
      </c>
      <c r="F1738" s="31">
        <v>97.807522000000006</v>
      </c>
    </row>
    <row r="1739" spans="2:6" x14ac:dyDescent="0.3">
      <c r="B1739" s="25" t="s">
        <v>35</v>
      </c>
      <c r="C1739" s="26" t="s">
        <v>11</v>
      </c>
      <c r="D1739" s="26" t="s">
        <v>41</v>
      </c>
      <c r="E1739" s="26">
        <v>0.75</v>
      </c>
      <c r="F1739" s="30">
        <v>97.807522000000006</v>
      </c>
    </row>
    <row r="1740" spans="2:6" x14ac:dyDescent="0.3">
      <c r="B1740" s="27" t="s">
        <v>35</v>
      </c>
      <c r="C1740" s="28" t="s">
        <v>11</v>
      </c>
      <c r="D1740" s="28" t="s">
        <v>41</v>
      </c>
      <c r="E1740" s="28">
        <v>0.75</v>
      </c>
      <c r="F1740" s="31">
        <v>97.807522000000006</v>
      </c>
    </row>
    <row r="1741" spans="2:6" x14ac:dyDescent="0.3">
      <c r="B1741" s="25" t="s">
        <v>35</v>
      </c>
      <c r="C1741" s="26" t="s">
        <v>11</v>
      </c>
      <c r="D1741" s="26" t="s">
        <v>41</v>
      </c>
      <c r="E1741" s="26">
        <v>0.5</v>
      </c>
      <c r="F1741" s="30">
        <v>87.161473000000001</v>
      </c>
    </row>
    <row r="1742" spans="2:6" x14ac:dyDescent="0.3">
      <c r="B1742" s="27" t="s">
        <v>35</v>
      </c>
      <c r="C1742" s="28" t="s">
        <v>11</v>
      </c>
      <c r="D1742" s="28" t="s">
        <v>41</v>
      </c>
      <c r="E1742" s="28">
        <v>0.5</v>
      </c>
      <c r="F1742" s="31">
        <v>87.161473000000001</v>
      </c>
    </row>
    <row r="1743" spans="2:6" x14ac:dyDescent="0.3">
      <c r="B1743" s="25" t="s">
        <v>35</v>
      </c>
      <c r="C1743" s="26" t="s">
        <v>11</v>
      </c>
      <c r="D1743" s="26" t="s">
        <v>41</v>
      </c>
      <c r="E1743" s="26">
        <v>0.5</v>
      </c>
      <c r="F1743" s="30">
        <v>87.161473000000001</v>
      </c>
    </row>
    <row r="1744" spans="2:6" x14ac:dyDescent="0.3">
      <c r="B1744" s="27" t="s">
        <v>35</v>
      </c>
      <c r="C1744" s="28" t="s">
        <v>11</v>
      </c>
      <c r="D1744" s="28" t="s">
        <v>41</v>
      </c>
      <c r="E1744" s="28">
        <v>0.5</v>
      </c>
      <c r="F1744" s="31">
        <v>87.161473000000001</v>
      </c>
    </row>
    <row r="1745" spans="2:6" x14ac:dyDescent="0.3">
      <c r="B1745" s="25" t="s">
        <v>35</v>
      </c>
      <c r="C1745" s="26" t="s">
        <v>11</v>
      </c>
      <c r="D1745" s="26" t="s">
        <v>41</v>
      </c>
      <c r="E1745" s="26">
        <v>0.5</v>
      </c>
      <c r="F1745" s="30">
        <v>87.161473000000001</v>
      </c>
    </row>
    <row r="1746" spans="2:6" x14ac:dyDescent="0.3">
      <c r="B1746" s="27" t="s">
        <v>35</v>
      </c>
      <c r="C1746" s="28" t="s">
        <v>11</v>
      </c>
      <c r="D1746" s="28" t="s">
        <v>41</v>
      </c>
      <c r="E1746" s="28">
        <v>0.25</v>
      </c>
      <c r="F1746" s="31">
        <v>77.629159000000001</v>
      </c>
    </row>
    <row r="1747" spans="2:6" x14ac:dyDescent="0.3">
      <c r="B1747" s="25" t="s">
        <v>35</v>
      </c>
      <c r="C1747" s="26" t="s">
        <v>11</v>
      </c>
      <c r="D1747" s="26" t="s">
        <v>41</v>
      </c>
      <c r="E1747" s="26">
        <v>0.25</v>
      </c>
      <c r="F1747" s="30">
        <v>77.629159000000001</v>
      </c>
    </row>
    <row r="1748" spans="2:6" x14ac:dyDescent="0.3">
      <c r="B1748" s="27" t="s">
        <v>35</v>
      </c>
      <c r="C1748" s="28" t="s">
        <v>11</v>
      </c>
      <c r="D1748" s="28" t="s">
        <v>41</v>
      </c>
      <c r="E1748" s="28">
        <v>0.25</v>
      </c>
      <c r="F1748" s="31">
        <v>77.629159000000001</v>
      </c>
    </row>
    <row r="1749" spans="2:6" x14ac:dyDescent="0.3">
      <c r="B1749" s="25" t="s">
        <v>35</v>
      </c>
      <c r="C1749" s="26" t="s">
        <v>11</v>
      </c>
      <c r="D1749" s="26" t="s">
        <v>41</v>
      </c>
      <c r="E1749" s="26">
        <v>0.25</v>
      </c>
      <c r="F1749" s="30">
        <v>77.629159000000001</v>
      </c>
    </row>
    <row r="1750" spans="2:6" x14ac:dyDescent="0.3">
      <c r="B1750" s="27" t="s">
        <v>35</v>
      </c>
      <c r="C1750" s="28" t="s">
        <v>11</v>
      </c>
      <c r="D1750" s="28" t="s">
        <v>41</v>
      </c>
      <c r="E1750" s="28">
        <v>0.05</v>
      </c>
      <c r="F1750" s="31">
        <v>67.044769000000002</v>
      </c>
    </row>
    <row r="1751" spans="2:6" x14ac:dyDescent="0.3">
      <c r="B1751" s="25" t="s">
        <v>35</v>
      </c>
      <c r="C1751" s="26" t="s">
        <v>11</v>
      </c>
      <c r="D1751" s="26" t="s">
        <v>41</v>
      </c>
      <c r="E1751" s="26">
        <v>0.05</v>
      </c>
      <c r="F1751" s="30">
        <v>67.044769000000002</v>
      </c>
    </row>
    <row r="1752" spans="2:6" x14ac:dyDescent="0.3">
      <c r="B1752" s="27" t="s">
        <v>35</v>
      </c>
      <c r="C1752" s="28" t="s">
        <v>11</v>
      </c>
      <c r="D1752" s="28" t="s">
        <v>41</v>
      </c>
      <c r="E1752" s="28">
        <v>0.05</v>
      </c>
      <c r="F1752" s="31">
        <v>67.044769000000002</v>
      </c>
    </row>
    <row r="1753" spans="2:6" x14ac:dyDescent="0.3">
      <c r="B1753" s="25" t="s">
        <v>35</v>
      </c>
      <c r="C1753" s="26" t="s">
        <v>11</v>
      </c>
      <c r="D1753" s="26" t="s">
        <v>41</v>
      </c>
      <c r="E1753" s="26">
        <v>0</v>
      </c>
      <c r="F1753" s="30">
        <v>56.351534000000001</v>
      </c>
    </row>
    <row r="1754" spans="2:6" x14ac:dyDescent="0.3">
      <c r="B1754" s="27" t="s">
        <v>35</v>
      </c>
      <c r="C1754" s="28" t="s">
        <v>11</v>
      </c>
      <c r="D1754" s="28" t="s">
        <v>41</v>
      </c>
      <c r="E1754" s="28" t="s">
        <v>25</v>
      </c>
      <c r="F1754" s="31">
        <v>88.472437999999997</v>
      </c>
    </row>
    <row r="1755" spans="2:6" x14ac:dyDescent="0.3">
      <c r="B1755" s="25" t="s">
        <v>35</v>
      </c>
      <c r="C1755" s="26" t="s">
        <v>11</v>
      </c>
      <c r="D1755" s="26" t="s">
        <v>42</v>
      </c>
      <c r="E1755" s="26">
        <v>1</v>
      </c>
      <c r="F1755" s="30">
        <v>338.44809500000002</v>
      </c>
    </row>
    <row r="1756" spans="2:6" x14ac:dyDescent="0.3">
      <c r="B1756" s="27" t="s">
        <v>35</v>
      </c>
      <c r="C1756" s="28" t="s">
        <v>11</v>
      </c>
      <c r="D1756" s="28" t="s">
        <v>42</v>
      </c>
      <c r="E1756" s="28">
        <v>0.95</v>
      </c>
      <c r="F1756" s="31">
        <v>298.83328699999998</v>
      </c>
    </row>
    <row r="1757" spans="2:6" x14ac:dyDescent="0.3">
      <c r="B1757" s="25" t="s">
        <v>35</v>
      </c>
      <c r="C1757" s="26" t="s">
        <v>11</v>
      </c>
      <c r="D1757" s="26" t="s">
        <v>42</v>
      </c>
      <c r="E1757" s="26">
        <v>0.95</v>
      </c>
      <c r="F1757" s="30">
        <v>298.83328699999998</v>
      </c>
    </row>
    <row r="1758" spans="2:6" x14ac:dyDescent="0.3">
      <c r="B1758" s="27" t="s">
        <v>35</v>
      </c>
      <c r="C1758" s="28" t="s">
        <v>11</v>
      </c>
      <c r="D1758" s="28" t="s">
        <v>42</v>
      </c>
      <c r="E1758" s="28">
        <v>0.95</v>
      </c>
      <c r="F1758" s="31">
        <v>298.83328699999998</v>
      </c>
    </row>
    <row r="1759" spans="2:6" x14ac:dyDescent="0.3">
      <c r="B1759" s="25" t="s">
        <v>35</v>
      </c>
      <c r="C1759" s="26" t="s">
        <v>11</v>
      </c>
      <c r="D1759" s="26" t="s">
        <v>42</v>
      </c>
      <c r="E1759" s="26">
        <v>0.75</v>
      </c>
      <c r="F1759" s="30">
        <v>274.33614299999999</v>
      </c>
    </row>
    <row r="1760" spans="2:6" x14ac:dyDescent="0.3">
      <c r="B1760" s="27" t="s">
        <v>35</v>
      </c>
      <c r="C1760" s="28" t="s">
        <v>11</v>
      </c>
      <c r="D1760" s="28" t="s">
        <v>42</v>
      </c>
      <c r="E1760" s="28">
        <v>0.75</v>
      </c>
      <c r="F1760" s="31">
        <v>274.33614299999999</v>
      </c>
    </row>
    <row r="1761" spans="2:6" x14ac:dyDescent="0.3">
      <c r="B1761" s="25" t="s">
        <v>35</v>
      </c>
      <c r="C1761" s="26" t="s">
        <v>11</v>
      </c>
      <c r="D1761" s="26" t="s">
        <v>42</v>
      </c>
      <c r="E1761" s="26">
        <v>0.75</v>
      </c>
      <c r="F1761" s="30">
        <v>274.33614299999999</v>
      </c>
    </row>
    <row r="1762" spans="2:6" x14ac:dyDescent="0.3">
      <c r="B1762" s="27" t="s">
        <v>35</v>
      </c>
      <c r="C1762" s="28" t="s">
        <v>11</v>
      </c>
      <c r="D1762" s="28" t="s">
        <v>42</v>
      </c>
      <c r="E1762" s="28">
        <v>0.75</v>
      </c>
      <c r="F1762" s="31">
        <v>274.33614299999999</v>
      </c>
    </row>
    <row r="1763" spans="2:6" x14ac:dyDescent="0.3">
      <c r="B1763" s="25" t="s">
        <v>35</v>
      </c>
      <c r="C1763" s="26" t="s">
        <v>11</v>
      </c>
      <c r="D1763" s="26" t="s">
        <v>42</v>
      </c>
      <c r="E1763" s="26">
        <v>0.5</v>
      </c>
      <c r="F1763" s="30">
        <v>254.99732900000001</v>
      </c>
    </row>
    <row r="1764" spans="2:6" x14ac:dyDescent="0.3">
      <c r="B1764" s="27" t="s">
        <v>35</v>
      </c>
      <c r="C1764" s="28" t="s">
        <v>11</v>
      </c>
      <c r="D1764" s="28" t="s">
        <v>42</v>
      </c>
      <c r="E1764" s="28">
        <v>0.5</v>
      </c>
      <c r="F1764" s="31">
        <v>254.99732900000001</v>
      </c>
    </row>
    <row r="1765" spans="2:6" x14ac:dyDescent="0.3">
      <c r="B1765" s="25" t="s">
        <v>35</v>
      </c>
      <c r="C1765" s="26" t="s">
        <v>11</v>
      </c>
      <c r="D1765" s="26" t="s">
        <v>42</v>
      </c>
      <c r="E1765" s="26">
        <v>0.5</v>
      </c>
      <c r="F1765" s="30">
        <v>254.99732900000001</v>
      </c>
    </row>
    <row r="1766" spans="2:6" x14ac:dyDescent="0.3">
      <c r="B1766" s="27" t="s">
        <v>35</v>
      </c>
      <c r="C1766" s="28" t="s">
        <v>11</v>
      </c>
      <c r="D1766" s="28" t="s">
        <v>42</v>
      </c>
      <c r="E1766" s="28">
        <v>0.5</v>
      </c>
      <c r="F1766" s="31">
        <v>254.99732900000001</v>
      </c>
    </row>
    <row r="1767" spans="2:6" x14ac:dyDescent="0.3">
      <c r="B1767" s="25" t="s">
        <v>35</v>
      </c>
      <c r="C1767" s="26" t="s">
        <v>11</v>
      </c>
      <c r="D1767" s="26" t="s">
        <v>42</v>
      </c>
      <c r="E1767" s="26">
        <v>0.5</v>
      </c>
      <c r="F1767" s="30">
        <v>254.99732900000001</v>
      </c>
    </row>
    <row r="1768" spans="2:6" x14ac:dyDescent="0.3">
      <c r="B1768" s="27" t="s">
        <v>35</v>
      </c>
      <c r="C1768" s="28" t="s">
        <v>11</v>
      </c>
      <c r="D1768" s="28" t="s">
        <v>42</v>
      </c>
      <c r="E1768" s="28">
        <v>0.25</v>
      </c>
      <c r="F1768" s="31">
        <v>235.59048200000001</v>
      </c>
    </row>
    <row r="1769" spans="2:6" x14ac:dyDescent="0.3">
      <c r="B1769" s="25" t="s">
        <v>35</v>
      </c>
      <c r="C1769" s="26" t="s">
        <v>11</v>
      </c>
      <c r="D1769" s="26" t="s">
        <v>42</v>
      </c>
      <c r="E1769" s="26">
        <v>0.25</v>
      </c>
      <c r="F1769" s="30">
        <v>235.59048200000001</v>
      </c>
    </row>
    <row r="1770" spans="2:6" x14ac:dyDescent="0.3">
      <c r="B1770" s="27" t="s">
        <v>35</v>
      </c>
      <c r="C1770" s="28" t="s">
        <v>11</v>
      </c>
      <c r="D1770" s="28" t="s">
        <v>42</v>
      </c>
      <c r="E1770" s="28">
        <v>0.25</v>
      </c>
      <c r="F1770" s="31">
        <v>235.59048200000001</v>
      </c>
    </row>
    <row r="1771" spans="2:6" x14ac:dyDescent="0.3">
      <c r="B1771" s="25" t="s">
        <v>35</v>
      </c>
      <c r="C1771" s="26" t="s">
        <v>11</v>
      </c>
      <c r="D1771" s="26" t="s">
        <v>42</v>
      </c>
      <c r="E1771" s="26">
        <v>0.25</v>
      </c>
      <c r="F1771" s="30">
        <v>235.59048200000001</v>
      </c>
    </row>
    <row r="1772" spans="2:6" x14ac:dyDescent="0.3">
      <c r="B1772" s="27" t="s">
        <v>35</v>
      </c>
      <c r="C1772" s="28" t="s">
        <v>11</v>
      </c>
      <c r="D1772" s="28" t="s">
        <v>42</v>
      </c>
      <c r="E1772" s="28">
        <v>0.05</v>
      </c>
      <c r="F1772" s="31">
        <v>211.68242100000001</v>
      </c>
    </row>
    <row r="1773" spans="2:6" x14ac:dyDescent="0.3">
      <c r="B1773" s="25" t="s">
        <v>35</v>
      </c>
      <c r="C1773" s="26" t="s">
        <v>11</v>
      </c>
      <c r="D1773" s="26" t="s">
        <v>42</v>
      </c>
      <c r="E1773" s="26">
        <v>0.05</v>
      </c>
      <c r="F1773" s="30">
        <v>211.68242100000001</v>
      </c>
    </row>
    <row r="1774" spans="2:6" x14ac:dyDescent="0.3">
      <c r="B1774" s="27" t="s">
        <v>35</v>
      </c>
      <c r="C1774" s="28" t="s">
        <v>11</v>
      </c>
      <c r="D1774" s="28" t="s">
        <v>42</v>
      </c>
      <c r="E1774" s="28">
        <v>0.05</v>
      </c>
      <c r="F1774" s="31">
        <v>211.68242100000001</v>
      </c>
    </row>
    <row r="1775" spans="2:6" x14ac:dyDescent="0.3">
      <c r="B1775" s="25" t="s">
        <v>35</v>
      </c>
      <c r="C1775" s="26" t="s">
        <v>11</v>
      </c>
      <c r="D1775" s="26" t="s">
        <v>42</v>
      </c>
      <c r="E1775" s="26">
        <v>0</v>
      </c>
      <c r="F1775" s="30">
        <v>186.244462</v>
      </c>
    </row>
    <row r="1776" spans="2:6" x14ac:dyDescent="0.3">
      <c r="B1776" s="27" t="s">
        <v>35</v>
      </c>
      <c r="C1776" s="28" t="s">
        <v>11</v>
      </c>
      <c r="D1776" s="28" t="s">
        <v>42</v>
      </c>
      <c r="E1776" s="28" t="s">
        <v>25</v>
      </c>
      <c r="F1776" s="31">
        <v>255.14311499999999</v>
      </c>
    </row>
    <row r="1777" spans="2:6" x14ac:dyDescent="0.3">
      <c r="B1777" s="25" t="s">
        <v>35</v>
      </c>
      <c r="C1777" s="26" t="s">
        <v>11</v>
      </c>
      <c r="D1777" s="26" t="s">
        <v>43</v>
      </c>
      <c r="E1777" s="26">
        <v>1</v>
      </c>
      <c r="F1777" s="30">
        <v>23553200.350000001</v>
      </c>
    </row>
    <row r="1778" spans="2:6" x14ac:dyDescent="0.3">
      <c r="B1778" s="27" t="s">
        <v>35</v>
      </c>
      <c r="C1778" s="28" t="s">
        <v>11</v>
      </c>
      <c r="D1778" s="28" t="s">
        <v>43</v>
      </c>
      <c r="E1778" s="28">
        <v>0.95</v>
      </c>
      <c r="F1778" s="31">
        <v>19463578.460000001</v>
      </c>
    </row>
    <row r="1779" spans="2:6" x14ac:dyDescent="0.3">
      <c r="B1779" s="25" t="s">
        <v>35</v>
      </c>
      <c r="C1779" s="26" t="s">
        <v>11</v>
      </c>
      <c r="D1779" s="26" t="s">
        <v>43</v>
      </c>
      <c r="E1779" s="26">
        <v>0.95</v>
      </c>
      <c r="F1779" s="30">
        <v>19463578.460000001</v>
      </c>
    </row>
    <row r="1780" spans="2:6" x14ac:dyDescent="0.3">
      <c r="B1780" s="27" t="s">
        <v>35</v>
      </c>
      <c r="C1780" s="28" t="s">
        <v>11</v>
      </c>
      <c r="D1780" s="28" t="s">
        <v>43</v>
      </c>
      <c r="E1780" s="28">
        <v>0.95</v>
      </c>
      <c r="F1780" s="31">
        <v>19463578.460000001</v>
      </c>
    </row>
    <row r="1781" spans="2:6" x14ac:dyDescent="0.3">
      <c r="B1781" s="25" t="s">
        <v>35</v>
      </c>
      <c r="C1781" s="26" t="s">
        <v>11</v>
      </c>
      <c r="D1781" s="26" t="s">
        <v>43</v>
      </c>
      <c r="E1781" s="26">
        <v>0.75</v>
      </c>
      <c r="F1781" s="30">
        <v>16049993.810000001</v>
      </c>
    </row>
    <row r="1782" spans="2:6" x14ac:dyDescent="0.3">
      <c r="B1782" s="27" t="s">
        <v>35</v>
      </c>
      <c r="C1782" s="28" t="s">
        <v>11</v>
      </c>
      <c r="D1782" s="28" t="s">
        <v>43</v>
      </c>
      <c r="E1782" s="28">
        <v>0.75</v>
      </c>
      <c r="F1782" s="31">
        <v>16049993.810000001</v>
      </c>
    </row>
    <row r="1783" spans="2:6" x14ac:dyDescent="0.3">
      <c r="B1783" s="25" t="s">
        <v>35</v>
      </c>
      <c r="C1783" s="26" t="s">
        <v>11</v>
      </c>
      <c r="D1783" s="26" t="s">
        <v>43</v>
      </c>
      <c r="E1783" s="26">
        <v>0.75</v>
      </c>
      <c r="F1783" s="30">
        <v>16049993.810000001</v>
      </c>
    </row>
    <row r="1784" spans="2:6" x14ac:dyDescent="0.3">
      <c r="B1784" s="27" t="s">
        <v>35</v>
      </c>
      <c r="C1784" s="28" t="s">
        <v>11</v>
      </c>
      <c r="D1784" s="28" t="s">
        <v>43</v>
      </c>
      <c r="E1784" s="28">
        <v>0.75</v>
      </c>
      <c r="F1784" s="31">
        <v>16049993.810000001</v>
      </c>
    </row>
    <row r="1785" spans="2:6" x14ac:dyDescent="0.3">
      <c r="B1785" s="25" t="s">
        <v>35</v>
      </c>
      <c r="C1785" s="26" t="s">
        <v>11</v>
      </c>
      <c r="D1785" s="26" t="s">
        <v>43</v>
      </c>
      <c r="E1785" s="26">
        <v>0.5</v>
      </c>
      <c r="F1785" s="30">
        <v>14064519.23</v>
      </c>
    </row>
    <row r="1786" spans="2:6" x14ac:dyDescent="0.3">
      <c r="B1786" s="27" t="s">
        <v>35</v>
      </c>
      <c r="C1786" s="28" t="s">
        <v>11</v>
      </c>
      <c r="D1786" s="28" t="s">
        <v>43</v>
      </c>
      <c r="E1786" s="28">
        <v>0.5</v>
      </c>
      <c r="F1786" s="31">
        <v>14064519.23</v>
      </c>
    </row>
    <row r="1787" spans="2:6" x14ac:dyDescent="0.3">
      <c r="B1787" s="25" t="s">
        <v>35</v>
      </c>
      <c r="C1787" s="26" t="s">
        <v>11</v>
      </c>
      <c r="D1787" s="26" t="s">
        <v>43</v>
      </c>
      <c r="E1787" s="26">
        <v>0.5</v>
      </c>
      <c r="F1787" s="30">
        <v>14064519.23</v>
      </c>
    </row>
    <row r="1788" spans="2:6" x14ac:dyDescent="0.3">
      <c r="B1788" s="27" t="s">
        <v>35</v>
      </c>
      <c r="C1788" s="28" t="s">
        <v>11</v>
      </c>
      <c r="D1788" s="28" t="s">
        <v>43</v>
      </c>
      <c r="E1788" s="28">
        <v>0.5</v>
      </c>
      <c r="F1788" s="31">
        <v>14064519.23</v>
      </c>
    </row>
    <row r="1789" spans="2:6" x14ac:dyDescent="0.3">
      <c r="B1789" s="25" t="s">
        <v>35</v>
      </c>
      <c r="C1789" s="26" t="s">
        <v>11</v>
      </c>
      <c r="D1789" s="26" t="s">
        <v>43</v>
      </c>
      <c r="E1789" s="26">
        <v>0.5</v>
      </c>
      <c r="F1789" s="30">
        <v>14064519.23</v>
      </c>
    </row>
    <row r="1790" spans="2:6" x14ac:dyDescent="0.3">
      <c r="B1790" s="27" t="s">
        <v>35</v>
      </c>
      <c r="C1790" s="28" t="s">
        <v>11</v>
      </c>
      <c r="D1790" s="28" t="s">
        <v>43</v>
      </c>
      <c r="E1790" s="28">
        <v>0.25</v>
      </c>
      <c r="F1790" s="31">
        <v>12114072.439999999</v>
      </c>
    </row>
    <row r="1791" spans="2:6" x14ac:dyDescent="0.3">
      <c r="B1791" s="25" t="s">
        <v>35</v>
      </c>
      <c r="C1791" s="26" t="s">
        <v>11</v>
      </c>
      <c r="D1791" s="26" t="s">
        <v>43</v>
      </c>
      <c r="E1791" s="26">
        <v>0.25</v>
      </c>
      <c r="F1791" s="30">
        <v>12114072.439999999</v>
      </c>
    </row>
    <row r="1792" spans="2:6" x14ac:dyDescent="0.3">
      <c r="B1792" s="27" t="s">
        <v>35</v>
      </c>
      <c r="C1792" s="28" t="s">
        <v>11</v>
      </c>
      <c r="D1792" s="28" t="s">
        <v>43</v>
      </c>
      <c r="E1792" s="28">
        <v>0.25</v>
      </c>
      <c r="F1792" s="31">
        <v>12114072.439999999</v>
      </c>
    </row>
    <row r="1793" spans="2:6" x14ac:dyDescent="0.3">
      <c r="B1793" s="25" t="s">
        <v>35</v>
      </c>
      <c r="C1793" s="26" t="s">
        <v>11</v>
      </c>
      <c r="D1793" s="26" t="s">
        <v>43</v>
      </c>
      <c r="E1793" s="26">
        <v>0.25</v>
      </c>
      <c r="F1793" s="30">
        <v>12114072.439999999</v>
      </c>
    </row>
    <row r="1794" spans="2:6" x14ac:dyDescent="0.3">
      <c r="B1794" s="27" t="s">
        <v>35</v>
      </c>
      <c r="C1794" s="28" t="s">
        <v>11</v>
      </c>
      <c r="D1794" s="28" t="s">
        <v>43</v>
      </c>
      <c r="E1794" s="28">
        <v>0.05</v>
      </c>
      <c r="F1794" s="31">
        <v>9655449.9250000007</v>
      </c>
    </row>
    <row r="1795" spans="2:6" x14ac:dyDescent="0.3">
      <c r="B1795" s="25" t="s">
        <v>35</v>
      </c>
      <c r="C1795" s="26" t="s">
        <v>11</v>
      </c>
      <c r="D1795" s="26" t="s">
        <v>43</v>
      </c>
      <c r="E1795" s="26">
        <v>0.05</v>
      </c>
      <c r="F1795" s="30">
        <v>9655449.9250000007</v>
      </c>
    </row>
    <row r="1796" spans="2:6" x14ac:dyDescent="0.3">
      <c r="B1796" s="27" t="s">
        <v>35</v>
      </c>
      <c r="C1796" s="28" t="s">
        <v>11</v>
      </c>
      <c r="D1796" s="28" t="s">
        <v>43</v>
      </c>
      <c r="E1796" s="28">
        <v>0.05</v>
      </c>
      <c r="F1796" s="31">
        <v>9655449.9250000007</v>
      </c>
    </row>
    <row r="1797" spans="2:6" x14ac:dyDescent="0.3">
      <c r="B1797" s="25" t="s">
        <v>35</v>
      </c>
      <c r="C1797" s="26" t="s">
        <v>11</v>
      </c>
      <c r="D1797" s="26" t="s">
        <v>43</v>
      </c>
      <c r="E1797" s="26">
        <v>0</v>
      </c>
      <c r="F1797" s="30">
        <v>5946057.273</v>
      </c>
    </row>
    <row r="1798" spans="2:6" x14ac:dyDescent="0.3">
      <c r="B1798" s="27" t="s">
        <v>35</v>
      </c>
      <c r="C1798" s="28" t="s">
        <v>11</v>
      </c>
      <c r="D1798" s="28" t="s">
        <v>43</v>
      </c>
      <c r="E1798" s="28" t="s">
        <v>25</v>
      </c>
      <c r="F1798" s="31">
        <v>14210957.34</v>
      </c>
    </row>
    <row r="1799" spans="2:6" x14ac:dyDescent="0.3">
      <c r="B1799" s="25" t="s">
        <v>35</v>
      </c>
      <c r="C1799" s="26" t="s">
        <v>11</v>
      </c>
      <c r="D1799" s="26" t="s">
        <v>44</v>
      </c>
      <c r="E1799" s="26">
        <v>1</v>
      </c>
      <c r="F1799" s="30">
        <v>147.13142400000001</v>
      </c>
    </row>
    <row r="1800" spans="2:6" x14ac:dyDescent="0.3">
      <c r="B1800" s="27" t="s">
        <v>35</v>
      </c>
      <c r="C1800" s="28" t="s">
        <v>11</v>
      </c>
      <c r="D1800" s="28" t="s">
        <v>44</v>
      </c>
      <c r="E1800" s="28">
        <v>0.95</v>
      </c>
      <c r="F1800" s="31">
        <v>120.212566</v>
      </c>
    </row>
    <row r="1801" spans="2:6" x14ac:dyDescent="0.3">
      <c r="B1801" s="25" t="s">
        <v>35</v>
      </c>
      <c r="C1801" s="26" t="s">
        <v>11</v>
      </c>
      <c r="D1801" s="26" t="s">
        <v>44</v>
      </c>
      <c r="E1801" s="26">
        <v>0.95</v>
      </c>
      <c r="F1801" s="30">
        <v>120.212566</v>
      </c>
    </row>
    <row r="1802" spans="2:6" x14ac:dyDescent="0.3">
      <c r="B1802" s="27" t="s">
        <v>35</v>
      </c>
      <c r="C1802" s="28" t="s">
        <v>11</v>
      </c>
      <c r="D1802" s="28" t="s">
        <v>44</v>
      </c>
      <c r="E1802" s="28">
        <v>0.95</v>
      </c>
      <c r="F1802" s="31">
        <v>120.212566</v>
      </c>
    </row>
    <row r="1803" spans="2:6" x14ac:dyDescent="0.3">
      <c r="B1803" s="25" t="s">
        <v>35</v>
      </c>
      <c r="C1803" s="26" t="s">
        <v>11</v>
      </c>
      <c r="D1803" s="26" t="s">
        <v>44</v>
      </c>
      <c r="E1803" s="26">
        <v>0.75</v>
      </c>
      <c r="F1803" s="30">
        <v>102.697898</v>
      </c>
    </row>
    <row r="1804" spans="2:6" x14ac:dyDescent="0.3">
      <c r="B1804" s="27" t="s">
        <v>35</v>
      </c>
      <c r="C1804" s="28" t="s">
        <v>11</v>
      </c>
      <c r="D1804" s="28" t="s">
        <v>44</v>
      </c>
      <c r="E1804" s="28">
        <v>0.75</v>
      </c>
      <c r="F1804" s="31">
        <v>102.697898</v>
      </c>
    </row>
    <row r="1805" spans="2:6" x14ac:dyDescent="0.3">
      <c r="B1805" s="25" t="s">
        <v>35</v>
      </c>
      <c r="C1805" s="26" t="s">
        <v>11</v>
      </c>
      <c r="D1805" s="26" t="s">
        <v>44</v>
      </c>
      <c r="E1805" s="26">
        <v>0.75</v>
      </c>
      <c r="F1805" s="30">
        <v>102.697898</v>
      </c>
    </row>
    <row r="1806" spans="2:6" x14ac:dyDescent="0.3">
      <c r="B1806" s="27" t="s">
        <v>35</v>
      </c>
      <c r="C1806" s="28" t="s">
        <v>11</v>
      </c>
      <c r="D1806" s="28" t="s">
        <v>44</v>
      </c>
      <c r="E1806" s="28">
        <v>0.75</v>
      </c>
      <c r="F1806" s="31">
        <v>102.697898</v>
      </c>
    </row>
    <row r="1807" spans="2:6" x14ac:dyDescent="0.3">
      <c r="B1807" s="25" t="s">
        <v>35</v>
      </c>
      <c r="C1807" s="26" t="s">
        <v>11</v>
      </c>
      <c r="D1807" s="26" t="s">
        <v>44</v>
      </c>
      <c r="E1807" s="26">
        <v>0.5</v>
      </c>
      <c r="F1807" s="30">
        <v>91.519547000000003</v>
      </c>
    </row>
    <row r="1808" spans="2:6" x14ac:dyDescent="0.3">
      <c r="B1808" s="27" t="s">
        <v>35</v>
      </c>
      <c r="C1808" s="28" t="s">
        <v>11</v>
      </c>
      <c r="D1808" s="28" t="s">
        <v>44</v>
      </c>
      <c r="E1808" s="28">
        <v>0.5</v>
      </c>
      <c r="F1808" s="31">
        <v>91.519547000000003</v>
      </c>
    </row>
    <row r="1809" spans="2:6" x14ac:dyDescent="0.3">
      <c r="B1809" s="25" t="s">
        <v>35</v>
      </c>
      <c r="C1809" s="26" t="s">
        <v>11</v>
      </c>
      <c r="D1809" s="26" t="s">
        <v>44</v>
      </c>
      <c r="E1809" s="26">
        <v>0.5</v>
      </c>
      <c r="F1809" s="30">
        <v>91.519547000000003</v>
      </c>
    </row>
    <row r="1810" spans="2:6" x14ac:dyDescent="0.3">
      <c r="B1810" s="27" t="s">
        <v>35</v>
      </c>
      <c r="C1810" s="28" t="s">
        <v>11</v>
      </c>
      <c r="D1810" s="28" t="s">
        <v>44</v>
      </c>
      <c r="E1810" s="28">
        <v>0.5</v>
      </c>
      <c r="F1810" s="31">
        <v>91.519547000000003</v>
      </c>
    </row>
    <row r="1811" spans="2:6" x14ac:dyDescent="0.3">
      <c r="B1811" s="25" t="s">
        <v>35</v>
      </c>
      <c r="C1811" s="26" t="s">
        <v>11</v>
      </c>
      <c r="D1811" s="26" t="s">
        <v>44</v>
      </c>
      <c r="E1811" s="26">
        <v>0.5</v>
      </c>
      <c r="F1811" s="30">
        <v>91.519547000000003</v>
      </c>
    </row>
    <row r="1812" spans="2:6" x14ac:dyDescent="0.3">
      <c r="B1812" s="27" t="s">
        <v>35</v>
      </c>
      <c r="C1812" s="28" t="s">
        <v>11</v>
      </c>
      <c r="D1812" s="28" t="s">
        <v>44</v>
      </c>
      <c r="E1812" s="28">
        <v>0.25</v>
      </c>
      <c r="F1812" s="31">
        <v>81.510615999999999</v>
      </c>
    </row>
    <row r="1813" spans="2:6" x14ac:dyDescent="0.3">
      <c r="B1813" s="25" t="s">
        <v>35</v>
      </c>
      <c r="C1813" s="26" t="s">
        <v>11</v>
      </c>
      <c r="D1813" s="26" t="s">
        <v>44</v>
      </c>
      <c r="E1813" s="26">
        <v>0.25</v>
      </c>
      <c r="F1813" s="30">
        <v>81.510615999999999</v>
      </c>
    </row>
    <row r="1814" spans="2:6" x14ac:dyDescent="0.3">
      <c r="B1814" s="27" t="s">
        <v>35</v>
      </c>
      <c r="C1814" s="28" t="s">
        <v>11</v>
      </c>
      <c r="D1814" s="28" t="s">
        <v>44</v>
      </c>
      <c r="E1814" s="28">
        <v>0.25</v>
      </c>
      <c r="F1814" s="31">
        <v>81.510615999999999</v>
      </c>
    </row>
    <row r="1815" spans="2:6" x14ac:dyDescent="0.3">
      <c r="B1815" s="25" t="s">
        <v>35</v>
      </c>
      <c r="C1815" s="26" t="s">
        <v>11</v>
      </c>
      <c r="D1815" s="26" t="s">
        <v>44</v>
      </c>
      <c r="E1815" s="26">
        <v>0.25</v>
      </c>
      <c r="F1815" s="30">
        <v>81.510615999999999</v>
      </c>
    </row>
    <row r="1816" spans="2:6" x14ac:dyDescent="0.3">
      <c r="B1816" s="27" t="s">
        <v>35</v>
      </c>
      <c r="C1816" s="28" t="s">
        <v>11</v>
      </c>
      <c r="D1816" s="28" t="s">
        <v>44</v>
      </c>
      <c r="E1816" s="28">
        <v>0.05</v>
      </c>
      <c r="F1816" s="31">
        <v>70.397007000000002</v>
      </c>
    </row>
    <row r="1817" spans="2:6" x14ac:dyDescent="0.3">
      <c r="B1817" s="25" t="s">
        <v>35</v>
      </c>
      <c r="C1817" s="26" t="s">
        <v>11</v>
      </c>
      <c r="D1817" s="26" t="s">
        <v>44</v>
      </c>
      <c r="E1817" s="26">
        <v>0.05</v>
      </c>
      <c r="F1817" s="30">
        <v>70.397007000000002</v>
      </c>
    </row>
    <row r="1818" spans="2:6" x14ac:dyDescent="0.3">
      <c r="B1818" s="27" t="s">
        <v>35</v>
      </c>
      <c r="C1818" s="28" t="s">
        <v>11</v>
      </c>
      <c r="D1818" s="28" t="s">
        <v>44</v>
      </c>
      <c r="E1818" s="28">
        <v>0.05</v>
      </c>
      <c r="F1818" s="31">
        <v>70.397007000000002</v>
      </c>
    </row>
    <row r="1819" spans="2:6" x14ac:dyDescent="0.3">
      <c r="B1819" s="25" t="s">
        <v>35</v>
      </c>
      <c r="C1819" s="26" t="s">
        <v>11</v>
      </c>
      <c r="D1819" s="26" t="s">
        <v>44</v>
      </c>
      <c r="E1819" s="26">
        <v>0</v>
      </c>
      <c r="F1819" s="30">
        <v>59.169111000000001</v>
      </c>
    </row>
    <row r="1820" spans="2:6" x14ac:dyDescent="0.3">
      <c r="B1820" s="27" t="s">
        <v>35</v>
      </c>
      <c r="C1820" s="28" t="s">
        <v>11</v>
      </c>
      <c r="D1820" s="28" t="s">
        <v>44</v>
      </c>
      <c r="E1820" s="28" t="s">
        <v>25</v>
      </c>
      <c r="F1820" s="31">
        <v>92.896060000000006</v>
      </c>
    </row>
    <row r="1821" spans="2:6" x14ac:dyDescent="0.3">
      <c r="B1821" s="25" t="s">
        <v>35</v>
      </c>
      <c r="C1821" s="26" t="s">
        <v>12</v>
      </c>
      <c r="D1821" s="26" t="s">
        <v>36</v>
      </c>
      <c r="E1821" s="26">
        <v>1</v>
      </c>
      <c r="F1821" s="30">
        <v>230926</v>
      </c>
    </row>
    <row r="1822" spans="2:6" x14ac:dyDescent="0.3">
      <c r="B1822" s="27" t="s">
        <v>35</v>
      </c>
      <c r="C1822" s="28" t="s">
        <v>12</v>
      </c>
      <c r="D1822" s="28" t="s">
        <v>36</v>
      </c>
      <c r="E1822" s="28">
        <v>0.95</v>
      </c>
      <c r="F1822" s="31">
        <v>189070.66250000001</v>
      </c>
    </row>
    <row r="1823" spans="2:6" x14ac:dyDescent="0.3">
      <c r="B1823" s="25" t="s">
        <v>35</v>
      </c>
      <c r="C1823" s="26" t="s">
        <v>12</v>
      </c>
      <c r="D1823" s="26" t="s">
        <v>36</v>
      </c>
      <c r="E1823" s="26">
        <v>0.95</v>
      </c>
      <c r="F1823" s="30">
        <v>189070.66250000001</v>
      </c>
    </row>
    <row r="1824" spans="2:6" x14ac:dyDescent="0.3">
      <c r="B1824" s="27" t="s">
        <v>35</v>
      </c>
      <c r="C1824" s="28" t="s">
        <v>12</v>
      </c>
      <c r="D1824" s="28" t="s">
        <v>36</v>
      </c>
      <c r="E1824" s="28">
        <v>0.95</v>
      </c>
      <c r="F1824" s="31">
        <v>189070.66250000001</v>
      </c>
    </row>
    <row r="1825" spans="2:6" x14ac:dyDescent="0.3">
      <c r="B1825" s="25" t="s">
        <v>35</v>
      </c>
      <c r="C1825" s="26" t="s">
        <v>12</v>
      </c>
      <c r="D1825" s="26" t="s">
        <v>36</v>
      </c>
      <c r="E1825" s="26">
        <v>0.75</v>
      </c>
      <c r="F1825" s="30">
        <v>168693.4</v>
      </c>
    </row>
    <row r="1826" spans="2:6" x14ac:dyDescent="0.3">
      <c r="B1826" s="27" t="s">
        <v>35</v>
      </c>
      <c r="C1826" s="28" t="s">
        <v>12</v>
      </c>
      <c r="D1826" s="28" t="s">
        <v>36</v>
      </c>
      <c r="E1826" s="28">
        <v>0.75</v>
      </c>
      <c r="F1826" s="31">
        <v>168693.4</v>
      </c>
    </row>
    <row r="1827" spans="2:6" x14ac:dyDescent="0.3">
      <c r="B1827" s="25" t="s">
        <v>35</v>
      </c>
      <c r="C1827" s="26" t="s">
        <v>12</v>
      </c>
      <c r="D1827" s="26" t="s">
        <v>36</v>
      </c>
      <c r="E1827" s="26">
        <v>0.75</v>
      </c>
      <c r="F1827" s="30">
        <v>168693.4</v>
      </c>
    </row>
    <row r="1828" spans="2:6" x14ac:dyDescent="0.3">
      <c r="B1828" s="27" t="s">
        <v>35</v>
      </c>
      <c r="C1828" s="28" t="s">
        <v>12</v>
      </c>
      <c r="D1828" s="28" t="s">
        <v>36</v>
      </c>
      <c r="E1828" s="28">
        <v>0.75</v>
      </c>
      <c r="F1828" s="31">
        <v>168693.4</v>
      </c>
    </row>
    <row r="1829" spans="2:6" x14ac:dyDescent="0.3">
      <c r="B1829" s="25" t="s">
        <v>35</v>
      </c>
      <c r="C1829" s="26" t="s">
        <v>12</v>
      </c>
      <c r="D1829" s="26" t="s">
        <v>36</v>
      </c>
      <c r="E1829" s="26">
        <v>0.5</v>
      </c>
      <c r="F1829" s="30">
        <v>155997.36249999999</v>
      </c>
    </row>
    <row r="1830" spans="2:6" x14ac:dyDescent="0.3">
      <c r="B1830" s="27" t="s">
        <v>35</v>
      </c>
      <c r="C1830" s="28" t="s">
        <v>12</v>
      </c>
      <c r="D1830" s="28" t="s">
        <v>36</v>
      </c>
      <c r="E1830" s="28">
        <v>0.5</v>
      </c>
      <c r="F1830" s="31">
        <v>155997.36249999999</v>
      </c>
    </row>
    <row r="1831" spans="2:6" x14ac:dyDescent="0.3">
      <c r="B1831" s="25" t="s">
        <v>35</v>
      </c>
      <c r="C1831" s="26" t="s">
        <v>12</v>
      </c>
      <c r="D1831" s="26" t="s">
        <v>36</v>
      </c>
      <c r="E1831" s="26">
        <v>0.5</v>
      </c>
      <c r="F1831" s="30">
        <v>155997.36249999999</v>
      </c>
    </row>
    <row r="1832" spans="2:6" x14ac:dyDescent="0.3">
      <c r="B1832" s="27" t="s">
        <v>35</v>
      </c>
      <c r="C1832" s="28" t="s">
        <v>12</v>
      </c>
      <c r="D1832" s="28" t="s">
        <v>36</v>
      </c>
      <c r="E1832" s="28">
        <v>0.5</v>
      </c>
      <c r="F1832" s="31">
        <v>155997.36249999999</v>
      </c>
    </row>
    <row r="1833" spans="2:6" x14ac:dyDescent="0.3">
      <c r="B1833" s="25" t="s">
        <v>35</v>
      </c>
      <c r="C1833" s="26" t="s">
        <v>12</v>
      </c>
      <c r="D1833" s="26" t="s">
        <v>36</v>
      </c>
      <c r="E1833" s="26">
        <v>0.5</v>
      </c>
      <c r="F1833" s="30">
        <v>155997.36249999999</v>
      </c>
    </row>
    <row r="1834" spans="2:6" x14ac:dyDescent="0.3">
      <c r="B1834" s="27" t="s">
        <v>35</v>
      </c>
      <c r="C1834" s="28" t="s">
        <v>12</v>
      </c>
      <c r="D1834" s="28" t="s">
        <v>36</v>
      </c>
      <c r="E1834" s="28">
        <v>0.25</v>
      </c>
      <c r="F1834" s="31">
        <v>143301.32500000001</v>
      </c>
    </row>
    <row r="1835" spans="2:6" x14ac:dyDescent="0.3">
      <c r="B1835" s="25" t="s">
        <v>35</v>
      </c>
      <c r="C1835" s="26" t="s">
        <v>12</v>
      </c>
      <c r="D1835" s="26" t="s">
        <v>36</v>
      </c>
      <c r="E1835" s="26">
        <v>0.25</v>
      </c>
      <c r="F1835" s="30">
        <v>143301.32500000001</v>
      </c>
    </row>
    <row r="1836" spans="2:6" x14ac:dyDescent="0.3">
      <c r="B1836" s="27" t="s">
        <v>35</v>
      </c>
      <c r="C1836" s="28" t="s">
        <v>12</v>
      </c>
      <c r="D1836" s="28" t="s">
        <v>36</v>
      </c>
      <c r="E1836" s="28">
        <v>0.25</v>
      </c>
      <c r="F1836" s="31">
        <v>143301.32500000001</v>
      </c>
    </row>
    <row r="1837" spans="2:6" x14ac:dyDescent="0.3">
      <c r="B1837" s="25" t="s">
        <v>35</v>
      </c>
      <c r="C1837" s="26" t="s">
        <v>12</v>
      </c>
      <c r="D1837" s="26" t="s">
        <v>36</v>
      </c>
      <c r="E1837" s="26">
        <v>0.25</v>
      </c>
      <c r="F1837" s="30">
        <v>143301.32500000001</v>
      </c>
    </row>
    <row r="1838" spans="2:6" x14ac:dyDescent="0.3">
      <c r="B1838" s="27" t="s">
        <v>35</v>
      </c>
      <c r="C1838" s="28" t="s">
        <v>12</v>
      </c>
      <c r="D1838" s="28" t="s">
        <v>36</v>
      </c>
      <c r="E1838" s="28">
        <v>0.05</v>
      </c>
      <c r="F1838" s="31">
        <v>124954.45</v>
      </c>
    </row>
    <row r="1839" spans="2:6" x14ac:dyDescent="0.3">
      <c r="B1839" s="25" t="s">
        <v>35</v>
      </c>
      <c r="C1839" s="26" t="s">
        <v>12</v>
      </c>
      <c r="D1839" s="26" t="s">
        <v>36</v>
      </c>
      <c r="E1839" s="26">
        <v>0.05</v>
      </c>
      <c r="F1839" s="30">
        <v>124954.45</v>
      </c>
    </row>
    <row r="1840" spans="2:6" x14ac:dyDescent="0.3">
      <c r="B1840" s="27" t="s">
        <v>35</v>
      </c>
      <c r="C1840" s="28" t="s">
        <v>12</v>
      </c>
      <c r="D1840" s="28" t="s">
        <v>36</v>
      </c>
      <c r="E1840" s="28">
        <v>0.05</v>
      </c>
      <c r="F1840" s="31">
        <v>124954.45</v>
      </c>
    </row>
    <row r="1841" spans="2:6" x14ac:dyDescent="0.3">
      <c r="B1841" s="25" t="s">
        <v>35</v>
      </c>
      <c r="C1841" s="26" t="s">
        <v>12</v>
      </c>
      <c r="D1841" s="26" t="s">
        <v>36</v>
      </c>
      <c r="E1841" s="26">
        <v>0</v>
      </c>
      <c r="F1841" s="30">
        <v>98975.274999999994</v>
      </c>
    </row>
    <row r="1842" spans="2:6" x14ac:dyDescent="0.3">
      <c r="B1842" s="27" t="s">
        <v>35</v>
      </c>
      <c r="C1842" s="28" t="s">
        <v>12</v>
      </c>
      <c r="D1842" s="28" t="s">
        <v>36</v>
      </c>
      <c r="E1842" s="28" t="s">
        <v>25</v>
      </c>
      <c r="F1842" s="31">
        <v>156446.30369999999</v>
      </c>
    </row>
    <row r="1843" spans="2:6" x14ac:dyDescent="0.3">
      <c r="B1843" s="25" t="s">
        <v>35</v>
      </c>
      <c r="C1843" s="26" t="s">
        <v>12</v>
      </c>
      <c r="D1843" s="26" t="s">
        <v>37</v>
      </c>
      <c r="E1843" s="26">
        <v>1</v>
      </c>
      <c r="F1843" s="30">
        <v>75884146.689999998</v>
      </c>
    </row>
    <row r="1844" spans="2:6" x14ac:dyDescent="0.3">
      <c r="B1844" s="27" t="s">
        <v>35</v>
      </c>
      <c r="C1844" s="28" t="s">
        <v>12</v>
      </c>
      <c r="D1844" s="28" t="s">
        <v>37</v>
      </c>
      <c r="E1844" s="28">
        <v>0.95</v>
      </c>
      <c r="F1844" s="31">
        <v>56244646.649999999</v>
      </c>
    </row>
    <row r="1845" spans="2:6" x14ac:dyDescent="0.3">
      <c r="B1845" s="25" t="s">
        <v>35</v>
      </c>
      <c r="C1845" s="26" t="s">
        <v>12</v>
      </c>
      <c r="D1845" s="26" t="s">
        <v>37</v>
      </c>
      <c r="E1845" s="26">
        <v>0.95</v>
      </c>
      <c r="F1845" s="30">
        <v>56244646.649999999</v>
      </c>
    </row>
    <row r="1846" spans="2:6" x14ac:dyDescent="0.3">
      <c r="B1846" s="27" t="s">
        <v>35</v>
      </c>
      <c r="C1846" s="28" t="s">
        <v>12</v>
      </c>
      <c r="D1846" s="28" t="s">
        <v>37</v>
      </c>
      <c r="E1846" s="28">
        <v>0.95</v>
      </c>
      <c r="F1846" s="31">
        <v>56244646.649999999</v>
      </c>
    </row>
    <row r="1847" spans="2:6" x14ac:dyDescent="0.3">
      <c r="B1847" s="25" t="s">
        <v>35</v>
      </c>
      <c r="C1847" s="26" t="s">
        <v>12</v>
      </c>
      <c r="D1847" s="26" t="s">
        <v>37</v>
      </c>
      <c r="E1847" s="26">
        <v>0.75</v>
      </c>
      <c r="F1847" s="30">
        <v>47379016.32</v>
      </c>
    </row>
    <row r="1848" spans="2:6" x14ac:dyDescent="0.3">
      <c r="B1848" s="27" t="s">
        <v>35</v>
      </c>
      <c r="C1848" s="28" t="s">
        <v>12</v>
      </c>
      <c r="D1848" s="28" t="s">
        <v>37</v>
      </c>
      <c r="E1848" s="28">
        <v>0.75</v>
      </c>
      <c r="F1848" s="31">
        <v>47379016.32</v>
      </c>
    </row>
    <row r="1849" spans="2:6" x14ac:dyDescent="0.3">
      <c r="B1849" s="25" t="s">
        <v>35</v>
      </c>
      <c r="C1849" s="26" t="s">
        <v>12</v>
      </c>
      <c r="D1849" s="26" t="s">
        <v>37</v>
      </c>
      <c r="E1849" s="26">
        <v>0.75</v>
      </c>
      <c r="F1849" s="30">
        <v>47379016.32</v>
      </c>
    </row>
    <row r="1850" spans="2:6" x14ac:dyDescent="0.3">
      <c r="B1850" s="27" t="s">
        <v>35</v>
      </c>
      <c r="C1850" s="28" t="s">
        <v>12</v>
      </c>
      <c r="D1850" s="28" t="s">
        <v>37</v>
      </c>
      <c r="E1850" s="28">
        <v>0.75</v>
      </c>
      <c r="F1850" s="31">
        <v>47379016.32</v>
      </c>
    </row>
    <row r="1851" spans="2:6" x14ac:dyDescent="0.3">
      <c r="B1851" s="25" t="s">
        <v>35</v>
      </c>
      <c r="C1851" s="26" t="s">
        <v>12</v>
      </c>
      <c r="D1851" s="26" t="s">
        <v>37</v>
      </c>
      <c r="E1851" s="26">
        <v>0.5</v>
      </c>
      <c r="F1851" s="30">
        <v>41695210.460000001</v>
      </c>
    </row>
    <row r="1852" spans="2:6" x14ac:dyDescent="0.3">
      <c r="B1852" s="27" t="s">
        <v>35</v>
      </c>
      <c r="C1852" s="28" t="s">
        <v>12</v>
      </c>
      <c r="D1852" s="28" t="s">
        <v>37</v>
      </c>
      <c r="E1852" s="28">
        <v>0.5</v>
      </c>
      <c r="F1852" s="31">
        <v>41695210.460000001</v>
      </c>
    </row>
    <row r="1853" spans="2:6" x14ac:dyDescent="0.3">
      <c r="B1853" s="25" t="s">
        <v>35</v>
      </c>
      <c r="C1853" s="26" t="s">
        <v>12</v>
      </c>
      <c r="D1853" s="26" t="s">
        <v>37</v>
      </c>
      <c r="E1853" s="26">
        <v>0.5</v>
      </c>
      <c r="F1853" s="30">
        <v>41695210.460000001</v>
      </c>
    </row>
    <row r="1854" spans="2:6" x14ac:dyDescent="0.3">
      <c r="B1854" s="27" t="s">
        <v>35</v>
      </c>
      <c r="C1854" s="28" t="s">
        <v>12</v>
      </c>
      <c r="D1854" s="28" t="s">
        <v>37</v>
      </c>
      <c r="E1854" s="28">
        <v>0.5</v>
      </c>
      <c r="F1854" s="31">
        <v>41695210.460000001</v>
      </c>
    </row>
    <row r="1855" spans="2:6" x14ac:dyDescent="0.3">
      <c r="B1855" s="25" t="s">
        <v>35</v>
      </c>
      <c r="C1855" s="26" t="s">
        <v>12</v>
      </c>
      <c r="D1855" s="26" t="s">
        <v>37</v>
      </c>
      <c r="E1855" s="26">
        <v>0.5</v>
      </c>
      <c r="F1855" s="30">
        <v>41695210.460000001</v>
      </c>
    </row>
    <row r="1856" spans="2:6" x14ac:dyDescent="0.3">
      <c r="B1856" s="27" t="s">
        <v>35</v>
      </c>
      <c r="C1856" s="28" t="s">
        <v>12</v>
      </c>
      <c r="D1856" s="28" t="s">
        <v>37</v>
      </c>
      <c r="E1856" s="28">
        <v>0.25</v>
      </c>
      <c r="F1856" s="31">
        <v>36640043.149999999</v>
      </c>
    </row>
    <row r="1857" spans="2:6" x14ac:dyDescent="0.3">
      <c r="B1857" s="25" t="s">
        <v>35</v>
      </c>
      <c r="C1857" s="26" t="s">
        <v>12</v>
      </c>
      <c r="D1857" s="26" t="s">
        <v>37</v>
      </c>
      <c r="E1857" s="26">
        <v>0.25</v>
      </c>
      <c r="F1857" s="30">
        <v>36640043.149999999</v>
      </c>
    </row>
    <row r="1858" spans="2:6" x14ac:dyDescent="0.3">
      <c r="B1858" s="27" t="s">
        <v>35</v>
      </c>
      <c r="C1858" s="28" t="s">
        <v>12</v>
      </c>
      <c r="D1858" s="28" t="s">
        <v>37</v>
      </c>
      <c r="E1858" s="28">
        <v>0.25</v>
      </c>
      <c r="F1858" s="31">
        <v>36640043.149999999</v>
      </c>
    </row>
    <row r="1859" spans="2:6" x14ac:dyDescent="0.3">
      <c r="B1859" s="25" t="s">
        <v>35</v>
      </c>
      <c r="C1859" s="26" t="s">
        <v>12</v>
      </c>
      <c r="D1859" s="26" t="s">
        <v>37</v>
      </c>
      <c r="E1859" s="26">
        <v>0.25</v>
      </c>
      <c r="F1859" s="30">
        <v>36640043.149999999</v>
      </c>
    </row>
    <row r="1860" spans="2:6" x14ac:dyDescent="0.3">
      <c r="B1860" s="27" t="s">
        <v>35</v>
      </c>
      <c r="C1860" s="28" t="s">
        <v>12</v>
      </c>
      <c r="D1860" s="28" t="s">
        <v>37</v>
      </c>
      <c r="E1860" s="28">
        <v>0.05</v>
      </c>
      <c r="F1860" s="31">
        <v>30483854.379999999</v>
      </c>
    </row>
    <row r="1861" spans="2:6" x14ac:dyDescent="0.3">
      <c r="B1861" s="25" t="s">
        <v>35</v>
      </c>
      <c r="C1861" s="26" t="s">
        <v>12</v>
      </c>
      <c r="D1861" s="26" t="s">
        <v>37</v>
      </c>
      <c r="E1861" s="26">
        <v>0.05</v>
      </c>
      <c r="F1861" s="30">
        <v>30483854.379999999</v>
      </c>
    </row>
    <row r="1862" spans="2:6" x14ac:dyDescent="0.3">
      <c r="B1862" s="27" t="s">
        <v>35</v>
      </c>
      <c r="C1862" s="28" t="s">
        <v>12</v>
      </c>
      <c r="D1862" s="28" t="s">
        <v>37</v>
      </c>
      <c r="E1862" s="28">
        <v>0.05</v>
      </c>
      <c r="F1862" s="31">
        <v>30483854.379999999</v>
      </c>
    </row>
    <row r="1863" spans="2:6" x14ac:dyDescent="0.3">
      <c r="B1863" s="25" t="s">
        <v>35</v>
      </c>
      <c r="C1863" s="26" t="s">
        <v>12</v>
      </c>
      <c r="D1863" s="26" t="s">
        <v>37</v>
      </c>
      <c r="E1863" s="26">
        <v>0</v>
      </c>
      <c r="F1863" s="30">
        <v>20136629.59</v>
      </c>
    </row>
    <row r="1864" spans="2:6" x14ac:dyDescent="0.3">
      <c r="B1864" s="27" t="s">
        <v>35</v>
      </c>
      <c r="C1864" s="28" t="s">
        <v>12</v>
      </c>
      <c r="D1864" s="28" t="s">
        <v>37</v>
      </c>
      <c r="E1864" s="28" t="s">
        <v>25</v>
      </c>
      <c r="F1864" s="31">
        <v>42317666.549999997</v>
      </c>
    </row>
    <row r="1865" spans="2:6" x14ac:dyDescent="0.3">
      <c r="B1865" s="25" t="s">
        <v>35</v>
      </c>
      <c r="C1865" s="26" t="s">
        <v>12</v>
      </c>
      <c r="D1865" s="26" t="s">
        <v>38</v>
      </c>
      <c r="E1865" s="26">
        <v>1</v>
      </c>
      <c r="F1865" s="30">
        <v>52734186.57</v>
      </c>
    </row>
    <row r="1866" spans="2:6" x14ac:dyDescent="0.3">
      <c r="B1866" s="27" t="s">
        <v>35</v>
      </c>
      <c r="C1866" s="28" t="s">
        <v>12</v>
      </c>
      <c r="D1866" s="28" t="s">
        <v>38</v>
      </c>
      <c r="E1866" s="28">
        <v>0.95</v>
      </c>
      <c r="F1866" s="31">
        <v>38990580.890000001</v>
      </c>
    </row>
    <row r="1867" spans="2:6" x14ac:dyDescent="0.3">
      <c r="B1867" s="25" t="s">
        <v>35</v>
      </c>
      <c r="C1867" s="26" t="s">
        <v>12</v>
      </c>
      <c r="D1867" s="26" t="s">
        <v>38</v>
      </c>
      <c r="E1867" s="26">
        <v>0.95</v>
      </c>
      <c r="F1867" s="30">
        <v>38990580.890000001</v>
      </c>
    </row>
    <row r="1868" spans="2:6" x14ac:dyDescent="0.3">
      <c r="B1868" s="27" t="s">
        <v>35</v>
      </c>
      <c r="C1868" s="28" t="s">
        <v>12</v>
      </c>
      <c r="D1868" s="28" t="s">
        <v>38</v>
      </c>
      <c r="E1868" s="28">
        <v>0.95</v>
      </c>
      <c r="F1868" s="31">
        <v>38990580.890000001</v>
      </c>
    </row>
    <row r="1869" spans="2:6" x14ac:dyDescent="0.3">
      <c r="B1869" s="25" t="s">
        <v>35</v>
      </c>
      <c r="C1869" s="26" t="s">
        <v>12</v>
      </c>
      <c r="D1869" s="26" t="s">
        <v>38</v>
      </c>
      <c r="E1869" s="26">
        <v>0.75</v>
      </c>
      <c r="F1869" s="30">
        <v>32514209.289999999</v>
      </c>
    </row>
    <row r="1870" spans="2:6" x14ac:dyDescent="0.3">
      <c r="B1870" s="27" t="s">
        <v>35</v>
      </c>
      <c r="C1870" s="28" t="s">
        <v>12</v>
      </c>
      <c r="D1870" s="28" t="s">
        <v>38</v>
      </c>
      <c r="E1870" s="28">
        <v>0.75</v>
      </c>
      <c r="F1870" s="31">
        <v>32514209.289999999</v>
      </c>
    </row>
    <row r="1871" spans="2:6" x14ac:dyDescent="0.3">
      <c r="B1871" s="25" t="s">
        <v>35</v>
      </c>
      <c r="C1871" s="26" t="s">
        <v>12</v>
      </c>
      <c r="D1871" s="26" t="s">
        <v>38</v>
      </c>
      <c r="E1871" s="26">
        <v>0.75</v>
      </c>
      <c r="F1871" s="30">
        <v>32514209.289999999</v>
      </c>
    </row>
    <row r="1872" spans="2:6" x14ac:dyDescent="0.3">
      <c r="B1872" s="27" t="s">
        <v>35</v>
      </c>
      <c r="C1872" s="28" t="s">
        <v>12</v>
      </c>
      <c r="D1872" s="28" t="s">
        <v>38</v>
      </c>
      <c r="E1872" s="28">
        <v>0.75</v>
      </c>
      <c r="F1872" s="31">
        <v>32514209.289999999</v>
      </c>
    </row>
    <row r="1873" spans="2:6" x14ac:dyDescent="0.3">
      <c r="B1873" s="25" t="s">
        <v>35</v>
      </c>
      <c r="C1873" s="26" t="s">
        <v>12</v>
      </c>
      <c r="D1873" s="26" t="s">
        <v>38</v>
      </c>
      <c r="E1873" s="26">
        <v>0.5</v>
      </c>
      <c r="F1873" s="30">
        <v>28117349.219999999</v>
      </c>
    </row>
    <row r="1874" spans="2:6" x14ac:dyDescent="0.3">
      <c r="B1874" s="27" t="s">
        <v>35</v>
      </c>
      <c r="C1874" s="28" t="s">
        <v>12</v>
      </c>
      <c r="D1874" s="28" t="s">
        <v>38</v>
      </c>
      <c r="E1874" s="28">
        <v>0.5</v>
      </c>
      <c r="F1874" s="31">
        <v>28117349.219999999</v>
      </c>
    </row>
    <row r="1875" spans="2:6" x14ac:dyDescent="0.3">
      <c r="B1875" s="25" t="s">
        <v>35</v>
      </c>
      <c r="C1875" s="26" t="s">
        <v>12</v>
      </c>
      <c r="D1875" s="26" t="s">
        <v>38</v>
      </c>
      <c r="E1875" s="26">
        <v>0.5</v>
      </c>
      <c r="F1875" s="30">
        <v>28117349.219999999</v>
      </c>
    </row>
    <row r="1876" spans="2:6" x14ac:dyDescent="0.3">
      <c r="B1876" s="27" t="s">
        <v>35</v>
      </c>
      <c r="C1876" s="28" t="s">
        <v>12</v>
      </c>
      <c r="D1876" s="28" t="s">
        <v>38</v>
      </c>
      <c r="E1876" s="28">
        <v>0.5</v>
      </c>
      <c r="F1876" s="31">
        <v>28117349.219999999</v>
      </c>
    </row>
    <row r="1877" spans="2:6" x14ac:dyDescent="0.3">
      <c r="B1877" s="25" t="s">
        <v>35</v>
      </c>
      <c r="C1877" s="26" t="s">
        <v>12</v>
      </c>
      <c r="D1877" s="26" t="s">
        <v>38</v>
      </c>
      <c r="E1877" s="26">
        <v>0.5</v>
      </c>
      <c r="F1877" s="30">
        <v>28117349.219999999</v>
      </c>
    </row>
    <row r="1878" spans="2:6" x14ac:dyDescent="0.3">
      <c r="B1878" s="27" t="s">
        <v>35</v>
      </c>
      <c r="C1878" s="28" t="s">
        <v>12</v>
      </c>
      <c r="D1878" s="28" t="s">
        <v>38</v>
      </c>
      <c r="E1878" s="28">
        <v>0.25</v>
      </c>
      <c r="F1878" s="31">
        <v>24251750.329999998</v>
      </c>
    </row>
    <row r="1879" spans="2:6" x14ac:dyDescent="0.3">
      <c r="B1879" s="25" t="s">
        <v>35</v>
      </c>
      <c r="C1879" s="26" t="s">
        <v>12</v>
      </c>
      <c r="D1879" s="26" t="s">
        <v>38</v>
      </c>
      <c r="E1879" s="26">
        <v>0.25</v>
      </c>
      <c r="F1879" s="30">
        <v>24251750.329999998</v>
      </c>
    </row>
    <row r="1880" spans="2:6" x14ac:dyDescent="0.3">
      <c r="B1880" s="27" t="s">
        <v>35</v>
      </c>
      <c r="C1880" s="28" t="s">
        <v>12</v>
      </c>
      <c r="D1880" s="28" t="s">
        <v>38</v>
      </c>
      <c r="E1880" s="28">
        <v>0.25</v>
      </c>
      <c r="F1880" s="31">
        <v>24251750.329999998</v>
      </c>
    </row>
    <row r="1881" spans="2:6" x14ac:dyDescent="0.3">
      <c r="B1881" s="25" t="s">
        <v>35</v>
      </c>
      <c r="C1881" s="26" t="s">
        <v>12</v>
      </c>
      <c r="D1881" s="26" t="s">
        <v>38</v>
      </c>
      <c r="E1881" s="26">
        <v>0.25</v>
      </c>
      <c r="F1881" s="30">
        <v>24251750.329999998</v>
      </c>
    </row>
    <row r="1882" spans="2:6" x14ac:dyDescent="0.3">
      <c r="B1882" s="27" t="s">
        <v>35</v>
      </c>
      <c r="C1882" s="28" t="s">
        <v>12</v>
      </c>
      <c r="D1882" s="28" t="s">
        <v>38</v>
      </c>
      <c r="E1882" s="28">
        <v>0.05</v>
      </c>
      <c r="F1882" s="31">
        <v>19948008.620000001</v>
      </c>
    </row>
    <row r="1883" spans="2:6" x14ac:dyDescent="0.3">
      <c r="B1883" s="25" t="s">
        <v>35</v>
      </c>
      <c r="C1883" s="26" t="s">
        <v>12</v>
      </c>
      <c r="D1883" s="26" t="s">
        <v>38</v>
      </c>
      <c r="E1883" s="26">
        <v>0.05</v>
      </c>
      <c r="F1883" s="30">
        <v>19948008.620000001</v>
      </c>
    </row>
    <row r="1884" spans="2:6" x14ac:dyDescent="0.3">
      <c r="B1884" s="27" t="s">
        <v>35</v>
      </c>
      <c r="C1884" s="28" t="s">
        <v>12</v>
      </c>
      <c r="D1884" s="28" t="s">
        <v>38</v>
      </c>
      <c r="E1884" s="28">
        <v>0.05</v>
      </c>
      <c r="F1884" s="31">
        <v>19948008.620000001</v>
      </c>
    </row>
    <row r="1885" spans="2:6" x14ac:dyDescent="0.3">
      <c r="B1885" s="25" t="s">
        <v>35</v>
      </c>
      <c r="C1885" s="26" t="s">
        <v>12</v>
      </c>
      <c r="D1885" s="26" t="s">
        <v>38</v>
      </c>
      <c r="E1885" s="26">
        <v>0</v>
      </c>
      <c r="F1885" s="30">
        <v>13998634.07</v>
      </c>
    </row>
    <row r="1886" spans="2:6" x14ac:dyDescent="0.3">
      <c r="B1886" s="27" t="s">
        <v>35</v>
      </c>
      <c r="C1886" s="28" t="s">
        <v>12</v>
      </c>
      <c r="D1886" s="28" t="s">
        <v>38</v>
      </c>
      <c r="E1886" s="28" t="s">
        <v>25</v>
      </c>
      <c r="F1886" s="31">
        <v>28630051.420000002</v>
      </c>
    </row>
    <row r="1887" spans="2:6" x14ac:dyDescent="0.3">
      <c r="B1887" s="25" t="s">
        <v>35</v>
      </c>
      <c r="C1887" s="26" t="s">
        <v>12</v>
      </c>
      <c r="D1887" s="26" t="s">
        <v>39</v>
      </c>
      <c r="E1887" s="26">
        <v>1</v>
      </c>
      <c r="F1887" s="30">
        <v>25474432.359999999</v>
      </c>
    </row>
    <row r="1888" spans="2:6" x14ac:dyDescent="0.3">
      <c r="B1888" s="27" t="s">
        <v>35</v>
      </c>
      <c r="C1888" s="28" t="s">
        <v>12</v>
      </c>
      <c r="D1888" s="28" t="s">
        <v>39</v>
      </c>
      <c r="E1888" s="28">
        <v>0.95</v>
      </c>
      <c r="F1888" s="31">
        <v>17980520.359999999</v>
      </c>
    </row>
    <row r="1889" spans="2:6" x14ac:dyDescent="0.3">
      <c r="B1889" s="25" t="s">
        <v>35</v>
      </c>
      <c r="C1889" s="26" t="s">
        <v>12</v>
      </c>
      <c r="D1889" s="26" t="s">
        <v>39</v>
      </c>
      <c r="E1889" s="26">
        <v>0.95</v>
      </c>
      <c r="F1889" s="30">
        <v>17980520.359999999</v>
      </c>
    </row>
    <row r="1890" spans="2:6" x14ac:dyDescent="0.3">
      <c r="B1890" s="27" t="s">
        <v>35</v>
      </c>
      <c r="C1890" s="28" t="s">
        <v>12</v>
      </c>
      <c r="D1890" s="28" t="s">
        <v>39</v>
      </c>
      <c r="E1890" s="28">
        <v>0.95</v>
      </c>
      <c r="F1890" s="31">
        <v>17980520.359999999</v>
      </c>
    </row>
    <row r="1891" spans="2:6" x14ac:dyDescent="0.3">
      <c r="B1891" s="25" t="s">
        <v>35</v>
      </c>
      <c r="C1891" s="26" t="s">
        <v>12</v>
      </c>
      <c r="D1891" s="26" t="s">
        <v>39</v>
      </c>
      <c r="E1891" s="26">
        <v>0.75</v>
      </c>
      <c r="F1891" s="30">
        <v>14570546.449999999</v>
      </c>
    </row>
    <row r="1892" spans="2:6" x14ac:dyDescent="0.3">
      <c r="B1892" s="27" t="s">
        <v>35</v>
      </c>
      <c r="C1892" s="28" t="s">
        <v>12</v>
      </c>
      <c r="D1892" s="28" t="s">
        <v>39</v>
      </c>
      <c r="E1892" s="28">
        <v>0.75</v>
      </c>
      <c r="F1892" s="31">
        <v>14570546.449999999</v>
      </c>
    </row>
    <row r="1893" spans="2:6" x14ac:dyDescent="0.3">
      <c r="B1893" s="25" t="s">
        <v>35</v>
      </c>
      <c r="C1893" s="26" t="s">
        <v>12</v>
      </c>
      <c r="D1893" s="26" t="s">
        <v>39</v>
      </c>
      <c r="E1893" s="26">
        <v>0.75</v>
      </c>
      <c r="F1893" s="30">
        <v>14570546.449999999</v>
      </c>
    </row>
    <row r="1894" spans="2:6" x14ac:dyDescent="0.3">
      <c r="B1894" s="27" t="s">
        <v>35</v>
      </c>
      <c r="C1894" s="28" t="s">
        <v>12</v>
      </c>
      <c r="D1894" s="28" t="s">
        <v>39</v>
      </c>
      <c r="E1894" s="28">
        <v>0.75</v>
      </c>
      <c r="F1894" s="31">
        <v>14570546.449999999</v>
      </c>
    </row>
    <row r="1895" spans="2:6" x14ac:dyDescent="0.3">
      <c r="B1895" s="25" t="s">
        <v>35</v>
      </c>
      <c r="C1895" s="26" t="s">
        <v>12</v>
      </c>
      <c r="D1895" s="26" t="s">
        <v>39</v>
      </c>
      <c r="E1895" s="26">
        <v>0.5</v>
      </c>
      <c r="F1895" s="30">
        <v>12740820.609999999</v>
      </c>
    </row>
    <row r="1896" spans="2:6" x14ac:dyDescent="0.3">
      <c r="B1896" s="27" t="s">
        <v>35</v>
      </c>
      <c r="C1896" s="28" t="s">
        <v>12</v>
      </c>
      <c r="D1896" s="28" t="s">
        <v>39</v>
      </c>
      <c r="E1896" s="28">
        <v>0.5</v>
      </c>
      <c r="F1896" s="31">
        <v>12740820.609999999</v>
      </c>
    </row>
    <row r="1897" spans="2:6" x14ac:dyDescent="0.3">
      <c r="B1897" s="25" t="s">
        <v>35</v>
      </c>
      <c r="C1897" s="26" t="s">
        <v>12</v>
      </c>
      <c r="D1897" s="26" t="s">
        <v>39</v>
      </c>
      <c r="E1897" s="26">
        <v>0.5</v>
      </c>
      <c r="F1897" s="30">
        <v>12740820.609999999</v>
      </c>
    </row>
    <row r="1898" spans="2:6" x14ac:dyDescent="0.3">
      <c r="B1898" s="27" t="s">
        <v>35</v>
      </c>
      <c r="C1898" s="28" t="s">
        <v>12</v>
      </c>
      <c r="D1898" s="28" t="s">
        <v>39</v>
      </c>
      <c r="E1898" s="28">
        <v>0.5</v>
      </c>
      <c r="F1898" s="31">
        <v>12740820.609999999</v>
      </c>
    </row>
    <row r="1899" spans="2:6" x14ac:dyDescent="0.3">
      <c r="B1899" s="25" t="s">
        <v>35</v>
      </c>
      <c r="C1899" s="26" t="s">
        <v>12</v>
      </c>
      <c r="D1899" s="26" t="s">
        <v>39</v>
      </c>
      <c r="E1899" s="26">
        <v>0.5</v>
      </c>
      <c r="F1899" s="30">
        <v>12740820.609999999</v>
      </c>
    </row>
    <row r="1900" spans="2:6" x14ac:dyDescent="0.3">
      <c r="B1900" s="27" t="s">
        <v>35</v>
      </c>
      <c r="C1900" s="28" t="s">
        <v>12</v>
      </c>
      <c r="D1900" s="28" t="s">
        <v>39</v>
      </c>
      <c r="E1900" s="28">
        <v>0.25</v>
      </c>
      <c r="F1900" s="31">
        <v>11071538.35</v>
      </c>
    </row>
    <row r="1901" spans="2:6" x14ac:dyDescent="0.3">
      <c r="B1901" s="25" t="s">
        <v>35</v>
      </c>
      <c r="C1901" s="26" t="s">
        <v>12</v>
      </c>
      <c r="D1901" s="26" t="s">
        <v>39</v>
      </c>
      <c r="E1901" s="26">
        <v>0.25</v>
      </c>
      <c r="F1901" s="30">
        <v>11071538.35</v>
      </c>
    </row>
    <row r="1902" spans="2:6" x14ac:dyDescent="0.3">
      <c r="B1902" s="27" t="s">
        <v>35</v>
      </c>
      <c r="C1902" s="28" t="s">
        <v>12</v>
      </c>
      <c r="D1902" s="28" t="s">
        <v>39</v>
      </c>
      <c r="E1902" s="28">
        <v>0.25</v>
      </c>
      <c r="F1902" s="31">
        <v>11071538.35</v>
      </c>
    </row>
    <row r="1903" spans="2:6" x14ac:dyDescent="0.3">
      <c r="B1903" s="25" t="s">
        <v>35</v>
      </c>
      <c r="C1903" s="26" t="s">
        <v>12</v>
      </c>
      <c r="D1903" s="26" t="s">
        <v>39</v>
      </c>
      <c r="E1903" s="26">
        <v>0.25</v>
      </c>
      <c r="F1903" s="30">
        <v>11071538.35</v>
      </c>
    </row>
    <row r="1904" spans="2:6" x14ac:dyDescent="0.3">
      <c r="B1904" s="27" t="s">
        <v>35</v>
      </c>
      <c r="C1904" s="28" t="s">
        <v>12</v>
      </c>
      <c r="D1904" s="28" t="s">
        <v>39</v>
      </c>
      <c r="E1904" s="28">
        <v>0.05</v>
      </c>
      <c r="F1904" s="31">
        <v>8937618.5260000005</v>
      </c>
    </row>
    <row r="1905" spans="2:6" x14ac:dyDescent="0.3">
      <c r="B1905" s="25" t="s">
        <v>35</v>
      </c>
      <c r="C1905" s="26" t="s">
        <v>12</v>
      </c>
      <c r="D1905" s="26" t="s">
        <v>39</v>
      </c>
      <c r="E1905" s="26">
        <v>0.05</v>
      </c>
      <c r="F1905" s="30">
        <v>8937618.5260000005</v>
      </c>
    </row>
    <row r="1906" spans="2:6" x14ac:dyDescent="0.3">
      <c r="B1906" s="27" t="s">
        <v>35</v>
      </c>
      <c r="C1906" s="28" t="s">
        <v>12</v>
      </c>
      <c r="D1906" s="28" t="s">
        <v>39</v>
      </c>
      <c r="E1906" s="28">
        <v>0.05</v>
      </c>
      <c r="F1906" s="31">
        <v>8937618.5260000005</v>
      </c>
    </row>
    <row r="1907" spans="2:6" x14ac:dyDescent="0.3">
      <c r="B1907" s="25" t="s">
        <v>35</v>
      </c>
      <c r="C1907" s="26" t="s">
        <v>12</v>
      </c>
      <c r="D1907" s="26" t="s">
        <v>39</v>
      </c>
      <c r="E1907" s="26">
        <v>0</v>
      </c>
      <c r="F1907" s="30">
        <v>5141244.1670000004</v>
      </c>
    </row>
    <row r="1908" spans="2:6" x14ac:dyDescent="0.3">
      <c r="B1908" s="27" t="s">
        <v>35</v>
      </c>
      <c r="C1908" s="28" t="s">
        <v>12</v>
      </c>
      <c r="D1908" s="28" t="s">
        <v>39</v>
      </c>
      <c r="E1908" s="28" t="s">
        <v>25</v>
      </c>
      <c r="F1908" s="31">
        <v>12976150.939999999</v>
      </c>
    </row>
    <row r="1909" spans="2:6" x14ac:dyDescent="0.3">
      <c r="B1909" s="25" t="s">
        <v>35</v>
      </c>
      <c r="C1909" s="26" t="s">
        <v>12</v>
      </c>
      <c r="D1909" s="26" t="s">
        <v>40</v>
      </c>
      <c r="E1909" s="26">
        <v>1</v>
      </c>
      <c r="F1909" s="30">
        <v>228.35967600000001</v>
      </c>
    </row>
    <row r="1910" spans="2:6" x14ac:dyDescent="0.3">
      <c r="B1910" s="27" t="s">
        <v>35</v>
      </c>
      <c r="C1910" s="28" t="s">
        <v>12</v>
      </c>
      <c r="D1910" s="28" t="s">
        <v>40</v>
      </c>
      <c r="E1910" s="28">
        <v>0.95</v>
      </c>
      <c r="F1910" s="31">
        <v>228.35967600000001</v>
      </c>
    </row>
    <row r="1911" spans="2:6" x14ac:dyDescent="0.3">
      <c r="B1911" s="25" t="s">
        <v>35</v>
      </c>
      <c r="C1911" s="26" t="s">
        <v>12</v>
      </c>
      <c r="D1911" s="26" t="s">
        <v>40</v>
      </c>
      <c r="E1911" s="26">
        <v>0.95</v>
      </c>
      <c r="F1911" s="30">
        <v>228.35967600000001</v>
      </c>
    </row>
    <row r="1912" spans="2:6" x14ac:dyDescent="0.3">
      <c r="B1912" s="27" t="s">
        <v>35</v>
      </c>
      <c r="C1912" s="28" t="s">
        <v>12</v>
      </c>
      <c r="D1912" s="28" t="s">
        <v>40</v>
      </c>
      <c r="E1912" s="28">
        <v>0.95</v>
      </c>
      <c r="F1912" s="31">
        <v>228.35967600000001</v>
      </c>
    </row>
    <row r="1913" spans="2:6" x14ac:dyDescent="0.3">
      <c r="B1913" s="25" t="s">
        <v>35</v>
      </c>
      <c r="C1913" s="26" t="s">
        <v>12</v>
      </c>
      <c r="D1913" s="26" t="s">
        <v>40</v>
      </c>
      <c r="E1913" s="26">
        <v>0.75</v>
      </c>
      <c r="F1913" s="30">
        <v>199.82864599999999</v>
      </c>
    </row>
    <row r="1914" spans="2:6" x14ac:dyDescent="0.3">
      <c r="B1914" s="27" t="s">
        <v>35</v>
      </c>
      <c r="C1914" s="28" t="s">
        <v>12</v>
      </c>
      <c r="D1914" s="28" t="s">
        <v>40</v>
      </c>
      <c r="E1914" s="28">
        <v>0.75</v>
      </c>
      <c r="F1914" s="31">
        <v>199.82864599999999</v>
      </c>
    </row>
    <row r="1915" spans="2:6" x14ac:dyDescent="0.3">
      <c r="B1915" s="25" t="s">
        <v>35</v>
      </c>
      <c r="C1915" s="26" t="s">
        <v>12</v>
      </c>
      <c r="D1915" s="26" t="s">
        <v>40</v>
      </c>
      <c r="E1915" s="26">
        <v>0.75</v>
      </c>
      <c r="F1915" s="30">
        <v>199.82864599999999</v>
      </c>
    </row>
    <row r="1916" spans="2:6" x14ac:dyDescent="0.3">
      <c r="B1916" s="27" t="s">
        <v>35</v>
      </c>
      <c r="C1916" s="28" t="s">
        <v>12</v>
      </c>
      <c r="D1916" s="28" t="s">
        <v>40</v>
      </c>
      <c r="E1916" s="28">
        <v>0.75</v>
      </c>
      <c r="F1916" s="31">
        <v>199.82864599999999</v>
      </c>
    </row>
    <row r="1917" spans="2:6" x14ac:dyDescent="0.3">
      <c r="B1917" s="25" t="s">
        <v>35</v>
      </c>
      <c r="C1917" s="26" t="s">
        <v>12</v>
      </c>
      <c r="D1917" s="26" t="s">
        <v>40</v>
      </c>
      <c r="E1917" s="26">
        <v>0.5</v>
      </c>
      <c r="F1917" s="30">
        <v>180.06814199999999</v>
      </c>
    </row>
    <row r="1918" spans="2:6" x14ac:dyDescent="0.3">
      <c r="B1918" s="27" t="s">
        <v>35</v>
      </c>
      <c r="C1918" s="28" t="s">
        <v>12</v>
      </c>
      <c r="D1918" s="28" t="s">
        <v>40</v>
      </c>
      <c r="E1918" s="28">
        <v>0.5</v>
      </c>
      <c r="F1918" s="31">
        <v>180.06814199999999</v>
      </c>
    </row>
    <row r="1919" spans="2:6" x14ac:dyDescent="0.3">
      <c r="B1919" s="25" t="s">
        <v>35</v>
      </c>
      <c r="C1919" s="26" t="s">
        <v>12</v>
      </c>
      <c r="D1919" s="26" t="s">
        <v>40</v>
      </c>
      <c r="E1919" s="26">
        <v>0.5</v>
      </c>
      <c r="F1919" s="30">
        <v>180.06814199999999</v>
      </c>
    </row>
    <row r="1920" spans="2:6" x14ac:dyDescent="0.3">
      <c r="B1920" s="27" t="s">
        <v>35</v>
      </c>
      <c r="C1920" s="28" t="s">
        <v>12</v>
      </c>
      <c r="D1920" s="28" t="s">
        <v>40</v>
      </c>
      <c r="E1920" s="28">
        <v>0.5</v>
      </c>
      <c r="F1920" s="31">
        <v>180.06814199999999</v>
      </c>
    </row>
    <row r="1921" spans="2:6" x14ac:dyDescent="0.3">
      <c r="B1921" s="25" t="s">
        <v>35</v>
      </c>
      <c r="C1921" s="26" t="s">
        <v>12</v>
      </c>
      <c r="D1921" s="26" t="s">
        <v>40</v>
      </c>
      <c r="E1921" s="26">
        <v>0.5</v>
      </c>
      <c r="F1921" s="30">
        <v>180.06814199999999</v>
      </c>
    </row>
    <row r="1922" spans="2:6" x14ac:dyDescent="0.3">
      <c r="B1922" s="27" t="s">
        <v>35</v>
      </c>
      <c r="C1922" s="28" t="s">
        <v>12</v>
      </c>
      <c r="D1922" s="28" t="s">
        <v>40</v>
      </c>
      <c r="E1922" s="28">
        <v>0.25</v>
      </c>
      <c r="F1922" s="31">
        <v>164.259739</v>
      </c>
    </row>
    <row r="1923" spans="2:6" x14ac:dyDescent="0.3">
      <c r="B1923" s="25" t="s">
        <v>35</v>
      </c>
      <c r="C1923" s="26" t="s">
        <v>12</v>
      </c>
      <c r="D1923" s="26" t="s">
        <v>40</v>
      </c>
      <c r="E1923" s="26">
        <v>0.25</v>
      </c>
      <c r="F1923" s="30">
        <v>164.259739</v>
      </c>
    </row>
    <row r="1924" spans="2:6" x14ac:dyDescent="0.3">
      <c r="B1924" s="27" t="s">
        <v>35</v>
      </c>
      <c r="C1924" s="28" t="s">
        <v>12</v>
      </c>
      <c r="D1924" s="28" t="s">
        <v>40</v>
      </c>
      <c r="E1924" s="28">
        <v>0.25</v>
      </c>
      <c r="F1924" s="31">
        <v>164.259739</v>
      </c>
    </row>
    <row r="1925" spans="2:6" x14ac:dyDescent="0.3">
      <c r="B1925" s="25" t="s">
        <v>35</v>
      </c>
      <c r="C1925" s="26" t="s">
        <v>12</v>
      </c>
      <c r="D1925" s="26" t="s">
        <v>40</v>
      </c>
      <c r="E1925" s="26">
        <v>0.25</v>
      </c>
      <c r="F1925" s="30">
        <v>164.259739</v>
      </c>
    </row>
    <row r="1926" spans="2:6" x14ac:dyDescent="0.3">
      <c r="B1926" s="27" t="s">
        <v>35</v>
      </c>
      <c r="C1926" s="28" t="s">
        <v>12</v>
      </c>
      <c r="D1926" s="28" t="s">
        <v>40</v>
      </c>
      <c r="E1926" s="28">
        <v>0.05</v>
      </c>
      <c r="F1926" s="31">
        <v>141.43491499999999</v>
      </c>
    </row>
    <row r="1927" spans="2:6" x14ac:dyDescent="0.3">
      <c r="B1927" s="25" t="s">
        <v>35</v>
      </c>
      <c r="C1927" s="26" t="s">
        <v>12</v>
      </c>
      <c r="D1927" s="26" t="s">
        <v>40</v>
      </c>
      <c r="E1927" s="26">
        <v>0.05</v>
      </c>
      <c r="F1927" s="30">
        <v>141.43491499999999</v>
      </c>
    </row>
    <row r="1928" spans="2:6" x14ac:dyDescent="0.3">
      <c r="B1928" s="27" t="s">
        <v>35</v>
      </c>
      <c r="C1928" s="28" t="s">
        <v>12</v>
      </c>
      <c r="D1928" s="28" t="s">
        <v>40</v>
      </c>
      <c r="E1928" s="28">
        <v>0.05</v>
      </c>
      <c r="F1928" s="31">
        <v>141.43491499999999</v>
      </c>
    </row>
    <row r="1929" spans="2:6" x14ac:dyDescent="0.3">
      <c r="B1929" s="25" t="s">
        <v>35</v>
      </c>
      <c r="C1929" s="26" t="s">
        <v>12</v>
      </c>
      <c r="D1929" s="26" t="s">
        <v>40</v>
      </c>
      <c r="E1929" s="26">
        <v>0</v>
      </c>
      <c r="F1929" s="30">
        <v>141.43491499999999</v>
      </c>
    </row>
    <row r="1930" spans="2:6" x14ac:dyDescent="0.3">
      <c r="B1930" s="27" t="s">
        <v>35</v>
      </c>
      <c r="C1930" s="28" t="s">
        <v>12</v>
      </c>
      <c r="D1930" s="28" t="s">
        <v>40</v>
      </c>
      <c r="E1930" s="28" t="s">
        <v>25</v>
      </c>
      <c r="F1930" s="31">
        <v>182.49740700000001</v>
      </c>
    </row>
    <row r="1931" spans="2:6" x14ac:dyDescent="0.3">
      <c r="B1931" s="25" t="s">
        <v>35</v>
      </c>
      <c r="C1931" s="26" t="s">
        <v>12</v>
      </c>
      <c r="D1931" s="26" t="s">
        <v>41</v>
      </c>
      <c r="E1931" s="26">
        <v>1</v>
      </c>
      <c r="F1931" s="30">
        <v>159.52308199999999</v>
      </c>
    </row>
    <row r="1932" spans="2:6" x14ac:dyDescent="0.3">
      <c r="B1932" s="27" t="s">
        <v>35</v>
      </c>
      <c r="C1932" s="28" t="s">
        <v>12</v>
      </c>
      <c r="D1932" s="28" t="s">
        <v>41</v>
      </c>
      <c r="E1932" s="28">
        <v>0.95</v>
      </c>
      <c r="F1932" s="31">
        <v>106.201914</v>
      </c>
    </row>
    <row r="1933" spans="2:6" x14ac:dyDescent="0.3">
      <c r="B1933" s="25" t="s">
        <v>35</v>
      </c>
      <c r="C1933" s="26" t="s">
        <v>12</v>
      </c>
      <c r="D1933" s="26" t="s">
        <v>41</v>
      </c>
      <c r="E1933" s="26">
        <v>0.95</v>
      </c>
      <c r="F1933" s="30">
        <v>106.201914</v>
      </c>
    </row>
    <row r="1934" spans="2:6" x14ac:dyDescent="0.3">
      <c r="B1934" s="27" t="s">
        <v>35</v>
      </c>
      <c r="C1934" s="28" t="s">
        <v>12</v>
      </c>
      <c r="D1934" s="28" t="s">
        <v>41</v>
      </c>
      <c r="E1934" s="28">
        <v>0.95</v>
      </c>
      <c r="F1934" s="31">
        <v>106.201914</v>
      </c>
    </row>
    <row r="1935" spans="2:6" x14ac:dyDescent="0.3">
      <c r="B1935" s="25" t="s">
        <v>35</v>
      </c>
      <c r="C1935" s="26" t="s">
        <v>12</v>
      </c>
      <c r="D1935" s="26" t="s">
        <v>41</v>
      </c>
      <c r="E1935" s="26">
        <v>0.75</v>
      </c>
      <c r="F1935" s="30">
        <v>90.959935000000002</v>
      </c>
    </row>
    <row r="1936" spans="2:6" x14ac:dyDescent="0.3">
      <c r="B1936" s="27" t="s">
        <v>35</v>
      </c>
      <c r="C1936" s="28" t="s">
        <v>12</v>
      </c>
      <c r="D1936" s="28" t="s">
        <v>41</v>
      </c>
      <c r="E1936" s="28">
        <v>0.75</v>
      </c>
      <c r="F1936" s="31">
        <v>90.959935000000002</v>
      </c>
    </row>
    <row r="1937" spans="2:6" x14ac:dyDescent="0.3">
      <c r="B1937" s="25" t="s">
        <v>35</v>
      </c>
      <c r="C1937" s="26" t="s">
        <v>12</v>
      </c>
      <c r="D1937" s="26" t="s">
        <v>41</v>
      </c>
      <c r="E1937" s="26">
        <v>0.75</v>
      </c>
      <c r="F1937" s="30">
        <v>90.959935000000002</v>
      </c>
    </row>
    <row r="1938" spans="2:6" x14ac:dyDescent="0.3">
      <c r="B1938" s="27" t="s">
        <v>35</v>
      </c>
      <c r="C1938" s="28" t="s">
        <v>12</v>
      </c>
      <c r="D1938" s="28" t="s">
        <v>41</v>
      </c>
      <c r="E1938" s="28">
        <v>0.75</v>
      </c>
      <c r="F1938" s="31">
        <v>90.959935000000002</v>
      </c>
    </row>
    <row r="1939" spans="2:6" x14ac:dyDescent="0.3">
      <c r="B1939" s="25" t="s">
        <v>35</v>
      </c>
      <c r="C1939" s="26" t="s">
        <v>12</v>
      </c>
      <c r="D1939" s="26" t="s">
        <v>41</v>
      </c>
      <c r="E1939" s="26">
        <v>0.5</v>
      </c>
      <c r="F1939" s="30">
        <v>81.599509999999995</v>
      </c>
    </row>
    <row r="1940" spans="2:6" x14ac:dyDescent="0.3">
      <c r="B1940" s="27" t="s">
        <v>35</v>
      </c>
      <c r="C1940" s="28" t="s">
        <v>12</v>
      </c>
      <c r="D1940" s="28" t="s">
        <v>41</v>
      </c>
      <c r="E1940" s="28">
        <v>0.5</v>
      </c>
      <c r="F1940" s="31">
        <v>81.599509999999995</v>
      </c>
    </row>
    <row r="1941" spans="2:6" x14ac:dyDescent="0.3">
      <c r="B1941" s="25" t="s">
        <v>35</v>
      </c>
      <c r="C1941" s="26" t="s">
        <v>12</v>
      </c>
      <c r="D1941" s="26" t="s">
        <v>41</v>
      </c>
      <c r="E1941" s="26">
        <v>0.5</v>
      </c>
      <c r="F1941" s="30">
        <v>81.599509999999995</v>
      </c>
    </row>
    <row r="1942" spans="2:6" x14ac:dyDescent="0.3">
      <c r="B1942" s="27" t="s">
        <v>35</v>
      </c>
      <c r="C1942" s="28" t="s">
        <v>12</v>
      </c>
      <c r="D1942" s="28" t="s">
        <v>41</v>
      </c>
      <c r="E1942" s="28">
        <v>0.5</v>
      </c>
      <c r="F1942" s="31">
        <v>81.599509999999995</v>
      </c>
    </row>
    <row r="1943" spans="2:6" x14ac:dyDescent="0.3">
      <c r="B1943" s="25" t="s">
        <v>35</v>
      </c>
      <c r="C1943" s="26" t="s">
        <v>12</v>
      </c>
      <c r="D1943" s="26" t="s">
        <v>41</v>
      </c>
      <c r="E1943" s="26">
        <v>0.5</v>
      </c>
      <c r="F1943" s="30">
        <v>81.599509999999995</v>
      </c>
    </row>
    <row r="1944" spans="2:6" x14ac:dyDescent="0.3">
      <c r="B1944" s="27" t="s">
        <v>35</v>
      </c>
      <c r="C1944" s="28" t="s">
        <v>12</v>
      </c>
      <c r="D1944" s="28" t="s">
        <v>41</v>
      </c>
      <c r="E1944" s="28">
        <v>0.25</v>
      </c>
      <c r="F1944" s="31">
        <v>73.258870999999999</v>
      </c>
    </row>
    <row r="1945" spans="2:6" x14ac:dyDescent="0.3">
      <c r="B1945" s="25" t="s">
        <v>35</v>
      </c>
      <c r="C1945" s="26" t="s">
        <v>12</v>
      </c>
      <c r="D1945" s="26" t="s">
        <v>41</v>
      </c>
      <c r="E1945" s="26">
        <v>0.25</v>
      </c>
      <c r="F1945" s="30">
        <v>73.258870999999999</v>
      </c>
    </row>
    <row r="1946" spans="2:6" x14ac:dyDescent="0.3">
      <c r="B1946" s="27" t="s">
        <v>35</v>
      </c>
      <c r="C1946" s="28" t="s">
        <v>12</v>
      </c>
      <c r="D1946" s="28" t="s">
        <v>41</v>
      </c>
      <c r="E1946" s="28">
        <v>0.25</v>
      </c>
      <c r="F1946" s="31">
        <v>73.258870999999999</v>
      </c>
    </row>
    <row r="1947" spans="2:6" x14ac:dyDescent="0.3">
      <c r="B1947" s="25" t="s">
        <v>35</v>
      </c>
      <c r="C1947" s="26" t="s">
        <v>12</v>
      </c>
      <c r="D1947" s="26" t="s">
        <v>41</v>
      </c>
      <c r="E1947" s="26">
        <v>0.25</v>
      </c>
      <c r="F1947" s="30">
        <v>73.258870999999999</v>
      </c>
    </row>
    <row r="1948" spans="2:6" x14ac:dyDescent="0.3">
      <c r="B1948" s="27" t="s">
        <v>35</v>
      </c>
      <c r="C1948" s="28" t="s">
        <v>12</v>
      </c>
      <c r="D1948" s="28" t="s">
        <v>41</v>
      </c>
      <c r="E1948" s="28">
        <v>0.05</v>
      </c>
      <c r="F1948" s="31">
        <v>62.878715</v>
      </c>
    </row>
    <row r="1949" spans="2:6" x14ac:dyDescent="0.3">
      <c r="B1949" s="25" t="s">
        <v>35</v>
      </c>
      <c r="C1949" s="26" t="s">
        <v>12</v>
      </c>
      <c r="D1949" s="26" t="s">
        <v>41</v>
      </c>
      <c r="E1949" s="26">
        <v>0.05</v>
      </c>
      <c r="F1949" s="30">
        <v>62.878715</v>
      </c>
    </row>
    <row r="1950" spans="2:6" x14ac:dyDescent="0.3">
      <c r="B1950" s="27" t="s">
        <v>35</v>
      </c>
      <c r="C1950" s="28" t="s">
        <v>12</v>
      </c>
      <c r="D1950" s="28" t="s">
        <v>41</v>
      </c>
      <c r="E1950" s="28">
        <v>0.05</v>
      </c>
      <c r="F1950" s="31">
        <v>62.878715</v>
      </c>
    </row>
    <row r="1951" spans="2:6" x14ac:dyDescent="0.3">
      <c r="B1951" s="25" t="s">
        <v>35</v>
      </c>
      <c r="C1951" s="26" t="s">
        <v>12</v>
      </c>
      <c r="D1951" s="26" t="s">
        <v>41</v>
      </c>
      <c r="E1951" s="26">
        <v>0</v>
      </c>
      <c r="F1951" s="30">
        <v>48.086053</v>
      </c>
    </row>
    <row r="1952" spans="2:6" x14ac:dyDescent="0.3">
      <c r="B1952" s="27" t="s">
        <v>35</v>
      </c>
      <c r="C1952" s="28" t="s">
        <v>12</v>
      </c>
      <c r="D1952" s="28" t="s">
        <v>41</v>
      </c>
      <c r="E1952" s="28" t="s">
        <v>25</v>
      </c>
      <c r="F1952" s="31">
        <v>82.810547</v>
      </c>
    </row>
    <row r="1953" spans="2:6" x14ac:dyDescent="0.3">
      <c r="B1953" s="25" t="s">
        <v>35</v>
      </c>
      <c r="C1953" s="26" t="s">
        <v>12</v>
      </c>
      <c r="D1953" s="26" t="s">
        <v>42</v>
      </c>
      <c r="E1953" s="26">
        <v>1</v>
      </c>
      <c r="F1953" s="30">
        <v>393.87782299999998</v>
      </c>
    </row>
    <row r="1954" spans="2:6" x14ac:dyDescent="0.3">
      <c r="B1954" s="27" t="s">
        <v>35</v>
      </c>
      <c r="C1954" s="28" t="s">
        <v>12</v>
      </c>
      <c r="D1954" s="28" t="s">
        <v>42</v>
      </c>
      <c r="E1954" s="28">
        <v>0.95</v>
      </c>
      <c r="F1954" s="31">
        <v>324.94673</v>
      </c>
    </row>
    <row r="1955" spans="2:6" x14ac:dyDescent="0.3">
      <c r="B1955" s="25" t="s">
        <v>35</v>
      </c>
      <c r="C1955" s="26" t="s">
        <v>12</v>
      </c>
      <c r="D1955" s="26" t="s">
        <v>42</v>
      </c>
      <c r="E1955" s="26">
        <v>0.95</v>
      </c>
      <c r="F1955" s="30">
        <v>324.94673</v>
      </c>
    </row>
    <row r="1956" spans="2:6" x14ac:dyDescent="0.3">
      <c r="B1956" s="27" t="s">
        <v>35</v>
      </c>
      <c r="C1956" s="28" t="s">
        <v>12</v>
      </c>
      <c r="D1956" s="28" t="s">
        <v>42</v>
      </c>
      <c r="E1956" s="28">
        <v>0.95</v>
      </c>
      <c r="F1956" s="31">
        <v>324.94673</v>
      </c>
    </row>
    <row r="1957" spans="2:6" x14ac:dyDescent="0.3">
      <c r="B1957" s="25" t="s">
        <v>35</v>
      </c>
      <c r="C1957" s="26" t="s">
        <v>12</v>
      </c>
      <c r="D1957" s="26" t="s">
        <v>42</v>
      </c>
      <c r="E1957" s="26">
        <v>0.75</v>
      </c>
      <c r="F1957" s="30">
        <v>294.01526699999999</v>
      </c>
    </row>
    <row r="1958" spans="2:6" x14ac:dyDescent="0.3">
      <c r="B1958" s="27" t="s">
        <v>35</v>
      </c>
      <c r="C1958" s="28" t="s">
        <v>12</v>
      </c>
      <c r="D1958" s="28" t="s">
        <v>42</v>
      </c>
      <c r="E1958" s="28">
        <v>0.75</v>
      </c>
      <c r="F1958" s="31">
        <v>294.01526699999999</v>
      </c>
    </row>
    <row r="1959" spans="2:6" x14ac:dyDescent="0.3">
      <c r="B1959" s="25" t="s">
        <v>35</v>
      </c>
      <c r="C1959" s="26" t="s">
        <v>12</v>
      </c>
      <c r="D1959" s="26" t="s">
        <v>42</v>
      </c>
      <c r="E1959" s="26">
        <v>0.75</v>
      </c>
      <c r="F1959" s="30">
        <v>294.01526699999999</v>
      </c>
    </row>
    <row r="1960" spans="2:6" x14ac:dyDescent="0.3">
      <c r="B1960" s="27" t="s">
        <v>35</v>
      </c>
      <c r="C1960" s="28" t="s">
        <v>12</v>
      </c>
      <c r="D1960" s="28" t="s">
        <v>42</v>
      </c>
      <c r="E1960" s="28">
        <v>0.75</v>
      </c>
      <c r="F1960" s="31">
        <v>294.01526699999999</v>
      </c>
    </row>
    <row r="1961" spans="2:6" x14ac:dyDescent="0.3">
      <c r="B1961" s="25" t="s">
        <v>35</v>
      </c>
      <c r="C1961" s="26" t="s">
        <v>12</v>
      </c>
      <c r="D1961" s="26" t="s">
        <v>42</v>
      </c>
      <c r="E1961" s="26">
        <v>0.5</v>
      </c>
      <c r="F1961" s="30">
        <v>267.85146500000002</v>
      </c>
    </row>
    <row r="1962" spans="2:6" x14ac:dyDescent="0.3">
      <c r="B1962" s="27" t="s">
        <v>35</v>
      </c>
      <c r="C1962" s="28" t="s">
        <v>12</v>
      </c>
      <c r="D1962" s="28" t="s">
        <v>42</v>
      </c>
      <c r="E1962" s="28">
        <v>0.5</v>
      </c>
      <c r="F1962" s="31">
        <v>267.85146500000002</v>
      </c>
    </row>
    <row r="1963" spans="2:6" x14ac:dyDescent="0.3">
      <c r="B1963" s="25" t="s">
        <v>35</v>
      </c>
      <c r="C1963" s="26" t="s">
        <v>12</v>
      </c>
      <c r="D1963" s="26" t="s">
        <v>42</v>
      </c>
      <c r="E1963" s="26">
        <v>0.5</v>
      </c>
      <c r="F1963" s="30">
        <v>267.85146500000002</v>
      </c>
    </row>
    <row r="1964" spans="2:6" x14ac:dyDescent="0.3">
      <c r="B1964" s="27" t="s">
        <v>35</v>
      </c>
      <c r="C1964" s="28" t="s">
        <v>12</v>
      </c>
      <c r="D1964" s="28" t="s">
        <v>42</v>
      </c>
      <c r="E1964" s="28">
        <v>0.5</v>
      </c>
      <c r="F1964" s="31">
        <v>267.85146500000002</v>
      </c>
    </row>
    <row r="1965" spans="2:6" x14ac:dyDescent="0.3">
      <c r="B1965" s="25" t="s">
        <v>35</v>
      </c>
      <c r="C1965" s="26" t="s">
        <v>12</v>
      </c>
      <c r="D1965" s="26" t="s">
        <v>42</v>
      </c>
      <c r="E1965" s="26">
        <v>0.5</v>
      </c>
      <c r="F1965" s="30">
        <v>267.85146500000002</v>
      </c>
    </row>
    <row r="1966" spans="2:6" x14ac:dyDescent="0.3">
      <c r="B1966" s="27" t="s">
        <v>35</v>
      </c>
      <c r="C1966" s="28" t="s">
        <v>12</v>
      </c>
      <c r="D1966" s="28" t="s">
        <v>42</v>
      </c>
      <c r="E1966" s="28">
        <v>0.25</v>
      </c>
      <c r="F1966" s="31">
        <v>245.17588900000001</v>
      </c>
    </row>
    <row r="1967" spans="2:6" x14ac:dyDescent="0.3">
      <c r="B1967" s="25" t="s">
        <v>35</v>
      </c>
      <c r="C1967" s="26" t="s">
        <v>12</v>
      </c>
      <c r="D1967" s="26" t="s">
        <v>42</v>
      </c>
      <c r="E1967" s="26">
        <v>0.25</v>
      </c>
      <c r="F1967" s="30">
        <v>245.17588900000001</v>
      </c>
    </row>
    <row r="1968" spans="2:6" x14ac:dyDescent="0.3">
      <c r="B1968" s="27" t="s">
        <v>35</v>
      </c>
      <c r="C1968" s="28" t="s">
        <v>12</v>
      </c>
      <c r="D1968" s="28" t="s">
        <v>42</v>
      </c>
      <c r="E1968" s="28">
        <v>0.25</v>
      </c>
      <c r="F1968" s="31">
        <v>245.17588900000001</v>
      </c>
    </row>
    <row r="1969" spans="2:6" x14ac:dyDescent="0.3">
      <c r="B1969" s="25" t="s">
        <v>35</v>
      </c>
      <c r="C1969" s="26" t="s">
        <v>12</v>
      </c>
      <c r="D1969" s="26" t="s">
        <v>42</v>
      </c>
      <c r="E1969" s="26">
        <v>0.25</v>
      </c>
      <c r="F1969" s="30">
        <v>245.17588900000001</v>
      </c>
    </row>
    <row r="1970" spans="2:6" x14ac:dyDescent="0.3">
      <c r="B1970" s="27" t="s">
        <v>35</v>
      </c>
      <c r="C1970" s="28" t="s">
        <v>12</v>
      </c>
      <c r="D1970" s="28" t="s">
        <v>42</v>
      </c>
      <c r="E1970" s="28">
        <v>0.05</v>
      </c>
      <c r="F1970" s="31">
        <v>218.81729300000001</v>
      </c>
    </row>
    <row r="1971" spans="2:6" x14ac:dyDescent="0.3">
      <c r="B1971" s="25" t="s">
        <v>35</v>
      </c>
      <c r="C1971" s="26" t="s">
        <v>12</v>
      </c>
      <c r="D1971" s="26" t="s">
        <v>42</v>
      </c>
      <c r="E1971" s="26">
        <v>0.05</v>
      </c>
      <c r="F1971" s="30">
        <v>218.81729300000001</v>
      </c>
    </row>
    <row r="1972" spans="2:6" x14ac:dyDescent="0.3">
      <c r="B1972" s="27" t="s">
        <v>35</v>
      </c>
      <c r="C1972" s="28" t="s">
        <v>12</v>
      </c>
      <c r="D1972" s="28" t="s">
        <v>42</v>
      </c>
      <c r="E1972" s="28">
        <v>0.05</v>
      </c>
      <c r="F1972" s="31">
        <v>218.81729300000001</v>
      </c>
    </row>
    <row r="1973" spans="2:6" x14ac:dyDescent="0.3">
      <c r="B1973" s="25" t="s">
        <v>35</v>
      </c>
      <c r="C1973" s="26" t="s">
        <v>12</v>
      </c>
      <c r="D1973" s="26" t="s">
        <v>42</v>
      </c>
      <c r="E1973" s="26">
        <v>0</v>
      </c>
      <c r="F1973" s="30">
        <v>193.119102</v>
      </c>
    </row>
    <row r="1974" spans="2:6" x14ac:dyDescent="0.3">
      <c r="B1974" s="27" t="s">
        <v>35</v>
      </c>
      <c r="C1974" s="28" t="s">
        <v>12</v>
      </c>
      <c r="D1974" s="28" t="s">
        <v>42</v>
      </c>
      <c r="E1974" s="28" t="s">
        <v>25</v>
      </c>
      <c r="F1974" s="31">
        <v>269.87884100000002</v>
      </c>
    </row>
    <row r="1975" spans="2:6" x14ac:dyDescent="0.3">
      <c r="B1975" s="25" t="s">
        <v>35</v>
      </c>
      <c r="C1975" s="26" t="s">
        <v>12</v>
      </c>
      <c r="D1975" s="26" t="s">
        <v>43</v>
      </c>
      <c r="E1975" s="26">
        <v>1</v>
      </c>
      <c r="F1975" s="30">
        <v>26748153.98</v>
      </c>
    </row>
    <row r="1976" spans="2:6" x14ac:dyDescent="0.3">
      <c r="B1976" s="27" t="s">
        <v>35</v>
      </c>
      <c r="C1976" s="28" t="s">
        <v>12</v>
      </c>
      <c r="D1976" s="28" t="s">
        <v>43</v>
      </c>
      <c r="E1976" s="28">
        <v>0.95</v>
      </c>
      <c r="F1976" s="31">
        <v>18879546.379999999</v>
      </c>
    </row>
    <row r="1977" spans="2:6" x14ac:dyDescent="0.3">
      <c r="B1977" s="25" t="s">
        <v>35</v>
      </c>
      <c r="C1977" s="26" t="s">
        <v>12</v>
      </c>
      <c r="D1977" s="26" t="s">
        <v>43</v>
      </c>
      <c r="E1977" s="26">
        <v>0.95</v>
      </c>
      <c r="F1977" s="30">
        <v>18879546.379999999</v>
      </c>
    </row>
    <row r="1978" spans="2:6" x14ac:dyDescent="0.3">
      <c r="B1978" s="27" t="s">
        <v>35</v>
      </c>
      <c r="C1978" s="28" t="s">
        <v>12</v>
      </c>
      <c r="D1978" s="28" t="s">
        <v>43</v>
      </c>
      <c r="E1978" s="28">
        <v>0.95</v>
      </c>
      <c r="F1978" s="31">
        <v>18879546.379999999</v>
      </c>
    </row>
    <row r="1979" spans="2:6" x14ac:dyDescent="0.3">
      <c r="B1979" s="25" t="s">
        <v>35</v>
      </c>
      <c r="C1979" s="26" t="s">
        <v>12</v>
      </c>
      <c r="D1979" s="26" t="s">
        <v>43</v>
      </c>
      <c r="E1979" s="26">
        <v>0.75</v>
      </c>
      <c r="F1979" s="30">
        <v>15299073.77</v>
      </c>
    </row>
    <row r="1980" spans="2:6" x14ac:dyDescent="0.3">
      <c r="B1980" s="27" t="s">
        <v>35</v>
      </c>
      <c r="C1980" s="28" t="s">
        <v>12</v>
      </c>
      <c r="D1980" s="28" t="s">
        <v>43</v>
      </c>
      <c r="E1980" s="28">
        <v>0.75</v>
      </c>
      <c r="F1980" s="31">
        <v>15299073.77</v>
      </c>
    </row>
    <row r="1981" spans="2:6" x14ac:dyDescent="0.3">
      <c r="B1981" s="25" t="s">
        <v>35</v>
      </c>
      <c r="C1981" s="26" t="s">
        <v>12</v>
      </c>
      <c r="D1981" s="26" t="s">
        <v>43</v>
      </c>
      <c r="E1981" s="26">
        <v>0.75</v>
      </c>
      <c r="F1981" s="30">
        <v>15299073.77</v>
      </c>
    </row>
    <row r="1982" spans="2:6" x14ac:dyDescent="0.3">
      <c r="B1982" s="27" t="s">
        <v>35</v>
      </c>
      <c r="C1982" s="28" t="s">
        <v>12</v>
      </c>
      <c r="D1982" s="28" t="s">
        <v>43</v>
      </c>
      <c r="E1982" s="28">
        <v>0.75</v>
      </c>
      <c r="F1982" s="31">
        <v>15299073.77</v>
      </c>
    </row>
    <row r="1983" spans="2:6" x14ac:dyDescent="0.3">
      <c r="B1983" s="25" t="s">
        <v>35</v>
      </c>
      <c r="C1983" s="26" t="s">
        <v>12</v>
      </c>
      <c r="D1983" s="26" t="s">
        <v>43</v>
      </c>
      <c r="E1983" s="26">
        <v>0.5</v>
      </c>
      <c r="F1983" s="30">
        <v>13377861.640000001</v>
      </c>
    </row>
    <row r="1984" spans="2:6" x14ac:dyDescent="0.3">
      <c r="B1984" s="27" t="s">
        <v>35</v>
      </c>
      <c r="C1984" s="28" t="s">
        <v>12</v>
      </c>
      <c r="D1984" s="28" t="s">
        <v>43</v>
      </c>
      <c r="E1984" s="28">
        <v>0.5</v>
      </c>
      <c r="F1984" s="31">
        <v>13377861.640000001</v>
      </c>
    </row>
    <row r="1985" spans="2:6" x14ac:dyDescent="0.3">
      <c r="B1985" s="25" t="s">
        <v>35</v>
      </c>
      <c r="C1985" s="26" t="s">
        <v>12</v>
      </c>
      <c r="D1985" s="26" t="s">
        <v>43</v>
      </c>
      <c r="E1985" s="26">
        <v>0.5</v>
      </c>
      <c r="F1985" s="30">
        <v>13377861.640000001</v>
      </c>
    </row>
    <row r="1986" spans="2:6" x14ac:dyDescent="0.3">
      <c r="B1986" s="27" t="s">
        <v>35</v>
      </c>
      <c r="C1986" s="28" t="s">
        <v>12</v>
      </c>
      <c r="D1986" s="28" t="s">
        <v>43</v>
      </c>
      <c r="E1986" s="28">
        <v>0.5</v>
      </c>
      <c r="F1986" s="31">
        <v>13377861.640000001</v>
      </c>
    </row>
    <row r="1987" spans="2:6" x14ac:dyDescent="0.3">
      <c r="B1987" s="25" t="s">
        <v>35</v>
      </c>
      <c r="C1987" s="26" t="s">
        <v>12</v>
      </c>
      <c r="D1987" s="26" t="s">
        <v>43</v>
      </c>
      <c r="E1987" s="26">
        <v>0.5</v>
      </c>
      <c r="F1987" s="30">
        <v>13377861.640000001</v>
      </c>
    </row>
    <row r="1988" spans="2:6" x14ac:dyDescent="0.3">
      <c r="B1988" s="27" t="s">
        <v>35</v>
      </c>
      <c r="C1988" s="28" t="s">
        <v>12</v>
      </c>
      <c r="D1988" s="28" t="s">
        <v>43</v>
      </c>
      <c r="E1988" s="28">
        <v>0.25</v>
      </c>
      <c r="F1988" s="31">
        <v>11625115.27</v>
      </c>
    </row>
    <row r="1989" spans="2:6" x14ac:dyDescent="0.3">
      <c r="B1989" s="25" t="s">
        <v>35</v>
      </c>
      <c r="C1989" s="26" t="s">
        <v>12</v>
      </c>
      <c r="D1989" s="26" t="s">
        <v>43</v>
      </c>
      <c r="E1989" s="26">
        <v>0.25</v>
      </c>
      <c r="F1989" s="30">
        <v>11625115.27</v>
      </c>
    </row>
    <row r="1990" spans="2:6" x14ac:dyDescent="0.3">
      <c r="B1990" s="27" t="s">
        <v>35</v>
      </c>
      <c r="C1990" s="28" t="s">
        <v>12</v>
      </c>
      <c r="D1990" s="28" t="s">
        <v>43</v>
      </c>
      <c r="E1990" s="28">
        <v>0.25</v>
      </c>
      <c r="F1990" s="31">
        <v>11625115.27</v>
      </c>
    </row>
    <row r="1991" spans="2:6" x14ac:dyDescent="0.3">
      <c r="B1991" s="25" t="s">
        <v>35</v>
      </c>
      <c r="C1991" s="26" t="s">
        <v>12</v>
      </c>
      <c r="D1991" s="26" t="s">
        <v>43</v>
      </c>
      <c r="E1991" s="26">
        <v>0.25</v>
      </c>
      <c r="F1991" s="30">
        <v>11625115.27</v>
      </c>
    </row>
    <row r="1992" spans="2:6" x14ac:dyDescent="0.3">
      <c r="B1992" s="27" t="s">
        <v>35</v>
      </c>
      <c r="C1992" s="28" t="s">
        <v>12</v>
      </c>
      <c r="D1992" s="28" t="s">
        <v>43</v>
      </c>
      <c r="E1992" s="28">
        <v>0.05</v>
      </c>
      <c r="F1992" s="31">
        <v>9384499.4529999997</v>
      </c>
    </row>
    <row r="1993" spans="2:6" x14ac:dyDescent="0.3">
      <c r="B1993" s="25" t="s">
        <v>35</v>
      </c>
      <c r="C1993" s="26" t="s">
        <v>12</v>
      </c>
      <c r="D1993" s="26" t="s">
        <v>43</v>
      </c>
      <c r="E1993" s="26">
        <v>0.05</v>
      </c>
      <c r="F1993" s="30">
        <v>9384499.4529999997</v>
      </c>
    </row>
    <row r="1994" spans="2:6" x14ac:dyDescent="0.3">
      <c r="B1994" s="27" t="s">
        <v>35</v>
      </c>
      <c r="C1994" s="28" t="s">
        <v>12</v>
      </c>
      <c r="D1994" s="28" t="s">
        <v>43</v>
      </c>
      <c r="E1994" s="28">
        <v>0.05</v>
      </c>
      <c r="F1994" s="31">
        <v>9384499.4529999997</v>
      </c>
    </row>
    <row r="1995" spans="2:6" x14ac:dyDescent="0.3">
      <c r="B1995" s="25" t="s">
        <v>35</v>
      </c>
      <c r="C1995" s="26" t="s">
        <v>12</v>
      </c>
      <c r="D1995" s="26" t="s">
        <v>43</v>
      </c>
      <c r="E1995" s="26">
        <v>0</v>
      </c>
      <c r="F1995" s="30">
        <v>5398306.3760000002</v>
      </c>
    </row>
    <row r="1996" spans="2:6" x14ac:dyDescent="0.3">
      <c r="B1996" s="27" t="s">
        <v>35</v>
      </c>
      <c r="C1996" s="28" t="s">
        <v>12</v>
      </c>
      <c r="D1996" s="28" t="s">
        <v>43</v>
      </c>
      <c r="E1996" s="28" t="s">
        <v>25</v>
      </c>
      <c r="F1996" s="31">
        <v>13624958.49</v>
      </c>
    </row>
    <row r="1997" spans="2:6" x14ac:dyDescent="0.3">
      <c r="B1997" s="25" t="s">
        <v>35</v>
      </c>
      <c r="C1997" s="26" t="s">
        <v>12</v>
      </c>
      <c r="D1997" s="26" t="s">
        <v>44</v>
      </c>
      <c r="E1997" s="26">
        <v>1</v>
      </c>
      <c r="F1997" s="30">
        <v>167.499236</v>
      </c>
    </row>
    <row r="1998" spans="2:6" x14ac:dyDescent="0.3">
      <c r="B1998" s="27" t="s">
        <v>35</v>
      </c>
      <c r="C1998" s="28" t="s">
        <v>12</v>
      </c>
      <c r="D1998" s="28" t="s">
        <v>44</v>
      </c>
      <c r="E1998" s="28">
        <v>0.95</v>
      </c>
      <c r="F1998" s="31">
        <v>111.51201</v>
      </c>
    </row>
    <row r="1999" spans="2:6" x14ac:dyDescent="0.3">
      <c r="B1999" s="25" t="s">
        <v>35</v>
      </c>
      <c r="C1999" s="26" t="s">
        <v>12</v>
      </c>
      <c r="D1999" s="26" t="s">
        <v>44</v>
      </c>
      <c r="E1999" s="26">
        <v>0.95</v>
      </c>
      <c r="F1999" s="30">
        <v>111.51201</v>
      </c>
    </row>
    <row r="2000" spans="2:6" x14ac:dyDescent="0.3">
      <c r="B2000" s="27" t="s">
        <v>35</v>
      </c>
      <c r="C2000" s="28" t="s">
        <v>12</v>
      </c>
      <c r="D2000" s="28" t="s">
        <v>44</v>
      </c>
      <c r="E2000" s="28">
        <v>0.95</v>
      </c>
      <c r="F2000" s="31">
        <v>111.51201</v>
      </c>
    </row>
    <row r="2001" spans="2:6" x14ac:dyDescent="0.3">
      <c r="B2001" s="25" t="s">
        <v>35</v>
      </c>
      <c r="C2001" s="26" t="s">
        <v>12</v>
      </c>
      <c r="D2001" s="26" t="s">
        <v>44</v>
      </c>
      <c r="E2001" s="26">
        <v>0.75</v>
      </c>
      <c r="F2001" s="30">
        <v>95.507931999999997</v>
      </c>
    </row>
    <row r="2002" spans="2:6" x14ac:dyDescent="0.3">
      <c r="B2002" s="27" t="s">
        <v>35</v>
      </c>
      <c r="C2002" s="28" t="s">
        <v>12</v>
      </c>
      <c r="D2002" s="28" t="s">
        <v>44</v>
      </c>
      <c r="E2002" s="28">
        <v>0.75</v>
      </c>
      <c r="F2002" s="31">
        <v>95.507931999999997</v>
      </c>
    </row>
    <row r="2003" spans="2:6" x14ac:dyDescent="0.3">
      <c r="B2003" s="25" t="s">
        <v>35</v>
      </c>
      <c r="C2003" s="26" t="s">
        <v>12</v>
      </c>
      <c r="D2003" s="26" t="s">
        <v>44</v>
      </c>
      <c r="E2003" s="26">
        <v>0.75</v>
      </c>
      <c r="F2003" s="30">
        <v>95.507931999999997</v>
      </c>
    </row>
    <row r="2004" spans="2:6" x14ac:dyDescent="0.3">
      <c r="B2004" s="27" t="s">
        <v>35</v>
      </c>
      <c r="C2004" s="28" t="s">
        <v>12</v>
      </c>
      <c r="D2004" s="28" t="s">
        <v>44</v>
      </c>
      <c r="E2004" s="28">
        <v>0.75</v>
      </c>
      <c r="F2004" s="31">
        <v>95.507931999999997</v>
      </c>
    </row>
    <row r="2005" spans="2:6" x14ac:dyDescent="0.3">
      <c r="B2005" s="25" t="s">
        <v>35</v>
      </c>
      <c r="C2005" s="26" t="s">
        <v>12</v>
      </c>
      <c r="D2005" s="26" t="s">
        <v>44</v>
      </c>
      <c r="E2005" s="26">
        <v>0.5</v>
      </c>
      <c r="F2005" s="30">
        <v>85.679485</v>
      </c>
    </row>
    <row r="2006" spans="2:6" x14ac:dyDescent="0.3">
      <c r="B2006" s="27" t="s">
        <v>35</v>
      </c>
      <c r="C2006" s="28" t="s">
        <v>12</v>
      </c>
      <c r="D2006" s="28" t="s">
        <v>44</v>
      </c>
      <c r="E2006" s="28">
        <v>0.5</v>
      </c>
      <c r="F2006" s="31">
        <v>85.679485</v>
      </c>
    </row>
    <row r="2007" spans="2:6" x14ac:dyDescent="0.3">
      <c r="B2007" s="25" t="s">
        <v>35</v>
      </c>
      <c r="C2007" s="26" t="s">
        <v>12</v>
      </c>
      <c r="D2007" s="26" t="s">
        <v>44</v>
      </c>
      <c r="E2007" s="26">
        <v>0.5</v>
      </c>
      <c r="F2007" s="30">
        <v>85.679485</v>
      </c>
    </row>
    <row r="2008" spans="2:6" x14ac:dyDescent="0.3">
      <c r="B2008" s="27" t="s">
        <v>35</v>
      </c>
      <c r="C2008" s="28" t="s">
        <v>12</v>
      </c>
      <c r="D2008" s="28" t="s">
        <v>44</v>
      </c>
      <c r="E2008" s="28">
        <v>0.5</v>
      </c>
      <c r="F2008" s="31">
        <v>85.679485</v>
      </c>
    </row>
    <row r="2009" spans="2:6" x14ac:dyDescent="0.3">
      <c r="B2009" s="25" t="s">
        <v>35</v>
      </c>
      <c r="C2009" s="26" t="s">
        <v>12</v>
      </c>
      <c r="D2009" s="26" t="s">
        <v>44</v>
      </c>
      <c r="E2009" s="26">
        <v>0.5</v>
      </c>
      <c r="F2009" s="30">
        <v>85.679485</v>
      </c>
    </row>
    <row r="2010" spans="2:6" x14ac:dyDescent="0.3">
      <c r="B2010" s="27" t="s">
        <v>35</v>
      </c>
      <c r="C2010" s="28" t="s">
        <v>12</v>
      </c>
      <c r="D2010" s="28" t="s">
        <v>44</v>
      </c>
      <c r="E2010" s="28">
        <v>0.25</v>
      </c>
      <c r="F2010" s="31">
        <v>76.921813999999998</v>
      </c>
    </row>
    <row r="2011" spans="2:6" x14ac:dyDescent="0.3">
      <c r="B2011" s="25" t="s">
        <v>35</v>
      </c>
      <c r="C2011" s="26" t="s">
        <v>12</v>
      </c>
      <c r="D2011" s="26" t="s">
        <v>44</v>
      </c>
      <c r="E2011" s="26">
        <v>0.25</v>
      </c>
      <c r="F2011" s="30">
        <v>76.921813999999998</v>
      </c>
    </row>
    <row r="2012" spans="2:6" x14ac:dyDescent="0.3">
      <c r="B2012" s="27" t="s">
        <v>35</v>
      </c>
      <c r="C2012" s="28" t="s">
        <v>12</v>
      </c>
      <c r="D2012" s="28" t="s">
        <v>44</v>
      </c>
      <c r="E2012" s="28">
        <v>0.25</v>
      </c>
      <c r="F2012" s="31">
        <v>76.921813999999998</v>
      </c>
    </row>
    <row r="2013" spans="2:6" x14ac:dyDescent="0.3">
      <c r="B2013" s="25" t="s">
        <v>35</v>
      </c>
      <c r="C2013" s="26" t="s">
        <v>12</v>
      </c>
      <c r="D2013" s="26" t="s">
        <v>44</v>
      </c>
      <c r="E2013" s="26">
        <v>0.25</v>
      </c>
      <c r="F2013" s="30">
        <v>76.921813999999998</v>
      </c>
    </row>
    <row r="2014" spans="2:6" x14ac:dyDescent="0.3">
      <c r="B2014" s="27" t="s">
        <v>35</v>
      </c>
      <c r="C2014" s="28" t="s">
        <v>12</v>
      </c>
      <c r="D2014" s="28" t="s">
        <v>44</v>
      </c>
      <c r="E2014" s="28">
        <v>0.05</v>
      </c>
      <c r="F2014" s="31">
        <v>66.022649999999999</v>
      </c>
    </row>
    <row r="2015" spans="2:6" x14ac:dyDescent="0.3">
      <c r="B2015" s="25" t="s">
        <v>35</v>
      </c>
      <c r="C2015" s="26" t="s">
        <v>12</v>
      </c>
      <c r="D2015" s="26" t="s">
        <v>44</v>
      </c>
      <c r="E2015" s="26">
        <v>0.05</v>
      </c>
      <c r="F2015" s="30">
        <v>66.022649999999999</v>
      </c>
    </row>
    <row r="2016" spans="2:6" x14ac:dyDescent="0.3">
      <c r="B2016" s="27" t="s">
        <v>35</v>
      </c>
      <c r="C2016" s="28" t="s">
        <v>12</v>
      </c>
      <c r="D2016" s="28" t="s">
        <v>44</v>
      </c>
      <c r="E2016" s="28">
        <v>0.05</v>
      </c>
      <c r="F2016" s="31">
        <v>66.022649999999999</v>
      </c>
    </row>
    <row r="2017" spans="2:6" x14ac:dyDescent="0.3">
      <c r="B2017" s="25" t="s">
        <v>35</v>
      </c>
      <c r="C2017" s="26" t="s">
        <v>12</v>
      </c>
      <c r="D2017" s="26" t="s">
        <v>44</v>
      </c>
      <c r="E2017" s="26">
        <v>0</v>
      </c>
      <c r="F2017" s="30">
        <v>50.490355000000001</v>
      </c>
    </row>
    <row r="2018" spans="2:6" x14ac:dyDescent="0.3">
      <c r="B2018" s="27" t="s">
        <v>35</v>
      </c>
      <c r="C2018" s="28" t="s">
        <v>12</v>
      </c>
      <c r="D2018" s="28" t="s">
        <v>44</v>
      </c>
      <c r="E2018" s="28" t="s">
        <v>25</v>
      </c>
      <c r="F2018" s="31">
        <v>86.951074000000006</v>
      </c>
    </row>
    <row r="2019" spans="2:6" x14ac:dyDescent="0.3">
      <c r="B2019" s="25" t="s">
        <v>35</v>
      </c>
      <c r="C2019" s="26" t="s">
        <v>13</v>
      </c>
      <c r="D2019" s="26" t="s">
        <v>36</v>
      </c>
      <c r="E2019" s="26">
        <v>1</v>
      </c>
      <c r="F2019" s="30">
        <v>237139.47500000001</v>
      </c>
    </row>
    <row r="2020" spans="2:6" x14ac:dyDescent="0.3">
      <c r="B2020" s="27" t="s">
        <v>35</v>
      </c>
      <c r="C2020" s="28" t="s">
        <v>13</v>
      </c>
      <c r="D2020" s="28" t="s">
        <v>36</v>
      </c>
      <c r="E2020" s="28">
        <v>0.95</v>
      </c>
      <c r="F2020" s="31">
        <v>192911.27499999999</v>
      </c>
    </row>
    <row r="2021" spans="2:6" x14ac:dyDescent="0.3">
      <c r="B2021" s="25" t="s">
        <v>35</v>
      </c>
      <c r="C2021" s="26" t="s">
        <v>13</v>
      </c>
      <c r="D2021" s="26" t="s">
        <v>36</v>
      </c>
      <c r="E2021" s="26">
        <v>0.95</v>
      </c>
      <c r="F2021" s="30">
        <v>192911.27499999999</v>
      </c>
    </row>
    <row r="2022" spans="2:6" x14ac:dyDescent="0.3">
      <c r="B2022" s="27" t="s">
        <v>35</v>
      </c>
      <c r="C2022" s="28" t="s">
        <v>13</v>
      </c>
      <c r="D2022" s="28" t="s">
        <v>36</v>
      </c>
      <c r="E2022" s="28">
        <v>0.95</v>
      </c>
      <c r="F2022" s="31">
        <v>192911.27499999999</v>
      </c>
    </row>
    <row r="2023" spans="2:6" x14ac:dyDescent="0.3">
      <c r="B2023" s="25" t="s">
        <v>35</v>
      </c>
      <c r="C2023" s="26" t="s">
        <v>13</v>
      </c>
      <c r="D2023" s="26" t="s">
        <v>36</v>
      </c>
      <c r="E2023" s="26">
        <v>0.75</v>
      </c>
      <c r="F2023" s="30">
        <v>173096.65</v>
      </c>
    </row>
    <row r="2024" spans="2:6" x14ac:dyDescent="0.3">
      <c r="B2024" s="27" t="s">
        <v>35</v>
      </c>
      <c r="C2024" s="28" t="s">
        <v>13</v>
      </c>
      <c r="D2024" s="28" t="s">
        <v>36</v>
      </c>
      <c r="E2024" s="28">
        <v>0.75</v>
      </c>
      <c r="F2024" s="31">
        <v>173096.65</v>
      </c>
    </row>
    <row r="2025" spans="2:6" x14ac:dyDescent="0.3">
      <c r="B2025" s="25" t="s">
        <v>35</v>
      </c>
      <c r="C2025" s="26" t="s">
        <v>13</v>
      </c>
      <c r="D2025" s="26" t="s">
        <v>36</v>
      </c>
      <c r="E2025" s="26">
        <v>0.75</v>
      </c>
      <c r="F2025" s="30">
        <v>173096.65</v>
      </c>
    </row>
    <row r="2026" spans="2:6" x14ac:dyDescent="0.3">
      <c r="B2026" s="27" t="s">
        <v>35</v>
      </c>
      <c r="C2026" s="28" t="s">
        <v>13</v>
      </c>
      <c r="D2026" s="28" t="s">
        <v>36</v>
      </c>
      <c r="E2026" s="28">
        <v>0.75</v>
      </c>
      <c r="F2026" s="31">
        <v>173096.65</v>
      </c>
    </row>
    <row r="2027" spans="2:6" x14ac:dyDescent="0.3">
      <c r="B2027" s="25" t="s">
        <v>35</v>
      </c>
      <c r="C2027" s="26" t="s">
        <v>13</v>
      </c>
      <c r="D2027" s="26" t="s">
        <v>36</v>
      </c>
      <c r="E2027" s="26">
        <v>0.5</v>
      </c>
      <c r="F2027" s="30">
        <v>158370.22500000001</v>
      </c>
    </row>
    <row r="2028" spans="2:6" x14ac:dyDescent="0.3">
      <c r="B2028" s="27" t="s">
        <v>35</v>
      </c>
      <c r="C2028" s="28" t="s">
        <v>13</v>
      </c>
      <c r="D2028" s="28" t="s">
        <v>36</v>
      </c>
      <c r="E2028" s="28">
        <v>0.5</v>
      </c>
      <c r="F2028" s="31">
        <v>158370.22500000001</v>
      </c>
    </row>
    <row r="2029" spans="2:6" x14ac:dyDescent="0.3">
      <c r="B2029" s="25" t="s">
        <v>35</v>
      </c>
      <c r="C2029" s="26" t="s">
        <v>13</v>
      </c>
      <c r="D2029" s="26" t="s">
        <v>36</v>
      </c>
      <c r="E2029" s="26">
        <v>0.5</v>
      </c>
      <c r="F2029" s="30">
        <v>158370.22500000001</v>
      </c>
    </row>
    <row r="2030" spans="2:6" x14ac:dyDescent="0.3">
      <c r="B2030" s="27" t="s">
        <v>35</v>
      </c>
      <c r="C2030" s="28" t="s">
        <v>13</v>
      </c>
      <c r="D2030" s="28" t="s">
        <v>36</v>
      </c>
      <c r="E2030" s="28">
        <v>0.5</v>
      </c>
      <c r="F2030" s="31">
        <v>158370.22500000001</v>
      </c>
    </row>
    <row r="2031" spans="2:6" x14ac:dyDescent="0.3">
      <c r="B2031" s="25" t="s">
        <v>35</v>
      </c>
      <c r="C2031" s="26" t="s">
        <v>13</v>
      </c>
      <c r="D2031" s="26" t="s">
        <v>36</v>
      </c>
      <c r="E2031" s="26">
        <v>0.5</v>
      </c>
      <c r="F2031" s="30">
        <v>158370.22500000001</v>
      </c>
    </row>
    <row r="2032" spans="2:6" x14ac:dyDescent="0.3">
      <c r="B2032" s="27" t="s">
        <v>35</v>
      </c>
      <c r="C2032" s="28" t="s">
        <v>13</v>
      </c>
      <c r="D2032" s="28" t="s">
        <v>36</v>
      </c>
      <c r="E2032" s="28">
        <v>0.25</v>
      </c>
      <c r="F2032" s="31">
        <v>143350.25</v>
      </c>
    </row>
    <row r="2033" spans="2:6" x14ac:dyDescent="0.3">
      <c r="B2033" s="25" t="s">
        <v>35</v>
      </c>
      <c r="C2033" s="26" t="s">
        <v>13</v>
      </c>
      <c r="D2033" s="26" t="s">
        <v>36</v>
      </c>
      <c r="E2033" s="26">
        <v>0.25</v>
      </c>
      <c r="F2033" s="30">
        <v>143350.25</v>
      </c>
    </row>
    <row r="2034" spans="2:6" x14ac:dyDescent="0.3">
      <c r="B2034" s="27" t="s">
        <v>35</v>
      </c>
      <c r="C2034" s="28" t="s">
        <v>13</v>
      </c>
      <c r="D2034" s="28" t="s">
        <v>36</v>
      </c>
      <c r="E2034" s="28">
        <v>0.25</v>
      </c>
      <c r="F2034" s="31">
        <v>143350.25</v>
      </c>
    </row>
    <row r="2035" spans="2:6" x14ac:dyDescent="0.3">
      <c r="B2035" s="25" t="s">
        <v>35</v>
      </c>
      <c r="C2035" s="26" t="s">
        <v>13</v>
      </c>
      <c r="D2035" s="26" t="s">
        <v>36</v>
      </c>
      <c r="E2035" s="26">
        <v>0.25</v>
      </c>
      <c r="F2035" s="30">
        <v>143350.25</v>
      </c>
    </row>
    <row r="2036" spans="2:6" x14ac:dyDescent="0.3">
      <c r="B2036" s="27" t="s">
        <v>35</v>
      </c>
      <c r="C2036" s="28" t="s">
        <v>13</v>
      </c>
      <c r="D2036" s="28" t="s">
        <v>36</v>
      </c>
      <c r="E2036" s="28">
        <v>0.05</v>
      </c>
      <c r="F2036" s="31">
        <v>125541.55</v>
      </c>
    </row>
    <row r="2037" spans="2:6" x14ac:dyDescent="0.3">
      <c r="B2037" s="25" t="s">
        <v>35</v>
      </c>
      <c r="C2037" s="26" t="s">
        <v>13</v>
      </c>
      <c r="D2037" s="26" t="s">
        <v>36</v>
      </c>
      <c r="E2037" s="26">
        <v>0.05</v>
      </c>
      <c r="F2037" s="30">
        <v>125541.55</v>
      </c>
    </row>
    <row r="2038" spans="2:6" x14ac:dyDescent="0.3">
      <c r="B2038" s="27" t="s">
        <v>35</v>
      </c>
      <c r="C2038" s="28" t="s">
        <v>13</v>
      </c>
      <c r="D2038" s="28" t="s">
        <v>36</v>
      </c>
      <c r="E2038" s="28">
        <v>0.05</v>
      </c>
      <c r="F2038" s="31">
        <v>125541.55</v>
      </c>
    </row>
    <row r="2039" spans="2:6" x14ac:dyDescent="0.3">
      <c r="B2039" s="25" t="s">
        <v>35</v>
      </c>
      <c r="C2039" s="26" t="s">
        <v>13</v>
      </c>
      <c r="D2039" s="26" t="s">
        <v>36</v>
      </c>
      <c r="E2039" s="26">
        <v>0</v>
      </c>
      <c r="F2039" s="30">
        <v>98437.1</v>
      </c>
    </row>
    <row r="2040" spans="2:6" x14ac:dyDescent="0.3">
      <c r="B2040" s="27" t="s">
        <v>35</v>
      </c>
      <c r="C2040" s="28" t="s">
        <v>13</v>
      </c>
      <c r="D2040" s="28" t="s">
        <v>36</v>
      </c>
      <c r="E2040" s="28" t="s">
        <v>25</v>
      </c>
      <c r="F2040" s="31">
        <v>158763.3591</v>
      </c>
    </row>
    <row r="2041" spans="2:6" x14ac:dyDescent="0.3">
      <c r="B2041" s="25" t="s">
        <v>35</v>
      </c>
      <c r="C2041" s="26" t="s">
        <v>13</v>
      </c>
      <c r="D2041" s="26" t="s">
        <v>37</v>
      </c>
      <c r="E2041" s="26">
        <v>1</v>
      </c>
      <c r="F2041" s="30">
        <v>78306299.930000007</v>
      </c>
    </row>
    <row r="2042" spans="2:6" x14ac:dyDescent="0.3">
      <c r="B2042" s="27" t="s">
        <v>35</v>
      </c>
      <c r="C2042" s="28" t="s">
        <v>13</v>
      </c>
      <c r="D2042" s="28" t="s">
        <v>37</v>
      </c>
      <c r="E2042" s="28">
        <v>0.95</v>
      </c>
      <c r="F2042" s="31">
        <v>56878483.600000001</v>
      </c>
    </row>
    <row r="2043" spans="2:6" x14ac:dyDescent="0.3">
      <c r="B2043" s="25" t="s">
        <v>35</v>
      </c>
      <c r="C2043" s="26" t="s">
        <v>13</v>
      </c>
      <c r="D2043" s="26" t="s">
        <v>37</v>
      </c>
      <c r="E2043" s="26">
        <v>0.95</v>
      </c>
      <c r="F2043" s="30">
        <v>56878483.600000001</v>
      </c>
    </row>
    <row r="2044" spans="2:6" x14ac:dyDescent="0.3">
      <c r="B2044" s="27" t="s">
        <v>35</v>
      </c>
      <c r="C2044" s="28" t="s">
        <v>13</v>
      </c>
      <c r="D2044" s="28" t="s">
        <v>37</v>
      </c>
      <c r="E2044" s="28">
        <v>0.95</v>
      </c>
      <c r="F2044" s="31">
        <v>56878483.600000001</v>
      </c>
    </row>
    <row r="2045" spans="2:6" x14ac:dyDescent="0.3">
      <c r="B2045" s="25" t="s">
        <v>35</v>
      </c>
      <c r="C2045" s="26" t="s">
        <v>13</v>
      </c>
      <c r="D2045" s="26" t="s">
        <v>37</v>
      </c>
      <c r="E2045" s="26">
        <v>0.75</v>
      </c>
      <c r="F2045" s="30">
        <v>48401621.32</v>
      </c>
    </row>
    <row r="2046" spans="2:6" x14ac:dyDescent="0.3">
      <c r="B2046" s="27" t="s">
        <v>35</v>
      </c>
      <c r="C2046" s="28" t="s">
        <v>13</v>
      </c>
      <c r="D2046" s="28" t="s">
        <v>37</v>
      </c>
      <c r="E2046" s="28">
        <v>0.75</v>
      </c>
      <c r="F2046" s="31">
        <v>48401621.32</v>
      </c>
    </row>
    <row r="2047" spans="2:6" x14ac:dyDescent="0.3">
      <c r="B2047" s="25" t="s">
        <v>35</v>
      </c>
      <c r="C2047" s="26" t="s">
        <v>13</v>
      </c>
      <c r="D2047" s="26" t="s">
        <v>37</v>
      </c>
      <c r="E2047" s="26">
        <v>0.75</v>
      </c>
      <c r="F2047" s="30">
        <v>48401621.32</v>
      </c>
    </row>
    <row r="2048" spans="2:6" x14ac:dyDescent="0.3">
      <c r="B2048" s="27" t="s">
        <v>35</v>
      </c>
      <c r="C2048" s="28" t="s">
        <v>13</v>
      </c>
      <c r="D2048" s="28" t="s">
        <v>37</v>
      </c>
      <c r="E2048" s="28">
        <v>0.75</v>
      </c>
      <c r="F2048" s="31">
        <v>48401621.32</v>
      </c>
    </row>
    <row r="2049" spans="2:6" x14ac:dyDescent="0.3">
      <c r="B2049" s="25" t="s">
        <v>35</v>
      </c>
      <c r="C2049" s="26" t="s">
        <v>13</v>
      </c>
      <c r="D2049" s="26" t="s">
        <v>37</v>
      </c>
      <c r="E2049" s="26">
        <v>0.5</v>
      </c>
      <c r="F2049" s="30">
        <v>42606207.920000002</v>
      </c>
    </row>
    <row r="2050" spans="2:6" x14ac:dyDescent="0.3">
      <c r="B2050" s="27" t="s">
        <v>35</v>
      </c>
      <c r="C2050" s="28" t="s">
        <v>13</v>
      </c>
      <c r="D2050" s="28" t="s">
        <v>37</v>
      </c>
      <c r="E2050" s="28">
        <v>0.5</v>
      </c>
      <c r="F2050" s="31">
        <v>42606207.920000002</v>
      </c>
    </row>
    <row r="2051" spans="2:6" x14ac:dyDescent="0.3">
      <c r="B2051" s="25" t="s">
        <v>35</v>
      </c>
      <c r="C2051" s="26" t="s">
        <v>13</v>
      </c>
      <c r="D2051" s="26" t="s">
        <v>37</v>
      </c>
      <c r="E2051" s="26">
        <v>0.5</v>
      </c>
      <c r="F2051" s="30">
        <v>42606207.920000002</v>
      </c>
    </row>
    <row r="2052" spans="2:6" x14ac:dyDescent="0.3">
      <c r="B2052" s="27" t="s">
        <v>35</v>
      </c>
      <c r="C2052" s="28" t="s">
        <v>13</v>
      </c>
      <c r="D2052" s="28" t="s">
        <v>37</v>
      </c>
      <c r="E2052" s="28">
        <v>0.5</v>
      </c>
      <c r="F2052" s="31">
        <v>42606207.920000002</v>
      </c>
    </row>
    <row r="2053" spans="2:6" x14ac:dyDescent="0.3">
      <c r="B2053" s="25" t="s">
        <v>35</v>
      </c>
      <c r="C2053" s="26" t="s">
        <v>13</v>
      </c>
      <c r="D2053" s="26" t="s">
        <v>37</v>
      </c>
      <c r="E2053" s="26">
        <v>0.5</v>
      </c>
      <c r="F2053" s="30">
        <v>42606207.920000002</v>
      </c>
    </row>
    <row r="2054" spans="2:6" x14ac:dyDescent="0.3">
      <c r="B2054" s="27" t="s">
        <v>35</v>
      </c>
      <c r="C2054" s="28" t="s">
        <v>13</v>
      </c>
      <c r="D2054" s="28" t="s">
        <v>37</v>
      </c>
      <c r="E2054" s="28">
        <v>0.25</v>
      </c>
      <c r="F2054" s="31">
        <v>37296562.299999997</v>
      </c>
    </row>
    <row r="2055" spans="2:6" x14ac:dyDescent="0.3">
      <c r="B2055" s="25" t="s">
        <v>35</v>
      </c>
      <c r="C2055" s="26" t="s">
        <v>13</v>
      </c>
      <c r="D2055" s="26" t="s">
        <v>37</v>
      </c>
      <c r="E2055" s="26">
        <v>0.25</v>
      </c>
      <c r="F2055" s="30">
        <v>37296562.299999997</v>
      </c>
    </row>
    <row r="2056" spans="2:6" x14ac:dyDescent="0.3">
      <c r="B2056" s="27" t="s">
        <v>35</v>
      </c>
      <c r="C2056" s="28" t="s">
        <v>13</v>
      </c>
      <c r="D2056" s="28" t="s">
        <v>37</v>
      </c>
      <c r="E2056" s="28">
        <v>0.25</v>
      </c>
      <c r="F2056" s="31">
        <v>37296562.299999997</v>
      </c>
    </row>
    <row r="2057" spans="2:6" x14ac:dyDescent="0.3">
      <c r="B2057" s="25" t="s">
        <v>35</v>
      </c>
      <c r="C2057" s="26" t="s">
        <v>13</v>
      </c>
      <c r="D2057" s="26" t="s">
        <v>37</v>
      </c>
      <c r="E2057" s="26">
        <v>0.25</v>
      </c>
      <c r="F2057" s="30">
        <v>37296562.299999997</v>
      </c>
    </row>
    <row r="2058" spans="2:6" x14ac:dyDescent="0.3">
      <c r="B2058" s="27" t="s">
        <v>35</v>
      </c>
      <c r="C2058" s="28" t="s">
        <v>13</v>
      </c>
      <c r="D2058" s="28" t="s">
        <v>37</v>
      </c>
      <c r="E2058" s="28">
        <v>0.05</v>
      </c>
      <c r="F2058" s="31">
        <v>30781310.629999999</v>
      </c>
    </row>
    <row r="2059" spans="2:6" x14ac:dyDescent="0.3">
      <c r="B2059" s="25" t="s">
        <v>35</v>
      </c>
      <c r="C2059" s="26" t="s">
        <v>13</v>
      </c>
      <c r="D2059" s="26" t="s">
        <v>37</v>
      </c>
      <c r="E2059" s="26">
        <v>0.05</v>
      </c>
      <c r="F2059" s="30">
        <v>30781310.629999999</v>
      </c>
    </row>
    <row r="2060" spans="2:6" x14ac:dyDescent="0.3">
      <c r="B2060" s="27" t="s">
        <v>35</v>
      </c>
      <c r="C2060" s="28" t="s">
        <v>13</v>
      </c>
      <c r="D2060" s="28" t="s">
        <v>37</v>
      </c>
      <c r="E2060" s="28">
        <v>0.05</v>
      </c>
      <c r="F2060" s="31">
        <v>30781310.629999999</v>
      </c>
    </row>
    <row r="2061" spans="2:6" x14ac:dyDescent="0.3">
      <c r="B2061" s="25" t="s">
        <v>35</v>
      </c>
      <c r="C2061" s="26" t="s">
        <v>13</v>
      </c>
      <c r="D2061" s="26" t="s">
        <v>37</v>
      </c>
      <c r="E2061" s="26">
        <v>0</v>
      </c>
      <c r="F2061" s="30">
        <v>22029158.170000002</v>
      </c>
    </row>
    <row r="2062" spans="2:6" x14ac:dyDescent="0.3">
      <c r="B2062" s="27" t="s">
        <v>35</v>
      </c>
      <c r="C2062" s="28" t="s">
        <v>13</v>
      </c>
      <c r="D2062" s="28" t="s">
        <v>37</v>
      </c>
      <c r="E2062" s="28" t="s">
        <v>25</v>
      </c>
      <c r="F2062" s="31">
        <v>43110890.789999999</v>
      </c>
    </row>
    <row r="2063" spans="2:6" x14ac:dyDescent="0.3">
      <c r="B2063" s="25" t="s">
        <v>35</v>
      </c>
      <c r="C2063" s="26" t="s">
        <v>13</v>
      </c>
      <c r="D2063" s="26" t="s">
        <v>38</v>
      </c>
      <c r="E2063" s="26">
        <v>1</v>
      </c>
      <c r="F2063" s="30">
        <v>53445171.710000001</v>
      </c>
    </row>
    <row r="2064" spans="2:6" x14ac:dyDescent="0.3">
      <c r="B2064" s="27" t="s">
        <v>35</v>
      </c>
      <c r="C2064" s="28" t="s">
        <v>13</v>
      </c>
      <c r="D2064" s="28" t="s">
        <v>38</v>
      </c>
      <c r="E2064" s="28">
        <v>0.95</v>
      </c>
      <c r="F2064" s="31">
        <v>39603964.18</v>
      </c>
    </row>
    <row r="2065" spans="2:6" x14ac:dyDescent="0.3">
      <c r="B2065" s="25" t="s">
        <v>35</v>
      </c>
      <c r="C2065" s="26" t="s">
        <v>13</v>
      </c>
      <c r="D2065" s="26" t="s">
        <v>38</v>
      </c>
      <c r="E2065" s="26">
        <v>0.95</v>
      </c>
      <c r="F2065" s="30">
        <v>39603964.18</v>
      </c>
    </row>
    <row r="2066" spans="2:6" x14ac:dyDescent="0.3">
      <c r="B2066" s="27" t="s">
        <v>35</v>
      </c>
      <c r="C2066" s="28" t="s">
        <v>13</v>
      </c>
      <c r="D2066" s="28" t="s">
        <v>38</v>
      </c>
      <c r="E2066" s="28">
        <v>0.95</v>
      </c>
      <c r="F2066" s="31">
        <v>39603964.18</v>
      </c>
    </row>
    <row r="2067" spans="2:6" x14ac:dyDescent="0.3">
      <c r="B2067" s="25" t="s">
        <v>35</v>
      </c>
      <c r="C2067" s="26" t="s">
        <v>13</v>
      </c>
      <c r="D2067" s="26" t="s">
        <v>38</v>
      </c>
      <c r="E2067" s="26">
        <v>0.75</v>
      </c>
      <c r="F2067" s="30">
        <v>33277197.559999999</v>
      </c>
    </row>
    <row r="2068" spans="2:6" x14ac:dyDescent="0.3">
      <c r="B2068" s="27" t="s">
        <v>35</v>
      </c>
      <c r="C2068" s="28" t="s">
        <v>13</v>
      </c>
      <c r="D2068" s="28" t="s">
        <v>38</v>
      </c>
      <c r="E2068" s="28">
        <v>0.75</v>
      </c>
      <c r="F2068" s="31">
        <v>33277197.559999999</v>
      </c>
    </row>
    <row r="2069" spans="2:6" x14ac:dyDescent="0.3">
      <c r="B2069" s="25" t="s">
        <v>35</v>
      </c>
      <c r="C2069" s="26" t="s">
        <v>13</v>
      </c>
      <c r="D2069" s="26" t="s">
        <v>38</v>
      </c>
      <c r="E2069" s="26">
        <v>0.75</v>
      </c>
      <c r="F2069" s="30">
        <v>33277197.559999999</v>
      </c>
    </row>
    <row r="2070" spans="2:6" x14ac:dyDescent="0.3">
      <c r="B2070" s="27" t="s">
        <v>35</v>
      </c>
      <c r="C2070" s="28" t="s">
        <v>13</v>
      </c>
      <c r="D2070" s="28" t="s">
        <v>38</v>
      </c>
      <c r="E2070" s="28">
        <v>0.75</v>
      </c>
      <c r="F2070" s="31">
        <v>33277197.559999999</v>
      </c>
    </row>
    <row r="2071" spans="2:6" x14ac:dyDescent="0.3">
      <c r="B2071" s="25" t="s">
        <v>35</v>
      </c>
      <c r="C2071" s="26" t="s">
        <v>13</v>
      </c>
      <c r="D2071" s="26" t="s">
        <v>38</v>
      </c>
      <c r="E2071" s="26">
        <v>0.5</v>
      </c>
      <c r="F2071" s="30">
        <v>28955099.780000001</v>
      </c>
    </row>
    <row r="2072" spans="2:6" x14ac:dyDescent="0.3">
      <c r="B2072" s="27" t="s">
        <v>35</v>
      </c>
      <c r="C2072" s="28" t="s">
        <v>13</v>
      </c>
      <c r="D2072" s="28" t="s">
        <v>38</v>
      </c>
      <c r="E2072" s="28">
        <v>0.5</v>
      </c>
      <c r="F2072" s="31">
        <v>28955099.780000001</v>
      </c>
    </row>
    <row r="2073" spans="2:6" x14ac:dyDescent="0.3">
      <c r="B2073" s="25" t="s">
        <v>35</v>
      </c>
      <c r="C2073" s="26" t="s">
        <v>13</v>
      </c>
      <c r="D2073" s="26" t="s">
        <v>38</v>
      </c>
      <c r="E2073" s="26">
        <v>0.5</v>
      </c>
      <c r="F2073" s="30">
        <v>28955099.780000001</v>
      </c>
    </row>
    <row r="2074" spans="2:6" x14ac:dyDescent="0.3">
      <c r="B2074" s="27" t="s">
        <v>35</v>
      </c>
      <c r="C2074" s="28" t="s">
        <v>13</v>
      </c>
      <c r="D2074" s="28" t="s">
        <v>38</v>
      </c>
      <c r="E2074" s="28">
        <v>0.5</v>
      </c>
      <c r="F2074" s="31">
        <v>28955099.780000001</v>
      </c>
    </row>
    <row r="2075" spans="2:6" x14ac:dyDescent="0.3">
      <c r="B2075" s="25" t="s">
        <v>35</v>
      </c>
      <c r="C2075" s="26" t="s">
        <v>13</v>
      </c>
      <c r="D2075" s="26" t="s">
        <v>38</v>
      </c>
      <c r="E2075" s="26">
        <v>0.5</v>
      </c>
      <c r="F2075" s="30">
        <v>28955099.780000001</v>
      </c>
    </row>
    <row r="2076" spans="2:6" x14ac:dyDescent="0.3">
      <c r="B2076" s="27" t="s">
        <v>35</v>
      </c>
      <c r="C2076" s="28" t="s">
        <v>13</v>
      </c>
      <c r="D2076" s="28" t="s">
        <v>38</v>
      </c>
      <c r="E2076" s="28">
        <v>0.25</v>
      </c>
      <c r="F2076" s="31">
        <v>24933356.989999998</v>
      </c>
    </row>
    <row r="2077" spans="2:6" x14ac:dyDescent="0.3">
      <c r="B2077" s="25" t="s">
        <v>35</v>
      </c>
      <c r="C2077" s="26" t="s">
        <v>13</v>
      </c>
      <c r="D2077" s="26" t="s">
        <v>38</v>
      </c>
      <c r="E2077" s="26">
        <v>0.25</v>
      </c>
      <c r="F2077" s="30">
        <v>24933356.989999998</v>
      </c>
    </row>
    <row r="2078" spans="2:6" x14ac:dyDescent="0.3">
      <c r="B2078" s="27" t="s">
        <v>35</v>
      </c>
      <c r="C2078" s="28" t="s">
        <v>13</v>
      </c>
      <c r="D2078" s="28" t="s">
        <v>38</v>
      </c>
      <c r="E2078" s="28">
        <v>0.25</v>
      </c>
      <c r="F2078" s="31">
        <v>24933356.989999998</v>
      </c>
    </row>
    <row r="2079" spans="2:6" x14ac:dyDescent="0.3">
      <c r="B2079" s="25" t="s">
        <v>35</v>
      </c>
      <c r="C2079" s="26" t="s">
        <v>13</v>
      </c>
      <c r="D2079" s="26" t="s">
        <v>38</v>
      </c>
      <c r="E2079" s="26">
        <v>0.25</v>
      </c>
      <c r="F2079" s="30">
        <v>24933356.989999998</v>
      </c>
    </row>
    <row r="2080" spans="2:6" x14ac:dyDescent="0.3">
      <c r="B2080" s="27" t="s">
        <v>35</v>
      </c>
      <c r="C2080" s="28" t="s">
        <v>13</v>
      </c>
      <c r="D2080" s="28" t="s">
        <v>38</v>
      </c>
      <c r="E2080" s="28">
        <v>0.05</v>
      </c>
      <c r="F2080" s="31">
        <v>20258598.390000001</v>
      </c>
    </row>
    <row r="2081" spans="2:6" x14ac:dyDescent="0.3">
      <c r="B2081" s="25" t="s">
        <v>35</v>
      </c>
      <c r="C2081" s="26" t="s">
        <v>13</v>
      </c>
      <c r="D2081" s="26" t="s">
        <v>38</v>
      </c>
      <c r="E2081" s="26">
        <v>0.05</v>
      </c>
      <c r="F2081" s="30">
        <v>20258598.390000001</v>
      </c>
    </row>
    <row r="2082" spans="2:6" x14ac:dyDescent="0.3">
      <c r="B2082" s="27" t="s">
        <v>35</v>
      </c>
      <c r="C2082" s="28" t="s">
        <v>13</v>
      </c>
      <c r="D2082" s="28" t="s">
        <v>38</v>
      </c>
      <c r="E2082" s="28">
        <v>0.05</v>
      </c>
      <c r="F2082" s="31">
        <v>20258598.390000001</v>
      </c>
    </row>
    <row r="2083" spans="2:6" x14ac:dyDescent="0.3">
      <c r="B2083" s="25" t="s">
        <v>35</v>
      </c>
      <c r="C2083" s="26" t="s">
        <v>13</v>
      </c>
      <c r="D2083" s="26" t="s">
        <v>38</v>
      </c>
      <c r="E2083" s="26">
        <v>0</v>
      </c>
      <c r="F2083" s="30">
        <v>14072259.609999999</v>
      </c>
    </row>
    <row r="2084" spans="2:6" x14ac:dyDescent="0.3">
      <c r="B2084" s="27" t="s">
        <v>35</v>
      </c>
      <c r="C2084" s="28" t="s">
        <v>13</v>
      </c>
      <c r="D2084" s="28" t="s">
        <v>38</v>
      </c>
      <c r="E2084" s="28" t="s">
        <v>25</v>
      </c>
      <c r="F2084" s="31">
        <v>29309380.109999999</v>
      </c>
    </row>
    <row r="2085" spans="2:6" x14ac:dyDescent="0.3">
      <c r="B2085" s="25" t="s">
        <v>35</v>
      </c>
      <c r="C2085" s="26" t="s">
        <v>13</v>
      </c>
      <c r="D2085" s="26" t="s">
        <v>39</v>
      </c>
      <c r="E2085" s="26">
        <v>1</v>
      </c>
      <c r="F2085" s="30">
        <v>25279545.960000001</v>
      </c>
    </row>
    <row r="2086" spans="2:6" x14ac:dyDescent="0.3">
      <c r="B2086" s="27" t="s">
        <v>35</v>
      </c>
      <c r="C2086" s="28" t="s">
        <v>13</v>
      </c>
      <c r="D2086" s="28" t="s">
        <v>39</v>
      </c>
      <c r="E2086" s="28">
        <v>0.95</v>
      </c>
      <c r="F2086" s="31">
        <v>17900303.800000001</v>
      </c>
    </row>
    <row r="2087" spans="2:6" x14ac:dyDescent="0.3">
      <c r="B2087" s="25" t="s">
        <v>35</v>
      </c>
      <c r="C2087" s="26" t="s">
        <v>13</v>
      </c>
      <c r="D2087" s="26" t="s">
        <v>39</v>
      </c>
      <c r="E2087" s="26">
        <v>0.95</v>
      </c>
      <c r="F2087" s="30">
        <v>17900303.800000001</v>
      </c>
    </row>
    <row r="2088" spans="2:6" x14ac:dyDescent="0.3">
      <c r="B2088" s="27" t="s">
        <v>35</v>
      </c>
      <c r="C2088" s="28" t="s">
        <v>13</v>
      </c>
      <c r="D2088" s="28" t="s">
        <v>39</v>
      </c>
      <c r="E2088" s="28">
        <v>0.95</v>
      </c>
      <c r="F2088" s="31">
        <v>17900303.800000001</v>
      </c>
    </row>
    <row r="2089" spans="2:6" x14ac:dyDescent="0.3">
      <c r="B2089" s="25" t="s">
        <v>35</v>
      </c>
      <c r="C2089" s="26" t="s">
        <v>13</v>
      </c>
      <c r="D2089" s="26" t="s">
        <v>39</v>
      </c>
      <c r="E2089" s="26">
        <v>0.75</v>
      </c>
      <c r="F2089" s="30">
        <v>14814280.279999999</v>
      </c>
    </row>
    <row r="2090" spans="2:6" x14ac:dyDescent="0.3">
      <c r="B2090" s="27" t="s">
        <v>35</v>
      </c>
      <c r="C2090" s="28" t="s">
        <v>13</v>
      </c>
      <c r="D2090" s="28" t="s">
        <v>39</v>
      </c>
      <c r="E2090" s="28">
        <v>0.75</v>
      </c>
      <c r="F2090" s="31">
        <v>14814280.279999999</v>
      </c>
    </row>
    <row r="2091" spans="2:6" x14ac:dyDescent="0.3">
      <c r="B2091" s="25" t="s">
        <v>35</v>
      </c>
      <c r="C2091" s="26" t="s">
        <v>13</v>
      </c>
      <c r="D2091" s="26" t="s">
        <v>39</v>
      </c>
      <c r="E2091" s="26">
        <v>0.75</v>
      </c>
      <c r="F2091" s="30">
        <v>14814280.279999999</v>
      </c>
    </row>
    <row r="2092" spans="2:6" x14ac:dyDescent="0.3">
      <c r="B2092" s="27" t="s">
        <v>35</v>
      </c>
      <c r="C2092" s="28" t="s">
        <v>13</v>
      </c>
      <c r="D2092" s="28" t="s">
        <v>39</v>
      </c>
      <c r="E2092" s="28">
        <v>0.75</v>
      </c>
      <c r="F2092" s="31">
        <v>14814280.279999999</v>
      </c>
    </row>
    <row r="2093" spans="2:6" x14ac:dyDescent="0.3">
      <c r="B2093" s="25" t="s">
        <v>35</v>
      </c>
      <c r="C2093" s="26" t="s">
        <v>13</v>
      </c>
      <c r="D2093" s="26" t="s">
        <v>39</v>
      </c>
      <c r="E2093" s="26">
        <v>0.5</v>
      </c>
      <c r="F2093" s="30">
        <v>12884340.439999999</v>
      </c>
    </row>
    <row r="2094" spans="2:6" x14ac:dyDescent="0.3">
      <c r="B2094" s="27" t="s">
        <v>35</v>
      </c>
      <c r="C2094" s="28" t="s">
        <v>13</v>
      </c>
      <c r="D2094" s="28" t="s">
        <v>39</v>
      </c>
      <c r="E2094" s="28">
        <v>0.5</v>
      </c>
      <c r="F2094" s="31">
        <v>12884340.439999999</v>
      </c>
    </row>
    <row r="2095" spans="2:6" x14ac:dyDescent="0.3">
      <c r="B2095" s="25" t="s">
        <v>35</v>
      </c>
      <c r="C2095" s="26" t="s">
        <v>13</v>
      </c>
      <c r="D2095" s="26" t="s">
        <v>39</v>
      </c>
      <c r="E2095" s="26">
        <v>0.5</v>
      </c>
      <c r="F2095" s="30">
        <v>12884340.439999999</v>
      </c>
    </row>
    <row r="2096" spans="2:6" x14ac:dyDescent="0.3">
      <c r="B2096" s="27" t="s">
        <v>35</v>
      </c>
      <c r="C2096" s="28" t="s">
        <v>13</v>
      </c>
      <c r="D2096" s="28" t="s">
        <v>39</v>
      </c>
      <c r="E2096" s="28">
        <v>0.5</v>
      </c>
      <c r="F2096" s="31">
        <v>12884340.439999999</v>
      </c>
    </row>
    <row r="2097" spans="2:6" x14ac:dyDescent="0.3">
      <c r="B2097" s="25" t="s">
        <v>35</v>
      </c>
      <c r="C2097" s="26" t="s">
        <v>13</v>
      </c>
      <c r="D2097" s="26" t="s">
        <v>39</v>
      </c>
      <c r="E2097" s="26">
        <v>0.5</v>
      </c>
      <c r="F2097" s="30">
        <v>12884340.439999999</v>
      </c>
    </row>
    <row r="2098" spans="2:6" x14ac:dyDescent="0.3">
      <c r="B2098" s="27" t="s">
        <v>35</v>
      </c>
      <c r="C2098" s="28" t="s">
        <v>13</v>
      </c>
      <c r="D2098" s="28" t="s">
        <v>39</v>
      </c>
      <c r="E2098" s="28">
        <v>0.25</v>
      </c>
      <c r="F2098" s="31">
        <v>11115764.15</v>
      </c>
    </row>
    <row r="2099" spans="2:6" x14ac:dyDescent="0.3">
      <c r="B2099" s="25" t="s">
        <v>35</v>
      </c>
      <c r="C2099" s="26" t="s">
        <v>13</v>
      </c>
      <c r="D2099" s="26" t="s">
        <v>39</v>
      </c>
      <c r="E2099" s="26">
        <v>0.25</v>
      </c>
      <c r="F2099" s="30">
        <v>11115764.15</v>
      </c>
    </row>
    <row r="2100" spans="2:6" x14ac:dyDescent="0.3">
      <c r="B2100" s="27" t="s">
        <v>35</v>
      </c>
      <c r="C2100" s="28" t="s">
        <v>13</v>
      </c>
      <c r="D2100" s="28" t="s">
        <v>39</v>
      </c>
      <c r="E2100" s="28">
        <v>0.25</v>
      </c>
      <c r="F2100" s="31">
        <v>11115764.15</v>
      </c>
    </row>
    <row r="2101" spans="2:6" x14ac:dyDescent="0.3">
      <c r="B2101" s="25" t="s">
        <v>35</v>
      </c>
      <c r="C2101" s="26" t="s">
        <v>13</v>
      </c>
      <c r="D2101" s="26" t="s">
        <v>39</v>
      </c>
      <c r="E2101" s="26">
        <v>0.25</v>
      </c>
      <c r="F2101" s="30">
        <v>11115764.15</v>
      </c>
    </row>
    <row r="2102" spans="2:6" x14ac:dyDescent="0.3">
      <c r="B2102" s="27" t="s">
        <v>35</v>
      </c>
      <c r="C2102" s="28" t="s">
        <v>13</v>
      </c>
      <c r="D2102" s="28" t="s">
        <v>39</v>
      </c>
      <c r="E2102" s="28">
        <v>0.05</v>
      </c>
      <c r="F2102" s="31">
        <v>8884349.0439999998</v>
      </c>
    </row>
    <row r="2103" spans="2:6" x14ac:dyDescent="0.3">
      <c r="B2103" s="25" t="s">
        <v>35</v>
      </c>
      <c r="C2103" s="26" t="s">
        <v>13</v>
      </c>
      <c r="D2103" s="26" t="s">
        <v>39</v>
      </c>
      <c r="E2103" s="26">
        <v>0.05</v>
      </c>
      <c r="F2103" s="30">
        <v>8884349.0439999998</v>
      </c>
    </row>
    <row r="2104" spans="2:6" x14ac:dyDescent="0.3">
      <c r="B2104" s="27" t="s">
        <v>35</v>
      </c>
      <c r="C2104" s="28" t="s">
        <v>13</v>
      </c>
      <c r="D2104" s="28" t="s">
        <v>39</v>
      </c>
      <c r="E2104" s="28">
        <v>0.05</v>
      </c>
      <c r="F2104" s="31">
        <v>8884349.0439999998</v>
      </c>
    </row>
    <row r="2105" spans="2:6" x14ac:dyDescent="0.3">
      <c r="B2105" s="25" t="s">
        <v>35</v>
      </c>
      <c r="C2105" s="26" t="s">
        <v>13</v>
      </c>
      <c r="D2105" s="26" t="s">
        <v>39</v>
      </c>
      <c r="E2105" s="26">
        <v>0</v>
      </c>
      <c r="F2105" s="30">
        <v>5846387.4869999997</v>
      </c>
    </row>
    <row r="2106" spans="2:6" x14ac:dyDescent="0.3">
      <c r="B2106" s="27" t="s">
        <v>35</v>
      </c>
      <c r="C2106" s="28" t="s">
        <v>13</v>
      </c>
      <c r="D2106" s="28" t="s">
        <v>39</v>
      </c>
      <c r="E2106" s="28" t="s">
        <v>25</v>
      </c>
      <c r="F2106" s="31">
        <v>13079976.539999999</v>
      </c>
    </row>
    <row r="2107" spans="2:6" x14ac:dyDescent="0.3">
      <c r="B2107" s="25" t="s">
        <v>35</v>
      </c>
      <c r="C2107" s="26" t="s">
        <v>13</v>
      </c>
      <c r="D2107" s="26" t="s">
        <v>40</v>
      </c>
      <c r="E2107" s="26">
        <v>1</v>
      </c>
      <c r="F2107" s="30">
        <v>225.37441999999999</v>
      </c>
    </row>
    <row r="2108" spans="2:6" x14ac:dyDescent="0.3">
      <c r="B2108" s="27" t="s">
        <v>35</v>
      </c>
      <c r="C2108" s="28" t="s">
        <v>13</v>
      </c>
      <c r="D2108" s="28" t="s">
        <v>40</v>
      </c>
      <c r="E2108" s="28">
        <v>0.95</v>
      </c>
      <c r="F2108" s="31">
        <v>225.37441999999999</v>
      </c>
    </row>
    <row r="2109" spans="2:6" x14ac:dyDescent="0.3">
      <c r="B2109" s="25" t="s">
        <v>35</v>
      </c>
      <c r="C2109" s="26" t="s">
        <v>13</v>
      </c>
      <c r="D2109" s="26" t="s">
        <v>40</v>
      </c>
      <c r="E2109" s="26">
        <v>0.95</v>
      </c>
      <c r="F2109" s="30">
        <v>225.37441999999999</v>
      </c>
    </row>
    <row r="2110" spans="2:6" x14ac:dyDescent="0.3">
      <c r="B2110" s="27" t="s">
        <v>35</v>
      </c>
      <c r="C2110" s="28" t="s">
        <v>13</v>
      </c>
      <c r="D2110" s="28" t="s">
        <v>40</v>
      </c>
      <c r="E2110" s="28">
        <v>0.95</v>
      </c>
      <c r="F2110" s="31">
        <v>225.37441999999999</v>
      </c>
    </row>
    <row r="2111" spans="2:6" x14ac:dyDescent="0.3">
      <c r="B2111" s="25" t="s">
        <v>35</v>
      </c>
      <c r="C2111" s="26" t="s">
        <v>13</v>
      </c>
      <c r="D2111" s="26" t="s">
        <v>40</v>
      </c>
      <c r="E2111" s="26">
        <v>0.75</v>
      </c>
      <c r="F2111" s="30">
        <v>201.027942</v>
      </c>
    </row>
    <row r="2112" spans="2:6" x14ac:dyDescent="0.3">
      <c r="B2112" s="27" t="s">
        <v>35</v>
      </c>
      <c r="C2112" s="28" t="s">
        <v>13</v>
      </c>
      <c r="D2112" s="28" t="s">
        <v>40</v>
      </c>
      <c r="E2112" s="28">
        <v>0.75</v>
      </c>
      <c r="F2112" s="31">
        <v>201.027942</v>
      </c>
    </row>
    <row r="2113" spans="2:6" x14ac:dyDescent="0.3">
      <c r="B2113" s="25" t="s">
        <v>35</v>
      </c>
      <c r="C2113" s="26" t="s">
        <v>13</v>
      </c>
      <c r="D2113" s="26" t="s">
        <v>40</v>
      </c>
      <c r="E2113" s="26">
        <v>0.75</v>
      </c>
      <c r="F2113" s="30">
        <v>201.027942</v>
      </c>
    </row>
    <row r="2114" spans="2:6" x14ac:dyDescent="0.3">
      <c r="B2114" s="27" t="s">
        <v>35</v>
      </c>
      <c r="C2114" s="28" t="s">
        <v>13</v>
      </c>
      <c r="D2114" s="28" t="s">
        <v>40</v>
      </c>
      <c r="E2114" s="28">
        <v>0.75</v>
      </c>
      <c r="F2114" s="31">
        <v>201.027942</v>
      </c>
    </row>
    <row r="2115" spans="2:6" x14ac:dyDescent="0.3">
      <c r="B2115" s="25" t="s">
        <v>35</v>
      </c>
      <c r="C2115" s="26" t="s">
        <v>13</v>
      </c>
      <c r="D2115" s="26" t="s">
        <v>40</v>
      </c>
      <c r="E2115" s="26">
        <v>0.5</v>
      </c>
      <c r="F2115" s="30">
        <v>184.16564500000001</v>
      </c>
    </row>
    <row r="2116" spans="2:6" x14ac:dyDescent="0.3">
      <c r="B2116" s="27" t="s">
        <v>35</v>
      </c>
      <c r="C2116" s="28" t="s">
        <v>13</v>
      </c>
      <c r="D2116" s="28" t="s">
        <v>40</v>
      </c>
      <c r="E2116" s="28">
        <v>0.5</v>
      </c>
      <c r="F2116" s="31">
        <v>184.16564500000001</v>
      </c>
    </row>
    <row r="2117" spans="2:6" x14ac:dyDescent="0.3">
      <c r="B2117" s="25" t="s">
        <v>35</v>
      </c>
      <c r="C2117" s="26" t="s">
        <v>13</v>
      </c>
      <c r="D2117" s="26" t="s">
        <v>40</v>
      </c>
      <c r="E2117" s="26">
        <v>0.5</v>
      </c>
      <c r="F2117" s="30">
        <v>184.16564500000001</v>
      </c>
    </row>
    <row r="2118" spans="2:6" x14ac:dyDescent="0.3">
      <c r="B2118" s="27" t="s">
        <v>35</v>
      </c>
      <c r="C2118" s="28" t="s">
        <v>13</v>
      </c>
      <c r="D2118" s="28" t="s">
        <v>40</v>
      </c>
      <c r="E2118" s="28">
        <v>0.5</v>
      </c>
      <c r="F2118" s="31">
        <v>184.16564500000001</v>
      </c>
    </row>
    <row r="2119" spans="2:6" x14ac:dyDescent="0.3">
      <c r="B2119" s="25" t="s">
        <v>35</v>
      </c>
      <c r="C2119" s="26" t="s">
        <v>13</v>
      </c>
      <c r="D2119" s="26" t="s">
        <v>40</v>
      </c>
      <c r="E2119" s="26">
        <v>0.5</v>
      </c>
      <c r="F2119" s="30">
        <v>184.16564500000001</v>
      </c>
    </row>
    <row r="2120" spans="2:6" x14ac:dyDescent="0.3">
      <c r="B2120" s="27" t="s">
        <v>35</v>
      </c>
      <c r="C2120" s="28" t="s">
        <v>13</v>
      </c>
      <c r="D2120" s="28" t="s">
        <v>40</v>
      </c>
      <c r="E2120" s="28">
        <v>0.25</v>
      </c>
      <c r="F2120" s="31">
        <v>167.303348</v>
      </c>
    </row>
    <row r="2121" spans="2:6" x14ac:dyDescent="0.3">
      <c r="B2121" s="25" t="s">
        <v>35</v>
      </c>
      <c r="C2121" s="26" t="s">
        <v>13</v>
      </c>
      <c r="D2121" s="26" t="s">
        <v>40</v>
      </c>
      <c r="E2121" s="26">
        <v>0.25</v>
      </c>
      <c r="F2121" s="30">
        <v>167.303348</v>
      </c>
    </row>
    <row r="2122" spans="2:6" x14ac:dyDescent="0.3">
      <c r="B2122" s="27" t="s">
        <v>35</v>
      </c>
      <c r="C2122" s="28" t="s">
        <v>13</v>
      </c>
      <c r="D2122" s="28" t="s">
        <v>40</v>
      </c>
      <c r="E2122" s="28">
        <v>0.25</v>
      </c>
      <c r="F2122" s="31">
        <v>167.303348</v>
      </c>
    </row>
    <row r="2123" spans="2:6" x14ac:dyDescent="0.3">
      <c r="B2123" s="25" t="s">
        <v>35</v>
      </c>
      <c r="C2123" s="26" t="s">
        <v>13</v>
      </c>
      <c r="D2123" s="26" t="s">
        <v>40</v>
      </c>
      <c r="E2123" s="26">
        <v>0.25</v>
      </c>
      <c r="F2123" s="30">
        <v>167.303348</v>
      </c>
    </row>
    <row r="2124" spans="2:6" x14ac:dyDescent="0.3">
      <c r="B2124" s="27" t="s">
        <v>35</v>
      </c>
      <c r="C2124" s="28" t="s">
        <v>13</v>
      </c>
      <c r="D2124" s="28" t="s">
        <v>40</v>
      </c>
      <c r="E2124" s="28">
        <v>0.05</v>
      </c>
      <c r="F2124" s="31">
        <v>142.95686900000001</v>
      </c>
    </row>
    <row r="2125" spans="2:6" x14ac:dyDescent="0.3">
      <c r="B2125" s="25" t="s">
        <v>35</v>
      </c>
      <c r="C2125" s="26" t="s">
        <v>13</v>
      </c>
      <c r="D2125" s="26" t="s">
        <v>40</v>
      </c>
      <c r="E2125" s="26">
        <v>0.05</v>
      </c>
      <c r="F2125" s="30">
        <v>142.95686900000001</v>
      </c>
    </row>
    <row r="2126" spans="2:6" x14ac:dyDescent="0.3">
      <c r="B2126" s="27" t="s">
        <v>35</v>
      </c>
      <c r="C2126" s="28" t="s">
        <v>13</v>
      </c>
      <c r="D2126" s="28" t="s">
        <v>40</v>
      </c>
      <c r="E2126" s="28">
        <v>0.05</v>
      </c>
      <c r="F2126" s="31">
        <v>142.95686900000001</v>
      </c>
    </row>
    <row r="2127" spans="2:6" x14ac:dyDescent="0.3">
      <c r="B2127" s="25" t="s">
        <v>35</v>
      </c>
      <c r="C2127" s="26" t="s">
        <v>13</v>
      </c>
      <c r="D2127" s="26" t="s">
        <v>40</v>
      </c>
      <c r="E2127" s="26">
        <v>0</v>
      </c>
      <c r="F2127" s="30">
        <v>142.95686900000001</v>
      </c>
    </row>
    <row r="2128" spans="2:6" x14ac:dyDescent="0.3">
      <c r="B2128" s="27" t="s">
        <v>35</v>
      </c>
      <c r="C2128" s="28" t="s">
        <v>13</v>
      </c>
      <c r="D2128" s="28" t="s">
        <v>40</v>
      </c>
      <c r="E2128" s="28" t="s">
        <v>25</v>
      </c>
      <c r="F2128" s="31">
        <v>184.16564500000001</v>
      </c>
    </row>
    <row r="2129" spans="2:6" x14ac:dyDescent="0.3">
      <c r="B2129" s="25" t="s">
        <v>35</v>
      </c>
      <c r="C2129" s="26" t="s">
        <v>13</v>
      </c>
      <c r="D2129" s="26" t="s">
        <v>41</v>
      </c>
      <c r="E2129" s="26">
        <v>1</v>
      </c>
      <c r="F2129" s="30">
        <v>147.040401</v>
      </c>
    </row>
    <row r="2130" spans="2:6" x14ac:dyDescent="0.3">
      <c r="B2130" s="27" t="s">
        <v>35</v>
      </c>
      <c r="C2130" s="28" t="s">
        <v>13</v>
      </c>
      <c r="D2130" s="28" t="s">
        <v>41</v>
      </c>
      <c r="E2130" s="28">
        <v>0.95</v>
      </c>
      <c r="F2130" s="31">
        <v>105.225041</v>
      </c>
    </row>
    <row r="2131" spans="2:6" x14ac:dyDescent="0.3">
      <c r="B2131" s="25" t="s">
        <v>35</v>
      </c>
      <c r="C2131" s="26" t="s">
        <v>13</v>
      </c>
      <c r="D2131" s="26" t="s">
        <v>41</v>
      </c>
      <c r="E2131" s="26">
        <v>0.95</v>
      </c>
      <c r="F2131" s="30">
        <v>105.225041</v>
      </c>
    </row>
    <row r="2132" spans="2:6" x14ac:dyDescent="0.3">
      <c r="B2132" s="27" t="s">
        <v>35</v>
      </c>
      <c r="C2132" s="28" t="s">
        <v>13</v>
      </c>
      <c r="D2132" s="28" t="s">
        <v>41</v>
      </c>
      <c r="E2132" s="28">
        <v>0.95</v>
      </c>
      <c r="F2132" s="31">
        <v>105.225041</v>
      </c>
    </row>
    <row r="2133" spans="2:6" x14ac:dyDescent="0.3">
      <c r="B2133" s="25" t="s">
        <v>35</v>
      </c>
      <c r="C2133" s="26" t="s">
        <v>13</v>
      </c>
      <c r="D2133" s="26" t="s">
        <v>41</v>
      </c>
      <c r="E2133" s="26">
        <v>0.75</v>
      </c>
      <c r="F2133" s="30">
        <v>90.329297999999994</v>
      </c>
    </row>
    <row r="2134" spans="2:6" x14ac:dyDescent="0.3">
      <c r="B2134" s="27" t="s">
        <v>35</v>
      </c>
      <c r="C2134" s="28" t="s">
        <v>13</v>
      </c>
      <c r="D2134" s="28" t="s">
        <v>41</v>
      </c>
      <c r="E2134" s="28">
        <v>0.75</v>
      </c>
      <c r="F2134" s="31">
        <v>90.329297999999994</v>
      </c>
    </row>
    <row r="2135" spans="2:6" x14ac:dyDescent="0.3">
      <c r="B2135" s="25" t="s">
        <v>35</v>
      </c>
      <c r="C2135" s="26" t="s">
        <v>13</v>
      </c>
      <c r="D2135" s="26" t="s">
        <v>41</v>
      </c>
      <c r="E2135" s="26">
        <v>0.75</v>
      </c>
      <c r="F2135" s="30">
        <v>90.329297999999994</v>
      </c>
    </row>
    <row r="2136" spans="2:6" x14ac:dyDescent="0.3">
      <c r="B2136" s="27" t="s">
        <v>35</v>
      </c>
      <c r="C2136" s="28" t="s">
        <v>13</v>
      </c>
      <c r="D2136" s="28" t="s">
        <v>41</v>
      </c>
      <c r="E2136" s="28">
        <v>0.75</v>
      </c>
      <c r="F2136" s="31">
        <v>90.329297999999994</v>
      </c>
    </row>
    <row r="2137" spans="2:6" x14ac:dyDescent="0.3">
      <c r="B2137" s="25" t="s">
        <v>35</v>
      </c>
      <c r="C2137" s="26" t="s">
        <v>13</v>
      </c>
      <c r="D2137" s="26" t="s">
        <v>41</v>
      </c>
      <c r="E2137" s="26">
        <v>0.5</v>
      </c>
      <c r="F2137" s="30">
        <v>81.084072000000006</v>
      </c>
    </row>
    <row r="2138" spans="2:6" x14ac:dyDescent="0.3">
      <c r="B2138" s="27" t="s">
        <v>35</v>
      </c>
      <c r="C2138" s="28" t="s">
        <v>13</v>
      </c>
      <c r="D2138" s="28" t="s">
        <v>41</v>
      </c>
      <c r="E2138" s="28">
        <v>0.5</v>
      </c>
      <c r="F2138" s="31">
        <v>81.084072000000006</v>
      </c>
    </row>
    <row r="2139" spans="2:6" x14ac:dyDescent="0.3">
      <c r="B2139" s="25" t="s">
        <v>35</v>
      </c>
      <c r="C2139" s="26" t="s">
        <v>13</v>
      </c>
      <c r="D2139" s="26" t="s">
        <v>41</v>
      </c>
      <c r="E2139" s="26">
        <v>0.5</v>
      </c>
      <c r="F2139" s="30">
        <v>81.084072000000006</v>
      </c>
    </row>
    <row r="2140" spans="2:6" x14ac:dyDescent="0.3">
      <c r="B2140" s="27" t="s">
        <v>35</v>
      </c>
      <c r="C2140" s="28" t="s">
        <v>13</v>
      </c>
      <c r="D2140" s="28" t="s">
        <v>41</v>
      </c>
      <c r="E2140" s="28">
        <v>0.5</v>
      </c>
      <c r="F2140" s="31">
        <v>81.084072000000006</v>
      </c>
    </row>
    <row r="2141" spans="2:6" x14ac:dyDescent="0.3">
      <c r="B2141" s="25" t="s">
        <v>35</v>
      </c>
      <c r="C2141" s="26" t="s">
        <v>13</v>
      </c>
      <c r="D2141" s="26" t="s">
        <v>41</v>
      </c>
      <c r="E2141" s="26">
        <v>0.5</v>
      </c>
      <c r="F2141" s="30">
        <v>81.084072000000006</v>
      </c>
    </row>
    <row r="2142" spans="2:6" x14ac:dyDescent="0.3">
      <c r="B2142" s="27" t="s">
        <v>35</v>
      </c>
      <c r="C2142" s="28" t="s">
        <v>13</v>
      </c>
      <c r="D2142" s="28" t="s">
        <v>41</v>
      </c>
      <c r="E2142" s="28">
        <v>0.25</v>
      </c>
      <c r="F2142" s="31">
        <v>73.105480999999997</v>
      </c>
    </row>
    <row r="2143" spans="2:6" x14ac:dyDescent="0.3">
      <c r="B2143" s="25" t="s">
        <v>35</v>
      </c>
      <c r="C2143" s="26" t="s">
        <v>13</v>
      </c>
      <c r="D2143" s="26" t="s">
        <v>41</v>
      </c>
      <c r="E2143" s="26">
        <v>0.25</v>
      </c>
      <c r="F2143" s="30">
        <v>73.105480999999997</v>
      </c>
    </row>
    <row r="2144" spans="2:6" x14ac:dyDescent="0.3">
      <c r="B2144" s="27" t="s">
        <v>35</v>
      </c>
      <c r="C2144" s="28" t="s">
        <v>13</v>
      </c>
      <c r="D2144" s="28" t="s">
        <v>41</v>
      </c>
      <c r="E2144" s="28">
        <v>0.25</v>
      </c>
      <c r="F2144" s="31">
        <v>73.105480999999997</v>
      </c>
    </row>
    <row r="2145" spans="2:6" x14ac:dyDescent="0.3">
      <c r="B2145" s="25" t="s">
        <v>35</v>
      </c>
      <c r="C2145" s="26" t="s">
        <v>13</v>
      </c>
      <c r="D2145" s="26" t="s">
        <v>41</v>
      </c>
      <c r="E2145" s="26">
        <v>0.25</v>
      </c>
      <c r="F2145" s="30">
        <v>73.105480999999997</v>
      </c>
    </row>
    <row r="2146" spans="2:6" x14ac:dyDescent="0.3">
      <c r="B2146" s="27" t="s">
        <v>35</v>
      </c>
      <c r="C2146" s="28" t="s">
        <v>13</v>
      </c>
      <c r="D2146" s="28" t="s">
        <v>41</v>
      </c>
      <c r="E2146" s="28">
        <v>0.05</v>
      </c>
      <c r="F2146" s="31">
        <v>63.154189000000002</v>
      </c>
    </row>
    <row r="2147" spans="2:6" x14ac:dyDescent="0.3">
      <c r="B2147" s="25" t="s">
        <v>35</v>
      </c>
      <c r="C2147" s="26" t="s">
        <v>13</v>
      </c>
      <c r="D2147" s="26" t="s">
        <v>41</v>
      </c>
      <c r="E2147" s="26">
        <v>0.05</v>
      </c>
      <c r="F2147" s="30">
        <v>63.154189000000002</v>
      </c>
    </row>
    <row r="2148" spans="2:6" x14ac:dyDescent="0.3">
      <c r="B2148" s="27" t="s">
        <v>35</v>
      </c>
      <c r="C2148" s="28" t="s">
        <v>13</v>
      </c>
      <c r="D2148" s="28" t="s">
        <v>41</v>
      </c>
      <c r="E2148" s="28">
        <v>0.05</v>
      </c>
      <c r="F2148" s="31">
        <v>63.154189000000002</v>
      </c>
    </row>
    <row r="2149" spans="2:6" x14ac:dyDescent="0.3">
      <c r="B2149" s="25" t="s">
        <v>35</v>
      </c>
      <c r="C2149" s="26" t="s">
        <v>13</v>
      </c>
      <c r="D2149" s="26" t="s">
        <v>41</v>
      </c>
      <c r="E2149" s="26">
        <v>0</v>
      </c>
      <c r="F2149" s="30">
        <v>50.325896999999998</v>
      </c>
    </row>
    <row r="2150" spans="2:6" x14ac:dyDescent="0.3">
      <c r="B2150" s="27" t="s">
        <v>35</v>
      </c>
      <c r="C2150" s="28" t="s">
        <v>13</v>
      </c>
      <c r="D2150" s="28" t="s">
        <v>41</v>
      </c>
      <c r="E2150" s="28" t="s">
        <v>25</v>
      </c>
      <c r="F2150" s="31">
        <v>82.279321999999993</v>
      </c>
    </row>
    <row r="2151" spans="2:6" x14ac:dyDescent="0.3">
      <c r="B2151" s="25" t="s">
        <v>35</v>
      </c>
      <c r="C2151" s="26" t="s">
        <v>13</v>
      </c>
      <c r="D2151" s="26" t="s">
        <v>42</v>
      </c>
      <c r="E2151" s="26">
        <v>1</v>
      </c>
      <c r="F2151" s="30">
        <v>378.00555200000002</v>
      </c>
    </row>
    <row r="2152" spans="2:6" x14ac:dyDescent="0.3">
      <c r="B2152" s="27" t="s">
        <v>35</v>
      </c>
      <c r="C2152" s="28" t="s">
        <v>13</v>
      </c>
      <c r="D2152" s="28" t="s">
        <v>42</v>
      </c>
      <c r="E2152" s="28">
        <v>0.95</v>
      </c>
      <c r="F2152" s="31">
        <v>321.28573499999999</v>
      </c>
    </row>
    <row r="2153" spans="2:6" x14ac:dyDescent="0.3">
      <c r="B2153" s="25" t="s">
        <v>35</v>
      </c>
      <c r="C2153" s="26" t="s">
        <v>13</v>
      </c>
      <c r="D2153" s="26" t="s">
        <v>42</v>
      </c>
      <c r="E2153" s="26">
        <v>0.95</v>
      </c>
      <c r="F2153" s="30">
        <v>321.28573499999999</v>
      </c>
    </row>
    <row r="2154" spans="2:6" x14ac:dyDescent="0.3">
      <c r="B2154" s="27" t="s">
        <v>35</v>
      </c>
      <c r="C2154" s="28" t="s">
        <v>13</v>
      </c>
      <c r="D2154" s="28" t="s">
        <v>42</v>
      </c>
      <c r="E2154" s="28">
        <v>0.95</v>
      </c>
      <c r="F2154" s="31">
        <v>321.28573499999999</v>
      </c>
    </row>
    <row r="2155" spans="2:6" x14ac:dyDescent="0.3">
      <c r="B2155" s="25" t="s">
        <v>35</v>
      </c>
      <c r="C2155" s="26" t="s">
        <v>13</v>
      </c>
      <c r="D2155" s="26" t="s">
        <v>42</v>
      </c>
      <c r="E2155" s="26">
        <v>0.75</v>
      </c>
      <c r="F2155" s="30">
        <v>294.18350400000003</v>
      </c>
    </row>
    <row r="2156" spans="2:6" x14ac:dyDescent="0.3">
      <c r="B2156" s="27" t="s">
        <v>35</v>
      </c>
      <c r="C2156" s="28" t="s">
        <v>13</v>
      </c>
      <c r="D2156" s="28" t="s">
        <v>42</v>
      </c>
      <c r="E2156" s="28">
        <v>0.75</v>
      </c>
      <c r="F2156" s="31">
        <v>294.18350400000003</v>
      </c>
    </row>
    <row r="2157" spans="2:6" x14ac:dyDescent="0.3">
      <c r="B2157" s="25" t="s">
        <v>35</v>
      </c>
      <c r="C2157" s="26" t="s">
        <v>13</v>
      </c>
      <c r="D2157" s="26" t="s">
        <v>42</v>
      </c>
      <c r="E2157" s="26">
        <v>0.75</v>
      </c>
      <c r="F2157" s="30">
        <v>294.18350400000003</v>
      </c>
    </row>
    <row r="2158" spans="2:6" x14ac:dyDescent="0.3">
      <c r="B2158" s="27" t="s">
        <v>35</v>
      </c>
      <c r="C2158" s="28" t="s">
        <v>13</v>
      </c>
      <c r="D2158" s="28" t="s">
        <v>42</v>
      </c>
      <c r="E2158" s="28">
        <v>0.75</v>
      </c>
      <c r="F2158" s="31">
        <v>294.18350400000003</v>
      </c>
    </row>
    <row r="2159" spans="2:6" x14ac:dyDescent="0.3">
      <c r="B2159" s="25" t="s">
        <v>35</v>
      </c>
      <c r="C2159" s="26" t="s">
        <v>13</v>
      </c>
      <c r="D2159" s="26" t="s">
        <v>42</v>
      </c>
      <c r="E2159" s="26">
        <v>0.5</v>
      </c>
      <c r="F2159" s="30">
        <v>270.77435400000002</v>
      </c>
    </row>
    <row r="2160" spans="2:6" x14ac:dyDescent="0.3">
      <c r="B2160" s="27" t="s">
        <v>35</v>
      </c>
      <c r="C2160" s="28" t="s">
        <v>13</v>
      </c>
      <c r="D2160" s="28" t="s">
        <v>42</v>
      </c>
      <c r="E2160" s="28">
        <v>0.5</v>
      </c>
      <c r="F2160" s="31">
        <v>270.77435400000002</v>
      </c>
    </row>
    <row r="2161" spans="2:6" x14ac:dyDescent="0.3">
      <c r="B2161" s="25" t="s">
        <v>35</v>
      </c>
      <c r="C2161" s="26" t="s">
        <v>13</v>
      </c>
      <c r="D2161" s="26" t="s">
        <v>42</v>
      </c>
      <c r="E2161" s="26">
        <v>0.5</v>
      </c>
      <c r="F2161" s="30">
        <v>270.77435400000002</v>
      </c>
    </row>
    <row r="2162" spans="2:6" x14ac:dyDescent="0.3">
      <c r="B2162" s="27" t="s">
        <v>35</v>
      </c>
      <c r="C2162" s="28" t="s">
        <v>13</v>
      </c>
      <c r="D2162" s="28" t="s">
        <v>42</v>
      </c>
      <c r="E2162" s="28">
        <v>0.5</v>
      </c>
      <c r="F2162" s="31">
        <v>270.77435400000002</v>
      </c>
    </row>
    <row r="2163" spans="2:6" x14ac:dyDescent="0.3">
      <c r="B2163" s="25" t="s">
        <v>35</v>
      </c>
      <c r="C2163" s="26" t="s">
        <v>13</v>
      </c>
      <c r="D2163" s="26" t="s">
        <v>42</v>
      </c>
      <c r="E2163" s="26">
        <v>0.5</v>
      </c>
      <c r="F2163" s="30">
        <v>270.77435400000002</v>
      </c>
    </row>
    <row r="2164" spans="2:6" x14ac:dyDescent="0.3">
      <c r="B2164" s="27" t="s">
        <v>35</v>
      </c>
      <c r="C2164" s="28" t="s">
        <v>13</v>
      </c>
      <c r="D2164" s="28" t="s">
        <v>42</v>
      </c>
      <c r="E2164" s="28">
        <v>0.25</v>
      </c>
      <c r="F2164" s="31">
        <v>247.773301</v>
      </c>
    </row>
    <row r="2165" spans="2:6" x14ac:dyDescent="0.3">
      <c r="B2165" s="25" t="s">
        <v>35</v>
      </c>
      <c r="C2165" s="26" t="s">
        <v>13</v>
      </c>
      <c r="D2165" s="26" t="s">
        <v>42</v>
      </c>
      <c r="E2165" s="26">
        <v>0.25</v>
      </c>
      <c r="F2165" s="30">
        <v>247.773301</v>
      </c>
    </row>
    <row r="2166" spans="2:6" x14ac:dyDescent="0.3">
      <c r="B2166" s="27" t="s">
        <v>35</v>
      </c>
      <c r="C2166" s="28" t="s">
        <v>13</v>
      </c>
      <c r="D2166" s="28" t="s">
        <v>42</v>
      </c>
      <c r="E2166" s="28">
        <v>0.25</v>
      </c>
      <c r="F2166" s="31">
        <v>247.773301</v>
      </c>
    </row>
    <row r="2167" spans="2:6" x14ac:dyDescent="0.3">
      <c r="B2167" s="25" t="s">
        <v>35</v>
      </c>
      <c r="C2167" s="26" t="s">
        <v>13</v>
      </c>
      <c r="D2167" s="26" t="s">
        <v>42</v>
      </c>
      <c r="E2167" s="26">
        <v>0.25</v>
      </c>
      <c r="F2167" s="30">
        <v>247.773301</v>
      </c>
    </row>
    <row r="2168" spans="2:6" x14ac:dyDescent="0.3">
      <c r="B2168" s="27" t="s">
        <v>35</v>
      </c>
      <c r="C2168" s="28" t="s">
        <v>13</v>
      </c>
      <c r="D2168" s="28" t="s">
        <v>42</v>
      </c>
      <c r="E2168" s="28">
        <v>0.05</v>
      </c>
      <c r="F2168" s="31">
        <v>219.99276</v>
      </c>
    </row>
    <row r="2169" spans="2:6" x14ac:dyDescent="0.3">
      <c r="B2169" s="25" t="s">
        <v>35</v>
      </c>
      <c r="C2169" s="26" t="s">
        <v>13</v>
      </c>
      <c r="D2169" s="26" t="s">
        <v>42</v>
      </c>
      <c r="E2169" s="26">
        <v>0.05</v>
      </c>
      <c r="F2169" s="30">
        <v>219.99276</v>
      </c>
    </row>
    <row r="2170" spans="2:6" x14ac:dyDescent="0.3">
      <c r="B2170" s="27" t="s">
        <v>35</v>
      </c>
      <c r="C2170" s="28" t="s">
        <v>13</v>
      </c>
      <c r="D2170" s="28" t="s">
        <v>42</v>
      </c>
      <c r="E2170" s="28">
        <v>0.05</v>
      </c>
      <c r="F2170" s="31">
        <v>219.99276</v>
      </c>
    </row>
    <row r="2171" spans="2:6" x14ac:dyDescent="0.3">
      <c r="B2171" s="25" t="s">
        <v>35</v>
      </c>
      <c r="C2171" s="26" t="s">
        <v>13</v>
      </c>
      <c r="D2171" s="26" t="s">
        <v>42</v>
      </c>
      <c r="E2171" s="26">
        <v>0</v>
      </c>
      <c r="F2171" s="30">
        <v>197.19517300000001</v>
      </c>
    </row>
    <row r="2172" spans="2:6" x14ac:dyDescent="0.3">
      <c r="B2172" s="27" t="s">
        <v>35</v>
      </c>
      <c r="C2172" s="28" t="s">
        <v>13</v>
      </c>
      <c r="D2172" s="28" t="s">
        <v>42</v>
      </c>
      <c r="E2172" s="28" t="s">
        <v>25</v>
      </c>
      <c r="F2172" s="31">
        <v>271.01917800000001</v>
      </c>
    </row>
    <row r="2173" spans="2:6" x14ac:dyDescent="0.3">
      <c r="B2173" s="25" t="s">
        <v>35</v>
      </c>
      <c r="C2173" s="26" t="s">
        <v>13</v>
      </c>
      <c r="D2173" s="26" t="s">
        <v>43</v>
      </c>
      <c r="E2173" s="26">
        <v>1</v>
      </c>
      <c r="F2173" s="30">
        <v>26543523.260000002</v>
      </c>
    </row>
    <row r="2174" spans="2:6" x14ac:dyDescent="0.3">
      <c r="B2174" s="27" t="s">
        <v>35</v>
      </c>
      <c r="C2174" s="28" t="s">
        <v>13</v>
      </c>
      <c r="D2174" s="28" t="s">
        <v>43</v>
      </c>
      <c r="E2174" s="28">
        <v>0.95</v>
      </c>
      <c r="F2174" s="31">
        <v>18795318.989999998</v>
      </c>
    </row>
    <row r="2175" spans="2:6" x14ac:dyDescent="0.3">
      <c r="B2175" s="25" t="s">
        <v>35</v>
      </c>
      <c r="C2175" s="26" t="s">
        <v>13</v>
      </c>
      <c r="D2175" s="26" t="s">
        <v>43</v>
      </c>
      <c r="E2175" s="26">
        <v>0.95</v>
      </c>
      <c r="F2175" s="30">
        <v>18795318.989999998</v>
      </c>
    </row>
    <row r="2176" spans="2:6" x14ac:dyDescent="0.3">
      <c r="B2176" s="27" t="s">
        <v>35</v>
      </c>
      <c r="C2176" s="28" t="s">
        <v>13</v>
      </c>
      <c r="D2176" s="28" t="s">
        <v>43</v>
      </c>
      <c r="E2176" s="28">
        <v>0.95</v>
      </c>
      <c r="F2176" s="31">
        <v>18795318.989999998</v>
      </c>
    </row>
    <row r="2177" spans="2:6" x14ac:dyDescent="0.3">
      <c r="B2177" s="25" t="s">
        <v>35</v>
      </c>
      <c r="C2177" s="26" t="s">
        <v>13</v>
      </c>
      <c r="D2177" s="26" t="s">
        <v>43</v>
      </c>
      <c r="E2177" s="26">
        <v>0.75</v>
      </c>
      <c r="F2177" s="30">
        <v>15554994.289999999</v>
      </c>
    </row>
    <row r="2178" spans="2:6" x14ac:dyDescent="0.3">
      <c r="B2178" s="27" t="s">
        <v>35</v>
      </c>
      <c r="C2178" s="28" t="s">
        <v>13</v>
      </c>
      <c r="D2178" s="28" t="s">
        <v>43</v>
      </c>
      <c r="E2178" s="28">
        <v>0.75</v>
      </c>
      <c r="F2178" s="31">
        <v>15554994.289999999</v>
      </c>
    </row>
    <row r="2179" spans="2:6" x14ac:dyDescent="0.3">
      <c r="B2179" s="25" t="s">
        <v>35</v>
      </c>
      <c r="C2179" s="26" t="s">
        <v>13</v>
      </c>
      <c r="D2179" s="26" t="s">
        <v>43</v>
      </c>
      <c r="E2179" s="26">
        <v>0.75</v>
      </c>
      <c r="F2179" s="30">
        <v>15554994.289999999</v>
      </c>
    </row>
    <row r="2180" spans="2:6" x14ac:dyDescent="0.3">
      <c r="B2180" s="27" t="s">
        <v>35</v>
      </c>
      <c r="C2180" s="28" t="s">
        <v>13</v>
      </c>
      <c r="D2180" s="28" t="s">
        <v>43</v>
      </c>
      <c r="E2180" s="28">
        <v>0.75</v>
      </c>
      <c r="F2180" s="31">
        <v>15554994.289999999</v>
      </c>
    </row>
    <row r="2181" spans="2:6" x14ac:dyDescent="0.3">
      <c r="B2181" s="25" t="s">
        <v>35</v>
      </c>
      <c r="C2181" s="26" t="s">
        <v>13</v>
      </c>
      <c r="D2181" s="26" t="s">
        <v>43</v>
      </c>
      <c r="E2181" s="26">
        <v>0.5</v>
      </c>
      <c r="F2181" s="30">
        <v>13528557.460000001</v>
      </c>
    </row>
    <row r="2182" spans="2:6" x14ac:dyDescent="0.3">
      <c r="B2182" s="27" t="s">
        <v>35</v>
      </c>
      <c r="C2182" s="28" t="s">
        <v>13</v>
      </c>
      <c r="D2182" s="28" t="s">
        <v>43</v>
      </c>
      <c r="E2182" s="28">
        <v>0.5</v>
      </c>
      <c r="F2182" s="31">
        <v>13528557.460000001</v>
      </c>
    </row>
    <row r="2183" spans="2:6" x14ac:dyDescent="0.3">
      <c r="B2183" s="25" t="s">
        <v>35</v>
      </c>
      <c r="C2183" s="26" t="s">
        <v>13</v>
      </c>
      <c r="D2183" s="26" t="s">
        <v>43</v>
      </c>
      <c r="E2183" s="26">
        <v>0.5</v>
      </c>
      <c r="F2183" s="30">
        <v>13528557.460000001</v>
      </c>
    </row>
    <row r="2184" spans="2:6" x14ac:dyDescent="0.3">
      <c r="B2184" s="27" t="s">
        <v>35</v>
      </c>
      <c r="C2184" s="28" t="s">
        <v>13</v>
      </c>
      <c r="D2184" s="28" t="s">
        <v>43</v>
      </c>
      <c r="E2184" s="28">
        <v>0.5</v>
      </c>
      <c r="F2184" s="31">
        <v>13528557.460000001</v>
      </c>
    </row>
    <row r="2185" spans="2:6" x14ac:dyDescent="0.3">
      <c r="B2185" s="25" t="s">
        <v>35</v>
      </c>
      <c r="C2185" s="26" t="s">
        <v>13</v>
      </c>
      <c r="D2185" s="26" t="s">
        <v>43</v>
      </c>
      <c r="E2185" s="26">
        <v>0.5</v>
      </c>
      <c r="F2185" s="30">
        <v>13528557.460000001</v>
      </c>
    </row>
    <row r="2186" spans="2:6" x14ac:dyDescent="0.3">
      <c r="B2186" s="27" t="s">
        <v>35</v>
      </c>
      <c r="C2186" s="28" t="s">
        <v>13</v>
      </c>
      <c r="D2186" s="28" t="s">
        <v>43</v>
      </c>
      <c r="E2186" s="28">
        <v>0.25</v>
      </c>
      <c r="F2186" s="31">
        <v>11671552.35</v>
      </c>
    </row>
    <row r="2187" spans="2:6" x14ac:dyDescent="0.3">
      <c r="B2187" s="25" t="s">
        <v>35</v>
      </c>
      <c r="C2187" s="26" t="s">
        <v>13</v>
      </c>
      <c r="D2187" s="26" t="s">
        <v>43</v>
      </c>
      <c r="E2187" s="26">
        <v>0.25</v>
      </c>
      <c r="F2187" s="30">
        <v>11671552.35</v>
      </c>
    </row>
    <row r="2188" spans="2:6" x14ac:dyDescent="0.3">
      <c r="B2188" s="27" t="s">
        <v>35</v>
      </c>
      <c r="C2188" s="28" t="s">
        <v>13</v>
      </c>
      <c r="D2188" s="28" t="s">
        <v>43</v>
      </c>
      <c r="E2188" s="28">
        <v>0.25</v>
      </c>
      <c r="F2188" s="31">
        <v>11671552.35</v>
      </c>
    </row>
    <row r="2189" spans="2:6" x14ac:dyDescent="0.3">
      <c r="B2189" s="25" t="s">
        <v>35</v>
      </c>
      <c r="C2189" s="26" t="s">
        <v>13</v>
      </c>
      <c r="D2189" s="26" t="s">
        <v>43</v>
      </c>
      <c r="E2189" s="26">
        <v>0.25</v>
      </c>
      <c r="F2189" s="30">
        <v>11671552.35</v>
      </c>
    </row>
    <row r="2190" spans="2:6" x14ac:dyDescent="0.3">
      <c r="B2190" s="27" t="s">
        <v>35</v>
      </c>
      <c r="C2190" s="28" t="s">
        <v>13</v>
      </c>
      <c r="D2190" s="28" t="s">
        <v>43</v>
      </c>
      <c r="E2190" s="28">
        <v>0.05</v>
      </c>
      <c r="F2190" s="31">
        <v>9328566.4959999993</v>
      </c>
    </row>
    <row r="2191" spans="2:6" x14ac:dyDescent="0.3">
      <c r="B2191" s="25" t="s">
        <v>35</v>
      </c>
      <c r="C2191" s="26" t="s">
        <v>13</v>
      </c>
      <c r="D2191" s="26" t="s">
        <v>43</v>
      </c>
      <c r="E2191" s="26">
        <v>0.05</v>
      </c>
      <c r="F2191" s="30">
        <v>9328566.4959999993</v>
      </c>
    </row>
    <row r="2192" spans="2:6" x14ac:dyDescent="0.3">
      <c r="B2192" s="27" t="s">
        <v>35</v>
      </c>
      <c r="C2192" s="28" t="s">
        <v>13</v>
      </c>
      <c r="D2192" s="28" t="s">
        <v>43</v>
      </c>
      <c r="E2192" s="28">
        <v>0.05</v>
      </c>
      <c r="F2192" s="31">
        <v>9328566.4959999993</v>
      </c>
    </row>
    <row r="2193" spans="2:6" x14ac:dyDescent="0.3">
      <c r="B2193" s="25" t="s">
        <v>35</v>
      </c>
      <c r="C2193" s="26" t="s">
        <v>13</v>
      </c>
      <c r="D2193" s="26" t="s">
        <v>43</v>
      </c>
      <c r="E2193" s="26">
        <v>0</v>
      </c>
      <c r="F2193" s="30">
        <v>6138706.8609999996</v>
      </c>
    </row>
    <row r="2194" spans="2:6" x14ac:dyDescent="0.3">
      <c r="B2194" s="27" t="s">
        <v>35</v>
      </c>
      <c r="C2194" s="28" t="s">
        <v>13</v>
      </c>
      <c r="D2194" s="28" t="s">
        <v>43</v>
      </c>
      <c r="E2194" s="28" t="s">
        <v>25</v>
      </c>
      <c r="F2194" s="31">
        <v>13733975.369999999</v>
      </c>
    </row>
    <row r="2195" spans="2:6" x14ac:dyDescent="0.3">
      <c r="B2195" s="25" t="s">
        <v>35</v>
      </c>
      <c r="C2195" s="26" t="s">
        <v>13</v>
      </c>
      <c r="D2195" s="26" t="s">
        <v>44</v>
      </c>
      <c r="E2195" s="26">
        <v>1</v>
      </c>
      <c r="F2195" s="30">
        <v>154.39242100000001</v>
      </c>
    </row>
    <row r="2196" spans="2:6" x14ac:dyDescent="0.3">
      <c r="B2196" s="27" t="s">
        <v>35</v>
      </c>
      <c r="C2196" s="28" t="s">
        <v>13</v>
      </c>
      <c r="D2196" s="28" t="s">
        <v>44</v>
      </c>
      <c r="E2196" s="28">
        <v>0.95</v>
      </c>
      <c r="F2196" s="31">
        <v>110.486293</v>
      </c>
    </row>
    <row r="2197" spans="2:6" x14ac:dyDescent="0.3">
      <c r="B2197" s="25" t="s">
        <v>35</v>
      </c>
      <c r="C2197" s="26" t="s">
        <v>13</v>
      </c>
      <c r="D2197" s="26" t="s">
        <v>44</v>
      </c>
      <c r="E2197" s="26">
        <v>0.95</v>
      </c>
      <c r="F2197" s="30">
        <v>110.486293</v>
      </c>
    </row>
    <row r="2198" spans="2:6" x14ac:dyDescent="0.3">
      <c r="B2198" s="27" t="s">
        <v>35</v>
      </c>
      <c r="C2198" s="28" t="s">
        <v>13</v>
      </c>
      <c r="D2198" s="28" t="s">
        <v>44</v>
      </c>
      <c r="E2198" s="28">
        <v>0.95</v>
      </c>
      <c r="F2198" s="31">
        <v>110.486293</v>
      </c>
    </row>
    <row r="2199" spans="2:6" x14ac:dyDescent="0.3">
      <c r="B2199" s="25" t="s">
        <v>35</v>
      </c>
      <c r="C2199" s="26" t="s">
        <v>13</v>
      </c>
      <c r="D2199" s="26" t="s">
        <v>44</v>
      </c>
      <c r="E2199" s="26">
        <v>0.75</v>
      </c>
      <c r="F2199" s="30">
        <v>94.845763000000005</v>
      </c>
    </row>
    <row r="2200" spans="2:6" x14ac:dyDescent="0.3">
      <c r="B2200" s="27" t="s">
        <v>35</v>
      </c>
      <c r="C2200" s="28" t="s">
        <v>13</v>
      </c>
      <c r="D2200" s="28" t="s">
        <v>44</v>
      </c>
      <c r="E2200" s="28">
        <v>0.75</v>
      </c>
      <c r="F2200" s="31">
        <v>94.845763000000005</v>
      </c>
    </row>
    <row r="2201" spans="2:6" x14ac:dyDescent="0.3">
      <c r="B2201" s="25" t="s">
        <v>35</v>
      </c>
      <c r="C2201" s="26" t="s">
        <v>13</v>
      </c>
      <c r="D2201" s="26" t="s">
        <v>44</v>
      </c>
      <c r="E2201" s="26">
        <v>0.75</v>
      </c>
      <c r="F2201" s="30">
        <v>94.845763000000005</v>
      </c>
    </row>
    <row r="2202" spans="2:6" x14ac:dyDescent="0.3">
      <c r="B2202" s="27" t="s">
        <v>35</v>
      </c>
      <c r="C2202" s="28" t="s">
        <v>13</v>
      </c>
      <c r="D2202" s="28" t="s">
        <v>44</v>
      </c>
      <c r="E2202" s="28">
        <v>0.75</v>
      </c>
      <c r="F2202" s="31">
        <v>94.845763000000005</v>
      </c>
    </row>
    <row r="2203" spans="2:6" x14ac:dyDescent="0.3">
      <c r="B2203" s="25" t="s">
        <v>35</v>
      </c>
      <c r="C2203" s="26" t="s">
        <v>13</v>
      </c>
      <c r="D2203" s="26" t="s">
        <v>44</v>
      </c>
      <c r="E2203" s="26">
        <v>0.5</v>
      </c>
      <c r="F2203" s="30">
        <v>85.138274999999993</v>
      </c>
    </row>
    <row r="2204" spans="2:6" x14ac:dyDescent="0.3">
      <c r="B2204" s="27" t="s">
        <v>35</v>
      </c>
      <c r="C2204" s="28" t="s">
        <v>13</v>
      </c>
      <c r="D2204" s="28" t="s">
        <v>44</v>
      </c>
      <c r="E2204" s="28">
        <v>0.5</v>
      </c>
      <c r="F2204" s="31">
        <v>85.138274999999993</v>
      </c>
    </row>
    <row r="2205" spans="2:6" x14ac:dyDescent="0.3">
      <c r="B2205" s="25" t="s">
        <v>35</v>
      </c>
      <c r="C2205" s="26" t="s">
        <v>13</v>
      </c>
      <c r="D2205" s="26" t="s">
        <v>44</v>
      </c>
      <c r="E2205" s="26">
        <v>0.5</v>
      </c>
      <c r="F2205" s="30">
        <v>85.138274999999993</v>
      </c>
    </row>
    <row r="2206" spans="2:6" x14ac:dyDescent="0.3">
      <c r="B2206" s="27" t="s">
        <v>35</v>
      </c>
      <c r="C2206" s="28" t="s">
        <v>13</v>
      </c>
      <c r="D2206" s="28" t="s">
        <v>44</v>
      </c>
      <c r="E2206" s="28">
        <v>0.5</v>
      </c>
      <c r="F2206" s="31">
        <v>85.138274999999993</v>
      </c>
    </row>
    <row r="2207" spans="2:6" x14ac:dyDescent="0.3">
      <c r="B2207" s="25" t="s">
        <v>35</v>
      </c>
      <c r="C2207" s="26" t="s">
        <v>13</v>
      </c>
      <c r="D2207" s="26" t="s">
        <v>44</v>
      </c>
      <c r="E2207" s="26">
        <v>0.5</v>
      </c>
      <c r="F2207" s="30">
        <v>85.138274999999993</v>
      </c>
    </row>
    <row r="2208" spans="2:6" x14ac:dyDescent="0.3">
      <c r="B2208" s="27" t="s">
        <v>35</v>
      </c>
      <c r="C2208" s="28" t="s">
        <v>13</v>
      </c>
      <c r="D2208" s="28" t="s">
        <v>44</v>
      </c>
      <c r="E2208" s="28">
        <v>0.25</v>
      </c>
      <c r="F2208" s="31">
        <v>76.760755000000003</v>
      </c>
    </row>
    <row r="2209" spans="2:6" x14ac:dyDescent="0.3">
      <c r="B2209" s="25" t="s">
        <v>35</v>
      </c>
      <c r="C2209" s="26" t="s">
        <v>13</v>
      </c>
      <c r="D2209" s="26" t="s">
        <v>44</v>
      </c>
      <c r="E2209" s="26">
        <v>0.25</v>
      </c>
      <c r="F2209" s="30">
        <v>76.760755000000003</v>
      </c>
    </row>
    <row r="2210" spans="2:6" x14ac:dyDescent="0.3">
      <c r="B2210" s="27" t="s">
        <v>35</v>
      </c>
      <c r="C2210" s="28" t="s">
        <v>13</v>
      </c>
      <c r="D2210" s="28" t="s">
        <v>44</v>
      </c>
      <c r="E2210" s="28">
        <v>0.25</v>
      </c>
      <c r="F2210" s="31">
        <v>76.760755000000003</v>
      </c>
    </row>
    <row r="2211" spans="2:6" x14ac:dyDescent="0.3">
      <c r="B2211" s="25" t="s">
        <v>35</v>
      </c>
      <c r="C2211" s="26" t="s">
        <v>13</v>
      </c>
      <c r="D2211" s="26" t="s">
        <v>44</v>
      </c>
      <c r="E2211" s="26">
        <v>0.25</v>
      </c>
      <c r="F2211" s="30">
        <v>76.760755000000003</v>
      </c>
    </row>
    <row r="2212" spans="2:6" x14ac:dyDescent="0.3">
      <c r="B2212" s="27" t="s">
        <v>35</v>
      </c>
      <c r="C2212" s="28" t="s">
        <v>13</v>
      </c>
      <c r="D2212" s="28" t="s">
        <v>44</v>
      </c>
      <c r="E2212" s="28">
        <v>0.05</v>
      </c>
      <c r="F2212" s="31">
        <v>66.311897999999999</v>
      </c>
    </row>
    <row r="2213" spans="2:6" x14ac:dyDescent="0.3">
      <c r="B2213" s="25" t="s">
        <v>35</v>
      </c>
      <c r="C2213" s="26" t="s">
        <v>13</v>
      </c>
      <c r="D2213" s="26" t="s">
        <v>44</v>
      </c>
      <c r="E2213" s="26">
        <v>0.05</v>
      </c>
      <c r="F2213" s="30">
        <v>66.311897999999999</v>
      </c>
    </row>
    <row r="2214" spans="2:6" x14ac:dyDescent="0.3">
      <c r="B2214" s="27" t="s">
        <v>35</v>
      </c>
      <c r="C2214" s="28" t="s">
        <v>13</v>
      </c>
      <c r="D2214" s="28" t="s">
        <v>44</v>
      </c>
      <c r="E2214" s="28">
        <v>0.05</v>
      </c>
      <c r="F2214" s="31">
        <v>66.311897999999999</v>
      </c>
    </row>
    <row r="2215" spans="2:6" x14ac:dyDescent="0.3">
      <c r="B2215" s="25" t="s">
        <v>35</v>
      </c>
      <c r="C2215" s="26" t="s">
        <v>13</v>
      </c>
      <c r="D2215" s="26" t="s">
        <v>44</v>
      </c>
      <c r="E2215" s="26">
        <v>0</v>
      </c>
      <c r="F2215" s="30">
        <v>52.842191999999997</v>
      </c>
    </row>
    <row r="2216" spans="2:6" x14ac:dyDescent="0.3">
      <c r="B2216" s="27" t="s">
        <v>35</v>
      </c>
      <c r="C2216" s="28" t="s">
        <v>13</v>
      </c>
      <c r="D2216" s="28" t="s">
        <v>44</v>
      </c>
      <c r="E2216" s="28" t="s">
        <v>25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35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250364.94023492115</v>
      </c>
      <c r="Q17" s="36">
        <f>'Spot Prices'!Q17/'Spot Prices'!P17*DualFuelMWh!P17</f>
        <v>252498.65362133455</v>
      </c>
      <c r="R17" s="36">
        <f>'Spot Prices'!R17/'Spot Prices'!Q17*DualFuelMWh!Q17</f>
        <v>257089.39857273173</v>
      </c>
      <c r="S17" s="36">
        <f>'Spot Prices'!S17/'Spot Prices'!R17*DualFuelMWh!R17</f>
        <v>261142.19353926068</v>
      </c>
      <c r="T17" s="36">
        <f>'Spot Prices'!T17/'Spot Prices'!S17*DualFuelMWh!S17</f>
        <v>259701.31679332943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207171.28235873068</v>
      </c>
      <c r="Q18" s="36">
        <f>'Spot Prices'!Q18/'Spot Prices'!P18*DualFuelMWh!P18</f>
        <v>210104.78549228961</v>
      </c>
      <c r="R18" s="36">
        <f>'Spot Prices'!R18/'Spot Prices'!Q18*DualFuelMWh!Q18</f>
        <v>214207.24857604198</v>
      </c>
      <c r="S18" s="36">
        <f>'Spot Prices'!S18/'Spot Prices'!R18*DualFuelMWh!R18</f>
        <v>218151.19218326456</v>
      </c>
      <c r="T18" s="36">
        <f>'Spot Prices'!T18/'Spot Prices'!S18*DualFuelMWh!S18</f>
        <v>219228.88909970847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190530.55062567984</v>
      </c>
      <c r="Q19" s="50">
        <f>'Spot Prices'!Q19/'Spot Prices'!P19*DualFuelMWh!P19</f>
        <v>195526.34747881498</v>
      </c>
      <c r="R19" s="50">
        <f>'Spot Prices'!R19/'Spot Prices'!Q19*DualFuelMWh!Q19</f>
        <v>205152.21974769852</v>
      </c>
      <c r="S19" s="50">
        <f>'Spot Prices'!S19/'Spot Prices'!R19*DualFuelMWh!R19</f>
        <v>212990.06636010544</v>
      </c>
      <c r="T19" s="50">
        <f>'Spot Prices'!T19/'Spot Prices'!S19*DualFuelMWh!S19</f>
        <v>214965.60003165741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175583.25788082377</v>
      </c>
      <c r="Q20" s="45">
        <f>'Spot Prices'!Q20/'Spot Prices'!P20*DualFuelMWh!P20</f>
        <v>181395.03000948593</v>
      </c>
      <c r="R20" s="45">
        <f>'Spot Prices'!R20/'Spot Prices'!Q20*DualFuelMWh!Q20</f>
        <v>193537.58647396497</v>
      </c>
      <c r="S20" s="45">
        <f>'Spot Prices'!S20/'Spot Prices'!R20*DualFuelMWh!R20</f>
        <v>202449.64577443781</v>
      </c>
      <c r="T20" s="45">
        <f>'Spot Prices'!T20/'Spot Prices'!S20*DualFuelMWh!S20</f>
        <v>204028.24771802689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156410.1459227562</v>
      </c>
      <c r="Q21" s="50">
        <f>'Spot Prices'!Q21/'Spot Prices'!P21*DualFuelMWh!P21</f>
        <v>159621.87659476136</v>
      </c>
      <c r="R21" s="50">
        <f>'Spot Prices'!R21/'Spot Prices'!Q21*DualFuelMWh!Q21</f>
        <v>165939.0950286591</v>
      </c>
      <c r="S21" s="50">
        <f>'Spot Prices'!S21/'Spot Prices'!R21*DualFuelMWh!R21</f>
        <v>171258.42109138478</v>
      </c>
      <c r="T21" s="50">
        <f>'Spot Prices'!T21/'Spot Prices'!S21*DualFuelMWh!S21</f>
        <v>169819.43058775962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133278.30314736665</v>
      </c>
      <c r="Q22" s="36">
        <f>'Spot Prices'!Q22/'Spot Prices'!P22*DualFuelMWh!P22</f>
        <v>131165.59090006258</v>
      </c>
      <c r="R22" s="36">
        <f>'Spot Prices'!R22/'Spot Prices'!Q22*DualFuelMWh!Q22</f>
        <v>127603.53792857395</v>
      </c>
      <c r="S22" s="36">
        <f>'Spot Prices'!S22/'Spot Prices'!R22*DualFuelMWh!R22</f>
        <v>129342.12575554123</v>
      </c>
      <c r="T22" s="36">
        <f>'Spot Prices'!T22/'Spot Prices'!S22*DualFuelMWh!S22</f>
        <v>124175.19528651932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102437.37321130553</v>
      </c>
      <c r="Q23" s="36">
        <f>'Spot Prices'!Q23/'Spot Prices'!P23*DualFuelMWh!P23</f>
        <v>101146.71012682325</v>
      </c>
      <c r="R23" s="36">
        <f>'Spot Prices'!R23/'Spot Prices'!Q23*DualFuelMWh!Q23</f>
        <v>96199.434936363396</v>
      </c>
      <c r="S23" s="36">
        <f>'Spot Prices'!S23/'Spot Prices'!R23*DualFuelMWh!R23</f>
        <v>96781.000925374479</v>
      </c>
      <c r="T23" s="36">
        <f>'Spot Prices'!T23/'Spot Prices'!S23*DualFuelMWh!S23</f>
        <v>91274.323056198438</v>
      </c>
    </row>
    <row r="24" spans="2:20" x14ac:dyDescent="0.3">
      <c r="B24" s="9" t="s">
        <v>30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173299.39425708252</v>
      </c>
      <c r="Q24" s="50">
        <f>'Spot Prices'!Q24/'Spot Prices'!P24*DualFuelMWh!P24</f>
        <v>176837.10815385333</v>
      </c>
      <c r="R24" s="50">
        <f>'Spot Prices'!R24/'Spot Prices'!Q24*DualFuelMWh!Q24</f>
        <v>183892.75953319561</v>
      </c>
      <c r="S24" s="50">
        <f>'Spot Prices'!S24/'Spot Prices'!R24*DualFuelMWh!R24</f>
        <v>190101.39991275224</v>
      </c>
      <c r="T24" s="50">
        <f>'Spot Prices'!T24/'Spot Prices'!S24*DualFuelMWh!S24</f>
        <v>190010.94318866913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238642.80406683721</v>
      </c>
      <c r="J28" s="15">
        <f t="shared" si="1"/>
        <v>232953.30644772126</v>
      </c>
      <c r="K28" s="15">
        <f t="shared" si="1"/>
        <v>210246.09868375451</v>
      </c>
      <c r="L28" s="15">
        <f t="shared" si="1"/>
        <v>231092.08522806759</v>
      </c>
      <c r="M28" s="15">
        <f t="shared" si="1"/>
        <v>224009.03093617797</v>
      </c>
      <c r="N28" s="15">
        <f t="shared" si="1"/>
        <v>232754.10048218787</v>
      </c>
      <c r="O28" s="15">
        <f t="shared" si="1"/>
        <v>238590.57267949759</v>
      </c>
      <c r="P28" s="36">
        <f>(O28*'Spot Prices'!P5/'Spot Prices'!O5)*($E$26)</f>
        <v>251896.96683573251</v>
      </c>
      <c r="Q28" s="36">
        <f>(P28*'Spot Prices'!Q5/'Spot Prices'!P5)*($E$26)</f>
        <v>254043.73678535092</v>
      </c>
      <c r="R28" s="36">
        <f>(Q28*'Spot Prices'!R5/'Spot Prices'!Q5)*($E$26)</f>
        <v>258662.57330330883</v>
      </c>
      <c r="S28" s="36">
        <f>(R28*'Spot Prices'!S5/'Spot Prices'!R5)*($E$26)</f>
        <v>262740.16802690655</v>
      </c>
      <c r="T28" s="36">
        <f>(S28*'Spot Prices'!T5/'Spot Prices'!S5)*($E$26)</f>
        <v>261290.47430563846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190750.30132349837</v>
      </c>
      <c r="J29" s="15">
        <f t="shared" si="2"/>
        <v>184060.79513665574</v>
      </c>
      <c r="K29" s="15">
        <f t="shared" si="2"/>
        <v>175596.44524397294</v>
      </c>
      <c r="L29" s="15">
        <f t="shared" si="2"/>
        <v>182000.78775743768</v>
      </c>
      <c r="M29" s="15">
        <f t="shared" si="2"/>
        <v>181338.10177563658</v>
      </c>
      <c r="N29" s="15">
        <f t="shared" si="2"/>
        <v>189242.76220379112</v>
      </c>
      <c r="O29" s="15">
        <f t="shared" si="2"/>
        <v>192947.2011323912</v>
      </c>
      <c r="P29" s="36">
        <f>(O29*'Spot Prices'!P6/'Spot Prices'!O6)*($E$26)</f>
        <v>207209.86415192898</v>
      </c>
      <c r="Q29" s="36">
        <f>(P29*'Spot Prices'!Q6/'Spot Prices'!P6)*($E$26)</f>
        <v>210143.91359581606</v>
      </c>
      <c r="R29" s="36">
        <f>(Q29*'Spot Prices'!R6/'Spot Prices'!Q6)*($E$26)</f>
        <v>214247.14068691779</v>
      </c>
      <c r="S29" s="36">
        <f>(R29*'Spot Prices'!S6/'Spot Prices'!R6)*($E$26)</f>
        <v>218191.81878018935</v>
      </c>
      <c r="T29" s="36">
        <f>(S29*'Spot Prices'!T6/'Spot Prices'!S6)*($E$26)</f>
        <v>219269.71639761404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171525.89158548304</v>
      </c>
      <c r="J30" s="47">
        <f t="shared" si="3"/>
        <v>164670.80921355996</v>
      </c>
      <c r="K30" s="47">
        <f t="shared" si="3"/>
        <v>158752.78478129956</v>
      </c>
      <c r="L30" s="47">
        <f t="shared" si="3"/>
        <v>162840.2207559894</v>
      </c>
      <c r="M30" s="47">
        <f t="shared" si="3"/>
        <v>163476.33549461683</v>
      </c>
      <c r="N30" s="47">
        <f t="shared" si="3"/>
        <v>168785.15392005511</v>
      </c>
      <c r="O30" s="47">
        <f t="shared" si="3"/>
        <v>173173.66416011186</v>
      </c>
      <c r="P30" s="50">
        <f>(O30*'Spot Prices'!P7/'Spot Prices'!O7)*($E$26)</f>
        <v>190615.32147671649</v>
      </c>
      <c r="Q30" s="50">
        <f>(P30*'Spot Prices'!Q7/'Spot Prices'!P7)*($E$26)</f>
        <v>195613.34105974695</v>
      </c>
      <c r="R30" s="50">
        <f>(Q30*'Spot Prices'!R7/'Spot Prices'!Q7)*($E$26)</f>
        <v>205243.49607164215</v>
      </c>
      <c r="S30" s="50">
        <f>(R30*'Spot Prices'!S7/'Spot Prices'!R7)*($E$26)</f>
        <v>213084.82989870018</v>
      </c>
      <c r="T30" s="50">
        <f>(S30*'Spot Prices'!T7/'Spot Prices'!S7)*($E$26)</f>
        <v>215061.24252467725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159646.29799846467</v>
      </c>
      <c r="J31" s="42">
        <f t="shared" si="4"/>
        <v>154293.10183796225</v>
      </c>
      <c r="K31" s="42">
        <f t="shared" si="4"/>
        <v>148107.64858995154</v>
      </c>
      <c r="L31" s="42">
        <f t="shared" si="4"/>
        <v>151496.00483421254</v>
      </c>
      <c r="M31" s="42">
        <f t="shared" si="4"/>
        <v>152246.3506442761</v>
      </c>
      <c r="N31" s="42">
        <f t="shared" si="4"/>
        <v>155999.39226669821</v>
      </c>
      <c r="O31" s="42">
        <f t="shared" si="4"/>
        <v>158320.69073138665</v>
      </c>
      <c r="P31" s="45">
        <f>(O31*'Spot Prices'!P8/'Spot Prices'!O8)*($E$26)</f>
        <v>175528.33980351553</v>
      </c>
      <c r="Q31" s="45">
        <f>(P31*'Spot Prices'!Q8/'Spot Prices'!P8)*($E$26)</f>
        <v>181338.29415436159</v>
      </c>
      <c r="R31" s="45">
        <f>(Q31*'Spot Prices'!R8/'Spot Prices'!Q8)*($E$26)</f>
        <v>193477.05272909484</v>
      </c>
      <c r="S31" s="45">
        <f>(R31*'Spot Prices'!S8/'Spot Prices'!R8)*($E$26)</f>
        <v>202386.32455901074</v>
      </c>
      <c r="T31" s="45">
        <f>(S31*'Spot Prices'!T8/'Spot Prices'!S8)*($E$26)</f>
        <v>203964.43275516271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147931.94033921612</v>
      </c>
      <c r="J32" s="47">
        <f t="shared" si="5"/>
        <v>143790.43501435959</v>
      </c>
      <c r="K32" s="47">
        <f t="shared" si="5"/>
        <v>137916.2476488298</v>
      </c>
      <c r="L32" s="47">
        <f t="shared" si="5"/>
        <v>140377.30517766805</v>
      </c>
      <c r="M32" s="47">
        <f t="shared" si="5"/>
        <v>141278.80952701374</v>
      </c>
      <c r="N32" s="47">
        <f t="shared" si="5"/>
        <v>143372.50649876651</v>
      </c>
      <c r="O32" s="47">
        <f t="shared" si="5"/>
        <v>143148.28019667001</v>
      </c>
      <c r="P32" s="50">
        <f>(O32*'Spot Prices'!P9/'Spot Prices'!O9)*($E$26)</f>
        <v>156189.77570079398</v>
      </c>
      <c r="Q32" s="50">
        <f>(P32*'Spot Prices'!Q9/'Spot Prices'!P9)*($E$26)</f>
        <v>159396.98128398924</v>
      </c>
      <c r="R32" s="50">
        <f>(Q32*'Spot Prices'!R9/'Spot Prices'!Q9)*($E$26)</f>
        <v>165705.29922859804</v>
      </c>
      <c r="S32" s="50">
        <f>(R32*'Spot Prices'!S9/'Spot Prices'!R9)*($E$26)</f>
        <v>171017.13075790828</v>
      </c>
      <c r="T32" s="50">
        <f>(S32*'Spot Prices'!T9/'Spot Prices'!S9)*($E$26)</f>
        <v>169580.16768450395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130983.81869903269</v>
      </c>
      <c r="J33" s="15">
        <f t="shared" si="6"/>
        <v>128682.39507288796</v>
      </c>
      <c r="K33" s="15">
        <f t="shared" si="6"/>
        <v>124433.64126252235</v>
      </c>
      <c r="L33" s="15">
        <f t="shared" si="6"/>
        <v>124369.99535576144</v>
      </c>
      <c r="M33" s="15">
        <f t="shared" si="6"/>
        <v>124934.72660834789</v>
      </c>
      <c r="N33" s="15">
        <f t="shared" si="6"/>
        <v>124899.79978824983</v>
      </c>
      <c r="O33" s="15">
        <f t="shared" si="6"/>
        <v>125372.51107313488</v>
      </c>
      <c r="P33" s="36">
        <f>(O33*'Spot Prices'!P10/'Spot Prices'!O10)*($E$26)</f>
        <v>133098.84685310841</v>
      </c>
      <c r="Q33" s="36">
        <f>(P33*'Spot Prices'!Q10/'Spot Prices'!P10)*($E$26)</f>
        <v>130988.97932622605</v>
      </c>
      <c r="R33" s="36">
        <f>(Q33*'Spot Prices'!R10/'Spot Prices'!Q10)*($E$26)</f>
        <v>127431.72258046297</v>
      </c>
      <c r="S33" s="36">
        <f>(R33*'Spot Prices'!S10/'Spot Prices'!R10)*($E$26)</f>
        <v>129167.96943728506</v>
      </c>
      <c r="T33" s="36">
        <f>(S33*'Spot Prices'!T10/'Spot Prices'!S10)*($E$26)</f>
        <v>124007.9961261258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98837.471466645278</v>
      </c>
      <c r="J34" s="15">
        <f t="shared" si="7"/>
        <v>91108.351275440305</v>
      </c>
      <c r="K34" s="15">
        <f t="shared" si="7"/>
        <v>89622.406525401864</v>
      </c>
      <c r="L34" s="15">
        <f t="shared" si="7"/>
        <v>89159.424580887193</v>
      </c>
      <c r="M34" s="15">
        <f t="shared" si="7"/>
        <v>92246.869277360936</v>
      </c>
      <c r="N34" s="15">
        <f t="shared" si="7"/>
        <v>98409.438287552606</v>
      </c>
      <c r="O34" s="15">
        <f t="shared" si="7"/>
        <v>98214.39119888701</v>
      </c>
      <c r="P34" s="36">
        <f>(O34*'Spot Prices'!P11/'Spot Prices'!O11)*($E$26)</f>
        <v>102205.61400083452</v>
      </c>
      <c r="Q34" s="36">
        <f>(P34*'Spot Prices'!Q11/'Spot Prices'!P11)*($E$26)</f>
        <v>100917.87097421849</v>
      </c>
      <c r="R34" s="36">
        <f>(Q34*'Spot Prices'!R11/'Spot Prices'!Q11)*($E$26)</f>
        <v>95981.788735668481</v>
      </c>
      <c r="S34" s="36">
        <f>(R34*'Spot Prices'!S11/'Spot Prices'!R11)*($E$26)</f>
        <v>96562.038961982573</v>
      </c>
      <c r="T34" s="36">
        <f>(S34*'Spot Prices'!T11/'Spot Prices'!S11)*($E$26)</f>
        <v>91067.819664080584</v>
      </c>
    </row>
    <row r="35" spans="2:20" x14ac:dyDescent="0.3">
      <c r="B35" s="9" t="s">
        <v>30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160244.34752527453</v>
      </c>
      <c r="J35" s="47">
        <f t="shared" si="8"/>
        <v>154920.9041336173</v>
      </c>
      <c r="K35" s="47">
        <f t="shared" si="8"/>
        <v>148778.81369962334</v>
      </c>
      <c r="L35" s="47">
        <f t="shared" si="8"/>
        <v>152143.22705866609</v>
      </c>
      <c r="M35" s="47">
        <f t="shared" si="8"/>
        <v>152658.57241618467</v>
      </c>
      <c r="N35" s="47">
        <f t="shared" si="8"/>
        <v>156463.47470018643</v>
      </c>
      <c r="O35" s="47">
        <f t="shared" si="8"/>
        <v>158767.28508726554</v>
      </c>
      <c r="P35" s="50">
        <f>(O35*'Spot Prices'!P12/'Spot Prices'!O12)*($E$26)</f>
        <v>173303.67969938379</v>
      </c>
      <c r="Q35" s="50">
        <f>(P35*'Spot Prices'!Q12/'Spot Prices'!P12)*($E$26)</f>
        <v>176841.48107868072</v>
      </c>
      <c r="R35" s="50">
        <f>(Q35*'Spot Prices'!R12/'Spot Prices'!Q12)*($E$26)</f>
        <v>183897.30693403323</v>
      </c>
      <c r="S35" s="50">
        <f>(R35*'Spot Prices'!S12/'Spot Prices'!R12)*($E$26)</f>
        <v>190106.10084424834</v>
      </c>
      <c r="T35" s="50">
        <f>(S35*'Spot Prices'!T12/'Spot Prices'!S12)*($E$26)</f>
        <v>190015.64188330184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25" t="s">
        <v>35</v>
      </c>
      <c r="C39" s="26" t="s">
        <v>3</v>
      </c>
      <c r="D39" s="26" t="s">
        <v>36</v>
      </c>
      <c r="E39" s="26">
        <v>1</v>
      </c>
      <c r="F39" s="30">
        <v>198390.875</v>
      </c>
    </row>
    <row r="40" spans="2:20" x14ac:dyDescent="0.3">
      <c r="B40" s="27" t="s">
        <v>35</v>
      </c>
      <c r="C40" s="28" t="s">
        <v>3</v>
      </c>
      <c r="D40" s="28" t="s">
        <v>36</v>
      </c>
      <c r="E40" s="28">
        <v>0.95</v>
      </c>
      <c r="F40" s="31">
        <v>152352.45000000001</v>
      </c>
    </row>
    <row r="41" spans="2:20" x14ac:dyDescent="0.3">
      <c r="B41" s="25" t="s">
        <v>35</v>
      </c>
      <c r="C41" s="26" t="s">
        <v>3</v>
      </c>
      <c r="D41" s="26" t="s">
        <v>36</v>
      </c>
      <c r="E41" s="26">
        <v>0.95</v>
      </c>
      <c r="F41" s="30">
        <v>152352.45000000001</v>
      </c>
    </row>
    <row r="42" spans="2:20" x14ac:dyDescent="0.3">
      <c r="B42" s="27" t="s">
        <v>35</v>
      </c>
      <c r="C42" s="28" t="s">
        <v>3</v>
      </c>
      <c r="D42" s="28" t="s">
        <v>36</v>
      </c>
      <c r="E42" s="28">
        <v>0.95</v>
      </c>
      <c r="F42" s="31">
        <v>152352.45000000001</v>
      </c>
    </row>
    <row r="43" spans="2:20" x14ac:dyDescent="0.3">
      <c r="B43" s="25" t="s">
        <v>35</v>
      </c>
      <c r="C43" s="26" t="s">
        <v>3</v>
      </c>
      <c r="D43" s="26" t="s">
        <v>36</v>
      </c>
      <c r="E43" s="26">
        <v>0.75</v>
      </c>
      <c r="F43" s="30">
        <v>132782.45000000001</v>
      </c>
    </row>
    <row r="44" spans="2:20" x14ac:dyDescent="0.3">
      <c r="B44" s="27" t="s">
        <v>35</v>
      </c>
      <c r="C44" s="28" t="s">
        <v>3</v>
      </c>
      <c r="D44" s="28" t="s">
        <v>36</v>
      </c>
      <c r="E44" s="28">
        <v>0.75</v>
      </c>
      <c r="F44" s="31">
        <v>132782.45000000001</v>
      </c>
    </row>
    <row r="45" spans="2:20" x14ac:dyDescent="0.3">
      <c r="B45" s="25" t="s">
        <v>35</v>
      </c>
      <c r="C45" s="26" t="s">
        <v>3</v>
      </c>
      <c r="D45" s="26" t="s">
        <v>36</v>
      </c>
      <c r="E45" s="26">
        <v>0.75</v>
      </c>
      <c r="F45" s="30">
        <v>132782.45000000001</v>
      </c>
    </row>
    <row r="46" spans="2:20" x14ac:dyDescent="0.3">
      <c r="B46" s="27" t="s">
        <v>35</v>
      </c>
      <c r="C46" s="28" t="s">
        <v>3</v>
      </c>
      <c r="D46" s="28" t="s">
        <v>36</v>
      </c>
      <c r="E46" s="28">
        <v>0.75</v>
      </c>
      <c r="F46" s="31">
        <v>132782.45000000001</v>
      </c>
    </row>
    <row r="47" spans="2:20" x14ac:dyDescent="0.3">
      <c r="B47" s="25" t="s">
        <v>35</v>
      </c>
      <c r="C47" s="26" t="s">
        <v>3</v>
      </c>
      <c r="D47" s="26" t="s">
        <v>36</v>
      </c>
      <c r="E47" s="26">
        <v>0.5</v>
      </c>
      <c r="F47" s="30">
        <v>122752.825</v>
      </c>
    </row>
    <row r="48" spans="2:20" x14ac:dyDescent="0.3">
      <c r="B48" s="27" t="s">
        <v>35</v>
      </c>
      <c r="C48" s="28" t="s">
        <v>3</v>
      </c>
      <c r="D48" s="28" t="s">
        <v>36</v>
      </c>
      <c r="E48" s="28">
        <v>0.5</v>
      </c>
      <c r="F48" s="31">
        <v>122752.825</v>
      </c>
    </row>
    <row r="49" spans="2:6" x14ac:dyDescent="0.3">
      <c r="B49" s="25" t="s">
        <v>35</v>
      </c>
      <c r="C49" s="26" t="s">
        <v>3</v>
      </c>
      <c r="D49" s="26" t="s">
        <v>36</v>
      </c>
      <c r="E49" s="26">
        <v>0.5</v>
      </c>
      <c r="F49" s="30">
        <v>122752.825</v>
      </c>
    </row>
    <row r="50" spans="2:6" x14ac:dyDescent="0.3">
      <c r="B50" s="27" t="s">
        <v>35</v>
      </c>
      <c r="C50" s="28" t="s">
        <v>3</v>
      </c>
      <c r="D50" s="28" t="s">
        <v>36</v>
      </c>
      <c r="E50" s="28">
        <v>0.5</v>
      </c>
      <c r="F50" s="31">
        <v>122752.825</v>
      </c>
    </row>
    <row r="51" spans="2:6" x14ac:dyDescent="0.3">
      <c r="B51" s="25" t="s">
        <v>35</v>
      </c>
      <c r="C51" s="26" t="s">
        <v>3</v>
      </c>
      <c r="D51" s="26" t="s">
        <v>36</v>
      </c>
      <c r="E51" s="26">
        <v>0.5</v>
      </c>
      <c r="F51" s="30">
        <v>122752.825</v>
      </c>
    </row>
    <row r="52" spans="2:6" x14ac:dyDescent="0.3">
      <c r="B52" s="27" t="s">
        <v>35</v>
      </c>
      <c r="C52" s="28" t="s">
        <v>3</v>
      </c>
      <c r="D52" s="28" t="s">
        <v>36</v>
      </c>
      <c r="E52" s="28">
        <v>0.25</v>
      </c>
      <c r="F52" s="31">
        <v>113652.77499999999</v>
      </c>
    </row>
    <row r="53" spans="2:6" x14ac:dyDescent="0.3">
      <c r="B53" s="25" t="s">
        <v>35</v>
      </c>
      <c r="C53" s="26" t="s">
        <v>3</v>
      </c>
      <c r="D53" s="26" t="s">
        <v>36</v>
      </c>
      <c r="E53" s="26">
        <v>0.25</v>
      </c>
      <c r="F53" s="30">
        <v>113652.77499999999</v>
      </c>
    </row>
    <row r="54" spans="2:6" x14ac:dyDescent="0.3">
      <c r="B54" s="27" t="s">
        <v>35</v>
      </c>
      <c r="C54" s="28" t="s">
        <v>3</v>
      </c>
      <c r="D54" s="28" t="s">
        <v>36</v>
      </c>
      <c r="E54" s="28">
        <v>0.25</v>
      </c>
      <c r="F54" s="31">
        <v>113652.77499999999</v>
      </c>
    </row>
    <row r="55" spans="2:6" x14ac:dyDescent="0.3">
      <c r="B55" s="25" t="s">
        <v>35</v>
      </c>
      <c r="C55" s="26" t="s">
        <v>3</v>
      </c>
      <c r="D55" s="26" t="s">
        <v>36</v>
      </c>
      <c r="E55" s="26">
        <v>0.25</v>
      </c>
      <c r="F55" s="30">
        <v>113652.77499999999</v>
      </c>
    </row>
    <row r="56" spans="2:6" x14ac:dyDescent="0.3">
      <c r="B56" s="27" t="s">
        <v>35</v>
      </c>
      <c r="C56" s="28" t="s">
        <v>3</v>
      </c>
      <c r="D56" s="28" t="s">
        <v>36</v>
      </c>
      <c r="E56" s="28">
        <v>0.05</v>
      </c>
      <c r="F56" s="31">
        <v>101225.825</v>
      </c>
    </row>
    <row r="57" spans="2:6" x14ac:dyDescent="0.3">
      <c r="B57" s="25" t="s">
        <v>35</v>
      </c>
      <c r="C57" s="26" t="s">
        <v>3</v>
      </c>
      <c r="D57" s="26" t="s">
        <v>36</v>
      </c>
      <c r="E57" s="26">
        <v>0.05</v>
      </c>
      <c r="F57" s="30">
        <v>101225.825</v>
      </c>
    </row>
    <row r="58" spans="2:6" x14ac:dyDescent="0.3">
      <c r="B58" s="27" t="s">
        <v>35</v>
      </c>
      <c r="C58" s="28" t="s">
        <v>3</v>
      </c>
      <c r="D58" s="28" t="s">
        <v>36</v>
      </c>
      <c r="E58" s="28">
        <v>0.05</v>
      </c>
      <c r="F58" s="31">
        <v>101225.825</v>
      </c>
    </row>
    <row r="59" spans="2:6" x14ac:dyDescent="0.3">
      <c r="B59" s="25" t="s">
        <v>35</v>
      </c>
      <c r="C59" s="26" t="s">
        <v>3</v>
      </c>
      <c r="D59" s="26" t="s">
        <v>36</v>
      </c>
      <c r="E59" s="26">
        <v>0</v>
      </c>
      <c r="F59" s="30">
        <v>71234.8</v>
      </c>
    </row>
    <row r="60" spans="2:6" x14ac:dyDescent="0.3">
      <c r="B60" s="27" t="s">
        <v>35</v>
      </c>
      <c r="C60" s="28" t="s">
        <v>3</v>
      </c>
      <c r="D60" s="28" t="s">
        <v>36</v>
      </c>
      <c r="E60" s="28" t="s">
        <v>25</v>
      </c>
      <c r="F60" s="31">
        <v>124118.9795</v>
      </c>
    </row>
    <row r="61" spans="2:6" x14ac:dyDescent="0.3">
      <c r="B61" s="25" t="s">
        <v>35</v>
      </c>
      <c r="C61" s="26" t="s">
        <v>3</v>
      </c>
      <c r="D61" s="26" t="s">
        <v>37</v>
      </c>
      <c r="E61" s="26">
        <v>1</v>
      </c>
      <c r="F61" s="30">
        <v>43507940.329999998</v>
      </c>
    </row>
    <row r="62" spans="2:6" x14ac:dyDescent="0.3">
      <c r="B62" s="27" t="s">
        <v>35</v>
      </c>
      <c r="C62" s="28" t="s">
        <v>3</v>
      </c>
      <c r="D62" s="28" t="s">
        <v>37</v>
      </c>
      <c r="E62" s="28">
        <v>0.95</v>
      </c>
      <c r="F62" s="31">
        <v>29305588.129999999</v>
      </c>
    </row>
    <row r="63" spans="2:6" x14ac:dyDescent="0.3">
      <c r="B63" s="25" t="s">
        <v>35</v>
      </c>
      <c r="C63" s="26" t="s">
        <v>3</v>
      </c>
      <c r="D63" s="26" t="s">
        <v>37</v>
      </c>
      <c r="E63" s="26">
        <v>0.95</v>
      </c>
      <c r="F63" s="30">
        <v>29305588.129999999</v>
      </c>
    </row>
    <row r="64" spans="2:6" x14ac:dyDescent="0.3">
      <c r="B64" s="27" t="s">
        <v>35</v>
      </c>
      <c r="C64" s="28" t="s">
        <v>3</v>
      </c>
      <c r="D64" s="28" t="s">
        <v>37</v>
      </c>
      <c r="E64" s="28">
        <v>0.95</v>
      </c>
      <c r="F64" s="31">
        <v>29305588.129999999</v>
      </c>
    </row>
    <row r="65" spans="2:6" x14ac:dyDescent="0.3">
      <c r="B65" s="25" t="s">
        <v>35</v>
      </c>
      <c r="C65" s="26" t="s">
        <v>3</v>
      </c>
      <c r="D65" s="26" t="s">
        <v>37</v>
      </c>
      <c r="E65" s="26">
        <v>0.75</v>
      </c>
      <c r="F65" s="30">
        <v>24392328.16</v>
      </c>
    </row>
    <row r="66" spans="2:6" x14ac:dyDescent="0.3">
      <c r="B66" s="27" t="s">
        <v>35</v>
      </c>
      <c r="C66" s="28" t="s">
        <v>3</v>
      </c>
      <c r="D66" s="28" t="s">
        <v>37</v>
      </c>
      <c r="E66" s="28">
        <v>0.75</v>
      </c>
      <c r="F66" s="31">
        <v>24392328.16</v>
      </c>
    </row>
    <row r="67" spans="2:6" x14ac:dyDescent="0.3">
      <c r="B67" s="25" t="s">
        <v>35</v>
      </c>
      <c r="C67" s="26" t="s">
        <v>3</v>
      </c>
      <c r="D67" s="26" t="s">
        <v>37</v>
      </c>
      <c r="E67" s="26">
        <v>0.75</v>
      </c>
      <c r="F67" s="30">
        <v>24392328.16</v>
      </c>
    </row>
    <row r="68" spans="2:6" x14ac:dyDescent="0.3">
      <c r="B68" s="27" t="s">
        <v>35</v>
      </c>
      <c r="C68" s="28" t="s">
        <v>3</v>
      </c>
      <c r="D68" s="28" t="s">
        <v>37</v>
      </c>
      <c r="E68" s="28">
        <v>0.75</v>
      </c>
      <c r="F68" s="31">
        <v>24392328.16</v>
      </c>
    </row>
    <row r="69" spans="2:6" x14ac:dyDescent="0.3">
      <c r="B69" s="25" t="s">
        <v>35</v>
      </c>
      <c r="C69" s="26" t="s">
        <v>3</v>
      </c>
      <c r="D69" s="26" t="s">
        <v>37</v>
      </c>
      <c r="E69" s="26">
        <v>0.5</v>
      </c>
      <c r="F69" s="30">
        <v>21539226.109999999</v>
      </c>
    </row>
    <row r="70" spans="2:6" x14ac:dyDescent="0.3">
      <c r="B70" s="27" t="s">
        <v>35</v>
      </c>
      <c r="C70" s="28" t="s">
        <v>3</v>
      </c>
      <c r="D70" s="28" t="s">
        <v>37</v>
      </c>
      <c r="E70" s="28">
        <v>0.5</v>
      </c>
      <c r="F70" s="31">
        <v>21539226.109999999</v>
      </c>
    </row>
    <row r="71" spans="2:6" x14ac:dyDescent="0.3">
      <c r="B71" s="25" t="s">
        <v>35</v>
      </c>
      <c r="C71" s="26" t="s">
        <v>3</v>
      </c>
      <c r="D71" s="26" t="s">
        <v>37</v>
      </c>
      <c r="E71" s="26">
        <v>0.5</v>
      </c>
      <c r="F71" s="30">
        <v>21539226.109999999</v>
      </c>
    </row>
    <row r="72" spans="2:6" x14ac:dyDescent="0.3">
      <c r="B72" s="27" t="s">
        <v>35</v>
      </c>
      <c r="C72" s="28" t="s">
        <v>3</v>
      </c>
      <c r="D72" s="28" t="s">
        <v>37</v>
      </c>
      <c r="E72" s="28">
        <v>0.5</v>
      </c>
      <c r="F72" s="31">
        <v>21539226.109999999</v>
      </c>
    </row>
    <row r="73" spans="2:6" x14ac:dyDescent="0.3">
      <c r="B73" s="25" t="s">
        <v>35</v>
      </c>
      <c r="C73" s="26" t="s">
        <v>3</v>
      </c>
      <c r="D73" s="26" t="s">
        <v>37</v>
      </c>
      <c r="E73" s="26">
        <v>0.5</v>
      </c>
      <c r="F73" s="30">
        <v>21539226.109999999</v>
      </c>
    </row>
    <row r="74" spans="2:6" x14ac:dyDescent="0.3">
      <c r="B74" s="27" t="s">
        <v>35</v>
      </c>
      <c r="C74" s="28" t="s">
        <v>3</v>
      </c>
      <c r="D74" s="28" t="s">
        <v>37</v>
      </c>
      <c r="E74" s="28">
        <v>0.25</v>
      </c>
      <c r="F74" s="31">
        <v>19028025.210000001</v>
      </c>
    </row>
    <row r="75" spans="2:6" x14ac:dyDescent="0.3">
      <c r="B75" s="25" t="s">
        <v>35</v>
      </c>
      <c r="C75" s="26" t="s">
        <v>3</v>
      </c>
      <c r="D75" s="26" t="s">
        <v>37</v>
      </c>
      <c r="E75" s="26">
        <v>0.25</v>
      </c>
      <c r="F75" s="30">
        <v>19028025.210000001</v>
      </c>
    </row>
    <row r="76" spans="2:6" x14ac:dyDescent="0.3">
      <c r="B76" s="27" t="s">
        <v>35</v>
      </c>
      <c r="C76" s="28" t="s">
        <v>3</v>
      </c>
      <c r="D76" s="28" t="s">
        <v>37</v>
      </c>
      <c r="E76" s="28">
        <v>0.25</v>
      </c>
      <c r="F76" s="31">
        <v>19028025.210000001</v>
      </c>
    </row>
    <row r="77" spans="2:6" x14ac:dyDescent="0.3">
      <c r="B77" s="25" t="s">
        <v>35</v>
      </c>
      <c r="C77" s="26" t="s">
        <v>3</v>
      </c>
      <c r="D77" s="26" t="s">
        <v>37</v>
      </c>
      <c r="E77" s="26">
        <v>0.25</v>
      </c>
      <c r="F77" s="30">
        <v>19028025.210000001</v>
      </c>
    </row>
    <row r="78" spans="2:6" x14ac:dyDescent="0.3">
      <c r="B78" s="27" t="s">
        <v>35</v>
      </c>
      <c r="C78" s="28" t="s">
        <v>3</v>
      </c>
      <c r="D78" s="28" t="s">
        <v>37</v>
      </c>
      <c r="E78" s="28">
        <v>0.05</v>
      </c>
      <c r="F78" s="31">
        <v>15836763.869999999</v>
      </c>
    </row>
    <row r="79" spans="2:6" x14ac:dyDescent="0.3">
      <c r="B79" s="25" t="s">
        <v>35</v>
      </c>
      <c r="C79" s="26" t="s">
        <v>3</v>
      </c>
      <c r="D79" s="26" t="s">
        <v>37</v>
      </c>
      <c r="E79" s="26">
        <v>0.05</v>
      </c>
      <c r="F79" s="30">
        <v>15836763.869999999</v>
      </c>
    </row>
    <row r="80" spans="2:6" x14ac:dyDescent="0.3">
      <c r="B80" s="27" t="s">
        <v>35</v>
      </c>
      <c r="C80" s="28" t="s">
        <v>3</v>
      </c>
      <c r="D80" s="28" t="s">
        <v>37</v>
      </c>
      <c r="E80" s="28">
        <v>0.05</v>
      </c>
      <c r="F80" s="31">
        <v>15836763.869999999</v>
      </c>
    </row>
    <row r="81" spans="2:6" x14ac:dyDescent="0.3">
      <c r="B81" s="25" t="s">
        <v>35</v>
      </c>
      <c r="C81" s="26" t="s">
        <v>3</v>
      </c>
      <c r="D81" s="26" t="s">
        <v>37</v>
      </c>
      <c r="E81" s="26">
        <v>0</v>
      </c>
      <c r="F81" s="30">
        <v>9338929.398</v>
      </c>
    </row>
    <row r="82" spans="2:6" x14ac:dyDescent="0.3">
      <c r="B82" s="27" t="s">
        <v>35</v>
      </c>
      <c r="C82" s="28" t="s">
        <v>3</v>
      </c>
      <c r="D82" s="28" t="s">
        <v>37</v>
      </c>
      <c r="E82" s="28" t="s">
        <v>25</v>
      </c>
      <c r="F82" s="31">
        <v>21914579.329999998</v>
      </c>
    </row>
    <row r="83" spans="2:6" x14ac:dyDescent="0.3">
      <c r="B83" s="25" t="s">
        <v>35</v>
      </c>
      <c r="C83" s="26" t="s">
        <v>3</v>
      </c>
      <c r="D83" s="26" t="s">
        <v>38</v>
      </c>
      <c r="E83" s="26">
        <v>1</v>
      </c>
      <c r="F83" s="30">
        <v>21128140.879999999</v>
      </c>
    </row>
    <row r="84" spans="2:6" x14ac:dyDescent="0.3">
      <c r="B84" s="27" t="s">
        <v>35</v>
      </c>
      <c r="C84" s="28" t="s">
        <v>3</v>
      </c>
      <c r="D84" s="28" t="s">
        <v>38</v>
      </c>
      <c r="E84" s="28">
        <v>0.95</v>
      </c>
      <c r="F84" s="31">
        <v>15047613.039999999</v>
      </c>
    </row>
    <row r="85" spans="2:6" x14ac:dyDescent="0.3">
      <c r="B85" s="25" t="s">
        <v>35</v>
      </c>
      <c r="C85" s="26" t="s">
        <v>3</v>
      </c>
      <c r="D85" s="26" t="s">
        <v>38</v>
      </c>
      <c r="E85" s="26">
        <v>0.95</v>
      </c>
      <c r="F85" s="30">
        <v>15047613.039999999</v>
      </c>
    </row>
    <row r="86" spans="2:6" x14ac:dyDescent="0.3">
      <c r="B86" s="27" t="s">
        <v>35</v>
      </c>
      <c r="C86" s="28" t="s">
        <v>3</v>
      </c>
      <c r="D86" s="28" t="s">
        <v>38</v>
      </c>
      <c r="E86" s="28">
        <v>0.95</v>
      </c>
      <c r="F86" s="31">
        <v>15047613.039999999</v>
      </c>
    </row>
    <row r="87" spans="2:6" x14ac:dyDescent="0.3">
      <c r="B87" s="25" t="s">
        <v>35</v>
      </c>
      <c r="C87" s="26" t="s">
        <v>3</v>
      </c>
      <c r="D87" s="26" t="s">
        <v>38</v>
      </c>
      <c r="E87" s="26">
        <v>0.75</v>
      </c>
      <c r="F87" s="30">
        <v>12705160.75</v>
      </c>
    </row>
    <row r="88" spans="2:6" x14ac:dyDescent="0.3">
      <c r="B88" s="27" t="s">
        <v>35</v>
      </c>
      <c r="C88" s="28" t="s">
        <v>3</v>
      </c>
      <c r="D88" s="28" t="s">
        <v>38</v>
      </c>
      <c r="E88" s="28">
        <v>0.75</v>
      </c>
      <c r="F88" s="31">
        <v>12705160.75</v>
      </c>
    </row>
    <row r="89" spans="2:6" x14ac:dyDescent="0.3">
      <c r="B89" s="25" t="s">
        <v>35</v>
      </c>
      <c r="C89" s="26" t="s">
        <v>3</v>
      </c>
      <c r="D89" s="26" t="s">
        <v>38</v>
      </c>
      <c r="E89" s="26">
        <v>0.75</v>
      </c>
      <c r="F89" s="30">
        <v>12705160.75</v>
      </c>
    </row>
    <row r="90" spans="2:6" x14ac:dyDescent="0.3">
      <c r="B90" s="27" t="s">
        <v>35</v>
      </c>
      <c r="C90" s="28" t="s">
        <v>3</v>
      </c>
      <c r="D90" s="28" t="s">
        <v>38</v>
      </c>
      <c r="E90" s="28">
        <v>0.75</v>
      </c>
      <c r="F90" s="31">
        <v>12705160.75</v>
      </c>
    </row>
    <row r="91" spans="2:6" x14ac:dyDescent="0.3">
      <c r="B91" s="25" t="s">
        <v>35</v>
      </c>
      <c r="C91" s="26" t="s">
        <v>3</v>
      </c>
      <c r="D91" s="26" t="s">
        <v>38</v>
      </c>
      <c r="E91" s="26">
        <v>0.5</v>
      </c>
      <c r="F91" s="30">
        <v>11128271.25</v>
      </c>
    </row>
    <row r="92" spans="2:6" x14ac:dyDescent="0.3">
      <c r="B92" s="27" t="s">
        <v>35</v>
      </c>
      <c r="C92" s="28" t="s">
        <v>3</v>
      </c>
      <c r="D92" s="28" t="s">
        <v>38</v>
      </c>
      <c r="E92" s="28">
        <v>0.5</v>
      </c>
      <c r="F92" s="31">
        <v>11128271.25</v>
      </c>
    </row>
    <row r="93" spans="2:6" x14ac:dyDescent="0.3">
      <c r="B93" s="25" t="s">
        <v>35</v>
      </c>
      <c r="C93" s="26" t="s">
        <v>3</v>
      </c>
      <c r="D93" s="26" t="s">
        <v>38</v>
      </c>
      <c r="E93" s="26">
        <v>0.5</v>
      </c>
      <c r="F93" s="30">
        <v>11128271.25</v>
      </c>
    </row>
    <row r="94" spans="2:6" x14ac:dyDescent="0.3">
      <c r="B94" s="27" t="s">
        <v>35</v>
      </c>
      <c r="C94" s="28" t="s">
        <v>3</v>
      </c>
      <c r="D94" s="28" t="s">
        <v>38</v>
      </c>
      <c r="E94" s="28">
        <v>0.5</v>
      </c>
      <c r="F94" s="31">
        <v>11128271.25</v>
      </c>
    </row>
    <row r="95" spans="2:6" x14ac:dyDescent="0.3">
      <c r="B95" s="25" t="s">
        <v>35</v>
      </c>
      <c r="C95" s="26" t="s">
        <v>3</v>
      </c>
      <c r="D95" s="26" t="s">
        <v>38</v>
      </c>
      <c r="E95" s="26">
        <v>0.5</v>
      </c>
      <c r="F95" s="30">
        <v>11128271.25</v>
      </c>
    </row>
    <row r="96" spans="2:6" x14ac:dyDescent="0.3">
      <c r="B96" s="27" t="s">
        <v>35</v>
      </c>
      <c r="C96" s="28" t="s">
        <v>3</v>
      </c>
      <c r="D96" s="28" t="s">
        <v>38</v>
      </c>
      <c r="E96" s="28">
        <v>0.25</v>
      </c>
      <c r="F96" s="31">
        <v>9677257.0470000003</v>
      </c>
    </row>
    <row r="97" spans="2:6" x14ac:dyDescent="0.3">
      <c r="B97" s="25" t="s">
        <v>35</v>
      </c>
      <c r="C97" s="26" t="s">
        <v>3</v>
      </c>
      <c r="D97" s="26" t="s">
        <v>38</v>
      </c>
      <c r="E97" s="26">
        <v>0.25</v>
      </c>
      <c r="F97" s="30">
        <v>9677257.0470000003</v>
      </c>
    </row>
    <row r="98" spans="2:6" x14ac:dyDescent="0.3">
      <c r="B98" s="27" t="s">
        <v>35</v>
      </c>
      <c r="C98" s="28" t="s">
        <v>3</v>
      </c>
      <c r="D98" s="28" t="s">
        <v>38</v>
      </c>
      <c r="E98" s="28">
        <v>0.25</v>
      </c>
      <c r="F98" s="31">
        <v>9677257.0470000003</v>
      </c>
    </row>
    <row r="99" spans="2:6" x14ac:dyDescent="0.3">
      <c r="B99" s="25" t="s">
        <v>35</v>
      </c>
      <c r="C99" s="26" t="s">
        <v>3</v>
      </c>
      <c r="D99" s="26" t="s">
        <v>38</v>
      </c>
      <c r="E99" s="26">
        <v>0.25</v>
      </c>
      <c r="F99" s="30">
        <v>9677257.0470000003</v>
      </c>
    </row>
    <row r="100" spans="2:6" x14ac:dyDescent="0.3">
      <c r="B100" s="27" t="s">
        <v>35</v>
      </c>
      <c r="C100" s="28" t="s">
        <v>3</v>
      </c>
      <c r="D100" s="28" t="s">
        <v>38</v>
      </c>
      <c r="E100" s="28">
        <v>0.05</v>
      </c>
      <c r="F100" s="31">
        <v>8018535.6260000002</v>
      </c>
    </row>
    <row r="101" spans="2:6" x14ac:dyDescent="0.3">
      <c r="B101" s="25" t="s">
        <v>35</v>
      </c>
      <c r="C101" s="26" t="s">
        <v>3</v>
      </c>
      <c r="D101" s="26" t="s">
        <v>38</v>
      </c>
      <c r="E101" s="26">
        <v>0.05</v>
      </c>
      <c r="F101" s="30">
        <v>8018535.6260000002</v>
      </c>
    </row>
    <row r="102" spans="2:6" x14ac:dyDescent="0.3">
      <c r="B102" s="27" t="s">
        <v>35</v>
      </c>
      <c r="C102" s="28" t="s">
        <v>3</v>
      </c>
      <c r="D102" s="28" t="s">
        <v>38</v>
      </c>
      <c r="E102" s="28">
        <v>0.05</v>
      </c>
      <c r="F102" s="31">
        <v>8018535.6260000002</v>
      </c>
    </row>
    <row r="103" spans="2:6" x14ac:dyDescent="0.3">
      <c r="B103" s="25" t="s">
        <v>35</v>
      </c>
      <c r="C103" s="26" t="s">
        <v>3</v>
      </c>
      <c r="D103" s="26" t="s">
        <v>38</v>
      </c>
      <c r="E103" s="26">
        <v>0</v>
      </c>
      <c r="F103" s="30">
        <v>5329666.4529999997</v>
      </c>
    </row>
    <row r="104" spans="2:6" x14ac:dyDescent="0.3">
      <c r="B104" s="27" t="s">
        <v>35</v>
      </c>
      <c r="C104" s="28" t="s">
        <v>3</v>
      </c>
      <c r="D104" s="28" t="s">
        <v>38</v>
      </c>
      <c r="E104" s="28" t="s">
        <v>25</v>
      </c>
      <c r="F104" s="31">
        <v>11284479.369999999</v>
      </c>
    </row>
    <row r="105" spans="2:6" x14ac:dyDescent="0.3">
      <c r="B105" s="25" t="s">
        <v>35</v>
      </c>
      <c r="C105" s="26" t="s">
        <v>3</v>
      </c>
      <c r="D105" s="26" t="s">
        <v>39</v>
      </c>
      <c r="E105" s="26">
        <v>1</v>
      </c>
      <c r="F105" s="30">
        <v>22285689.170000002</v>
      </c>
    </row>
    <row r="106" spans="2:6" x14ac:dyDescent="0.3">
      <c r="B106" s="27" t="s">
        <v>35</v>
      </c>
      <c r="C106" s="28" t="s">
        <v>3</v>
      </c>
      <c r="D106" s="28" t="s">
        <v>39</v>
      </c>
      <c r="E106" s="28">
        <v>0.95</v>
      </c>
      <c r="F106" s="31">
        <v>14997289.67</v>
      </c>
    </row>
    <row r="107" spans="2:6" x14ac:dyDescent="0.3">
      <c r="B107" s="25" t="s">
        <v>35</v>
      </c>
      <c r="C107" s="26" t="s">
        <v>3</v>
      </c>
      <c r="D107" s="26" t="s">
        <v>39</v>
      </c>
      <c r="E107" s="26">
        <v>0.95</v>
      </c>
      <c r="F107" s="30">
        <v>14997289.67</v>
      </c>
    </row>
    <row r="108" spans="2:6" x14ac:dyDescent="0.3">
      <c r="B108" s="27" t="s">
        <v>35</v>
      </c>
      <c r="C108" s="28" t="s">
        <v>3</v>
      </c>
      <c r="D108" s="28" t="s">
        <v>39</v>
      </c>
      <c r="E108" s="28">
        <v>0.95</v>
      </c>
      <c r="F108" s="31">
        <v>14997289.67</v>
      </c>
    </row>
    <row r="109" spans="2:6" x14ac:dyDescent="0.3">
      <c r="B109" s="25" t="s">
        <v>35</v>
      </c>
      <c r="C109" s="26" t="s">
        <v>3</v>
      </c>
      <c r="D109" s="26" t="s">
        <v>39</v>
      </c>
      <c r="E109" s="26">
        <v>0.75</v>
      </c>
      <c r="F109" s="30">
        <v>11790784.57</v>
      </c>
    </row>
    <row r="110" spans="2:6" x14ac:dyDescent="0.3">
      <c r="B110" s="27" t="s">
        <v>35</v>
      </c>
      <c r="C110" s="28" t="s">
        <v>3</v>
      </c>
      <c r="D110" s="28" t="s">
        <v>39</v>
      </c>
      <c r="E110" s="28">
        <v>0.75</v>
      </c>
      <c r="F110" s="31">
        <v>11790784.57</v>
      </c>
    </row>
    <row r="111" spans="2:6" x14ac:dyDescent="0.3">
      <c r="B111" s="25" t="s">
        <v>35</v>
      </c>
      <c r="C111" s="26" t="s">
        <v>3</v>
      </c>
      <c r="D111" s="26" t="s">
        <v>39</v>
      </c>
      <c r="E111" s="26">
        <v>0.75</v>
      </c>
      <c r="F111" s="30">
        <v>11790784.57</v>
      </c>
    </row>
    <row r="112" spans="2:6" x14ac:dyDescent="0.3">
      <c r="B112" s="27" t="s">
        <v>35</v>
      </c>
      <c r="C112" s="28" t="s">
        <v>3</v>
      </c>
      <c r="D112" s="28" t="s">
        <v>39</v>
      </c>
      <c r="E112" s="28">
        <v>0.75</v>
      </c>
      <c r="F112" s="31">
        <v>11790784.57</v>
      </c>
    </row>
    <row r="113" spans="2:6" x14ac:dyDescent="0.3">
      <c r="B113" s="25" t="s">
        <v>35</v>
      </c>
      <c r="C113" s="26" t="s">
        <v>3</v>
      </c>
      <c r="D113" s="26" t="s">
        <v>39</v>
      </c>
      <c r="E113" s="26">
        <v>0.5</v>
      </c>
      <c r="F113" s="30">
        <v>9862655.3939999994</v>
      </c>
    </row>
    <row r="114" spans="2:6" x14ac:dyDescent="0.3">
      <c r="B114" s="27" t="s">
        <v>35</v>
      </c>
      <c r="C114" s="28" t="s">
        <v>3</v>
      </c>
      <c r="D114" s="28" t="s">
        <v>39</v>
      </c>
      <c r="E114" s="28">
        <v>0.5</v>
      </c>
      <c r="F114" s="31">
        <v>9862655.3939999994</v>
      </c>
    </row>
    <row r="115" spans="2:6" x14ac:dyDescent="0.3">
      <c r="B115" s="25" t="s">
        <v>35</v>
      </c>
      <c r="C115" s="26" t="s">
        <v>3</v>
      </c>
      <c r="D115" s="26" t="s">
        <v>39</v>
      </c>
      <c r="E115" s="26">
        <v>0.5</v>
      </c>
      <c r="F115" s="30">
        <v>9862655.3939999994</v>
      </c>
    </row>
    <row r="116" spans="2:6" x14ac:dyDescent="0.3">
      <c r="B116" s="27" t="s">
        <v>35</v>
      </c>
      <c r="C116" s="28" t="s">
        <v>3</v>
      </c>
      <c r="D116" s="28" t="s">
        <v>39</v>
      </c>
      <c r="E116" s="28">
        <v>0.5</v>
      </c>
      <c r="F116" s="31">
        <v>9862655.3939999994</v>
      </c>
    </row>
    <row r="117" spans="2:6" x14ac:dyDescent="0.3">
      <c r="B117" s="25" t="s">
        <v>35</v>
      </c>
      <c r="C117" s="26" t="s">
        <v>3</v>
      </c>
      <c r="D117" s="26" t="s">
        <v>39</v>
      </c>
      <c r="E117" s="26">
        <v>0.5</v>
      </c>
      <c r="F117" s="30">
        <v>9862655.3939999994</v>
      </c>
    </row>
    <row r="118" spans="2:6" x14ac:dyDescent="0.3">
      <c r="B118" s="27" t="s">
        <v>35</v>
      </c>
      <c r="C118" s="28" t="s">
        <v>3</v>
      </c>
      <c r="D118" s="28" t="s">
        <v>39</v>
      </c>
      <c r="E118" s="28">
        <v>0.25</v>
      </c>
      <c r="F118" s="31">
        <v>8388484.7460000003</v>
      </c>
    </row>
    <row r="119" spans="2:6" x14ac:dyDescent="0.3">
      <c r="B119" s="25" t="s">
        <v>35</v>
      </c>
      <c r="C119" s="26" t="s">
        <v>3</v>
      </c>
      <c r="D119" s="26" t="s">
        <v>39</v>
      </c>
      <c r="E119" s="26">
        <v>0.25</v>
      </c>
      <c r="F119" s="30">
        <v>8388484.7460000003</v>
      </c>
    </row>
    <row r="120" spans="2:6" x14ac:dyDescent="0.3">
      <c r="B120" s="27" t="s">
        <v>35</v>
      </c>
      <c r="C120" s="28" t="s">
        <v>3</v>
      </c>
      <c r="D120" s="28" t="s">
        <v>39</v>
      </c>
      <c r="E120" s="28">
        <v>0.25</v>
      </c>
      <c r="F120" s="31">
        <v>8388484.7460000003</v>
      </c>
    </row>
    <row r="121" spans="2:6" x14ac:dyDescent="0.3">
      <c r="B121" s="25" t="s">
        <v>35</v>
      </c>
      <c r="C121" s="26" t="s">
        <v>3</v>
      </c>
      <c r="D121" s="26" t="s">
        <v>39</v>
      </c>
      <c r="E121" s="26">
        <v>0.25</v>
      </c>
      <c r="F121" s="30">
        <v>8388484.7460000003</v>
      </c>
    </row>
    <row r="122" spans="2:6" x14ac:dyDescent="0.3">
      <c r="B122" s="27" t="s">
        <v>35</v>
      </c>
      <c r="C122" s="28" t="s">
        <v>3</v>
      </c>
      <c r="D122" s="28" t="s">
        <v>39</v>
      </c>
      <c r="E122" s="28">
        <v>0.05</v>
      </c>
      <c r="F122" s="31">
        <v>6586889.5880000005</v>
      </c>
    </row>
    <row r="123" spans="2:6" x14ac:dyDescent="0.3">
      <c r="B123" s="25" t="s">
        <v>35</v>
      </c>
      <c r="C123" s="26" t="s">
        <v>3</v>
      </c>
      <c r="D123" s="26" t="s">
        <v>39</v>
      </c>
      <c r="E123" s="26">
        <v>0.05</v>
      </c>
      <c r="F123" s="30">
        <v>6586889.5880000005</v>
      </c>
    </row>
    <row r="124" spans="2:6" x14ac:dyDescent="0.3">
      <c r="B124" s="27" t="s">
        <v>35</v>
      </c>
      <c r="C124" s="28" t="s">
        <v>3</v>
      </c>
      <c r="D124" s="28" t="s">
        <v>39</v>
      </c>
      <c r="E124" s="28">
        <v>0.05</v>
      </c>
      <c r="F124" s="31">
        <v>6586889.5880000005</v>
      </c>
    </row>
    <row r="125" spans="2:6" x14ac:dyDescent="0.3">
      <c r="B125" s="25" t="s">
        <v>35</v>
      </c>
      <c r="C125" s="26" t="s">
        <v>3</v>
      </c>
      <c r="D125" s="26" t="s">
        <v>39</v>
      </c>
      <c r="E125" s="26">
        <v>0</v>
      </c>
      <c r="F125" s="30">
        <v>3497319.6469999999</v>
      </c>
    </row>
    <row r="126" spans="2:6" x14ac:dyDescent="0.3">
      <c r="B126" s="27" t="s">
        <v>35</v>
      </c>
      <c r="C126" s="28" t="s">
        <v>3</v>
      </c>
      <c r="D126" s="28" t="s">
        <v>39</v>
      </c>
      <c r="E126" s="28" t="s">
        <v>25</v>
      </c>
      <c r="F126" s="31">
        <v>10214691.76</v>
      </c>
    </row>
    <row r="127" spans="2:6" x14ac:dyDescent="0.3">
      <c r="B127" s="25" t="s">
        <v>35</v>
      </c>
      <c r="C127" s="26" t="s">
        <v>3</v>
      </c>
      <c r="D127" s="26" t="s">
        <v>40</v>
      </c>
      <c r="E127" s="26">
        <v>1</v>
      </c>
      <c r="F127" s="30">
        <v>106.510688</v>
      </c>
    </row>
    <row r="128" spans="2:6" x14ac:dyDescent="0.3">
      <c r="B128" s="27" t="s">
        <v>35</v>
      </c>
      <c r="C128" s="28" t="s">
        <v>3</v>
      </c>
      <c r="D128" s="28" t="s">
        <v>40</v>
      </c>
      <c r="E128" s="28">
        <v>0.95</v>
      </c>
      <c r="F128" s="31">
        <v>106.497544</v>
      </c>
    </row>
    <row r="129" spans="2:6" x14ac:dyDescent="0.3">
      <c r="B129" s="25" t="s">
        <v>35</v>
      </c>
      <c r="C129" s="26" t="s">
        <v>3</v>
      </c>
      <c r="D129" s="26" t="s">
        <v>40</v>
      </c>
      <c r="E129" s="26">
        <v>0.95</v>
      </c>
      <c r="F129" s="30">
        <v>106.497544</v>
      </c>
    </row>
    <row r="130" spans="2:6" x14ac:dyDescent="0.3">
      <c r="B130" s="27" t="s">
        <v>35</v>
      </c>
      <c r="C130" s="28" t="s">
        <v>3</v>
      </c>
      <c r="D130" s="28" t="s">
        <v>40</v>
      </c>
      <c r="E130" s="28">
        <v>0.95</v>
      </c>
      <c r="F130" s="31">
        <v>106.497544</v>
      </c>
    </row>
    <row r="131" spans="2:6" x14ac:dyDescent="0.3">
      <c r="B131" s="25" t="s">
        <v>35</v>
      </c>
      <c r="C131" s="26" t="s">
        <v>3</v>
      </c>
      <c r="D131" s="26" t="s">
        <v>40</v>
      </c>
      <c r="E131" s="26">
        <v>0.75</v>
      </c>
      <c r="F131" s="30">
        <v>96.911118000000002</v>
      </c>
    </row>
    <row r="132" spans="2:6" x14ac:dyDescent="0.3">
      <c r="B132" s="27" t="s">
        <v>35</v>
      </c>
      <c r="C132" s="28" t="s">
        <v>3</v>
      </c>
      <c r="D132" s="28" t="s">
        <v>40</v>
      </c>
      <c r="E132" s="28">
        <v>0.75</v>
      </c>
      <c r="F132" s="31">
        <v>96.911118000000002</v>
      </c>
    </row>
    <row r="133" spans="2:6" x14ac:dyDescent="0.3">
      <c r="B133" s="25" t="s">
        <v>35</v>
      </c>
      <c r="C133" s="26" t="s">
        <v>3</v>
      </c>
      <c r="D133" s="26" t="s">
        <v>40</v>
      </c>
      <c r="E133" s="26">
        <v>0.75</v>
      </c>
      <c r="F133" s="30">
        <v>96.911118000000002</v>
      </c>
    </row>
    <row r="134" spans="2:6" x14ac:dyDescent="0.3">
      <c r="B134" s="27" t="s">
        <v>35</v>
      </c>
      <c r="C134" s="28" t="s">
        <v>3</v>
      </c>
      <c r="D134" s="28" t="s">
        <v>40</v>
      </c>
      <c r="E134" s="28">
        <v>0.75</v>
      </c>
      <c r="F134" s="31">
        <v>96.911118000000002</v>
      </c>
    </row>
    <row r="135" spans="2:6" x14ac:dyDescent="0.3">
      <c r="B135" s="25" t="s">
        <v>35</v>
      </c>
      <c r="C135" s="26" t="s">
        <v>3</v>
      </c>
      <c r="D135" s="26" t="s">
        <v>40</v>
      </c>
      <c r="E135" s="26">
        <v>0.5</v>
      </c>
      <c r="F135" s="30">
        <v>90.271587999999994</v>
      </c>
    </row>
    <row r="136" spans="2:6" x14ac:dyDescent="0.3">
      <c r="B136" s="27" t="s">
        <v>35</v>
      </c>
      <c r="C136" s="28" t="s">
        <v>3</v>
      </c>
      <c r="D136" s="28" t="s">
        <v>40</v>
      </c>
      <c r="E136" s="28">
        <v>0.5</v>
      </c>
      <c r="F136" s="31">
        <v>90.271587999999994</v>
      </c>
    </row>
    <row r="137" spans="2:6" x14ac:dyDescent="0.3">
      <c r="B137" s="25" t="s">
        <v>35</v>
      </c>
      <c r="C137" s="26" t="s">
        <v>3</v>
      </c>
      <c r="D137" s="26" t="s">
        <v>40</v>
      </c>
      <c r="E137" s="26">
        <v>0.5</v>
      </c>
      <c r="F137" s="30">
        <v>90.271587999999994</v>
      </c>
    </row>
    <row r="138" spans="2:6" x14ac:dyDescent="0.3">
      <c r="B138" s="27" t="s">
        <v>35</v>
      </c>
      <c r="C138" s="28" t="s">
        <v>3</v>
      </c>
      <c r="D138" s="28" t="s">
        <v>40</v>
      </c>
      <c r="E138" s="28">
        <v>0.5</v>
      </c>
      <c r="F138" s="31">
        <v>90.271587999999994</v>
      </c>
    </row>
    <row r="139" spans="2:6" x14ac:dyDescent="0.3">
      <c r="B139" s="25" t="s">
        <v>35</v>
      </c>
      <c r="C139" s="26" t="s">
        <v>3</v>
      </c>
      <c r="D139" s="26" t="s">
        <v>40</v>
      </c>
      <c r="E139" s="26">
        <v>0.5</v>
      </c>
      <c r="F139" s="30">
        <v>90.271587999999994</v>
      </c>
    </row>
    <row r="140" spans="2:6" x14ac:dyDescent="0.3">
      <c r="B140" s="27" t="s">
        <v>35</v>
      </c>
      <c r="C140" s="28" t="s">
        <v>3</v>
      </c>
      <c r="D140" s="28" t="s">
        <v>40</v>
      </c>
      <c r="E140" s="28">
        <v>0.25</v>
      </c>
      <c r="F140" s="31">
        <v>83.948227000000003</v>
      </c>
    </row>
    <row r="141" spans="2:6" x14ac:dyDescent="0.3">
      <c r="B141" s="25" t="s">
        <v>35</v>
      </c>
      <c r="C141" s="26" t="s">
        <v>3</v>
      </c>
      <c r="D141" s="26" t="s">
        <v>40</v>
      </c>
      <c r="E141" s="26">
        <v>0.25</v>
      </c>
      <c r="F141" s="30">
        <v>83.948227000000003</v>
      </c>
    </row>
    <row r="142" spans="2:6" x14ac:dyDescent="0.3">
      <c r="B142" s="27" t="s">
        <v>35</v>
      </c>
      <c r="C142" s="28" t="s">
        <v>3</v>
      </c>
      <c r="D142" s="28" t="s">
        <v>40</v>
      </c>
      <c r="E142" s="28">
        <v>0.25</v>
      </c>
      <c r="F142" s="31">
        <v>83.948227000000003</v>
      </c>
    </row>
    <row r="143" spans="2:6" x14ac:dyDescent="0.3">
      <c r="B143" s="25" t="s">
        <v>35</v>
      </c>
      <c r="C143" s="26" t="s">
        <v>3</v>
      </c>
      <c r="D143" s="26" t="s">
        <v>40</v>
      </c>
      <c r="E143" s="26">
        <v>0.25</v>
      </c>
      <c r="F143" s="30">
        <v>83.948227000000003</v>
      </c>
    </row>
    <row r="144" spans="2:6" x14ac:dyDescent="0.3">
      <c r="B144" s="27" t="s">
        <v>35</v>
      </c>
      <c r="C144" s="28" t="s">
        <v>3</v>
      </c>
      <c r="D144" s="28" t="s">
        <v>40</v>
      </c>
      <c r="E144" s="28">
        <v>0.05</v>
      </c>
      <c r="F144" s="31">
        <v>74.818297000000001</v>
      </c>
    </row>
    <row r="145" spans="2:6" x14ac:dyDescent="0.3">
      <c r="B145" s="25" t="s">
        <v>35</v>
      </c>
      <c r="C145" s="26" t="s">
        <v>3</v>
      </c>
      <c r="D145" s="26" t="s">
        <v>40</v>
      </c>
      <c r="E145" s="26">
        <v>0.05</v>
      </c>
      <c r="F145" s="30">
        <v>74.818297000000001</v>
      </c>
    </row>
    <row r="146" spans="2:6" x14ac:dyDescent="0.3">
      <c r="B146" s="27" t="s">
        <v>35</v>
      </c>
      <c r="C146" s="28" t="s">
        <v>3</v>
      </c>
      <c r="D146" s="28" t="s">
        <v>40</v>
      </c>
      <c r="E146" s="28">
        <v>0.05</v>
      </c>
      <c r="F146" s="31">
        <v>74.818297000000001</v>
      </c>
    </row>
    <row r="147" spans="2:6" x14ac:dyDescent="0.3">
      <c r="B147" s="25" t="s">
        <v>35</v>
      </c>
      <c r="C147" s="26" t="s">
        <v>3</v>
      </c>
      <c r="D147" s="26" t="s">
        <v>40</v>
      </c>
      <c r="E147" s="26">
        <v>0</v>
      </c>
      <c r="F147" s="30">
        <v>74.818297000000001</v>
      </c>
    </row>
    <row r="148" spans="2:6" x14ac:dyDescent="0.3">
      <c r="B148" s="27" t="s">
        <v>35</v>
      </c>
      <c r="C148" s="28" t="s">
        <v>3</v>
      </c>
      <c r="D148" s="28" t="s">
        <v>40</v>
      </c>
      <c r="E148" s="28" t="s">
        <v>25</v>
      </c>
      <c r="F148" s="31">
        <v>90.466746000000001</v>
      </c>
    </row>
    <row r="149" spans="2:6" x14ac:dyDescent="0.3">
      <c r="B149" s="25" t="s">
        <v>35</v>
      </c>
      <c r="C149" s="26" t="s">
        <v>3</v>
      </c>
      <c r="D149" s="26" t="s">
        <v>41</v>
      </c>
      <c r="E149" s="26">
        <v>1</v>
      </c>
      <c r="F149" s="30">
        <v>168.169546</v>
      </c>
    </row>
    <row r="150" spans="2:6" x14ac:dyDescent="0.3">
      <c r="B150" s="27" t="s">
        <v>35</v>
      </c>
      <c r="C150" s="28" t="s">
        <v>3</v>
      </c>
      <c r="D150" s="28" t="s">
        <v>41</v>
      </c>
      <c r="E150" s="28">
        <v>0.95</v>
      </c>
      <c r="F150" s="31">
        <v>111.382864</v>
      </c>
    </row>
    <row r="151" spans="2:6" x14ac:dyDescent="0.3">
      <c r="B151" s="25" t="s">
        <v>35</v>
      </c>
      <c r="C151" s="26" t="s">
        <v>3</v>
      </c>
      <c r="D151" s="26" t="s">
        <v>41</v>
      </c>
      <c r="E151" s="26">
        <v>0.95</v>
      </c>
      <c r="F151" s="30">
        <v>111.382864</v>
      </c>
    </row>
    <row r="152" spans="2:6" x14ac:dyDescent="0.3">
      <c r="B152" s="27" t="s">
        <v>35</v>
      </c>
      <c r="C152" s="28" t="s">
        <v>3</v>
      </c>
      <c r="D152" s="28" t="s">
        <v>41</v>
      </c>
      <c r="E152" s="28">
        <v>0.95</v>
      </c>
      <c r="F152" s="31">
        <v>111.382864</v>
      </c>
    </row>
    <row r="153" spans="2:6" x14ac:dyDescent="0.3">
      <c r="B153" s="25" t="s">
        <v>35</v>
      </c>
      <c r="C153" s="26" t="s">
        <v>3</v>
      </c>
      <c r="D153" s="26" t="s">
        <v>41</v>
      </c>
      <c r="E153" s="26">
        <v>0.75</v>
      </c>
      <c r="F153" s="30">
        <v>92.315683000000007</v>
      </c>
    </row>
    <row r="154" spans="2:6" x14ac:dyDescent="0.3">
      <c r="B154" s="27" t="s">
        <v>35</v>
      </c>
      <c r="C154" s="28" t="s">
        <v>3</v>
      </c>
      <c r="D154" s="28" t="s">
        <v>41</v>
      </c>
      <c r="E154" s="28">
        <v>0.75</v>
      </c>
      <c r="F154" s="31">
        <v>92.315683000000007</v>
      </c>
    </row>
    <row r="155" spans="2:6" x14ac:dyDescent="0.3">
      <c r="B155" s="25" t="s">
        <v>35</v>
      </c>
      <c r="C155" s="26" t="s">
        <v>3</v>
      </c>
      <c r="D155" s="26" t="s">
        <v>41</v>
      </c>
      <c r="E155" s="26">
        <v>0.75</v>
      </c>
      <c r="F155" s="30">
        <v>92.315683000000007</v>
      </c>
    </row>
    <row r="156" spans="2:6" x14ac:dyDescent="0.3">
      <c r="B156" s="27" t="s">
        <v>35</v>
      </c>
      <c r="C156" s="28" t="s">
        <v>3</v>
      </c>
      <c r="D156" s="28" t="s">
        <v>41</v>
      </c>
      <c r="E156" s="28">
        <v>0.75</v>
      </c>
      <c r="F156" s="31">
        <v>92.315683000000007</v>
      </c>
    </row>
    <row r="157" spans="2:6" x14ac:dyDescent="0.3">
      <c r="B157" s="25" t="s">
        <v>35</v>
      </c>
      <c r="C157" s="26" t="s">
        <v>3</v>
      </c>
      <c r="D157" s="26" t="s">
        <v>41</v>
      </c>
      <c r="E157" s="26">
        <v>0.5</v>
      </c>
      <c r="F157" s="30">
        <v>79.970934</v>
      </c>
    </row>
    <row r="158" spans="2:6" x14ac:dyDescent="0.3">
      <c r="B158" s="27" t="s">
        <v>35</v>
      </c>
      <c r="C158" s="28" t="s">
        <v>3</v>
      </c>
      <c r="D158" s="28" t="s">
        <v>41</v>
      </c>
      <c r="E158" s="28">
        <v>0.5</v>
      </c>
      <c r="F158" s="31">
        <v>79.970934</v>
      </c>
    </row>
    <row r="159" spans="2:6" x14ac:dyDescent="0.3">
      <c r="B159" s="25" t="s">
        <v>35</v>
      </c>
      <c r="C159" s="26" t="s">
        <v>3</v>
      </c>
      <c r="D159" s="26" t="s">
        <v>41</v>
      </c>
      <c r="E159" s="26">
        <v>0.5</v>
      </c>
      <c r="F159" s="30">
        <v>79.970934</v>
      </c>
    </row>
    <row r="160" spans="2:6" x14ac:dyDescent="0.3">
      <c r="B160" s="27" t="s">
        <v>35</v>
      </c>
      <c r="C160" s="28" t="s">
        <v>3</v>
      </c>
      <c r="D160" s="28" t="s">
        <v>41</v>
      </c>
      <c r="E160" s="28">
        <v>0.5</v>
      </c>
      <c r="F160" s="31">
        <v>79.970934</v>
      </c>
    </row>
    <row r="161" spans="2:6" x14ac:dyDescent="0.3">
      <c r="B161" s="25" t="s">
        <v>35</v>
      </c>
      <c r="C161" s="26" t="s">
        <v>3</v>
      </c>
      <c r="D161" s="26" t="s">
        <v>41</v>
      </c>
      <c r="E161" s="26">
        <v>0.5</v>
      </c>
      <c r="F161" s="30">
        <v>79.970934</v>
      </c>
    </row>
    <row r="162" spans="2:6" x14ac:dyDescent="0.3">
      <c r="B162" s="27" t="s">
        <v>35</v>
      </c>
      <c r="C162" s="28" t="s">
        <v>3</v>
      </c>
      <c r="D162" s="28" t="s">
        <v>41</v>
      </c>
      <c r="E162" s="28">
        <v>0.25</v>
      </c>
      <c r="F162" s="31">
        <v>69.712743000000003</v>
      </c>
    </row>
    <row r="163" spans="2:6" x14ac:dyDescent="0.3">
      <c r="B163" s="25" t="s">
        <v>35</v>
      </c>
      <c r="C163" s="26" t="s">
        <v>3</v>
      </c>
      <c r="D163" s="26" t="s">
        <v>41</v>
      </c>
      <c r="E163" s="26">
        <v>0.25</v>
      </c>
      <c r="F163" s="30">
        <v>69.712743000000003</v>
      </c>
    </row>
    <row r="164" spans="2:6" x14ac:dyDescent="0.3">
      <c r="B164" s="27" t="s">
        <v>35</v>
      </c>
      <c r="C164" s="28" t="s">
        <v>3</v>
      </c>
      <c r="D164" s="28" t="s">
        <v>41</v>
      </c>
      <c r="E164" s="28">
        <v>0.25</v>
      </c>
      <c r="F164" s="31">
        <v>69.712743000000003</v>
      </c>
    </row>
    <row r="165" spans="2:6" x14ac:dyDescent="0.3">
      <c r="B165" s="25" t="s">
        <v>35</v>
      </c>
      <c r="C165" s="26" t="s">
        <v>3</v>
      </c>
      <c r="D165" s="26" t="s">
        <v>41</v>
      </c>
      <c r="E165" s="26">
        <v>0.25</v>
      </c>
      <c r="F165" s="30">
        <v>69.712743000000003</v>
      </c>
    </row>
    <row r="166" spans="2:6" x14ac:dyDescent="0.3">
      <c r="B166" s="27" t="s">
        <v>35</v>
      </c>
      <c r="C166" s="28" t="s">
        <v>3</v>
      </c>
      <c r="D166" s="28" t="s">
        <v>41</v>
      </c>
      <c r="E166" s="28">
        <v>0.05</v>
      </c>
      <c r="F166" s="31">
        <v>58.217931</v>
      </c>
    </row>
    <row r="167" spans="2:6" x14ac:dyDescent="0.3">
      <c r="B167" s="25" t="s">
        <v>35</v>
      </c>
      <c r="C167" s="26" t="s">
        <v>3</v>
      </c>
      <c r="D167" s="26" t="s">
        <v>41</v>
      </c>
      <c r="E167" s="26">
        <v>0.05</v>
      </c>
      <c r="F167" s="30">
        <v>58.217931</v>
      </c>
    </row>
    <row r="168" spans="2:6" x14ac:dyDescent="0.3">
      <c r="B168" s="27" t="s">
        <v>35</v>
      </c>
      <c r="C168" s="28" t="s">
        <v>3</v>
      </c>
      <c r="D168" s="28" t="s">
        <v>41</v>
      </c>
      <c r="E168" s="28">
        <v>0.05</v>
      </c>
      <c r="F168" s="31">
        <v>58.217931</v>
      </c>
    </row>
    <row r="169" spans="2:6" x14ac:dyDescent="0.3">
      <c r="B169" s="25" t="s">
        <v>35</v>
      </c>
      <c r="C169" s="26" t="s">
        <v>3</v>
      </c>
      <c r="D169" s="26" t="s">
        <v>41</v>
      </c>
      <c r="E169" s="26">
        <v>0</v>
      </c>
      <c r="F169" s="30">
        <v>44.076627000000002</v>
      </c>
    </row>
    <row r="170" spans="2:6" x14ac:dyDescent="0.3">
      <c r="B170" s="27" t="s">
        <v>35</v>
      </c>
      <c r="C170" s="28" t="s">
        <v>3</v>
      </c>
      <c r="D170" s="28" t="s">
        <v>41</v>
      </c>
      <c r="E170" s="28" t="s">
        <v>25</v>
      </c>
      <c r="F170" s="31">
        <v>82.020773000000005</v>
      </c>
    </row>
    <row r="171" spans="2:6" x14ac:dyDescent="0.3">
      <c r="B171" s="25" t="s">
        <v>35</v>
      </c>
      <c r="C171" s="26" t="s">
        <v>3</v>
      </c>
      <c r="D171" s="26" t="s">
        <v>42</v>
      </c>
      <c r="E171" s="26">
        <v>1</v>
      </c>
      <c r="F171" s="30">
        <v>260.86132800000001</v>
      </c>
    </row>
    <row r="172" spans="2:6" x14ac:dyDescent="0.3">
      <c r="B172" s="27" t="s">
        <v>35</v>
      </c>
      <c r="C172" s="28" t="s">
        <v>3</v>
      </c>
      <c r="D172" s="28" t="s">
        <v>42</v>
      </c>
      <c r="E172" s="28">
        <v>0.95</v>
      </c>
      <c r="F172" s="31">
        <v>207.307018</v>
      </c>
    </row>
    <row r="173" spans="2:6" x14ac:dyDescent="0.3">
      <c r="B173" s="25" t="s">
        <v>35</v>
      </c>
      <c r="C173" s="26" t="s">
        <v>3</v>
      </c>
      <c r="D173" s="26" t="s">
        <v>42</v>
      </c>
      <c r="E173" s="26">
        <v>0.95</v>
      </c>
      <c r="F173" s="30">
        <v>207.307018</v>
      </c>
    </row>
    <row r="174" spans="2:6" x14ac:dyDescent="0.3">
      <c r="B174" s="27" t="s">
        <v>35</v>
      </c>
      <c r="C174" s="28" t="s">
        <v>3</v>
      </c>
      <c r="D174" s="28" t="s">
        <v>42</v>
      </c>
      <c r="E174" s="28">
        <v>0.95</v>
      </c>
      <c r="F174" s="31">
        <v>207.307018</v>
      </c>
    </row>
    <row r="175" spans="2:6" x14ac:dyDescent="0.3">
      <c r="B175" s="25" t="s">
        <v>35</v>
      </c>
      <c r="C175" s="26" t="s">
        <v>3</v>
      </c>
      <c r="D175" s="26" t="s">
        <v>42</v>
      </c>
      <c r="E175" s="26">
        <v>0.75</v>
      </c>
      <c r="F175" s="30">
        <v>187.53681599999999</v>
      </c>
    </row>
    <row r="176" spans="2:6" x14ac:dyDescent="0.3">
      <c r="B176" s="27" t="s">
        <v>35</v>
      </c>
      <c r="C176" s="28" t="s">
        <v>3</v>
      </c>
      <c r="D176" s="28" t="s">
        <v>42</v>
      </c>
      <c r="E176" s="28">
        <v>0.75</v>
      </c>
      <c r="F176" s="31">
        <v>187.53681599999999</v>
      </c>
    </row>
    <row r="177" spans="2:6" x14ac:dyDescent="0.3">
      <c r="B177" s="25" t="s">
        <v>35</v>
      </c>
      <c r="C177" s="26" t="s">
        <v>3</v>
      </c>
      <c r="D177" s="26" t="s">
        <v>42</v>
      </c>
      <c r="E177" s="26">
        <v>0.75</v>
      </c>
      <c r="F177" s="30">
        <v>187.53681599999999</v>
      </c>
    </row>
    <row r="178" spans="2:6" x14ac:dyDescent="0.3">
      <c r="B178" s="27" t="s">
        <v>35</v>
      </c>
      <c r="C178" s="28" t="s">
        <v>3</v>
      </c>
      <c r="D178" s="28" t="s">
        <v>42</v>
      </c>
      <c r="E178" s="28">
        <v>0.75</v>
      </c>
      <c r="F178" s="31">
        <v>187.53681599999999</v>
      </c>
    </row>
    <row r="179" spans="2:6" x14ac:dyDescent="0.3">
      <c r="B179" s="25" t="s">
        <v>35</v>
      </c>
      <c r="C179" s="26" t="s">
        <v>3</v>
      </c>
      <c r="D179" s="26" t="s">
        <v>42</v>
      </c>
      <c r="E179" s="26">
        <v>0.5</v>
      </c>
      <c r="F179" s="30">
        <v>174.63934</v>
      </c>
    </row>
    <row r="180" spans="2:6" x14ac:dyDescent="0.3">
      <c r="B180" s="27" t="s">
        <v>35</v>
      </c>
      <c r="C180" s="28" t="s">
        <v>3</v>
      </c>
      <c r="D180" s="28" t="s">
        <v>42</v>
      </c>
      <c r="E180" s="28">
        <v>0.5</v>
      </c>
      <c r="F180" s="31">
        <v>174.63934</v>
      </c>
    </row>
    <row r="181" spans="2:6" x14ac:dyDescent="0.3">
      <c r="B181" s="25" t="s">
        <v>35</v>
      </c>
      <c r="C181" s="26" t="s">
        <v>3</v>
      </c>
      <c r="D181" s="26" t="s">
        <v>42</v>
      </c>
      <c r="E181" s="26">
        <v>0.5</v>
      </c>
      <c r="F181" s="30">
        <v>174.63934</v>
      </c>
    </row>
    <row r="182" spans="2:6" x14ac:dyDescent="0.3">
      <c r="B182" s="27" t="s">
        <v>35</v>
      </c>
      <c r="C182" s="28" t="s">
        <v>3</v>
      </c>
      <c r="D182" s="28" t="s">
        <v>42</v>
      </c>
      <c r="E182" s="28">
        <v>0.5</v>
      </c>
      <c r="F182" s="31">
        <v>174.63934</v>
      </c>
    </row>
    <row r="183" spans="2:6" x14ac:dyDescent="0.3">
      <c r="B183" s="25" t="s">
        <v>35</v>
      </c>
      <c r="C183" s="26" t="s">
        <v>3</v>
      </c>
      <c r="D183" s="26" t="s">
        <v>42</v>
      </c>
      <c r="E183" s="26">
        <v>0.5</v>
      </c>
      <c r="F183" s="30">
        <v>174.63934</v>
      </c>
    </row>
    <row r="184" spans="2:6" x14ac:dyDescent="0.3">
      <c r="B184" s="27" t="s">
        <v>35</v>
      </c>
      <c r="C184" s="28" t="s">
        <v>3</v>
      </c>
      <c r="D184" s="28" t="s">
        <v>42</v>
      </c>
      <c r="E184" s="28">
        <v>0.25</v>
      </c>
      <c r="F184" s="31">
        <v>162.85759899999999</v>
      </c>
    </row>
    <row r="185" spans="2:6" x14ac:dyDescent="0.3">
      <c r="B185" s="25" t="s">
        <v>35</v>
      </c>
      <c r="C185" s="26" t="s">
        <v>3</v>
      </c>
      <c r="D185" s="26" t="s">
        <v>42</v>
      </c>
      <c r="E185" s="26">
        <v>0.25</v>
      </c>
      <c r="F185" s="30">
        <v>162.85759899999999</v>
      </c>
    </row>
    <row r="186" spans="2:6" x14ac:dyDescent="0.3">
      <c r="B186" s="27" t="s">
        <v>35</v>
      </c>
      <c r="C186" s="28" t="s">
        <v>3</v>
      </c>
      <c r="D186" s="28" t="s">
        <v>42</v>
      </c>
      <c r="E186" s="28">
        <v>0.25</v>
      </c>
      <c r="F186" s="31">
        <v>162.85759899999999</v>
      </c>
    </row>
    <row r="187" spans="2:6" x14ac:dyDescent="0.3">
      <c r="B187" s="25" t="s">
        <v>35</v>
      </c>
      <c r="C187" s="26" t="s">
        <v>3</v>
      </c>
      <c r="D187" s="26" t="s">
        <v>42</v>
      </c>
      <c r="E187" s="26">
        <v>0.25</v>
      </c>
      <c r="F187" s="30">
        <v>162.85759899999999</v>
      </c>
    </row>
    <row r="188" spans="2:6" x14ac:dyDescent="0.3">
      <c r="B188" s="27" t="s">
        <v>35</v>
      </c>
      <c r="C188" s="28" t="s">
        <v>3</v>
      </c>
      <c r="D188" s="28" t="s">
        <v>42</v>
      </c>
      <c r="E188" s="28">
        <v>0.05</v>
      </c>
      <c r="F188" s="31">
        <v>147.94702100000001</v>
      </c>
    </row>
    <row r="189" spans="2:6" x14ac:dyDescent="0.3">
      <c r="B189" s="25" t="s">
        <v>35</v>
      </c>
      <c r="C189" s="26" t="s">
        <v>3</v>
      </c>
      <c r="D189" s="26" t="s">
        <v>42</v>
      </c>
      <c r="E189" s="26">
        <v>0.05</v>
      </c>
      <c r="F189" s="30">
        <v>147.94702100000001</v>
      </c>
    </row>
    <row r="190" spans="2:6" x14ac:dyDescent="0.3">
      <c r="B190" s="27" t="s">
        <v>35</v>
      </c>
      <c r="C190" s="28" t="s">
        <v>3</v>
      </c>
      <c r="D190" s="28" t="s">
        <v>42</v>
      </c>
      <c r="E190" s="28">
        <v>0.05</v>
      </c>
      <c r="F190" s="31">
        <v>147.94702100000001</v>
      </c>
    </row>
    <row r="191" spans="2:6" x14ac:dyDescent="0.3">
      <c r="B191" s="25" t="s">
        <v>35</v>
      </c>
      <c r="C191" s="26" t="s">
        <v>3</v>
      </c>
      <c r="D191" s="26" t="s">
        <v>42</v>
      </c>
      <c r="E191" s="26">
        <v>0</v>
      </c>
      <c r="F191" s="30">
        <v>122.826638</v>
      </c>
    </row>
    <row r="192" spans="2:6" x14ac:dyDescent="0.3">
      <c r="B192" s="27" t="s">
        <v>35</v>
      </c>
      <c r="C192" s="28" t="s">
        <v>3</v>
      </c>
      <c r="D192" s="28" t="s">
        <v>42</v>
      </c>
      <c r="E192" s="28" t="s">
        <v>25</v>
      </c>
      <c r="F192" s="31">
        <v>175.85070300000001</v>
      </c>
    </row>
    <row r="193" spans="2:8" x14ac:dyDescent="0.3">
      <c r="B193" s="25" t="s">
        <v>35</v>
      </c>
      <c r="C193" s="26" t="s">
        <v>3</v>
      </c>
      <c r="D193" s="26" t="s">
        <v>43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35</v>
      </c>
      <c r="C194" s="28" t="s">
        <v>3</v>
      </c>
      <c r="D194" s="28" t="s">
        <v>43</v>
      </c>
      <c r="E194" s="28">
        <v>0.95</v>
      </c>
      <c r="F194" s="31">
        <v>15747154.15</v>
      </c>
    </row>
    <row r="195" spans="2:8" x14ac:dyDescent="0.3">
      <c r="B195" s="25" t="s">
        <v>35</v>
      </c>
      <c r="C195" s="26" t="s">
        <v>3</v>
      </c>
      <c r="D195" s="26" t="s">
        <v>43</v>
      </c>
      <c r="E195" s="26">
        <v>0.95</v>
      </c>
      <c r="F195" s="30">
        <v>15747154.15</v>
      </c>
    </row>
    <row r="196" spans="2:8" x14ac:dyDescent="0.3">
      <c r="B196" s="27" t="s">
        <v>35</v>
      </c>
      <c r="C196" s="28" t="s">
        <v>3</v>
      </c>
      <c r="D196" s="28" t="s">
        <v>43</v>
      </c>
      <c r="E196" s="28">
        <v>0.95</v>
      </c>
      <c r="F196" s="31">
        <v>15747154.15</v>
      </c>
    </row>
    <row r="197" spans="2:8" x14ac:dyDescent="0.3">
      <c r="B197" s="25" t="s">
        <v>35</v>
      </c>
      <c r="C197" s="26" t="s">
        <v>3</v>
      </c>
      <c r="D197" s="26" t="s">
        <v>43</v>
      </c>
      <c r="E197" s="26">
        <v>0.75</v>
      </c>
      <c r="F197" s="30">
        <v>12380323.800000001</v>
      </c>
    </row>
    <row r="198" spans="2:8" x14ac:dyDescent="0.3">
      <c r="B198" s="27" t="s">
        <v>35</v>
      </c>
      <c r="C198" s="28" t="s">
        <v>3</v>
      </c>
      <c r="D198" s="28" t="s">
        <v>43</v>
      </c>
      <c r="E198" s="28">
        <v>0.75</v>
      </c>
      <c r="F198" s="31">
        <v>12380323.800000001</v>
      </c>
    </row>
    <row r="199" spans="2:8" x14ac:dyDescent="0.3">
      <c r="B199" s="25" t="s">
        <v>35</v>
      </c>
      <c r="C199" s="26" t="s">
        <v>3</v>
      </c>
      <c r="D199" s="26" t="s">
        <v>43</v>
      </c>
      <c r="E199" s="26">
        <v>0.75</v>
      </c>
      <c r="F199" s="30">
        <v>12380323.800000001</v>
      </c>
    </row>
    <row r="200" spans="2:8" x14ac:dyDescent="0.3">
      <c r="B200" s="27" t="s">
        <v>35</v>
      </c>
      <c r="C200" s="28" t="s">
        <v>3</v>
      </c>
      <c r="D200" s="28" t="s">
        <v>43</v>
      </c>
      <c r="E200" s="28">
        <v>0.75</v>
      </c>
      <c r="F200" s="31">
        <v>12380323.800000001</v>
      </c>
    </row>
    <row r="201" spans="2:8" x14ac:dyDescent="0.3">
      <c r="B201" s="25" t="s">
        <v>35</v>
      </c>
      <c r="C201" s="26" t="s">
        <v>3</v>
      </c>
      <c r="D201" s="26" t="s">
        <v>43</v>
      </c>
      <c r="E201" s="26">
        <v>0.5</v>
      </c>
      <c r="F201" s="30">
        <v>10355788.16</v>
      </c>
    </row>
    <row r="202" spans="2:8" x14ac:dyDescent="0.3">
      <c r="B202" s="27" t="s">
        <v>35</v>
      </c>
      <c r="C202" s="28" t="s">
        <v>3</v>
      </c>
      <c r="D202" s="28" t="s">
        <v>43</v>
      </c>
      <c r="E202" s="28">
        <v>0.5</v>
      </c>
      <c r="F202" s="31">
        <v>10355788.16</v>
      </c>
    </row>
    <row r="203" spans="2:8" x14ac:dyDescent="0.3">
      <c r="B203" s="25" t="s">
        <v>35</v>
      </c>
      <c r="C203" s="26" t="s">
        <v>3</v>
      </c>
      <c r="D203" s="26" t="s">
        <v>43</v>
      </c>
      <c r="E203" s="26">
        <v>0.5</v>
      </c>
      <c r="F203" s="30">
        <v>10355788.16</v>
      </c>
    </row>
    <row r="204" spans="2:8" x14ac:dyDescent="0.3">
      <c r="B204" s="27" t="s">
        <v>35</v>
      </c>
      <c r="C204" s="28" t="s">
        <v>3</v>
      </c>
      <c r="D204" s="28" t="s">
        <v>43</v>
      </c>
      <c r="E204" s="28">
        <v>0.5</v>
      </c>
      <c r="F204" s="31">
        <v>10355788.16</v>
      </c>
    </row>
    <row r="205" spans="2:8" x14ac:dyDescent="0.3">
      <c r="B205" s="25" t="s">
        <v>35</v>
      </c>
      <c r="C205" s="26" t="s">
        <v>3</v>
      </c>
      <c r="D205" s="26" t="s">
        <v>43</v>
      </c>
      <c r="E205" s="26">
        <v>0.5</v>
      </c>
      <c r="F205" s="30">
        <v>10355788.16</v>
      </c>
    </row>
    <row r="206" spans="2:8" x14ac:dyDescent="0.3">
      <c r="B206" s="27" t="s">
        <v>35</v>
      </c>
      <c r="C206" s="28" t="s">
        <v>3</v>
      </c>
      <c r="D206" s="28" t="s">
        <v>43</v>
      </c>
      <c r="E206" s="28">
        <v>0.25</v>
      </c>
      <c r="F206" s="31">
        <v>8807908.9829999991</v>
      </c>
    </row>
    <row r="207" spans="2:8" x14ac:dyDescent="0.3">
      <c r="B207" s="25" t="s">
        <v>35</v>
      </c>
      <c r="C207" s="26" t="s">
        <v>3</v>
      </c>
      <c r="D207" s="26" t="s">
        <v>43</v>
      </c>
      <c r="E207" s="26">
        <v>0.25</v>
      </c>
      <c r="F207" s="30">
        <v>8807908.9829999991</v>
      </c>
    </row>
    <row r="208" spans="2:8" x14ac:dyDescent="0.3">
      <c r="B208" s="27" t="s">
        <v>35</v>
      </c>
      <c r="C208" s="28" t="s">
        <v>3</v>
      </c>
      <c r="D208" s="28" t="s">
        <v>43</v>
      </c>
      <c r="E208" s="28">
        <v>0.25</v>
      </c>
      <c r="F208" s="31">
        <v>8807908.9829999991</v>
      </c>
    </row>
    <row r="209" spans="2:6" x14ac:dyDescent="0.3">
      <c r="B209" s="25" t="s">
        <v>35</v>
      </c>
      <c r="C209" s="26" t="s">
        <v>3</v>
      </c>
      <c r="D209" s="26" t="s">
        <v>43</v>
      </c>
      <c r="E209" s="26">
        <v>0.25</v>
      </c>
      <c r="F209" s="30">
        <v>8807908.9829999991</v>
      </c>
    </row>
    <row r="210" spans="2:6" x14ac:dyDescent="0.3">
      <c r="B210" s="27" t="s">
        <v>35</v>
      </c>
      <c r="C210" s="28" t="s">
        <v>3</v>
      </c>
      <c r="D210" s="28" t="s">
        <v>43</v>
      </c>
      <c r="E210" s="28">
        <v>0.05</v>
      </c>
      <c r="F210" s="31">
        <v>6916234.0669999998</v>
      </c>
    </row>
    <row r="211" spans="2:6" x14ac:dyDescent="0.3">
      <c r="B211" s="25" t="s">
        <v>35</v>
      </c>
      <c r="C211" s="26" t="s">
        <v>3</v>
      </c>
      <c r="D211" s="26" t="s">
        <v>43</v>
      </c>
      <c r="E211" s="26">
        <v>0.05</v>
      </c>
      <c r="F211" s="30">
        <v>6916234.0669999998</v>
      </c>
    </row>
    <row r="212" spans="2:6" x14ac:dyDescent="0.3">
      <c r="B212" s="27" t="s">
        <v>35</v>
      </c>
      <c r="C212" s="28" t="s">
        <v>3</v>
      </c>
      <c r="D212" s="28" t="s">
        <v>43</v>
      </c>
      <c r="E212" s="28">
        <v>0.05</v>
      </c>
      <c r="F212" s="31">
        <v>6916234.0669999998</v>
      </c>
    </row>
    <row r="213" spans="2:6" x14ac:dyDescent="0.3">
      <c r="B213" s="25" t="s">
        <v>35</v>
      </c>
      <c r="C213" s="26" t="s">
        <v>3</v>
      </c>
      <c r="D213" s="26" t="s">
        <v>43</v>
      </c>
      <c r="E213" s="26">
        <v>0</v>
      </c>
      <c r="F213" s="30">
        <v>3672185.63</v>
      </c>
    </row>
    <row r="214" spans="2:6" x14ac:dyDescent="0.3">
      <c r="B214" s="27" t="s">
        <v>35</v>
      </c>
      <c r="C214" s="28" t="s">
        <v>3</v>
      </c>
      <c r="D214" s="28" t="s">
        <v>43</v>
      </c>
      <c r="E214" s="28" t="s">
        <v>25</v>
      </c>
      <c r="F214" s="31">
        <v>10725426.35</v>
      </c>
    </row>
    <row r="215" spans="2:6" x14ac:dyDescent="0.3">
      <c r="B215" s="25" t="s">
        <v>35</v>
      </c>
      <c r="C215" s="26" t="s">
        <v>3</v>
      </c>
      <c r="D215" s="26" t="s">
        <v>44</v>
      </c>
      <c r="E215" s="26">
        <v>1</v>
      </c>
      <c r="F215" s="30">
        <v>176.578023</v>
      </c>
    </row>
    <row r="216" spans="2:6" x14ac:dyDescent="0.3">
      <c r="B216" s="27" t="s">
        <v>35</v>
      </c>
      <c r="C216" s="28" t="s">
        <v>3</v>
      </c>
      <c r="D216" s="28" t="s">
        <v>44</v>
      </c>
      <c r="E216" s="28">
        <v>0.95</v>
      </c>
      <c r="F216" s="31">
        <v>116.95200699999999</v>
      </c>
    </row>
    <row r="217" spans="2:6" x14ac:dyDescent="0.3">
      <c r="B217" s="25" t="s">
        <v>35</v>
      </c>
      <c r="C217" s="26" t="s">
        <v>3</v>
      </c>
      <c r="D217" s="26" t="s">
        <v>44</v>
      </c>
      <c r="E217" s="26">
        <v>0.95</v>
      </c>
      <c r="F217" s="30">
        <v>116.95200699999999</v>
      </c>
    </row>
    <row r="218" spans="2:6" x14ac:dyDescent="0.3">
      <c r="B218" s="27" t="s">
        <v>35</v>
      </c>
      <c r="C218" s="28" t="s">
        <v>3</v>
      </c>
      <c r="D218" s="28" t="s">
        <v>44</v>
      </c>
      <c r="E218" s="28">
        <v>0.95</v>
      </c>
      <c r="F218" s="31">
        <v>116.95200699999999</v>
      </c>
    </row>
    <row r="219" spans="2:6" x14ac:dyDescent="0.3">
      <c r="B219" s="25" t="s">
        <v>35</v>
      </c>
      <c r="C219" s="26" t="s">
        <v>3</v>
      </c>
      <c r="D219" s="26" t="s">
        <v>44</v>
      </c>
      <c r="E219" s="26">
        <v>0.75</v>
      </c>
      <c r="F219" s="30">
        <v>96.931466999999998</v>
      </c>
    </row>
    <row r="220" spans="2:6" x14ac:dyDescent="0.3">
      <c r="B220" s="27" t="s">
        <v>35</v>
      </c>
      <c r="C220" s="28" t="s">
        <v>3</v>
      </c>
      <c r="D220" s="28" t="s">
        <v>44</v>
      </c>
      <c r="E220" s="28">
        <v>0.75</v>
      </c>
      <c r="F220" s="31">
        <v>96.931466999999998</v>
      </c>
    </row>
    <row r="221" spans="2:6" x14ac:dyDescent="0.3">
      <c r="B221" s="25" t="s">
        <v>35</v>
      </c>
      <c r="C221" s="26" t="s">
        <v>3</v>
      </c>
      <c r="D221" s="26" t="s">
        <v>44</v>
      </c>
      <c r="E221" s="26">
        <v>0.75</v>
      </c>
      <c r="F221" s="30">
        <v>96.931466999999998</v>
      </c>
    </row>
    <row r="222" spans="2:6" x14ac:dyDescent="0.3">
      <c r="B222" s="27" t="s">
        <v>35</v>
      </c>
      <c r="C222" s="28" t="s">
        <v>3</v>
      </c>
      <c r="D222" s="28" t="s">
        <v>44</v>
      </c>
      <c r="E222" s="28">
        <v>0.75</v>
      </c>
      <c r="F222" s="31">
        <v>96.931466999999998</v>
      </c>
    </row>
    <row r="223" spans="2:6" x14ac:dyDescent="0.3">
      <c r="B223" s="25" t="s">
        <v>35</v>
      </c>
      <c r="C223" s="26" t="s">
        <v>3</v>
      </c>
      <c r="D223" s="26" t="s">
        <v>44</v>
      </c>
      <c r="E223" s="26">
        <v>0.5</v>
      </c>
      <c r="F223" s="30">
        <v>83.969480000000004</v>
      </c>
    </row>
    <row r="224" spans="2:6" x14ac:dyDescent="0.3">
      <c r="B224" s="27" t="s">
        <v>35</v>
      </c>
      <c r="C224" s="28" t="s">
        <v>3</v>
      </c>
      <c r="D224" s="28" t="s">
        <v>44</v>
      </c>
      <c r="E224" s="28">
        <v>0.5</v>
      </c>
      <c r="F224" s="31">
        <v>83.969480000000004</v>
      </c>
    </row>
    <row r="225" spans="2:6" x14ac:dyDescent="0.3">
      <c r="B225" s="25" t="s">
        <v>35</v>
      </c>
      <c r="C225" s="26" t="s">
        <v>3</v>
      </c>
      <c r="D225" s="26" t="s">
        <v>44</v>
      </c>
      <c r="E225" s="26">
        <v>0.5</v>
      </c>
      <c r="F225" s="30">
        <v>83.969480000000004</v>
      </c>
    </row>
    <row r="226" spans="2:6" x14ac:dyDescent="0.3">
      <c r="B226" s="27" t="s">
        <v>35</v>
      </c>
      <c r="C226" s="28" t="s">
        <v>3</v>
      </c>
      <c r="D226" s="28" t="s">
        <v>44</v>
      </c>
      <c r="E226" s="28">
        <v>0.5</v>
      </c>
      <c r="F226" s="31">
        <v>83.969480000000004</v>
      </c>
    </row>
    <row r="227" spans="2:6" x14ac:dyDescent="0.3">
      <c r="B227" s="25" t="s">
        <v>35</v>
      </c>
      <c r="C227" s="26" t="s">
        <v>3</v>
      </c>
      <c r="D227" s="26" t="s">
        <v>44</v>
      </c>
      <c r="E227" s="26">
        <v>0.5</v>
      </c>
      <c r="F227" s="30">
        <v>83.969480000000004</v>
      </c>
    </row>
    <row r="228" spans="2:6" x14ac:dyDescent="0.3">
      <c r="B228" s="27" t="s">
        <v>35</v>
      </c>
      <c r="C228" s="28" t="s">
        <v>3</v>
      </c>
      <c r="D228" s="28" t="s">
        <v>44</v>
      </c>
      <c r="E228" s="28">
        <v>0.25</v>
      </c>
      <c r="F228" s="31">
        <v>73.19838</v>
      </c>
    </row>
    <row r="229" spans="2:6" x14ac:dyDescent="0.3">
      <c r="B229" s="25" t="s">
        <v>35</v>
      </c>
      <c r="C229" s="26" t="s">
        <v>3</v>
      </c>
      <c r="D229" s="26" t="s">
        <v>44</v>
      </c>
      <c r="E229" s="26">
        <v>0.25</v>
      </c>
      <c r="F229" s="30">
        <v>73.19838</v>
      </c>
    </row>
    <row r="230" spans="2:6" x14ac:dyDescent="0.3">
      <c r="B230" s="27" t="s">
        <v>35</v>
      </c>
      <c r="C230" s="28" t="s">
        <v>3</v>
      </c>
      <c r="D230" s="28" t="s">
        <v>44</v>
      </c>
      <c r="E230" s="28">
        <v>0.25</v>
      </c>
      <c r="F230" s="31">
        <v>73.19838</v>
      </c>
    </row>
    <row r="231" spans="2:6" x14ac:dyDescent="0.3">
      <c r="B231" s="25" t="s">
        <v>35</v>
      </c>
      <c r="C231" s="26" t="s">
        <v>3</v>
      </c>
      <c r="D231" s="26" t="s">
        <v>44</v>
      </c>
      <c r="E231" s="26">
        <v>0.25</v>
      </c>
      <c r="F231" s="30">
        <v>73.19838</v>
      </c>
    </row>
    <row r="232" spans="2:6" x14ac:dyDescent="0.3">
      <c r="B232" s="27" t="s">
        <v>35</v>
      </c>
      <c r="C232" s="28" t="s">
        <v>3</v>
      </c>
      <c r="D232" s="28" t="s">
        <v>44</v>
      </c>
      <c r="E232" s="28">
        <v>0.05</v>
      </c>
      <c r="F232" s="31">
        <v>61.128827000000001</v>
      </c>
    </row>
    <row r="233" spans="2:6" x14ac:dyDescent="0.3">
      <c r="B233" s="25" t="s">
        <v>35</v>
      </c>
      <c r="C233" s="26" t="s">
        <v>3</v>
      </c>
      <c r="D233" s="26" t="s">
        <v>44</v>
      </c>
      <c r="E233" s="26">
        <v>0.05</v>
      </c>
      <c r="F233" s="30">
        <v>61.128827000000001</v>
      </c>
    </row>
    <row r="234" spans="2:6" x14ac:dyDescent="0.3">
      <c r="B234" s="27" t="s">
        <v>35</v>
      </c>
      <c r="C234" s="28" t="s">
        <v>3</v>
      </c>
      <c r="D234" s="28" t="s">
        <v>44</v>
      </c>
      <c r="E234" s="28">
        <v>0.05</v>
      </c>
      <c r="F234" s="31">
        <v>61.128827000000001</v>
      </c>
    </row>
    <row r="235" spans="2:6" x14ac:dyDescent="0.3">
      <c r="B235" s="25" t="s">
        <v>35</v>
      </c>
      <c r="C235" s="26" t="s">
        <v>3</v>
      </c>
      <c r="D235" s="26" t="s">
        <v>44</v>
      </c>
      <c r="E235" s="26">
        <v>0</v>
      </c>
      <c r="F235" s="30">
        <v>46.280458000000003</v>
      </c>
    </row>
    <row r="236" spans="2:6" x14ac:dyDescent="0.3">
      <c r="B236" s="27" t="s">
        <v>35</v>
      </c>
      <c r="C236" s="28" t="s">
        <v>3</v>
      </c>
      <c r="D236" s="28" t="s">
        <v>44</v>
      </c>
      <c r="E236" s="28" t="s">
        <v>25</v>
      </c>
      <c r="F236" s="31">
        <v>86.121810999999994</v>
      </c>
    </row>
    <row r="237" spans="2:6" x14ac:dyDescent="0.3">
      <c r="B237" s="25" t="s">
        <v>35</v>
      </c>
      <c r="C237" s="26" t="s">
        <v>4</v>
      </c>
      <c r="D237" s="26" t="s">
        <v>36</v>
      </c>
      <c r="E237" s="26">
        <v>1</v>
      </c>
      <c r="F237" s="30">
        <v>231953.42499999999</v>
      </c>
    </row>
    <row r="238" spans="2:6" x14ac:dyDescent="0.3">
      <c r="B238" s="27" t="s">
        <v>35</v>
      </c>
      <c r="C238" s="28" t="s">
        <v>4</v>
      </c>
      <c r="D238" s="28" t="s">
        <v>36</v>
      </c>
      <c r="E238" s="28">
        <v>0.95</v>
      </c>
      <c r="F238" s="31">
        <v>185376.82500000001</v>
      </c>
    </row>
    <row r="239" spans="2:6" x14ac:dyDescent="0.3">
      <c r="B239" s="25" t="s">
        <v>35</v>
      </c>
      <c r="C239" s="26" t="s">
        <v>4</v>
      </c>
      <c r="D239" s="26" t="s">
        <v>36</v>
      </c>
      <c r="E239" s="26">
        <v>0.95</v>
      </c>
      <c r="F239" s="30">
        <v>185376.82500000001</v>
      </c>
    </row>
    <row r="240" spans="2:6" x14ac:dyDescent="0.3">
      <c r="B240" s="27" t="s">
        <v>35</v>
      </c>
      <c r="C240" s="28" t="s">
        <v>4</v>
      </c>
      <c r="D240" s="28" t="s">
        <v>36</v>
      </c>
      <c r="E240" s="28">
        <v>0.95</v>
      </c>
      <c r="F240" s="31">
        <v>185376.82500000001</v>
      </c>
    </row>
    <row r="241" spans="2:6" x14ac:dyDescent="0.3">
      <c r="B241" s="25" t="s">
        <v>35</v>
      </c>
      <c r="C241" s="26" t="s">
        <v>4</v>
      </c>
      <c r="D241" s="26" t="s">
        <v>36</v>
      </c>
      <c r="E241" s="26">
        <v>0.75</v>
      </c>
      <c r="F241" s="30">
        <v>165342.03750000001</v>
      </c>
    </row>
    <row r="242" spans="2:6" x14ac:dyDescent="0.3">
      <c r="B242" s="27" t="s">
        <v>35</v>
      </c>
      <c r="C242" s="28" t="s">
        <v>4</v>
      </c>
      <c r="D242" s="28" t="s">
        <v>36</v>
      </c>
      <c r="E242" s="28">
        <v>0.75</v>
      </c>
      <c r="F242" s="31">
        <v>165342.03750000001</v>
      </c>
    </row>
    <row r="243" spans="2:6" x14ac:dyDescent="0.3">
      <c r="B243" s="25" t="s">
        <v>35</v>
      </c>
      <c r="C243" s="26" t="s">
        <v>4</v>
      </c>
      <c r="D243" s="26" t="s">
        <v>36</v>
      </c>
      <c r="E243" s="26">
        <v>0.75</v>
      </c>
      <c r="F243" s="30">
        <v>165342.03750000001</v>
      </c>
    </row>
    <row r="244" spans="2:6" x14ac:dyDescent="0.3">
      <c r="B244" s="27" t="s">
        <v>35</v>
      </c>
      <c r="C244" s="28" t="s">
        <v>4</v>
      </c>
      <c r="D244" s="28" t="s">
        <v>36</v>
      </c>
      <c r="E244" s="28">
        <v>0.75</v>
      </c>
      <c r="F244" s="31">
        <v>165342.03750000001</v>
      </c>
    </row>
    <row r="245" spans="2:6" x14ac:dyDescent="0.3">
      <c r="B245" s="25" t="s">
        <v>35</v>
      </c>
      <c r="C245" s="26" t="s">
        <v>4</v>
      </c>
      <c r="D245" s="26" t="s">
        <v>36</v>
      </c>
      <c r="E245" s="26">
        <v>0.5</v>
      </c>
      <c r="F245" s="30">
        <v>153918.04999999999</v>
      </c>
    </row>
    <row r="246" spans="2:6" x14ac:dyDescent="0.3">
      <c r="B246" s="27" t="s">
        <v>35</v>
      </c>
      <c r="C246" s="28" t="s">
        <v>4</v>
      </c>
      <c r="D246" s="28" t="s">
        <v>36</v>
      </c>
      <c r="E246" s="28">
        <v>0.5</v>
      </c>
      <c r="F246" s="31">
        <v>153918.04999999999</v>
      </c>
    </row>
    <row r="247" spans="2:6" x14ac:dyDescent="0.3">
      <c r="B247" s="25" t="s">
        <v>35</v>
      </c>
      <c r="C247" s="26" t="s">
        <v>4</v>
      </c>
      <c r="D247" s="26" t="s">
        <v>36</v>
      </c>
      <c r="E247" s="26">
        <v>0.5</v>
      </c>
      <c r="F247" s="30">
        <v>153918.04999999999</v>
      </c>
    </row>
    <row r="248" spans="2:6" x14ac:dyDescent="0.3">
      <c r="B248" s="27" t="s">
        <v>35</v>
      </c>
      <c r="C248" s="28" t="s">
        <v>4</v>
      </c>
      <c r="D248" s="28" t="s">
        <v>36</v>
      </c>
      <c r="E248" s="28">
        <v>0.5</v>
      </c>
      <c r="F248" s="31">
        <v>153918.04999999999</v>
      </c>
    </row>
    <row r="249" spans="2:6" x14ac:dyDescent="0.3">
      <c r="B249" s="25" t="s">
        <v>35</v>
      </c>
      <c r="C249" s="26" t="s">
        <v>4</v>
      </c>
      <c r="D249" s="26" t="s">
        <v>36</v>
      </c>
      <c r="E249" s="26">
        <v>0.5</v>
      </c>
      <c r="F249" s="30">
        <v>153918.04999999999</v>
      </c>
    </row>
    <row r="250" spans="2:6" x14ac:dyDescent="0.3">
      <c r="B250" s="27" t="s">
        <v>35</v>
      </c>
      <c r="C250" s="28" t="s">
        <v>4</v>
      </c>
      <c r="D250" s="28" t="s">
        <v>36</v>
      </c>
      <c r="E250" s="28">
        <v>0.25</v>
      </c>
      <c r="F250" s="31">
        <v>142861</v>
      </c>
    </row>
    <row r="251" spans="2:6" x14ac:dyDescent="0.3">
      <c r="B251" s="25" t="s">
        <v>35</v>
      </c>
      <c r="C251" s="26" t="s">
        <v>4</v>
      </c>
      <c r="D251" s="26" t="s">
        <v>36</v>
      </c>
      <c r="E251" s="26">
        <v>0.25</v>
      </c>
      <c r="F251" s="30">
        <v>142861</v>
      </c>
    </row>
    <row r="252" spans="2:6" x14ac:dyDescent="0.3">
      <c r="B252" s="27" t="s">
        <v>35</v>
      </c>
      <c r="C252" s="28" t="s">
        <v>4</v>
      </c>
      <c r="D252" s="28" t="s">
        <v>36</v>
      </c>
      <c r="E252" s="28">
        <v>0.25</v>
      </c>
      <c r="F252" s="31">
        <v>142861</v>
      </c>
    </row>
    <row r="253" spans="2:6" x14ac:dyDescent="0.3">
      <c r="B253" s="25" t="s">
        <v>35</v>
      </c>
      <c r="C253" s="26" t="s">
        <v>4</v>
      </c>
      <c r="D253" s="26" t="s">
        <v>36</v>
      </c>
      <c r="E253" s="26">
        <v>0.25</v>
      </c>
      <c r="F253" s="30">
        <v>142861</v>
      </c>
    </row>
    <row r="254" spans="2:6" x14ac:dyDescent="0.3">
      <c r="B254" s="27" t="s">
        <v>35</v>
      </c>
      <c r="C254" s="28" t="s">
        <v>4</v>
      </c>
      <c r="D254" s="28" t="s">
        <v>36</v>
      </c>
      <c r="E254" s="28">
        <v>0.05</v>
      </c>
      <c r="F254" s="31">
        <v>127474.08749999999</v>
      </c>
    </row>
    <row r="255" spans="2:6" x14ac:dyDescent="0.3">
      <c r="B255" s="25" t="s">
        <v>35</v>
      </c>
      <c r="C255" s="26" t="s">
        <v>4</v>
      </c>
      <c r="D255" s="26" t="s">
        <v>36</v>
      </c>
      <c r="E255" s="26">
        <v>0.05</v>
      </c>
      <c r="F255" s="30">
        <v>127474.08749999999</v>
      </c>
    </row>
    <row r="256" spans="2:6" x14ac:dyDescent="0.3">
      <c r="B256" s="27" t="s">
        <v>35</v>
      </c>
      <c r="C256" s="28" t="s">
        <v>4</v>
      </c>
      <c r="D256" s="28" t="s">
        <v>36</v>
      </c>
      <c r="E256" s="28">
        <v>0.05</v>
      </c>
      <c r="F256" s="31">
        <v>127474.08749999999</v>
      </c>
    </row>
    <row r="257" spans="2:6" x14ac:dyDescent="0.3">
      <c r="B257" s="25" t="s">
        <v>35</v>
      </c>
      <c r="C257" s="26" t="s">
        <v>4</v>
      </c>
      <c r="D257" s="26" t="s">
        <v>36</v>
      </c>
      <c r="E257" s="26">
        <v>0</v>
      </c>
      <c r="F257" s="30">
        <v>96675.8</v>
      </c>
    </row>
    <row r="258" spans="2:6" x14ac:dyDescent="0.3">
      <c r="B258" s="27" t="s">
        <v>35</v>
      </c>
      <c r="C258" s="28" t="s">
        <v>4</v>
      </c>
      <c r="D258" s="28" t="s">
        <v>36</v>
      </c>
      <c r="E258" s="28" t="s">
        <v>25</v>
      </c>
      <c r="F258" s="31">
        <v>154803.4185</v>
      </c>
    </row>
    <row r="259" spans="2:6" x14ac:dyDescent="0.3">
      <c r="B259" s="25" t="s">
        <v>35</v>
      </c>
      <c r="C259" s="26" t="s">
        <v>4</v>
      </c>
      <c r="D259" s="26" t="s">
        <v>37</v>
      </c>
      <c r="E259" s="26">
        <v>1</v>
      </c>
      <c r="F259" s="30">
        <v>56447585.399999999</v>
      </c>
    </row>
    <row r="260" spans="2:6" x14ac:dyDescent="0.3">
      <c r="B260" s="27" t="s">
        <v>35</v>
      </c>
      <c r="C260" s="28" t="s">
        <v>4</v>
      </c>
      <c r="D260" s="28" t="s">
        <v>37</v>
      </c>
      <c r="E260" s="28">
        <v>0.95</v>
      </c>
      <c r="F260" s="31">
        <v>41177347.329999998</v>
      </c>
    </row>
    <row r="261" spans="2:6" x14ac:dyDescent="0.3">
      <c r="B261" s="25" t="s">
        <v>35</v>
      </c>
      <c r="C261" s="26" t="s">
        <v>4</v>
      </c>
      <c r="D261" s="26" t="s">
        <v>37</v>
      </c>
      <c r="E261" s="26">
        <v>0.95</v>
      </c>
      <c r="F261" s="30">
        <v>41177347.329999998</v>
      </c>
    </row>
    <row r="262" spans="2:6" x14ac:dyDescent="0.3">
      <c r="B262" s="27" t="s">
        <v>35</v>
      </c>
      <c r="C262" s="28" t="s">
        <v>4</v>
      </c>
      <c r="D262" s="28" t="s">
        <v>37</v>
      </c>
      <c r="E262" s="28">
        <v>0.95</v>
      </c>
      <c r="F262" s="31">
        <v>41177347.329999998</v>
      </c>
    </row>
    <row r="263" spans="2:6" x14ac:dyDescent="0.3">
      <c r="B263" s="25" t="s">
        <v>35</v>
      </c>
      <c r="C263" s="26" t="s">
        <v>4</v>
      </c>
      <c r="D263" s="26" t="s">
        <v>37</v>
      </c>
      <c r="E263" s="26">
        <v>0.75</v>
      </c>
      <c r="F263" s="30">
        <v>35096889.530000001</v>
      </c>
    </row>
    <row r="264" spans="2:6" x14ac:dyDescent="0.3">
      <c r="B264" s="27" t="s">
        <v>35</v>
      </c>
      <c r="C264" s="28" t="s">
        <v>4</v>
      </c>
      <c r="D264" s="28" t="s">
        <v>37</v>
      </c>
      <c r="E264" s="28">
        <v>0.75</v>
      </c>
      <c r="F264" s="31">
        <v>35096889.530000001</v>
      </c>
    </row>
    <row r="265" spans="2:6" x14ac:dyDescent="0.3">
      <c r="B265" s="25" t="s">
        <v>35</v>
      </c>
      <c r="C265" s="26" t="s">
        <v>4</v>
      </c>
      <c r="D265" s="26" t="s">
        <v>37</v>
      </c>
      <c r="E265" s="26">
        <v>0.75</v>
      </c>
      <c r="F265" s="30">
        <v>35096889.530000001</v>
      </c>
    </row>
    <row r="266" spans="2:6" x14ac:dyDescent="0.3">
      <c r="B266" s="27" t="s">
        <v>35</v>
      </c>
      <c r="C266" s="28" t="s">
        <v>4</v>
      </c>
      <c r="D266" s="28" t="s">
        <v>37</v>
      </c>
      <c r="E266" s="28">
        <v>0.75</v>
      </c>
      <c r="F266" s="31">
        <v>35096889.530000001</v>
      </c>
    </row>
    <row r="267" spans="2:6" x14ac:dyDescent="0.3">
      <c r="B267" s="25" t="s">
        <v>35</v>
      </c>
      <c r="C267" s="26" t="s">
        <v>4</v>
      </c>
      <c r="D267" s="26" t="s">
        <v>37</v>
      </c>
      <c r="E267" s="26">
        <v>0.5</v>
      </c>
      <c r="F267" s="30">
        <v>31342552.079999998</v>
      </c>
    </row>
    <row r="268" spans="2:6" x14ac:dyDescent="0.3">
      <c r="B268" s="27" t="s">
        <v>35</v>
      </c>
      <c r="C268" s="28" t="s">
        <v>4</v>
      </c>
      <c r="D268" s="28" t="s">
        <v>37</v>
      </c>
      <c r="E268" s="28">
        <v>0.5</v>
      </c>
      <c r="F268" s="31">
        <v>31342552.079999998</v>
      </c>
    </row>
    <row r="269" spans="2:6" x14ac:dyDescent="0.3">
      <c r="B269" s="25" t="s">
        <v>35</v>
      </c>
      <c r="C269" s="26" t="s">
        <v>4</v>
      </c>
      <c r="D269" s="26" t="s">
        <v>37</v>
      </c>
      <c r="E269" s="26">
        <v>0.5</v>
      </c>
      <c r="F269" s="30">
        <v>31342552.079999998</v>
      </c>
    </row>
    <row r="270" spans="2:6" x14ac:dyDescent="0.3">
      <c r="B270" s="27" t="s">
        <v>35</v>
      </c>
      <c r="C270" s="28" t="s">
        <v>4</v>
      </c>
      <c r="D270" s="28" t="s">
        <v>37</v>
      </c>
      <c r="E270" s="28">
        <v>0.5</v>
      </c>
      <c r="F270" s="31">
        <v>31342552.079999998</v>
      </c>
    </row>
    <row r="271" spans="2:6" x14ac:dyDescent="0.3">
      <c r="B271" s="25" t="s">
        <v>35</v>
      </c>
      <c r="C271" s="26" t="s">
        <v>4</v>
      </c>
      <c r="D271" s="26" t="s">
        <v>37</v>
      </c>
      <c r="E271" s="26">
        <v>0.5</v>
      </c>
      <c r="F271" s="30">
        <v>31342552.079999998</v>
      </c>
    </row>
    <row r="272" spans="2:6" x14ac:dyDescent="0.3">
      <c r="B272" s="27" t="s">
        <v>35</v>
      </c>
      <c r="C272" s="28" t="s">
        <v>4</v>
      </c>
      <c r="D272" s="28" t="s">
        <v>37</v>
      </c>
      <c r="E272" s="28">
        <v>0.25</v>
      </c>
      <c r="F272" s="31">
        <v>27955289.620000001</v>
      </c>
    </row>
    <row r="273" spans="2:6" x14ac:dyDescent="0.3">
      <c r="B273" s="25" t="s">
        <v>35</v>
      </c>
      <c r="C273" s="26" t="s">
        <v>4</v>
      </c>
      <c r="D273" s="26" t="s">
        <v>37</v>
      </c>
      <c r="E273" s="26">
        <v>0.25</v>
      </c>
      <c r="F273" s="30">
        <v>27955289.620000001</v>
      </c>
    </row>
    <row r="274" spans="2:6" x14ac:dyDescent="0.3">
      <c r="B274" s="27" t="s">
        <v>35</v>
      </c>
      <c r="C274" s="28" t="s">
        <v>4</v>
      </c>
      <c r="D274" s="28" t="s">
        <v>37</v>
      </c>
      <c r="E274" s="28">
        <v>0.25</v>
      </c>
      <c r="F274" s="31">
        <v>27955289.620000001</v>
      </c>
    </row>
    <row r="275" spans="2:6" x14ac:dyDescent="0.3">
      <c r="B275" s="25" t="s">
        <v>35</v>
      </c>
      <c r="C275" s="26" t="s">
        <v>4</v>
      </c>
      <c r="D275" s="26" t="s">
        <v>37</v>
      </c>
      <c r="E275" s="26">
        <v>0.25</v>
      </c>
      <c r="F275" s="30">
        <v>27955289.620000001</v>
      </c>
    </row>
    <row r="276" spans="2:6" x14ac:dyDescent="0.3">
      <c r="B276" s="27" t="s">
        <v>35</v>
      </c>
      <c r="C276" s="28" t="s">
        <v>4</v>
      </c>
      <c r="D276" s="28" t="s">
        <v>37</v>
      </c>
      <c r="E276" s="28">
        <v>0.05</v>
      </c>
      <c r="F276" s="31">
        <v>23576470.850000001</v>
      </c>
    </row>
    <row r="277" spans="2:6" x14ac:dyDescent="0.3">
      <c r="B277" s="25" t="s">
        <v>35</v>
      </c>
      <c r="C277" s="26" t="s">
        <v>4</v>
      </c>
      <c r="D277" s="26" t="s">
        <v>37</v>
      </c>
      <c r="E277" s="26">
        <v>0.05</v>
      </c>
      <c r="F277" s="30">
        <v>23576470.850000001</v>
      </c>
    </row>
    <row r="278" spans="2:6" x14ac:dyDescent="0.3">
      <c r="B278" s="27" t="s">
        <v>35</v>
      </c>
      <c r="C278" s="28" t="s">
        <v>4</v>
      </c>
      <c r="D278" s="28" t="s">
        <v>37</v>
      </c>
      <c r="E278" s="28">
        <v>0.05</v>
      </c>
      <c r="F278" s="31">
        <v>23576470.850000001</v>
      </c>
    </row>
    <row r="279" spans="2:6" x14ac:dyDescent="0.3">
      <c r="B279" s="25" t="s">
        <v>35</v>
      </c>
      <c r="C279" s="26" t="s">
        <v>4</v>
      </c>
      <c r="D279" s="26" t="s">
        <v>37</v>
      </c>
      <c r="E279" s="26">
        <v>0</v>
      </c>
      <c r="F279" s="30">
        <v>13924848.189999999</v>
      </c>
    </row>
    <row r="280" spans="2:6" x14ac:dyDescent="0.3">
      <c r="B280" s="27" t="s">
        <v>35</v>
      </c>
      <c r="C280" s="28" t="s">
        <v>4</v>
      </c>
      <c r="D280" s="28" t="s">
        <v>37</v>
      </c>
      <c r="E280" s="28" t="s">
        <v>25</v>
      </c>
      <c r="F280" s="31">
        <v>31718660.309999999</v>
      </c>
    </row>
    <row r="281" spans="2:6" x14ac:dyDescent="0.3">
      <c r="B281" s="25" t="s">
        <v>35</v>
      </c>
      <c r="C281" s="26" t="s">
        <v>4</v>
      </c>
      <c r="D281" s="26" t="s">
        <v>38</v>
      </c>
      <c r="E281" s="26">
        <v>1</v>
      </c>
      <c r="F281" s="30">
        <v>30111148.07</v>
      </c>
    </row>
    <row r="282" spans="2:6" x14ac:dyDescent="0.3">
      <c r="B282" s="27" t="s">
        <v>35</v>
      </c>
      <c r="C282" s="28" t="s">
        <v>4</v>
      </c>
      <c r="D282" s="28" t="s">
        <v>38</v>
      </c>
      <c r="E282" s="28">
        <v>0.95</v>
      </c>
      <c r="F282" s="31">
        <v>22316522.579999998</v>
      </c>
    </row>
    <row r="283" spans="2:6" x14ac:dyDescent="0.3">
      <c r="B283" s="25" t="s">
        <v>35</v>
      </c>
      <c r="C283" s="26" t="s">
        <v>4</v>
      </c>
      <c r="D283" s="26" t="s">
        <v>38</v>
      </c>
      <c r="E283" s="26">
        <v>0.95</v>
      </c>
      <c r="F283" s="30">
        <v>22316522.579999998</v>
      </c>
    </row>
    <row r="284" spans="2:6" x14ac:dyDescent="0.3">
      <c r="B284" s="27" t="s">
        <v>35</v>
      </c>
      <c r="C284" s="28" t="s">
        <v>4</v>
      </c>
      <c r="D284" s="28" t="s">
        <v>38</v>
      </c>
      <c r="E284" s="28">
        <v>0.95</v>
      </c>
      <c r="F284" s="31">
        <v>22316522.579999998</v>
      </c>
    </row>
    <row r="285" spans="2:6" x14ac:dyDescent="0.3">
      <c r="B285" s="25" t="s">
        <v>35</v>
      </c>
      <c r="C285" s="26" t="s">
        <v>4</v>
      </c>
      <c r="D285" s="26" t="s">
        <v>38</v>
      </c>
      <c r="E285" s="26">
        <v>0.75</v>
      </c>
      <c r="F285" s="30">
        <v>18613755.75</v>
      </c>
    </row>
    <row r="286" spans="2:6" x14ac:dyDescent="0.3">
      <c r="B286" s="27" t="s">
        <v>35</v>
      </c>
      <c r="C286" s="28" t="s">
        <v>4</v>
      </c>
      <c r="D286" s="28" t="s">
        <v>38</v>
      </c>
      <c r="E286" s="28">
        <v>0.75</v>
      </c>
      <c r="F286" s="31">
        <v>18613755.75</v>
      </c>
    </row>
    <row r="287" spans="2:6" x14ac:dyDescent="0.3">
      <c r="B287" s="25" t="s">
        <v>35</v>
      </c>
      <c r="C287" s="26" t="s">
        <v>4</v>
      </c>
      <c r="D287" s="26" t="s">
        <v>38</v>
      </c>
      <c r="E287" s="26">
        <v>0.75</v>
      </c>
      <c r="F287" s="30">
        <v>18613755.75</v>
      </c>
    </row>
    <row r="288" spans="2:6" x14ac:dyDescent="0.3">
      <c r="B288" s="27" t="s">
        <v>35</v>
      </c>
      <c r="C288" s="28" t="s">
        <v>4</v>
      </c>
      <c r="D288" s="28" t="s">
        <v>38</v>
      </c>
      <c r="E288" s="28">
        <v>0.75</v>
      </c>
      <c r="F288" s="31">
        <v>18613755.75</v>
      </c>
    </row>
    <row r="289" spans="2:6" x14ac:dyDescent="0.3">
      <c r="B289" s="25" t="s">
        <v>35</v>
      </c>
      <c r="C289" s="26" t="s">
        <v>4</v>
      </c>
      <c r="D289" s="26" t="s">
        <v>38</v>
      </c>
      <c r="E289" s="26">
        <v>0.5</v>
      </c>
      <c r="F289" s="30">
        <v>15969460.73</v>
      </c>
    </row>
    <row r="290" spans="2:6" x14ac:dyDescent="0.3">
      <c r="B290" s="27" t="s">
        <v>35</v>
      </c>
      <c r="C290" s="28" t="s">
        <v>4</v>
      </c>
      <c r="D290" s="28" t="s">
        <v>38</v>
      </c>
      <c r="E290" s="28">
        <v>0.5</v>
      </c>
      <c r="F290" s="31">
        <v>15969460.73</v>
      </c>
    </row>
    <row r="291" spans="2:6" x14ac:dyDescent="0.3">
      <c r="B291" s="25" t="s">
        <v>35</v>
      </c>
      <c r="C291" s="26" t="s">
        <v>4</v>
      </c>
      <c r="D291" s="26" t="s">
        <v>38</v>
      </c>
      <c r="E291" s="26">
        <v>0.5</v>
      </c>
      <c r="F291" s="30">
        <v>15969460.73</v>
      </c>
    </row>
    <row r="292" spans="2:6" x14ac:dyDescent="0.3">
      <c r="B292" s="27" t="s">
        <v>35</v>
      </c>
      <c r="C292" s="28" t="s">
        <v>4</v>
      </c>
      <c r="D292" s="28" t="s">
        <v>38</v>
      </c>
      <c r="E292" s="28">
        <v>0.5</v>
      </c>
      <c r="F292" s="31">
        <v>15969460.73</v>
      </c>
    </row>
    <row r="293" spans="2:6" x14ac:dyDescent="0.3">
      <c r="B293" s="25" t="s">
        <v>35</v>
      </c>
      <c r="C293" s="26" t="s">
        <v>4</v>
      </c>
      <c r="D293" s="26" t="s">
        <v>38</v>
      </c>
      <c r="E293" s="26">
        <v>0.5</v>
      </c>
      <c r="F293" s="30">
        <v>15969460.73</v>
      </c>
    </row>
    <row r="294" spans="2:6" x14ac:dyDescent="0.3">
      <c r="B294" s="27" t="s">
        <v>35</v>
      </c>
      <c r="C294" s="28" t="s">
        <v>4</v>
      </c>
      <c r="D294" s="28" t="s">
        <v>38</v>
      </c>
      <c r="E294" s="28">
        <v>0.25</v>
      </c>
      <c r="F294" s="31">
        <v>13814214.84</v>
      </c>
    </row>
    <row r="295" spans="2:6" x14ac:dyDescent="0.3">
      <c r="B295" s="25" t="s">
        <v>35</v>
      </c>
      <c r="C295" s="26" t="s">
        <v>4</v>
      </c>
      <c r="D295" s="26" t="s">
        <v>38</v>
      </c>
      <c r="E295" s="26">
        <v>0.25</v>
      </c>
      <c r="F295" s="30">
        <v>13814214.84</v>
      </c>
    </row>
    <row r="296" spans="2:6" x14ac:dyDescent="0.3">
      <c r="B296" s="27" t="s">
        <v>35</v>
      </c>
      <c r="C296" s="28" t="s">
        <v>4</v>
      </c>
      <c r="D296" s="28" t="s">
        <v>38</v>
      </c>
      <c r="E296" s="28">
        <v>0.25</v>
      </c>
      <c r="F296" s="31">
        <v>13814214.84</v>
      </c>
    </row>
    <row r="297" spans="2:6" x14ac:dyDescent="0.3">
      <c r="B297" s="25" t="s">
        <v>35</v>
      </c>
      <c r="C297" s="26" t="s">
        <v>4</v>
      </c>
      <c r="D297" s="26" t="s">
        <v>38</v>
      </c>
      <c r="E297" s="26">
        <v>0.25</v>
      </c>
      <c r="F297" s="30">
        <v>13814214.84</v>
      </c>
    </row>
    <row r="298" spans="2:6" x14ac:dyDescent="0.3">
      <c r="B298" s="27" t="s">
        <v>35</v>
      </c>
      <c r="C298" s="28" t="s">
        <v>4</v>
      </c>
      <c r="D298" s="28" t="s">
        <v>38</v>
      </c>
      <c r="E298" s="28">
        <v>0.05</v>
      </c>
      <c r="F298" s="31">
        <v>11554399.17</v>
      </c>
    </row>
    <row r="299" spans="2:6" x14ac:dyDescent="0.3">
      <c r="B299" s="25" t="s">
        <v>35</v>
      </c>
      <c r="C299" s="26" t="s">
        <v>4</v>
      </c>
      <c r="D299" s="26" t="s">
        <v>38</v>
      </c>
      <c r="E299" s="26">
        <v>0.05</v>
      </c>
      <c r="F299" s="30">
        <v>11554399.17</v>
      </c>
    </row>
    <row r="300" spans="2:6" x14ac:dyDescent="0.3">
      <c r="B300" s="27" t="s">
        <v>35</v>
      </c>
      <c r="C300" s="28" t="s">
        <v>4</v>
      </c>
      <c r="D300" s="28" t="s">
        <v>38</v>
      </c>
      <c r="E300" s="28">
        <v>0.05</v>
      </c>
      <c r="F300" s="31">
        <v>11554399.17</v>
      </c>
    </row>
    <row r="301" spans="2:6" x14ac:dyDescent="0.3">
      <c r="B301" s="25" t="s">
        <v>35</v>
      </c>
      <c r="C301" s="26" t="s">
        <v>4</v>
      </c>
      <c r="D301" s="26" t="s">
        <v>38</v>
      </c>
      <c r="E301" s="26">
        <v>0</v>
      </c>
      <c r="F301" s="30">
        <v>8192635.409</v>
      </c>
    </row>
    <row r="302" spans="2:6" x14ac:dyDescent="0.3">
      <c r="B302" s="27" t="s">
        <v>35</v>
      </c>
      <c r="C302" s="28" t="s">
        <v>4</v>
      </c>
      <c r="D302" s="28" t="s">
        <v>38</v>
      </c>
      <c r="E302" s="28" t="s">
        <v>25</v>
      </c>
      <c r="F302" s="31">
        <v>16350299.689999999</v>
      </c>
    </row>
    <row r="303" spans="2:6" x14ac:dyDescent="0.3">
      <c r="B303" s="25" t="s">
        <v>35</v>
      </c>
      <c r="C303" s="26" t="s">
        <v>4</v>
      </c>
      <c r="D303" s="26" t="s">
        <v>39</v>
      </c>
      <c r="E303" s="26">
        <v>1</v>
      </c>
      <c r="F303" s="30">
        <v>27166524.030000001</v>
      </c>
    </row>
    <row r="304" spans="2:6" x14ac:dyDescent="0.3">
      <c r="B304" s="27" t="s">
        <v>35</v>
      </c>
      <c r="C304" s="28" t="s">
        <v>4</v>
      </c>
      <c r="D304" s="28" t="s">
        <v>39</v>
      </c>
      <c r="E304" s="28">
        <v>0.95</v>
      </c>
      <c r="F304" s="31">
        <v>20186873.109999999</v>
      </c>
    </row>
    <row r="305" spans="2:6" x14ac:dyDescent="0.3">
      <c r="B305" s="25" t="s">
        <v>35</v>
      </c>
      <c r="C305" s="26" t="s">
        <v>4</v>
      </c>
      <c r="D305" s="26" t="s">
        <v>39</v>
      </c>
      <c r="E305" s="26">
        <v>0.95</v>
      </c>
      <c r="F305" s="30">
        <v>20186873.109999999</v>
      </c>
    </row>
    <row r="306" spans="2:6" x14ac:dyDescent="0.3">
      <c r="B306" s="27" t="s">
        <v>35</v>
      </c>
      <c r="C306" s="28" t="s">
        <v>4</v>
      </c>
      <c r="D306" s="28" t="s">
        <v>39</v>
      </c>
      <c r="E306" s="28">
        <v>0.95</v>
      </c>
      <c r="F306" s="31">
        <v>20186873.109999999</v>
      </c>
    </row>
    <row r="307" spans="2:6" x14ac:dyDescent="0.3">
      <c r="B307" s="25" t="s">
        <v>35</v>
      </c>
      <c r="C307" s="26" t="s">
        <v>4</v>
      </c>
      <c r="D307" s="26" t="s">
        <v>39</v>
      </c>
      <c r="E307" s="26">
        <v>0.75</v>
      </c>
      <c r="F307" s="30">
        <v>16706471.310000001</v>
      </c>
    </row>
    <row r="308" spans="2:6" x14ac:dyDescent="0.3">
      <c r="B308" s="27" t="s">
        <v>35</v>
      </c>
      <c r="C308" s="28" t="s">
        <v>4</v>
      </c>
      <c r="D308" s="28" t="s">
        <v>39</v>
      </c>
      <c r="E308" s="28">
        <v>0.75</v>
      </c>
      <c r="F308" s="31">
        <v>16706471.310000001</v>
      </c>
    </row>
    <row r="309" spans="2:6" x14ac:dyDescent="0.3">
      <c r="B309" s="25" t="s">
        <v>35</v>
      </c>
      <c r="C309" s="26" t="s">
        <v>4</v>
      </c>
      <c r="D309" s="26" t="s">
        <v>39</v>
      </c>
      <c r="E309" s="26">
        <v>0.75</v>
      </c>
      <c r="F309" s="30">
        <v>16706471.310000001</v>
      </c>
    </row>
    <row r="310" spans="2:6" x14ac:dyDescent="0.3">
      <c r="B310" s="27" t="s">
        <v>35</v>
      </c>
      <c r="C310" s="28" t="s">
        <v>4</v>
      </c>
      <c r="D310" s="28" t="s">
        <v>39</v>
      </c>
      <c r="E310" s="28">
        <v>0.75</v>
      </c>
      <c r="F310" s="31">
        <v>16706471.310000001</v>
      </c>
    </row>
    <row r="311" spans="2:6" x14ac:dyDescent="0.3">
      <c r="B311" s="25" t="s">
        <v>35</v>
      </c>
      <c r="C311" s="26" t="s">
        <v>4</v>
      </c>
      <c r="D311" s="26" t="s">
        <v>39</v>
      </c>
      <c r="E311" s="26">
        <v>0.5</v>
      </c>
      <c r="F311" s="30">
        <v>14613852.609999999</v>
      </c>
    </row>
    <row r="312" spans="2:6" x14ac:dyDescent="0.3">
      <c r="B312" s="27" t="s">
        <v>35</v>
      </c>
      <c r="C312" s="28" t="s">
        <v>4</v>
      </c>
      <c r="D312" s="28" t="s">
        <v>39</v>
      </c>
      <c r="E312" s="28">
        <v>0.5</v>
      </c>
      <c r="F312" s="31">
        <v>14613852.609999999</v>
      </c>
    </row>
    <row r="313" spans="2:6" x14ac:dyDescent="0.3">
      <c r="B313" s="25" t="s">
        <v>35</v>
      </c>
      <c r="C313" s="26" t="s">
        <v>4</v>
      </c>
      <c r="D313" s="26" t="s">
        <v>39</v>
      </c>
      <c r="E313" s="26">
        <v>0.5</v>
      </c>
      <c r="F313" s="30">
        <v>14613852.609999999</v>
      </c>
    </row>
    <row r="314" spans="2:6" x14ac:dyDescent="0.3">
      <c r="B314" s="27" t="s">
        <v>35</v>
      </c>
      <c r="C314" s="28" t="s">
        <v>4</v>
      </c>
      <c r="D314" s="28" t="s">
        <v>39</v>
      </c>
      <c r="E314" s="28">
        <v>0.5</v>
      </c>
      <c r="F314" s="31">
        <v>14613852.609999999</v>
      </c>
    </row>
    <row r="315" spans="2:6" x14ac:dyDescent="0.3">
      <c r="B315" s="25" t="s">
        <v>35</v>
      </c>
      <c r="C315" s="26" t="s">
        <v>4</v>
      </c>
      <c r="D315" s="26" t="s">
        <v>39</v>
      </c>
      <c r="E315" s="26">
        <v>0.5</v>
      </c>
      <c r="F315" s="30">
        <v>14613852.609999999</v>
      </c>
    </row>
    <row r="316" spans="2:6" x14ac:dyDescent="0.3">
      <c r="B316" s="27" t="s">
        <v>35</v>
      </c>
      <c r="C316" s="28" t="s">
        <v>4</v>
      </c>
      <c r="D316" s="28" t="s">
        <v>39</v>
      </c>
      <c r="E316" s="28">
        <v>0.25</v>
      </c>
      <c r="F316" s="31">
        <v>12725956.43</v>
      </c>
    </row>
    <row r="317" spans="2:6" x14ac:dyDescent="0.3">
      <c r="B317" s="25" t="s">
        <v>35</v>
      </c>
      <c r="C317" s="26" t="s">
        <v>4</v>
      </c>
      <c r="D317" s="26" t="s">
        <v>39</v>
      </c>
      <c r="E317" s="26">
        <v>0.25</v>
      </c>
      <c r="F317" s="30">
        <v>12725956.43</v>
      </c>
    </row>
    <row r="318" spans="2:6" x14ac:dyDescent="0.3">
      <c r="B318" s="27" t="s">
        <v>35</v>
      </c>
      <c r="C318" s="28" t="s">
        <v>4</v>
      </c>
      <c r="D318" s="28" t="s">
        <v>39</v>
      </c>
      <c r="E318" s="28">
        <v>0.25</v>
      </c>
      <c r="F318" s="31">
        <v>12725956.43</v>
      </c>
    </row>
    <row r="319" spans="2:6" x14ac:dyDescent="0.3">
      <c r="B319" s="25" t="s">
        <v>35</v>
      </c>
      <c r="C319" s="26" t="s">
        <v>4</v>
      </c>
      <c r="D319" s="26" t="s">
        <v>39</v>
      </c>
      <c r="E319" s="26">
        <v>0.25</v>
      </c>
      <c r="F319" s="30">
        <v>12725956.43</v>
      </c>
    </row>
    <row r="320" spans="2:6" x14ac:dyDescent="0.3">
      <c r="B320" s="27" t="s">
        <v>35</v>
      </c>
      <c r="C320" s="28" t="s">
        <v>4</v>
      </c>
      <c r="D320" s="28" t="s">
        <v>39</v>
      </c>
      <c r="E320" s="28">
        <v>0.05</v>
      </c>
      <c r="F320" s="31">
        <v>10357123.49</v>
      </c>
    </row>
    <row r="321" spans="2:6" x14ac:dyDescent="0.3">
      <c r="B321" s="25" t="s">
        <v>35</v>
      </c>
      <c r="C321" s="26" t="s">
        <v>4</v>
      </c>
      <c r="D321" s="26" t="s">
        <v>39</v>
      </c>
      <c r="E321" s="26">
        <v>0.05</v>
      </c>
      <c r="F321" s="30">
        <v>10357123.49</v>
      </c>
    </row>
    <row r="322" spans="2:6" x14ac:dyDescent="0.3">
      <c r="B322" s="27" t="s">
        <v>35</v>
      </c>
      <c r="C322" s="28" t="s">
        <v>4</v>
      </c>
      <c r="D322" s="28" t="s">
        <v>39</v>
      </c>
      <c r="E322" s="28">
        <v>0.05</v>
      </c>
      <c r="F322" s="31">
        <v>10357123.49</v>
      </c>
    </row>
    <row r="323" spans="2:6" x14ac:dyDescent="0.3">
      <c r="B323" s="25" t="s">
        <v>35</v>
      </c>
      <c r="C323" s="26" t="s">
        <v>4</v>
      </c>
      <c r="D323" s="26" t="s">
        <v>39</v>
      </c>
      <c r="E323" s="26">
        <v>0</v>
      </c>
      <c r="F323" s="30">
        <v>5396758.1449999996</v>
      </c>
    </row>
    <row r="324" spans="2:6" x14ac:dyDescent="0.3">
      <c r="B324" s="27" t="s">
        <v>35</v>
      </c>
      <c r="C324" s="28" t="s">
        <v>4</v>
      </c>
      <c r="D324" s="28" t="s">
        <v>39</v>
      </c>
      <c r="E324" s="28" t="s">
        <v>25</v>
      </c>
      <c r="F324" s="31">
        <v>14847885.67</v>
      </c>
    </row>
    <row r="325" spans="2:6" x14ac:dyDescent="0.3">
      <c r="B325" s="25" t="s">
        <v>35</v>
      </c>
      <c r="C325" s="26" t="s">
        <v>4</v>
      </c>
      <c r="D325" s="26" t="s">
        <v>40</v>
      </c>
      <c r="E325" s="26">
        <v>1</v>
      </c>
      <c r="F325" s="30">
        <v>129.81804600000001</v>
      </c>
    </row>
    <row r="326" spans="2:6" x14ac:dyDescent="0.3">
      <c r="B326" s="27" t="s">
        <v>35</v>
      </c>
      <c r="C326" s="28" t="s">
        <v>4</v>
      </c>
      <c r="D326" s="28" t="s">
        <v>40</v>
      </c>
      <c r="E326" s="28">
        <v>0.95</v>
      </c>
      <c r="F326" s="31">
        <v>129.81549200000001</v>
      </c>
    </row>
    <row r="327" spans="2:6" x14ac:dyDescent="0.3">
      <c r="B327" s="25" t="s">
        <v>35</v>
      </c>
      <c r="C327" s="26" t="s">
        <v>4</v>
      </c>
      <c r="D327" s="26" t="s">
        <v>40</v>
      </c>
      <c r="E327" s="26">
        <v>0.95</v>
      </c>
      <c r="F327" s="30">
        <v>129.81549200000001</v>
      </c>
    </row>
    <row r="328" spans="2:6" x14ac:dyDescent="0.3">
      <c r="B328" s="27" t="s">
        <v>35</v>
      </c>
      <c r="C328" s="28" t="s">
        <v>4</v>
      </c>
      <c r="D328" s="28" t="s">
        <v>40</v>
      </c>
      <c r="E328" s="28">
        <v>0.95</v>
      </c>
      <c r="F328" s="31">
        <v>129.81549200000001</v>
      </c>
    </row>
    <row r="329" spans="2:6" x14ac:dyDescent="0.3">
      <c r="B329" s="25" t="s">
        <v>35</v>
      </c>
      <c r="C329" s="26" t="s">
        <v>4</v>
      </c>
      <c r="D329" s="26" t="s">
        <v>40</v>
      </c>
      <c r="E329" s="26">
        <v>0.75</v>
      </c>
      <c r="F329" s="30">
        <v>113.838116</v>
      </c>
    </row>
    <row r="330" spans="2:6" x14ac:dyDescent="0.3">
      <c r="B330" s="27" t="s">
        <v>35</v>
      </c>
      <c r="C330" s="28" t="s">
        <v>4</v>
      </c>
      <c r="D330" s="28" t="s">
        <v>40</v>
      </c>
      <c r="E330" s="28">
        <v>0.75</v>
      </c>
      <c r="F330" s="31">
        <v>113.838116</v>
      </c>
    </row>
    <row r="331" spans="2:6" x14ac:dyDescent="0.3">
      <c r="B331" s="25" t="s">
        <v>35</v>
      </c>
      <c r="C331" s="26" t="s">
        <v>4</v>
      </c>
      <c r="D331" s="26" t="s">
        <v>40</v>
      </c>
      <c r="E331" s="26">
        <v>0.75</v>
      </c>
      <c r="F331" s="30">
        <v>113.838116</v>
      </c>
    </row>
    <row r="332" spans="2:6" x14ac:dyDescent="0.3">
      <c r="B332" s="27" t="s">
        <v>35</v>
      </c>
      <c r="C332" s="28" t="s">
        <v>4</v>
      </c>
      <c r="D332" s="28" t="s">
        <v>40</v>
      </c>
      <c r="E332" s="28">
        <v>0.75</v>
      </c>
      <c r="F332" s="31">
        <v>113.838116</v>
      </c>
    </row>
    <row r="333" spans="2:6" x14ac:dyDescent="0.3">
      <c r="B333" s="25" t="s">
        <v>35</v>
      </c>
      <c r="C333" s="26" t="s">
        <v>4</v>
      </c>
      <c r="D333" s="26" t="s">
        <v>40</v>
      </c>
      <c r="E333" s="26">
        <v>0.5</v>
      </c>
      <c r="F333" s="30">
        <v>102.772233</v>
      </c>
    </row>
    <row r="334" spans="2:6" x14ac:dyDescent="0.3">
      <c r="B334" s="27" t="s">
        <v>35</v>
      </c>
      <c r="C334" s="28" t="s">
        <v>4</v>
      </c>
      <c r="D334" s="28" t="s">
        <v>40</v>
      </c>
      <c r="E334" s="28">
        <v>0.5</v>
      </c>
      <c r="F334" s="31">
        <v>102.772233</v>
      </c>
    </row>
    <row r="335" spans="2:6" x14ac:dyDescent="0.3">
      <c r="B335" s="25" t="s">
        <v>35</v>
      </c>
      <c r="C335" s="26" t="s">
        <v>4</v>
      </c>
      <c r="D335" s="26" t="s">
        <v>40</v>
      </c>
      <c r="E335" s="26">
        <v>0.5</v>
      </c>
      <c r="F335" s="30">
        <v>102.772233</v>
      </c>
    </row>
    <row r="336" spans="2:6" x14ac:dyDescent="0.3">
      <c r="B336" s="27" t="s">
        <v>35</v>
      </c>
      <c r="C336" s="28" t="s">
        <v>4</v>
      </c>
      <c r="D336" s="28" t="s">
        <v>40</v>
      </c>
      <c r="E336" s="28">
        <v>0.5</v>
      </c>
      <c r="F336" s="31">
        <v>102.772233</v>
      </c>
    </row>
    <row r="337" spans="2:6" x14ac:dyDescent="0.3">
      <c r="B337" s="25" t="s">
        <v>35</v>
      </c>
      <c r="C337" s="26" t="s">
        <v>4</v>
      </c>
      <c r="D337" s="26" t="s">
        <v>40</v>
      </c>
      <c r="E337" s="26">
        <v>0.5</v>
      </c>
      <c r="F337" s="30">
        <v>102.772233</v>
      </c>
    </row>
    <row r="338" spans="2:6" x14ac:dyDescent="0.3">
      <c r="B338" s="27" t="s">
        <v>35</v>
      </c>
      <c r="C338" s="28" t="s">
        <v>4</v>
      </c>
      <c r="D338" s="28" t="s">
        <v>40</v>
      </c>
      <c r="E338" s="28">
        <v>0.25</v>
      </c>
      <c r="F338" s="31">
        <v>95.394977999999995</v>
      </c>
    </row>
    <row r="339" spans="2:6" x14ac:dyDescent="0.3">
      <c r="B339" s="25" t="s">
        <v>35</v>
      </c>
      <c r="C339" s="26" t="s">
        <v>4</v>
      </c>
      <c r="D339" s="26" t="s">
        <v>40</v>
      </c>
      <c r="E339" s="26">
        <v>0.25</v>
      </c>
      <c r="F339" s="30">
        <v>95.394977999999995</v>
      </c>
    </row>
    <row r="340" spans="2:6" x14ac:dyDescent="0.3">
      <c r="B340" s="27" t="s">
        <v>35</v>
      </c>
      <c r="C340" s="28" t="s">
        <v>4</v>
      </c>
      <c r="D340" s="28" t="s">
        <v>40</v>
      </c>
      <c r="E340" s="28">
        <v>0.25</v>
      </c>
      <c r="F340" s="31">
        <v>95.394977999999995</v>
      </c>
    </row>
    <row r="341" spans="2:6" x14ac:dyDescent="0.3">
      <c r="B341" s="25" t="s">
        <v>35</v>
      </c>
      <c r="C341" s="26" t="s">
        <v>4</v>
      </c>
      <c r="D341" s="26" t="s">
        <v>40</v>
      </c>
      <c r="E341" s="26">
        <v>0.25</v>
      </c>
      <c r="F341" s="30">
        <v>95.394977999999995</v>
      </c>
    </row>
    <row r="342" spans="2:6" x14ac:dyDescent="0.3">
      <c r="B342" s="27" t="s">
        <v>35</v>
      </c>
      <c r="C342" s="28" t="s">
        <v>4</v>
      </c>
      <c r="D342" s="28" t="s">
        <v>40</v>
      </c>
      <c r="E342" s="28">
        <v>0.05</v>
      </c>
      <c r="F342" s="31">
        <v>84.743393999999995</v>
      </c>
    </row>
    <row r="343" spans="2:6" x14ac:dyDescent="0.3">
      <c r="B343" s="25" t="s">
        <v>35</v>
      </c>
      <c r="C343" s="26" t="s">
        <v>4</v>
      </c>
      <c r="D343" s="26" t="s">
        <v>40</v>
      </c>
      <c r="E343" s="26">
        <v>0.05</v>
      </c>
      <c r="F343" s="30">
        <v>84.743393999999995</v>
      </c>
    </row>
    <row r="344" spans="2:6" x14ac:dyDescent="0.3">
      <c r="B344" s="27" t="s">
        <v>35</v>
      </c>
      <c r="C344" s="28" t="s">
        <v>4</v>
      </c>
      <c r="D344" s="28" t="s">
        <v>40</v>
      </c>
      <c r="E344" s="28">
        <v>0.05</v>
      </c>
      <c r="F344" s="31">
        <v>84.743393999999995</v>
      </c>
    </row>
    <row r="345" spans="2:6" x14ac:dyDescent="0.3">
      <c r="B345" s="25" t="s">
        <v>35</v>
      </c>
      <c r="C345" s="26" t="s">
        <v>4</v>
      </c>
      <c r="D345" s="26" t="s">
        <v>40</v>
      </c>
      <c r="E345" s="26">
        <v>0</v>
      </c>
      <c r="F345" s="30">
        <v>84.743393999999995</v>
      </c>
    </row>
    <row r="346" spans="2:6" x14ac:dyDescent="0.3">
      <c r="B346" s="27" t="s">
        <v>35</v>
      </c>
      <c r="C346" s="28" t="s">
        <v>4</v>
      </c>
      <c r="D346" s="28" t="s">
        <v>40</v>
      </c>
      <c r="E346" s="28" t="s">
        <v>25</v>
      </c>
      <c r="F346" s="31">
        <v>105.039751</v>
      </c>
    </row>
    <row r="347" spans="2:6" x14ac:dyDescent="0.3">
      <c r="B347" s="25" t="s">
        <v>35</v>
      </c>
      <c r="C347" s="26" t="s">
        <v>4</v>
      </c>
      <c r="D347" s="26" t="s">
        <v>41</v>
      </c>
      <c r="E347" s="26">
        <v>1</v>
      </c>
      <c r="F347" s="30">
        <v>159.91544999999999</v>
      </c>
    </row>
    <row r="348" spans="2:6" x14ac:dyDescent="0.3">
      <c r="B348" s="27" t="s">
        <v>35</v>
      </c>
      <c r="C348" s="28" t="s">
        <v>4</v>
      </c>
      <c r="D348" s="28" t="s">
        <v>41</v>
      </c>
      <c r="E348" s="28">
        <v>0.95</v>
      </c>
      <c r="F348" s="31">
        <v>121.335227</v>
      </c>
    </row>
    <row r="349" spans="2:6" x14ac:dyDescent="0.3">
      <c r="B349" s="25" t="s">
        <v>35</v>
      </c>
      <c r="C349" s="26" t="s">
        <v>4</v>
      </c>
      <c r="D349" s="26" t="s">
        <v>41</v>
      </c>
      <c r="E349" s="26">
        <v>0.95</v>
      </c>
      <c r="F349" s="30">
        <v>121.335227</v>
      </c>
    </row>
    <row r="350" spans="2:6" x14ac:dyDescent="0.3">
      <c r="B350" s="27" t="s">
        <v>35</v>
      </c>
      <c r="C350" s="28" t="s">
        <v>4</v>
      </c>
      <c r="D350" s="28" t="s">
        <v>41</v>
      </c>
      <c r="E350" s="28">
        <v>0.95</v>
      </c>
      <c r="F350" s="31">
        <v>121.335227</v>
      </c>
    </row>
    <row r="351" spans="2:6" x14ac:dyDescent="0.3">
      <c r="B351" s="25" t="s">
        <v>35</v>
      </c>
      <c r="C351" s="26" t="s">
        <v>4</v>
      </c>
      <c r="D351" s="26" t="s">
        <v>41</v>
      </c>
      <c r="E351" s="26">
        <v>0.75</v>
      </c>
      <c r="F351" s="30">
        <v>105.452277</v>
      </c>
    </row>
    <row r="352" spans="2:6" x14ac:dyDescent="0.3">
      <c r="B352" s="27" t="s">
        <v>35</v>
      </c>
      <c r="C352" s="28" t="s">
        <v>4</v>
      </c>
      <c r="D352" s="28" t="s">
        <v>41</v>
      </c>
      <c r="E352" s="28">
        <v>0.75</v>
      </c>
      <c r="F352" s="31">
        <v>105.452277</v>
      </c>
    </row>
    <row r="353" spans="2:6" x14ac:dyDescent="0.3">
      <c r="B353" s="25" t="s">
        <v>35</v>
      </c>
      <c r="C353" s="26" t="s">
        <v>4</v>
      </c>
      <c r="D353" s="26" t="s">
        <v>41</v>
      </c>
      <c r="E353" s="26">
        <v>0.75</v>
      </c>
      <c r="F353" s="30">
        <v>105.452277</v>
      </c>
    </row>
    <row r="354" spans="2:6" x14ac:dyDescent="0.3">
      <c r="B354" s="27" t="s">
        <v>35</v>
      </c>
      <c r="C354" s="28" t="s">
        <v>4</v>
      </c>
      <c r="D354" s="28" t="s">
        <v>41</v>
      </c>
      <c r="E354" s="28">
        <v>0.75</v>
      </c>
      <c r="F354" s="31">
        <v>105.452277</v>
      </c>
    </row>
    <row r="355" spans="2:6" x14ac:dyDescent="0.3">
      <c r="B355" s="25" t="s">
        <v>35</v>
      </c>
      <c r="C355" s="26" t="s">
        <v>4</v>
      </c>
      <c r="D355" s="26" t="s">
        <v>41</v>
      </c>
      <c r="E355" s="26">
        <v>0.5</v>
      </c>
      <c r="F355" s="30">
        <v>94.599114999999998</v>
      </c>
    </row>
    <row r="356" spans="2:6" x14ac:dyDescent="0.3">
      <c r="B356" s="27" t="s">
        <v>35</v>
      </c>
      <c r="C356" s="28" t="s">
        <v>4</v>
      </c>
      <c r="D356" s="28" t="s">
        <v>41</v>
      </c>
      <c r="E356" s="28">
        <v>0.5</v>
      </c>
      <c r="F356" s="31">
        <v>94.599114999999998</v>
      </c>
    </row>
    <row r="357" spans="2:6" x14ac:dyDescent="0.3">
      <c r="B357" s="25" t="s">
        <v>35</v>
      </c>
      <c r="C357" s="26" t="s">
        <v>4</v>
      </c>
      <c r="D357" s="26" t="s">
        <v>41</v>
      </c>
      <c r="E357" s="26">
        <v>0.5</v>
      </c>
      <c r="F357" s="30">
        <v>94.599114999999998</v>
      </c>
    </row>
    <row r="358" spans="2:6" x14ac:dyDescent="0.3">
      <c r="B358" s="27" t="s">
        <v>35</v>
      </c>
      <c r="C358" s="28" t="s">
        <v>4</v>
      </c>
      <c r="D358" s="28" t="s">
        <v>41</v>
      </c>
      <c r="E358" s="28">
        <v>0.5</v>
      </c>
      <c r="F358" s="31">
        <v>94.599114999999998</v>
      </c>
    </row>
    <row r="359" spans="2:6" x14ac:dyDescent="0.3">
      <c r="B359" s="25" t="s">
        <v>35</v>
      </c>
      <c r="C359" s="26" t="s">
        <v>4</v>
      </c>
      <c r="D359" s="26" t="s">
        <v>41</v>
      </c>
      <c r="E359" s="26">
        <v>0.5</v>
      </c>
      <c r="F359" s="30">
        <v>94.599114999999998</v>
      </c>
    </row>
    <row r="360" spans="2:6" x14ac:dyDescent="0.3">
      <c r="B360" s="27" t="s">
        <v>35</v>
      </c>
      <c r="C360" s="28" t="s">
        <v>4</v>
      </c>
      <c r="D360" s="28" t="s">
        <v>41</v>
      </c>
      <c r="E360" s="28">
        <v>0.25</v>
      </c>
      <c r="F360" s="31">
        <v>84.856380999999999</v>
      </c>
    </row>
    <row r="361" spans="2:6" x14ac:dyDescent="0.3">
      <c r="B361" s="25" t="s">
        <v>35</v>
      </c>
      <c r="C361" s="26" t="s">
        <v>4</v>
      </c>
      <c r="D361" s="26" t="s">
        <v>41</v>
      </c>
      <c r="E361" s="26">
        <v>0.25</v>
      </c>
      <c r="F361" s="30">
        <v>84.856380999999999</v>
      </c>
    </row>
    <row r="362" spans="2:6" x14ac:dyDescent="0.3">
      <c r="B362" s="27" t="s">
        <v>35</v>
      </c>
      <c r="C362" s="28" t="s">
        <v>4</v>
      </c>
      <c r="D362" s="28" t="s">
        <v>41</v>
      </c>
      <c r="E362" s="28">
        <v>0.25</v>
      </c>
      <c r="F362" s="31">
        <v>84.856380999999999</v>
      </c>
    </row>
    <row r="363" spans="2:6" x14ac:dyDescent="0.3">
      <c r="B363" s="25" t="s">
        <v>35</v>
      </c>
      <c r="C363" s="26" t="s">
        <v>4</v>
      </c>
      <c r="D363" s="26" t="s">
        <v>41</v>
      </c>
      <c r="E363" s="26">
        <v>0.25</v>
      </c>
      <c r="F363" s="30">
        <v>84.856380999999999</v>
      </c>
    </row>
    <row r="364" spans="2:6" x14ac:dyDescent="0.3">
      <c r="B364" s="27" t="s">
        <v>35</v>
      </c>
      <c r="C364" s="28" t="s">
        <v>4</v>
      </c>
      <c r="D364" s="28" t="s">
        <v>41</v>
      </c>
      <c r="E364" s="28">
        <v>0.05</v>
      </c>
      <c r="F364" s="31">
        <v>73.287300999999999</v>
      </c>
    </row>
    <row r="365" spans="2:6" x14ac:dyDescent="0.3">
      <c r="B365" s="25" t="s">
        <v>35</v>
      </c>
      <c r="C365" s="26" t="s">
        <v>4</v>
      </c>
      <c r="D365" s="26" t="s">
        <v>41</v>
      </c>
      <c r="E365" s="26">
        <v>0.05</v>
      </c>
      <c r="F365" s="30">
        <v>73.287300999999999</v>
      </c>
    </row>
    <row r="366" spans="2:6" x14ac:dyDescent="0.3">
      <c r="B366" s="27" t="s">
        <v>35</v>
      </c>
      <c r="C366" s="28" t="s">
        <v>4</v>
      </c>
      <c r="D366" s="28" t="s">
        <v>41</v>
      </c>
      <c r="E366" s="28">
        <v>0.05</v>
      </c>
      <c r="F366" s="31">
        <v>73.287300999999999</v>
      </c>
    </row>
    <row r="367" spans="2:6" x14ac:dyDescent="0.3">
      <c r="B367" s="25" t="s">
        <v>35</v>
      </c>
      <c r="C367" s="26" t="s">
        <v>4</v>
      </c>
      <c r="D367" s="26" t="s">
        <v>41</v>
      </c>
      <c r="E367" s="26">
        <v>0</v>
      </c>
      <c r="F367" s="30">
        <v>53.501714999999997</v>
      </c>
    </row>
    <row r="368" spans="2:6" x14ac:dyDescent="0.3">
      <c r="B368" s="27" t="s">
        <v>35</v>
      </c>
      <c r="C368" s="28" t="s">
        <v>4</v>
      </c>
      <c r="D368" s="28" t="s">
        <v>41</v>
      </c>
      <c r="E368" s="28" t="s">
        <v>25</v>
      </c>
      <c r="F368" s="31">
        <v>95.704896000000005</v>
      </c>
    </row>
    <row r="369" spans="2:6" x14ac:dyDescent="0.3">
      <c r="B369" s="25" t="s">
        <v>35</v>
      </c>
      <c r="C369" s="26" t="s">
        <v>4</v>
      </c>
      <c r="D369" s="26" t="s">
        <v>42</v>
      </c>
      <c r="E369" s="26">
        <v>1</v>
      </c>
      <c r="F369" s="30">
        <v>276.44454300000001</v>
      </c>
    </row>
    <row r="370" spans="2:6" x14ac:dyDescent="0.3">
      <c r="B370" s="27" t="s">
        <v>35</v>
      </c>
      <c r="C370" s="28" t="s">
        <v>4</v>
      </c>
      <c r="D370" s="28" t="s">
        <v>42</v>
      </c>
      <c r="E370" s="28">
        <v>0.95</v>
      </c>
      <c r="F370" s="31">
        <v>235.37237400000001</v>
      </c>
    </row>
    <row r="371" spans="2:6" x14ac:dyDescent="0.3">
      <c r="B371" s="25" t="s">
        <v>35</v>
      </c>
      <c r="C371" s="26" t="s">
        <v>4</v>
      </c>
      <c r="D371" s="26" t="s">
        <v>42</v>
      </c>
      <c r="E371" s="26">
        <v>0.95</v>
      </c>
      <c r="F371" s="30">
        <v>235.37237400000001</v>
      </c>
    </row>
    <row r="372" spans="2:6" x14ac:dyDescent="0.3">
      <c r="B372" s="27" t="s">
        <v>35</v>
      </c>
      <c r="C372" s="28" t="s">
        <v>4</v>
      </c>
      <c r="D372" s="28" t="s">
        <v>42</v>
      </c>
      <c r="E372" s="28">
        <v>0.95</v>
      </c>
      <c r="F372" s="31">
        <v>235.37237400000001</v>
      </c>
    </row>
    <row r="373" spans="2:6" x14ac:dyDescent="0.3">
      <c r="B373" s="25" t="s">
        <v>35</v>
      </c>
      <c r="C373" s="26" t="s">
        <v>4</v>
      </c>
      <c r="D373" s="26" t="s">
        <v>42</v>
      </c>
      <c r="E373" s="26">
        <v>0.75</v>
      </c>
      <c r="F373" s="30">
        <v>216.571448</v>
      </c>
    </row>
    <row r="374" spans="2:6" x14ac:dyDescent="0.3">
      <c r="B374" s="27" t="s">
        <v>35</v>
      </c>
      <c r="C374" s="28" t="s">
        <v>4</v>
      </c>
      <c r="D374" s="28" t="s">
        <v>42</v>
      </c>
      <c r="E374" s="28">
        <v>0.75</v>
      </c>
      <c r="F374" s="31">
        <v>216.571448</v>
      </c>
    </row>
    <row r="375" spans="2:6" x14ac:dyDescent="0.3">
      <c r="B375" s="25" t="s">
        <v>35</v>
      </c>
      <c r="C375" s="26" t="s">
        <v>4</v>
      </c>
      <c r="D375" s="26" t="s">
        <v>42</v>
      </c>
      <c r="E375" s="26">
        <v>0.75</v>
      </c>
      <c r="F375" s="30">
        <v>216.571448</v>
      </c>
    </row>
    <row r="376" spans="2:6" x14ac:dyDescent="0.3">
      <c r="B376" s="27" t="s">
        <v>35</v>
      </c>
      <c r="C376" s="28" t="s">
        <v>4</v>
      </c>
      <c r="D376" s="28" t="s">
        <v>42</v>
      </c>
      <c r="E376" s="28">
        <v>0.75</v>
      </c>
      <c r="F376" s="31">
        <v>216.571448</v>
      </c>
    </row>
    <row r="377" spans="2:6" x14ac:dyDescent="0.3">
      <c r="B377" s="25" t="s">
        <v>35</v>
      </c>
      <c r="C377" s="26" t="s">
        <v>4</v>
      </c>
      <c r="D377" s="26" t="s">
        <v>42</v>
      </c>
      <c r="E377" s="26">
        <v>0.5</v>
      </c>
      <c r="F377" s="30">
        <v>203.59415999999999</v>
      </c>
    </row>
    <row r="378" spans="2:6" x14ac:dyDescent="0.3">
      <c r="B378" s="27" t="s">
        <v>35</v>
      </c>
      <c r="C378" s="28" t="s">
        <v>4</v>
      </c>
      <c r="D378" s="28" t="s">
        <v>42</v>
      </c>
      <c r="E378" s="28">
        <v>0.5</v>
      </c>
      <c r="F378" s="31">
        <v>203.59415999999999</v>
      </c>
    </row>
    <row r="379" spans="2:6" x14ac:dyDescent="0.3">
      <c r="B379" s="25" t="s">
        <v>35</v>
      </c>
      <c r="C379" s="26" t="s">
        <v>4</v>
      </c>
      <c r="D379" s="26" t="s">
        <v>42</v>
      </c>
      <c r="E379" s="26">
        <v>0.5</v>
      </c>
      <c r="F379" s="30">
        <v>203.59415999999999</v>
      </c>
    </row>
    <row r="380" spans="2:6" x14ac:dyDescent="0.3">
      <c r="B380" s="27" t="s">
        <v>35</v>
      </c>
      <c r="C380" s="28" t="s">
        <v>4</v>
      </c>
      <c r="D380" s="28" t="s">
        <v>42</v>
      </c>
      <c r="E380" s="28">
        <v>0.5</v>
      </c>
      <c r="F380" s="31">
        <v>203.59415999999999</v>
      </c>
    </row>
    <row r="381" spans="2:6" x14ac:dyDescent="0.3">
      <c r="B381" s="25" t="s">
        <v>35</v>
      </c>
      <c r="C381" s="26" t="s">
        <v>4</v>
      </c>
      <c r="D381" s="26" t="s">
        <v>42</v>
      </c>
      <c r="E381" s="26">
        <v>0.5</v>
      </c>
      <c r="F381" s="30">
        <v>203.59415999999999</v>
      </c>
    </row>
    <row r="382" spans="2:6" x14ac:dyDescent="0.3">
      <c r="B382" s="27" t="s">
        <v>35</v>
      </c>
      <c r="C382" s="28" t="s">
        <v>4</v>
      </c>
      <c r="D382" s="28" t="s">
        <v>42</v>
      </c>
      <c r="E382" s="28">
        <v>0.25</v>
      </c>
      <c r="F382" s="31">
        <v>191.006507</v>
      </c>
    </row>
    <row r="383" spans="2:6" x14ac:dyDescent="0.3">
      <c r="B383" s="25" t="s">
        <v>35</v>
      </c>
      <c r="C383" s="26" t="s">
        <v>4</v>
      </c>
      <c r="D383" s="26" t="s">
        <v>42</v>
      </c>
      <c r="E383" s="26">
        <v>0.25</v>
      </c>
      <c r="F383" s="30">
        <v>191.006507</v>
      </c>
    </row>
    <row r="384" spans="2:6" x14ac:dyDescent="0.3">
      <c r="B384" s="27" t="s">
        <v>35</v>
      </c>
      <c r="C384" s="28" t="s">
        <v>4</v>
      </c>
      <c r="D384" s="28" t="s">
        <v>42</v>
      </c>
      <c r="E384" s="28">
        <v>0.25</v>
      </c>
      <c r="F384" s="31">
        <v>191.006507</v>
      </c>
    </row>
    <row r="385" spans="2:6" x14ac:dyDescent="0.3">
      <c r="B385" s="25" t="s">
        <v>35</v>
      </c>
      <c r="C385" s="26" t="s">
        <v>4</v>
      </c>
      <c r="D385" s="26" t="s">
        <v>42</v>
      </c>
      <c r="E385" s="26">
        <v>0.25</v>
      </c>
      <c r="F385" s="30">
        <v>191.006507</v>
      </c>
    </row>
    <row r="386" spans="2:6" x14ac:dyDescent="0.3">
      <c r="B386" s="27" t="s">
        <v>35</v>
      </c>
      <c r="C386" s="28" t="s">
        <v>4</v>
      </c>
      <c r="D386" s="28" t="s">
        <v>42</v>
      </c>
      <c r="E386" s="28">
        <v>0.05</v>
      </c>
      <c r="F386" s="31">
        <v>174.95840799999999</v>
      </c>
    </row>
    <row r="387" spans="2:6" x14ac:dyDescent="0.3">
      <c r="B387" s="25" t="s">
        <v>35</v>
      </c>
      <c r="C387" s="26" t="s">
        <v>4</v>
      </c>
      <c r="D387" s="26" t="s">
        <v>42</v>
      </c>
      <c r="E387" s="26">
        <v>0.05</v>
      </c>
      <c r="F387" s="30">
        <v>174.95840799999999</v>
      </c>
    </row>
    <row r="388" spans="2:6" x14ac:dyDescent="0.3">
      <c r="B388" s="27" t="s">
        <v>35</v>
      </c>
      <c r="C388" s="28" t="s">
        <v>4</v>
      </c>
      <c r="D388" s="28" t="s">
        <v>42</v>
      </c>
      <c r="E388" s="28">
        <v>0.05</v>
      </c>
      <c r="F388" s="31">
        <v>174.95840799999999</v>
      </c>
    </row>
    <row r="389" spans="2:6" x14ac:dyDescent="0.3">
      <c r="B389" s="25" t="s">
        <v>35</v>
      </c>
      <c r="C389" s="26" t="s">
        <v>4</v>
      </c>
      <c r="D389" s="26" t="s">
        <v>42</v>
      </c>
      <c r="E389" s="26">
        <v>0</v>
      </c>
      <c r="F389" s="30">
        <v>144.03654499999999</v>
      </c>
    </row>
    <row r="390" spans="2:6" x14ac:dyDescent="0.3">
      <c r="B390" s="27" t="s">
        <v>35</v>
      </c>
      <c r="C390" s="28" t="s">
        <v>4</v>
      </c>
      <c r="D390" s="28" t="s">
        <v>42</v>
      </c>
      <c r="E390" s="28" t="s">
        <v>25</v>
      </c>
      <c r="F390" s="31">
        <v>204.11605499999999</v>
      </c>
    </row>
    <row r="391" spans="2:6" x14ac:dyDescent="0.3">
      <c r="B391" s="25" t="s">
        <v>35</v>
      </c>
      <c r="C391" s="26" t="s">
        <v>4</v>
      </c>
      <c r="D391" s="26" t="s">
        <v>43</v>
      </c>
      <c r="E391" s="26">
        <v>1</v>
      </c>
      <c r="F391" s="30">
        <v>28524850.239999998</v>
      </c>
    </row>
    <row r="392" spans="2:6" x14ac:dyDescent="0.3">
      <c r="B392" s="27" t="s">
        <v>35</v>
      </c>
      <c r="C392" s="28" t="s">
        <v>4</v>
      </c>
      <c r="D392" s="28" t="s">
        <v>43</v>
      </c>
      <c r="E392" s="28">
        <v>0.95</v>
      </c>
      <c r="F392" s="31">
        <v>21196216.77</v>
      </c>
    </row>
    <row r="393" spans="2:6" x14ac:dyDescent="0.3">
      <c r="B393" s="25" t="s">
        <v>35</v>
      </c>
      <c r="C393" s="26" t="s">
        <v>4</v>
      </c>
      <c r="D393" s="26" t="s">
        <v>43</v>
      </c>
      <c r="E393" s="26">
        <v>0.95</v>
      </c>
      <c r="F393" s="30">
        <v>21196216.77</v>
      </c>
    </row>
    <row r="394" spans="2:6" x14ac:dyDescent="0.3">
      <c r="B394" s="27" t="s">
        <v>35</v>
      </c>
      <c r="C394" s="28" t="s">
        <v>4</v>
      </c>
      <c r="D394" s="28" t="s">
        <v>43</v>
      </c>
      <c r="E394" s="28">
        <v>0.95</v>
      </c>
      <c r="F394" s="31">
        <v>21196216.77</v>
      </c>
    </row>
    <row r="395" spans="2:6" x14ac:dyDescent="0.3">
      <c r="B395" s="25" t="s">
        <v>35</v>
      </c>
      <c r="C395" s="26" t="s">
        <v>4</v>
      </c>
      <c r="D395" s="26" t="s">
        <v>43</v>
      </c>
      <c r="E395" s="26">
        <v>0.75</v>
      </c>
      <c r="F395" s="30">
        <v>17541794.870000001</v>
      </c>
    </row>
    <row r="396" spans="2:6" x14ac:dyDescent="0.3">
      <c r="B396" s="27" t="s">
        <v>35</v>
      </c>
      <c r="C396" s="28" t="s">
        <v>4</v>
      </c>
      <c r="D396" s="28" t="s">
        <v>43</v>
      </c>
      <c r="E396" s="28">
        <v>0.75</v>
      </c>
      <c r="F396" s="31">
        <v>17541794.870000001</v>
      </c>
    </row>
    <row r="397" spans="2:6" x14ac:dyDescent="0.3">
      <c r="B397" s="25" t="s">
        <v>35</v>
      </c>
      <c r="C397" s="26" t="s">
        <v>4</v>
      </c>
      <c r="D397" s="26" t="s">
        <v>43</v>
      </c>
      <c r="E397" s="26">
        <v>0.75</v>
      </c>
      <c r="F397" s="30">
        <v>17541794.870000001</v>
      </c>
    </row>
    <row r="398" spans="2:6" x14ac:dyDescent="0.3">
      <c r="B398" s="27" t="s">
        <v>35</v>
      </c>
      <c r="C398" s="28" t="s">
        <v>4</v>
      </c>
      <c r="D398" s="28" t="s">
        <v>43</v>
      </c>
      <c r="E398" s="28">
        <v>0.75</v>
      </c>
      <c r="F398" s="31">
        <v>17541794.870000001</v>
      </c>
    </row>
    <row r="399" spans="2:6" x14ac:dyDescent="0.3">
      <c r="B399" s="25" t="s">
        <v>35</v>
      </c>
      <c r="C399" s="26" t="s">
        <v>4</v>
      </c>
      <c r="D399" s="26" t="s">
        <v>43</v>
      </c>
      <c r="E399" s="26">
        <v>0.5</v>
      </c>
      <c r="F399" s="30">
        <v>15344545.25</v>
      </c>
    </row>
    <row r="400" spans="2:6" x14ac:dyDescent="0.3">
      <c r="B400" s="27" t="s">
        <v>35</v>
      </c>
      <c r="C400" s="28" t="s">
        <v>4</v>
      </c>
      <c r="D400" s="28" t="s">
        <v>43</v>
      </c>
      <c r="E400" s="28">
        <v>0.5</v>
      </c>
      <c r="F400" s="31">
        <v>15344545.25</v>
      </c>
    </row>
    <row r="401" spans="2:6" x14ac:dyDescent="0.3">
      <c r="B401" s="25" t="s">
        <v>35</v>
      </c>
      <c r="C401" s="26" t="s">
        <v>4</v>
      </c>
      <c r="D401" s="26" t="s">
        <v>43</v>
      </c>
      <c r="E401" s="26">
        <v>0.5</v>
      </c>
      <c r="F401" s="30">
        <v>15344545.25</v>
      </c>
    </row>
    <row r="402" spans="2:6" x14ac:dyDescent="0.3">
      <c r="B402" s="27" t="s">
        <v>35</v>
      </c>
      <c r="C402" s="28" t="s">
        <v>4</v>
      </c>
      <c r="D402" s="28" t="s">
        <v>43</v>
      </c>
      <c r="E402" s="28">
        <v>0.5</v>
      </c>
      <c r="F402" s="31">
        <v>15344545.25</v>
      </c>
    </row>
    <row r="403" spans="2:6" x14ac:dyDescent="0.3">
      <c r="B403" s="25" t="s">
        <v>35</v>
      </c>
      <c r="C403" s="26" t="s">
        <v>4</v>
      </c>
      <c r="D403" s="26" t="s">
        <v>43</v>
      </c>
      <c r="E403" s="26">
        <v>0.5</v>
      </c>
      <c r="F403" s="30">
        <v>15344545.25</v>
      </c>
    </row>
    <row r="404" spans="2:6" x14ac:dyDescent="0.3">
      <c r="B404" s="27" t="s">
        <v>35</v>
      </c>
      <c r="C404" s="28" t="s">
        <v>4</v>
      </c>
      <c r="D404" s="28" t="s">
        <v>43</v>
      </c>
      <c r="E404" s="28">
        <v>0.25</v>
      </c>
      <c r="F404" s="31">
        <v>13362254.26</v>
      </c>
    </row>
    <row r="405" spans="2:6" x14ac:dyDescent="0.3">
      <c r="B405" s="25" t="s">
        <v>35</v>
      </c>
      <c r="C405" s="26" t="s">
        <v>4</v>
      </c>
      <c r="D405" s="26" t="s">
        <v>43</v>
      </c>
      <c r="E405" s="26">
        <v>0.25</v>
      </c>
      <c r="F405" s="30">
        <v>13362254.26</v>
      </c>
    </row>
    <row r="406" spans="2:6" x14ac:dyDescent="0.3">
      <c r="B406" s="27" t="s">
        <v>35</v>
      </c>
      <c r="C406" s="28" t="s">
        <v>4</v>
      </c>
      <c r="D406" s="28" t="s">
        <v>43</v>
      </c>
      <c r="E406" s="28">
        <v>0.25</v>
      </c>
      <c r="F406" s="31">
        <v>13362254.26</v>
      </c>
    </row>
    <row r="407" spans="2:6" x14ac:dyDescent="0.3">
      <c r="B407" s="25" t="s">
        <v>35</v>
      </c>
      <c r="C407" s="26" t="s">
        <v>4</v>
      </c>
      <c r="D407" s="26" t="s">
        <v>43</v>
      </c>
      <c r="E407" s="26">
        <v>0.25</v>
      </c>
      <c r="F407" s="30">
        <v>13362254.26</v>
      </c>
    </row>
    <row r="408" spans="2:6" x14ac:dyDescent="0.3">
      <c r="B408" s="27" t="s">
        <v>35</v>
      </c>
      <c r="C408" s="28" t="s">
        <v>4</v>
      </c>
      <c r="D408" s="28" t="s">
        <v>43</v>
      </c>
      <c r="E408" s="28">
        <v>0.05</v>
      </c>
      <c r="F408" s="31">
        <v>10874979.66</v>
      </c>
    </row>
    <row r="409" spans="2:6" x14ac:dyDescent="0.3">
      <c r="B409" s="25" t="s">
        <v>35</v>
      </c>
      <c r="C409" s="26" t="s">
        <v>4</v>
      </c>
      <c r="D409" s="26" t="s">
        <v>43</v>
      </c>
      <c r="E409" s="26">
        <v>0.05</v>
      </c>
      <c r="F409" s="30">
        <v>10874979.66</v>
      </c>
    </row>
    <row r="410" spans="2:6" x14ac:dyDescent="0.3">
      <c r="B410" s="27" t="s">
        <v>35</v>
      </c>
      <c r="C410" s="28" t="s">
        <v>4</v>
      </c>
      <c r="D410" s="28" t="s">
        <v>43</v>
      </c>
      <c r="E410" s="28">
        <v>0.05</v>
      </c>
      <c r="F410" s="31">
        <v>10874979.66</v>
      </c>
    </row>
    <row r="411" spans="2:6" x14ac:dyDescent="0.3">
      <c r="B411" s="25" t="s">
        <v>35</v>
      </c>
      <c r="C411" s="26" t="s">
        <v>4</v>
      </c>
      <c r="D411" s="26" t="s">
        <v>43</v>
      </c>
      <c r="E411" s="26">
        <v>0</v>
      </c>
      <c r="F411" s="30">
        <v>5666596.0530000003</v>
      </c>
    </row>
    <row r="412" spans="2:6" x14ac:dyDescent="0.3">
      <c r="B412" s="27" t="s">
        <v>35</v>
      </c>
      <c r="C412" s="28" t="s">
        <v>4</v>
      </c>
      <c r="D412" s="28" t="s">
        <v>43</v>
      </c>
      <c r="E412" s="28" t="s">
        <v>25</v>
      </c>
      <c r="F412" s="31">
        <v>15590279.960000001</v>
      </c>
    </row>
    <row r="413" spans="2:6" x14ac:dyDescent="0.3">
      <c r="B413" s="25" t="s">
        <v>35</v>
      </c>
      <c r="C413" s="26" t="s">
        <v>4</v>
      </c>
      <c r="D413" s="26" t="s">
        <v>44</v>
      </c>
      <c r="E413" s="26">
        <v>1</v>
      </c>
      <c r="F413" s="30">
        <v>167.91122200000001</v>
      </c>
    </row>
    <row r="414" spans="2:6" x14ac:dyDescent="0.3">
      <c r="B414" s="27" t="s">
        <v>35</v>
      </c>
      <c r="C414" s="28" t="s">
        <v>4</v>
      </c>
      <c r="D414" s="28" t="s">
        <v>44</v>
      </c>
      <c r="E414" s="28">
        <v>0.95</v>
      </c>
      <c r="F414" s="31">
        <v>127.401988</v>
      </c>
    </row>
    <row r="415" spans="2:6" x14ac:dyDescent="0.3">
      <c r="B415" s="25" t="s">
        <v>35</v>
      </c>
      <c r="C415" s="26" t="s">
        <v>4</v>
      </c>
      <c r="D415" s="26" t="s">
        <v>44</v>
      </c>
      <c r="E415" s="26">
        <v>0.95</v>
      </c>
      <c r="F415" s="30">
        <v>127.401988</v>
      </c>
    </row>
    <row r="416" spans="2:6" x14ac:dyDescent="0.3">
      <c r="B416" s="27" t="s">
        <v>35</v>
      </c>
      <c r="C416" s="28" t="s">
        <v>4</v>
      </c>
      <c r="D416" s="28" t="s">
        <v>44</v>
      </c>
      <c r="E416" s="28">
        <v>0.95</v>
      </c>
      <c r="F416" s="31">
        <v>127.401988</v>
      </c>
    </row>
    <row r="417" spans="2:6" x14ac:dyDescent="0.3">
      <c r="B417" s="25" t="s">
        <v>35</v>
      </c>
      <c r="C417" s="26" t="s">
        <v>4</v>
      </c>
      <c r="D417" s="26" t="s">
        <v>44</v>
      </c>
      <c r="E417" s="26">
        <v>0.75</v>
      </c>
      <c r="F417" s="30">
        <v>110.72489</v>
      </c>
    </row>
    <row r="418" spans="2:6" x14ac:dyDescent="0.3">
      <c r="B418" s="27" t="s">
        <v>35</v>
      </c>
      <c r="C418" s="28" t="s">
        <v>4</v>
      </c>
      <c r="D418" s="28" t="s">
        <v>44</v>
      </c>
      <c r="E418" s="28">
        <v>0.75</v>
      </c>
      <c r="F418" s="31">
        <v>110.72489</v>
      </c>
    </row>
    <row r="419" spans="2:6" x14ac:dyDescent="0.3">
      <c r="B419" s="25" t="s">
        <v>35</v>
      </c>
      <c r="C419" s="26" t="s">
        <v>4</v>
      </c>
      <c r="D419" s="26" t="s">
        <v>44</v>
      </c>
      <c r="E419" s="26">
        <v>0.75</v>
      </c>
      <c r="F419" s="30">
        <v>110.72489</v>
      </c>
    </row>
    <row r="420" spans="2:6" x14ac:dyDescent="0.3">
      <c r="B420" s="27" t="s">
        <v>35</v>
      </c>
      <c r="C420" s="28" t="s">
        <v>4</v>
      </c>
      <c r="D420" s="28" t="s">
        <v>44</v>
      </c>
      <c r="E420" s="28">
        <v>0.75</v>
      </c>
      <c r="F420" s="31">
        <v>110.72489</v>
      </c>
    </row>
    <row r="421" spans="2:6" x14ac:dyDescent="0.3">
      <c r="B421" s="25" t="s">
        <v>35</v>
      </c>
      <c r="C421" s="26" t="s">
        <v>4</v>
      </c>
      <c r="D421" s="26" t="s">
        <v>44</v>
      </c>
      <c r="E421" s="26">
        <v>0.5</v>
      </c>
      <c r="F421" s="30">
        <v>99.329070999999999</v>
      </c>
    </row>
    <row r="422" spans="2:6" x14ac:dyDescent="0.3">
      <c r="B422" s="27" t="s">
        <v>35</v>
      </c>
      <c r="C422" s="28" t="s">
        <v>4</v>
      </c>
      <c r="D422" s="28" t="s">
        <v>44</v>
      </c>
      <c r="E422" s="28">
        <v>0.5</v>
      </c>
      <c r="F422" s="31">
        <v>99.329070999999999</v>
      </c>
    </row>
    <row r="423" spans="2:6" x14ac:dyDescent="0.3">
      <c r="B423" s="25" t="s">
        <v>35</v>
      </c>
      <c r="C423" s="26" t="s">
        <v>4</v>
      </c>
      <c r="D423" s="26" t="s">
        <v>44</v>
      </c>
      <c r="E423" s="26">
        <v>0.5</v>
      </c>
      <c r="F423" s="30">
        <v>99.329070999999999</v>
      </c>
    </row>
    <row r="424" spans="2:6" x14ac:dyDescent="0.3">
      <c r="B424" s="27" t="s">
        <v>35</v>
      </c>
      <c r="C424" s="28" t="s">
        <v>4</v>
      </c>
      <c r="D424" s="28" t="s">
        <v>44</v>
      </c>
      <c r="E424" s="28">
        <v>0.5</v>
      </c>
      <c r="F424" s="31">
        <v>99.329070999999999</v>
      </c>
    </row>
    <row r="425" spans="2:6" x14ac:dyDescent="0.3">
      <c r="B425" s="25" t="s">
        <v>35</v>
      </c>
      <c r="C425" s="26" t="s">
        <v>4</v>
      </c>
      <c r="D425" s="26" t="s">
        <v>44</v>
      </c>
      <c r="E425" s="26">
        <v>0.5</v>
      </c>
      <c r="F425" s="30">
        <v>99.329070999999999</v>
      </c>
    </row>
    <row r="426" spans="2:6" x14ac:dyDescent="0.3">
      <c r="B426" s="27" t="s">
        <v>35</v>
      </c>
      <c r="C426" s="28" t="s">
        <v>4</v>
      </c>
      <c r="D426" s="28" t="s">
        <v>44</v>
      </c>
      <c r="E426" s="28">
        <v>0.25</v>
      </c>
      <c r="F426" s="31">
        <v>89.099199999999996</v>
      </c>
    </row>
    <row r="427" spans="2:6" x14ac:dyDescent="0.3">
      <c r="B427" s="25" t="s">
        <v>35</v>
      </c>
      <c r="C427" s="26" t="s">
        <v>4</v>
      </c>
      <c r="D427" s="26" t="s">
        <v>44</v>
      </c>
      <c r="E427" s="26">
        <v>0.25</v>
      </c>
      <c r="F427" s="30">
        <v>89.099199999999996</v>
      </c>
    </row>
    <row r="428" spans="2:6" x14ac:dyDescent="0.3">
      <c r="B428" s="27" t="s">
        <v>35</v>
      </c>
      <c r="C428" s="28" t="s">
        <v>4</v>
      </c>
      <c r="D428" s="28" t="s">
        <v>44</v>
      </c>
      <c r="E428" s="28">
        <v>0.25</v>
      </c>
      <c r="F428" s="31">
        <v>89.099199999999996</v>
      </c>
    </row>
    <row r="429" spans="2:6" x14ac:dyDescent="0.3">
      <c r="B429" s="25" t="s">
        <v>35</v>
      </c>
      <c r="C429" s="26" t="s">
        <v>4</v>
      </c>
      <c r="D429" s="26" t="s">
        <v>44</v>
      </c>
      <c r="E429" s="26">
        <v>0.25</v>
      </c>
      <c r="F429" s="30">
        <v>89.099199999999996</v>
      </c>
    </row>
    <row r="430" spans="2:6" x14ac:dyDescent="0.3">
      <c r="B430" s="27" t="s">
        <v>35</v>
      </c>
      <c r="C430" s="28" t="s">
        <v>4</v>
      </c>
      <c r="D430" s="28" t="s">
        <v>44</v>
      </c>
      <c r="E430" s="28">
        <v>0.05</v>
      </c>
      <c r="F430" s="31">
        <v>76.951666000000003</v>
      </c>
    </row>
    <row r="431" spans="2:6" x14ac:dyDescent="0.3">
      <c r="B431" s="25" t="s">
        <v>35</v>
      </c>
      <c r="C431" s="26" t="s">
        <v>4</v>
      </c>
      <c r="D431" s="26" t="s">
        <v>44</v>
      </c>
      <c r="E431" s="26">
        <v>0.05</v>
      </c>
      <c r="F431" s="30">
        <v>76.951666000000003</v>
      </c>
    </row>
    <row r="432" spans="2:6" x14ac:dyDescent="0.3">
      <c r="B432" s="27" t="s">
        <v>35</v>
      </c>
      <c r="C432" s="28" t="s">
        <v>4</v>
      </c>
      <c r="D432" s="28" t="s">
        <v>44</v>
      </c>
      <c r="E432" s="28">
        <v>0.05</v>
      </c>
      <c r="F432" s="31">
        <v>76.951666000000003</v>
      </c>
    </row>
    <row r="433" spans="2:6" x14ac:dyDescent="0.3">
      <c r="B433" s="25" t="s">
        <v>35</v>
      </c>
      <c r="C433" s="26" t="s">
        <v>4</v>
      </c>
      <c r="D433" s="26" t="s">
        <v>44</v>
      </c>
      <c r="E433" s="26">
        <v>0</v>
      </c>
      <c r="F433" s="30">
        <v>56.176800999999998</v>
      </c>
    </row>
    <row r="434" spans="2:6" x14ac:dyDescent="0.3">
      <c r="B434" s="27" t="s">
        <v>35</v>
      </c>
      <c r="C434" s="28" t="s">
        <v>4</v>
      </c>
      <c r="D434" s="28" t="s">
        <v>44</v>
      </c>
      <c r="E434" s="28" t="s">
        <v>25</v>
      </c>
      <c r="F434" s="31">
        <v>100.49014099999999</v>
      </c>
    </row>
    <row r="435" spans="2:6" x14ac:dyDescent="0.3">
      <c r="B435" s="25" t="s">
        <v>35</v>
      </c>
      <c r="C435" s="26" t="s">
        <v>5</v>
      </c>
      <c r="D435" s="26" t="s">
        <v>36</v>
      </c>
      <c r="E435" s="26">
        <v>1</v>
      </c>
      <c r="F435" s="30">
        <v>229409.32500000001</v>
      </c>
    </row>
    <row r="436" spans="2:6" x14ac:dyDescent="0.3">
      <c r="B436" s="27" t="s">
        <v>35</v>
      </c>
      <c r="C436" s="28" t="s">
        <v>5</v>
      </c>
      <c r="D436" s="28" t="s">
        <v>36</v>
      </c>
      <c r="E436" s="28">
        <v>0.95</v>
      </c>
      <c r="F436" s="31">
        <v>182245.625</v>
      </c>
    </row>
    <row r="437" spans="2:6" x14ac:dyDescent="0.3">
      <c r="B437" s="25" t="s">
        <v>35</v>
      </c>
      <c r="C437" s="26" t="s">
        <v>5</v>
      </c>
      <c r="D437" s="26" t="s">
        <v>36</v>
      </c>
      <c r="E437" s="26">
        <v>0.95</v>
      </c>
      <c r="F437" s="30">
        <v>182245.625</v>
      </c>
    </row>
    <row r="438" spans="2:6" x14ac:dyDescent="0.3">
      <c r="B438" s="27" t="s">
        <v>35</v>
      </c>
      <c r="C438" s="28" t="s">
        <v>5</v>
      </c>
      <c r="D438" s="28" t="s">
        <v>36</v>
      </c>
      <c r="E438" s="28">
        <v>0.95</v>
      </c>
      <c r="F438" s="31">
        <v>182245.625</v>
      </c>
    </row>
    <row r="439" spans="2:6" x14ac:dyDescent="0.3">
      <c r="B439" s="25" t="s">
        <v>35</v>
      </c>
      <c r="C439" s="26" t="s">
        <v>5</v>
      </c>
      <c r="D439" s="26" t="s">
        <v>36</v>
      </c>
      <c r="E439" s="26">
        <v>0.75</v>
      </c>
      <c r="F439" s="30">
        <v>162626.70000000001</v>
      </c>
    </row>
    <row r="440" spans="2:6" x14ac:dyDescent="0.3">
      <c r="B440" s="27" t="s">
        <v>35</v>
      </c>
      <c r="C440" s="28" t="s">
        <v>5</v>
      </c>
      <c r="D440" s="28" t="s">
        <v>36</v>
      </c>
      <c r="E440" s="28">
        <v>0.75</v>
      </c>
      <c r="F440" s="31">
        <v>162626.70000000001</v>
      </c>
    </row>
    <row r="441" spans="2:6" x14ac:dyDescent="0.3">
      <c r="B441" s="25" t="s">
        <v>35</v>
      </c>
      <c r="C441" s="26" t="s">
        <v>5</v>
      </c>
      <c r="D441" s="26" t="s">
        <v>36</v>
      </c>
      <c r="E441" s="26">
        <v>0.75</v>
      </c>
      <c r="F441" s="30">
        <v>162626.70000000001</v>
      </c>
    </row>
    <row r="442" spans="2:6" x14ac:dyDescent="0.3">
      <c r="B442" s="27" t="s">
        <v>35</v>
      </c>
      <c r="C442" s="28" t="s">
        <v>5</v>
      </c>
      <c r="D442" s="28" t="s">
        <v>36</v>
      </c>
      <c r="E442" s="28">
        <v>0.75</v>
      </c>
      <c r="F442" s="31">
        <v>162626.70000000001</v>
      </c>
    </row>
    <row r="443" spans="2:6" x14ac:dyDescent="0.3">
      <c r="B443" s="25" t="s">
        <v>35</v>
      </c>
      <c r="C443" s="26" t="s">
        <v>5</v>
      </c>
      <c r="D443" s="26" t="s">
        <v>36</v>
      </c>
      <c r="E443" s="26">
        <v>0.5</v>
      </c>
      <c r="F443" s="30">
        <v>151373.95000000001</v>
      </c>
    </row>
    <row r="444" spans="2:6" x14ac:dyDescent="0.3">
      <c r="B444" s="27" t="s">
        <v>35</v>
      </c>
      <c r="C444" s="28" t="s">
        <v>5</v>
      </c>
      <c r="D444" s="28" t="s">
        <v>36</v>
      </c>
      <c r="E444" s="28">
        <v>0.5</v>
      </c>
      <c r="F444" s="31">
        <v>151373.95000000001</v>
      </c>
    </row>
    <row r="445" spans="2:6" x14ac:dyDescent="0.3">
      <c r="B445" s="25" t="s">
        <v>35</v>
      </c>
      <c r="C445" s="26" t="s">
        <v>5</v>
      </c>
      <c r="D445" s="26" t="s">
        <v>36</v>
      </c>
      <c r="E445" s="26">
        <v>0.5</v>
      </c>
      <c r="F445" s="30">
        <v>151373.95000000001</v>
      </c>
    </row>
    <row r="446" spans="2:6" x14ac:dyDescent="0.3">
      <c r="B446" s="27" t="s">
        <v>35</v>
      </c>
      <c r="C446" s="28" t="s">
        <v>5</v>
      </c>
      <c r="D446" s="28" t="s">
        <v>36</v>
      </c>
      <c r="E446" s="28">
        <v>0.5</v>
      </c>
      <c r="F446" s="31">
        <v>151373.95000000001</v>
      </c>
    </row>
    <row r="447" spans="2:6" x14ac:dyDescent="0.3">
      <c r="B447" s="25" t="s">
        <v>35</v>
      </c>
      <c r="C447" s="26" t="s">
        <v>5</v>
      </c>
      <c r="D447" s="26" t="s">
        <v>36</v>
      </c>
      <c r="E447" s="26">
        <v>0.5</v>
      </c>
      <c r="F447" s="30">
        <v>151373.95000000001</v>
      </c>
    </row>
    <row r="448" spans="2:6" x14ac:dyDescent="0.3">
      <c r="B448" s="27" t="s">
        <v>35</v>
      </c>
      <c r="C448" s="28" t="s">
        <v>5</v>
      </c>
      <c r="D448" s="28" t="s">
        <v>36</v>
      </c>
      <c r="E448" s="28">
        <v>0.25</v>
      </c>
      <c r="F448" s="31">
        <v>140806.15</v>
      </c>
    </row>
    <row r="449" spans="2:6" x14ac:dyDescent="0.3">
      <c r="B449" s="25" t="s">
        <v>35</v>
      </c>
      <c r="C449" s="26" t="s">
        <v>5</v>
      </c>
      <c r="D449" s="26" t="s">
        <v>36</v>
      </c>
      <c r="E449" s="26">
        <v>0.25</v>
      </c>
      <c r="F449" s="30">
        <v>140806.15</v>
      </c>
    </row>
    <row r="450" spans="2:6" x14ac:dyDescent="0.3">
      <c r="B450" s="27" t="s">
        <v>35</v>
      </c>
      <c r="C450" s="28" t="s">
        <v>5</v>
      </c>
      <c r="D450" s="28" t="s">
        <v>36</v>
      </c>
      <c r="E450" s="28">
        <v>0.25</v>
      </c>
      <c r="F450" s="31">
        <v>140806.15</v>
      </c>
    </row>
    <row r="451" spans="2:6" x14ac:dyDescent="0.3">
      <c r="B451" s="25" t="s">
        <v>35</v>
      </c>
      <c r="C451" s="26" t="s">
        <v>5</v>
      </c>
      <c r="D451" s="26" t="s">
        <v>36</v>
      </c>
      <c r="E451" s="26">
        <v>0.25</v>
      </c>
      <c r="F451" s="30">
        <v>140806.15</v>
      </c>
    </row>
    <row r="452" spans="2:6" x14ac:dyDescent="0.3">
      <c r="B452" s="27" t="s">
        <v>35</v>
      </c>
      <c r="C452" s="28" t="s">
        <v>5</v>
      </c>
      <c r="D452" s="28" t="s">
        <v>36</v>
      </c>
      <c r="E452" s="28">
        <v>0.05</v>
      </c>
      <c r="F452" s="31">
        <v>125027.83749999999</v>
      </c>
    </row>
    <row r="453" spans="2:6" x14ac:dyDescent="0.3">
      <c r="B453" s="25" t="s">
        <v>35</v>
      </c>
      <c r="C453" s="26" t="s">
        <v>5</v>
      </c>
      <c r="D453" s="26" t="s">
        <v>36</v>
      </c>
      <c r="E453" s="26">
        <v>0.05</v>
      </c>
      <c r="F453" s="30">
        <v>125027.83749999999</v>
      </c>
    </row>
    <row r="454" spans="2:6" x14ac:dyDescent="0.3">
      <c r="B454" s="27" t="s">
        <v>35</v>
      </c>
      <c r="C454" s="28" t="s">
        <v>5</v>
      </c>
      <c r="D454" s="28" t="s">
        <v>36</v>
      </c>
      <c r="E454" s="28">
        <v>0.05</v>
      </c>
      <c r="F454" s="31">
        <v>125027.83749999999</v>
      </c>
    </row>
    <row r="455" spans="2:6" x14ac:dyDescent="0.3">
      <c r="B455" s="25" t="s">
        <v>35</v>
      </c>
      <c r="C455" s="26" t="s">
        <v>5</v>
      </c>
      <c r="D455" s="26" t="s">
        <v>36</v>
      </c>
      <c r="E455" s="26">
        <v>0</v>
      </c>
      <c r="F455" s="30">
        <v>93153.2</v>
      </c>
    </row>
    <row r="456" spans="2:6" x14ac:dyDescent="0.3">
      <c r="B456" s="27" t="s">
        <v>35</v>
      </c>
      <c r="C456" s="28" t="s">
        <v>5</v>
      </c>
      <c r="D456" s="28" t="s">
        <v>36</v>
      </c>
      <c r="E456" s="28" t="s">
        <v>25</v>
      </c>
      <c r="F456" s="31">
        <v>152216.62330000001</v>
      </c>
    </row>
    <row r="457" spans="2:6" x14ac:dyDescent="0.3">
      <c r="B457" s="25" t="s">
        <v>35</v>
      </c>
      <c r="C457" s="26" t="s">
        <v>5</v>
      </c>
      <c r="D457" s="26" t="s">
        <v>37</v>
      </c>
      <c r="E457" s="26">
        <v>1</v>
      </c>
      <c r="F457" s="30">
        <v>53909484.68</v>
      </c>
    </row>
    <row r="458" spans="2:6" x14ac:dyDescent="0.3">
      <c r="B458" s="27" t="s">
        <v>35</v>
      </c>
      <c r="C458" s="28" t="s">
        <v>5</v>
      </c>
      <c r="D458" s="28" t="s">
        <v>37</v>
      </c>
      <c r="E458" s="28">
        <v>0.95</v>
      </c>
      <c r="F458" s="31">
        <v>40036849.789999999</v>
      </c>
    </row>
    <row r="459" spans="2:6" x14ac:dyDescent="0.3">
      <c r="B459" s="25" t="s">
        <v>35</v>
      </c>
      <c r="C459" s="26" t="s">
        <v>5</v>
      </c>
      <c r="D459" s="26" t="s">
        <v>37</v>
      </c>
      <c r="E459" s="26">
        <v>0.95</v>
      </c>
      <c r="F459" s="30">
        <v>40036849.789999999</v>
      </c>
    </row>
    <row r="460" spans="2:6" x14ac:dyDescent="0.3">
      <c r="B460" s="27" t="s">
        <v>35</v>
      </c>
      <c r="C460" s="28" t="s">
        <v>5</v>
      </c>
      <c r="D460" s="28" t="s">
        <v>37</v>
      </c>
      <c r="E460" s="28">
        <v>0.95</v>
      </c>
      <c r="F460" s="31">
        <v>40036849.789999999</v>
      </c>
    </row>
    <row r="461" spans="2:6" x14ac:dyDescent="0.3">
      <c r="B461" s="25" t="s">
        <v>35</v>
      </c>
      <c r="C461" s="26" t="s">
        <v>5</v>
      </c>
      <c r="D461" s="26" t="s">
        <v>37</v>
      </c>
      <c r="E461" s="26">
        <v>0.75</v>
      </c>
      <c r="F461" s="30">
        <v>34291205.840000004</v>
      </c>
    </row>
    <row r="462" spans="2:6" x14ac:dyDescent="0.3">
      <c r="B462" s="27" t="s">
        <v>35</v>
      </c>
      <c r="C462" s="28" t="s">
        <v>5</v>
      </c>
      <c r="D462" s="28" t="s">
        <v>37</v>
      </c>
      <c r="E462" s="28">
        <v>0.75</v>
      </c>
      <c r="F462" s="31">
        <v>34291205.840000004</v>
      </c>
    </row>
    <row r="463" spans="2:6" x14ac:dyDescent="0.3">
      <c r="B463" s="25" t="s">
        <v>35</v>
      </c>
      <c r="C463" s="26" t="s">
        <v>5</v>
      </c>
      <c r="D463" s="26" t="s">
        <v>37</v>
      </c>
      <c r="E463" s="26">
        <v>0.75</v>
      </c>
      <c r="F463" s="30">
        <v>34291205.840000004</v>
      </c>
    </row>
    <row r="464" spans="2:6" x14ac:dyDescent="0.3">
      <c r="B464" s="27" t="s">
        <v>35</v>
      </c>
      <c r="C464" s="28" t="s">
        <v>5</v>
      </c>
      <c r="D464" s="28" t="s">
        <v>37</v>
      </c>
      <c r="E464" s="28">
        <v>0.75</v>
      </c>
      <c r="F464" s="31">
        <v>34291205.840000004</v>
      </c>
    </row>
    <row r="465" spans="2:6" x14ac:dyDescent="0.3">
      <c r="B465" s="25" t="s">
        <v>35</v>
      </c>
      <c r="C465" s="26" t="s">
        <v>5</v>
      </c>
      <c r="D465" s="26" t="s">
        <v>37</v>
      </c>
      <c r="E465" s="26">
        <v>0.5</v>
      </c>
      <c r="F465" s="30">
        <v>30612162.289999999</v>
      </c>
    </row>
    <row r="466" spans="2:6" x14ac:dyDescent="0.3">
      <c r="B466" s="27" t="s">
        <v>35</v>
      </c>
      <c r="C466" s="28" t="s">
        <v>5</v>
      </c>
      <c r="D466" s="28" t="s">
        <v>37</v>
      </c>
      <c r="E466" s="28">
        <v>0.5</v>
      </c>
      <c r="F466" s="31">
        <v>30612162.289999999</v>
      </c>
    </row>
    <row r="467" spans="2:6" x14ac:dyDescent="0.3">
      <c r="B467" s="25" t="s">
        <v>35</v>
      </c>
      <c r="C467" s="26" t="s">
        <v>5</v>
      </c>
      <c r="D467" s="26" t="s">
        <v>37</v>
      </c>
      <c r="E467" s="26">
        <v>0.5</v>
      </c>
      <c r="F467" s="30">
        <v>30612162.289999999</v>
      </c>
    </row>
    <row r="468" spans="2:6" x14ac:dyDescent="0.3">
      <c r="B468" s="27" t="s">
        <v>35</v>
      </c>
      <c r="C468" s="28" t="s">
        <v>5</v>
      </c>
      <c r="D468" s="28" t="s">
        <v>37</v>
      </c>
      <c r="E468" s="28">
        <v>0.5</v>
      </c>
      <c r="F468" s="31">
        <v>30612162.289999999</v>
      </c>
    </row>
    <row r="469" spans="2:6" x14ac:dyDescent="0.3">
      <c r="B469" s="25" t="s">
        <v>35</v>
      </c>
      <c r="C469" s="26" t="s">
        <v>5</v>
      </c>
      <c r="D469" s="26" t="s">
        <v>37</v>
      </c>
      <c r="E469" s="26">
        <v>0.5</v>
      </c>
      <c r="F469" s="30">
        <v>30612162.289999999</v>
      </c>
    </row>
    <row r="470" spans="2:6" x14ac:dyDescent="0.3">
      <c r="B470" s="27" t="s">
        <v>35</v>
      </c>
      <c r="C470" s="28" t="s">
        <v>5</v>
      </c>
      <c r="D470" s="28" t="s">
        <v>37</v>
      </c>
      <c r="E470" s="28">
        <v>0.25</v>
      </c>
      <c r="F470" s="31">
        <v>27235625.280000001</v>
      </c>
    </row>
    <row r="471" spans="2:6" x14ac:dyDescent="0.3">
      <c r="B471" s="25" t="s">
        <v>35</v>
      </c>
      <c r="C471" s="26" t="s">
        <v>5</v>
      </c>
      <c r="D471" s="26" t="s">
        <v>37</v>
      </c>
      <c r="E471" s="26">
        <v>0.25</v>
      </c>
      <c r="F471" s="30">
        <v>27235625.280000001</v>
      </c>
    </row>
    <row r="472" spans="2:6" x14ac:dyDescent="0.3">
      <c r="B472" s="27" t="s">
        <v>35</v>
      </c>
      <c r="C472" s="28" t="s">
        <v>5</v>
      </c>
      <c r="D472" s="28" t="s">
        <v>37</v>
      </c>
      <c r="E472" s="28">
        <v>0.25</v>
      </c>
      <c r="F472" s="31">
        <v>27235625.280000001</v>
      </c>
    </row>
    <row r="473" spans="2:6" x14ac:dyDescent="0.3">
      <c r="B473" s="25" t="s">
        <v>35</v>
      </c>
      <c r="C473" s="26" t="s">
        <v>5</v>
      </c>
      <c r="D473" s="26" t="s">
        <v>37</v>
      </c>
      <c r="E473" s="26">
        <v>0.25</v>
      </c>
      <c r="F473" s="30">
        <v>27235625.280000001</v>
      </c>
    </row>
    <row r="474" spans="2:6" x14ac:dyDescent="0.3">
      <c r="B474" s="27" t="s">
        <v>35</v>
      </c>
      <c r="C474" s="28" t="s">
        <v>5</v>
      </c>
      <c r="D474" s="28" t="s">
        <v>37</v>
      </c>
      <c r="E474" s="28">
        <v>0.05</v>
      </c>
      <c r="F474" s="31">
        <v>22873297.77</v>
      </c>
    </row>
    <row r="475" spans="2:6" x14ac:dyDescent="0.3">
      <c r="B475" s="25" t="s">
        <v>35</v>
      </c>
      <c r="C475" s="26" t="s">
        <v>5</v>
      </c>
      <c r="D475" s="26" t="s">
        <v>37</v>
      </c>
      <c r="E475" s="26">
        <v>0.05</v>
      </c>
      <c r="F475" s="30">
        <v>22873297.77</v>
      </c>
    </row>
    <row r="476" spans="2:6" x14ac:dyDescent="0.3">
      <c r="B476" s="27" t="s">
        <v>35</v>
      </c>
      <c r="C476" s="28" t="s">
        <v>5</v>
      </c>
      <c r="D476" s="28" t="s">
        <v>37</v>
      </c>
      <c r="E476" s="28">
        <v>0.05</v>
      </c>
      <c r="F476" s="31">
        <v>22873297.77</v>
      </c>
    </row>
    <row r="477" spans="2:6" x14ac:dyDescent="0.3">
      <c r="B477" s="25" t="s">
        <v>35</v>
      </c>
      <c r="C477" s="26" t="s">
        <v>5</v>
      </c>
      <c r="D477" s="26" t="s">
        <v>37</v>
      </c>
      <c r="E477" s="26">
        <v>0</v>
      </c>
      <c r="F477" s="30">
        <v>14586096.050000001</v>
      </c>
    </row>
    <row r="478" spans="2:6" x14ac:dyDescent="0.3">
      <c r="B478" s="27" t="s">
        <v>35</v>
      </c>
      <c r="C478" s="28" t="s">
        <v>5</v>
      </c>
      <c r="D478" s="28" t="s">
        <v>37</v>
      </c>
      <c r="E478" s="28" t="s">
        <v>25</v>
      </c>
      <c r="F478" s="31">
        <v>30935575.91</v>
      </c>
    </row>
    <row r="479" spans="2:6" x14ac:dyDescent="0.3">
      <c r="B479" s="25" t="s">
        <v>35</v>
      </c>
      <c r="C479" s="26" t="s">
        <v>5</v>
      </c>
      <c r="D479" s="26" t="s">
        <v>38</v>
      </c>
      <c r="E479" s="26">
        <v>1</v>
      </c>
      <c r="F479" s="30">
        <v>31234068.539999999</v>
      </c>
    </row>
    <row r="480" spans="2:6" x14ac:dyDescent="0.3">
      <c r="B480" s="27" t="s">
        <v>35</v>
      </c>
      <c r="C480" s="28" t="s">
        <v>5</v>
      </c>
      <c r="D480" s="28" t="s">
        <v>38</v>
      </c>
      <c r="E480" s="28">
        <v>0.95</v>
      </c>
      <c r="F480" s="31">
        <v>22963367.52</v>
      </c>
    </row>
    <row r="481" spans="2:6" x14ac:dyDescent="0.3">
      <c r="B481" s="25" t="s">
        <v>35</v>
      </c>
      <c r="C481" s="26" t="s">
        <v>5</v>
      </c>
      <c r="D481" s="26" t="s">
        <v>38</v>
      </c>
      <c r="E481" s="26">
        <v>0.95</v>
      </c>
      <c r="F481" s="30">
        <v>22963367.52</v>
      </c>
    </row>
    <row r="482" spans="2:6" x14ac:dyDescent="0.3">
      <c r="B482" s="27" t="s">
        <v>35</v>
      </c>
      <c r="C482" s="28" t="s">
        <v>5</v>
      </c>
      <c r="D482" s="28" t="s">
        <v>38</v>
      </c>
      <c r="E482" s="28">
        <v>0.95</v>
      </c>
      <c r="F482" s="31">
        <v>22963367.52</v>
      </c>
    </row>
    <row r="483" spans="2:6" x14ac:dyDescent="0.3">
      <c r="B483" s="25" t="s">
        <v>35</v>
      </c>
      <c r="C483" s="26" t="s">
        <v>5</v>
      </c>
      <c r="D483" s="26" t="s">
        <v>38</v>
      </c>
      <c r="E483" s="26">
        <v>0.75</v>
      </c>
      <c r="F483" s="30">
        <v>19390558.289999999</v>
      </c>
    </row>
    <row r="484" spans="2:6" x14ac:dyDescent="0.3">
      <c r="B484" s="27" t="s">
        <v>35</v>
      </c>
      <c r="C484" s="28" t="s">
        <v>5</v>
      </c>
      <c r="D484" s="28" t="s">
        <v>38</v>
      </c>
      <c r="E484" s="28">
        <v>0.75</v>
      </c>
      <c r="F484" s="31">
        <v>19390558.289999999</v>
      </c>
    </row>
    <row r="485" spans="2:6" x14ac:dyDescent="0.3">
      <c r="B485" s="25" t="s">
        <v>35</v>
      </c>
      <c r="C485" s="26" t="s">
        <v>5</v>
      </c>
      <c r="D485" s="26" t="s">
        <v>38</v>
      </c>
      <c r="E485" s="26">
        <v>0.75</v>
      </c>
      <c r="F485" s="30">
        <v>19390558.289999999</v>
      </c>
    </row>
    <row r="486" spans="2:6" x14ac:dyDescent="0.3">
      <c r="B486" s="27" t="s">
        <v>35</v>
      </c>
      <c r="C486" s="28" t="s">
        <v>5</v>
      </c>
      <c r="D486" s="28" t="s">
        <v>38</v>
      </c>
      <c r="E486" s="28">
        <v>0.75</v>
      </c>
      <c r="F486" s="31">
        <v>19390558.289999999</v>
      </c>
    </row>
    <row r="487" spans="2:6" x14ac:dyDescent="0.3">
      <c r="B487" s="25" t="s">
        <v>35</v>
      </c>
      <c r="C487" s="26" t="s">
        <v>5</v>
      </c>
      <c r="D487" s="26" t="s">
        <v>38</v>
      </c>
      <c r="E487" s="26">
        <v>0.5</v>
      </c>
      <c r="F487" s="30">
        <v>16797263.32</v>
      </c>
    </row>
    <row r="488" spans="2:6" x14ac:dyDescent="0.3">
      <c r="B488" s="27" t="s">
        <v>35</v>
      </c>
      <c r="C488" s="28" t="s">
        <v>5</v>
      </c>
      <c r="D488" s="28" t="s">
        <v>38</v>
      </c>
      <c r="E488" s="28">
        <v>0.5</v>
      </c>
      <c r="F488" s="31">
        <v>16797263.32</v>
      </c>
    </row>
    <row r="489" spans="2:6" x14ac:dyDescent="0.3">
      <c r="B489" s="25" t="s">
        <v>35</v>
      </c>
      <c r="C489" s="26" t="s">
        <v>5</v>
      </c>
      <c r="D489" s="26" t="s">
        <v>38</v>
      </c>
      <c r="E489" s="26">
        <v>0.5</v>
      </c>
      <c r="F489" s="30">
        <v>16797263.32</v>
      </c>
    </row>
    <row r="490" spans="2:6" x14ac:dyDescent="0.3">
      <c r="B490" s="27" t="s">
        <v>35</v>
      </c>
      <c r="C490" s="28" t="s">
        <v>5</v>
      </c>
      <c r="D490" s="28" t="s">
        <v>38</v>
      </c>
      <c r="E490" s="28">
        <v>0.5</v>
      </c>
      <c r="F490" s="31">
        <v>16797263.32</v>
      </c>
    </row>
    <row r="491" spans="2:6" x14ac:dyDescent="0.3">
      <c r="B491" s="25" t="s">
        <v>35</v>
      </c>
      <c r="C491" s="26" t="s">
        <v>5</v>
      </c>
      <c r="D491" s="26" t="s">
        <v>38</v>
      </c>
      <c r="E491" s="26">
        <v>0.5</v>
      </c>
      <c r="F491" s="30">
        <v>16797263.32</v>
      </c>
    </row>
    <row r="492" spans="2:6" x14ac:dyDescent="0.3">
      <c r="B492" s="27" t="s">
        <v>35</v>
      </c>
      <c r="C492" s="28" t="s">
        <v>5</v>
      </c>
      <c r="D492" s="28" t="s">
        <v>38</v>
      </c>
      <c r="E492" s="28">
        <v>0.25</v>
      </c>
      <c r="F492" s="31">
        <v>14561411</v>
      </c>
    </row>
    <row r="493" spans="2:6" x14ac:dyDescent="0.3">
      <c r="B493" s="25" t="s">
        <v>35</v>
      </c>
      <c r="C493" s="26" t="s">
        <v>5</v>
      </c>
      <c r="D493" s="26" t="s">
        <v>38</v>
      </c>
      <c r="E493" s="26">
        <v>0.25</v>
      </c>
      <c r="F493" s="30">
        <v>14561411</v>
      </c>
    </row>
    <row r="494" spans="2:6" x14ac:dyDescent="0.3">
      <c r="B494" s="27" t="s">
        <v>35</v>
      </c>
      <c r="C494" s="28" t="s">
        <v>5</v>
      </c>
      <c r="D494" s="28" t="s">
        <v>38</v>
      </c>
      <c r="E494" s="28">
        <v>0.25</v>
      </c>
      <c r="F494" s="31">
        <v>14561411</v>
      </c>
    </row>
    <row r="495" spans="2:6" x14ac:dyDescent="0.3">
      <c r="B495" s="25" t="s">
        <v>35</v>
      </c>
      <c r="C495" s="26" t="s">
        <v>5</v>
      </c>
      <c r="D495" s="26" t="s">
        <v>38</v>
      </c>
      <c r="E495" s="26">
        <v>0.25</v>
      </c>
      <c r="F495" s="30">
        <v>14561411</v>
      </c>
    </row>
    <row r="496" spans="2:6" x14ac:dyDescent="0.3">
      <c r="B496" s="27" t="s">
        <v>35</v>
      </c>
      <c r="C496" s="28" t="s">
        <v>5</v>
      </c>
      <c r="D496" s="28" t="s">
        <v>38</v>
      </c>
      <c r="E496" s="28">
        <v>0.05</v>
      </c>
      <c r="F496" s="31">
        <v>12066441.93</v>
      </c>
    </row>
    <row r="497" spans="2:6" x14ac:dyDescent="0.3">
      <c r="B497" s="25" t="s">
        <v>35</v>
      </c>
      <c r="C497" s="26" t="s">
        <v>5</v>
      </c>
      <c r="D497" s="26" t="s">
        <v>38</v>
      </c>
      <c r="E497" s="26">
        <v>0.05</v>
      </c>
      <c r="F497" s="30">
        <v>12066441.93</v>
      </c>
    </row>
    <row r="498" spans="2:6" x14ac:dyDescent="0.3">
      <c r="B498" s="27" t="s">
        <v>35</v>
      </c>
      <c r="C498" s="28" t="s">
        <v>5</v>
      </c>
      <c r="D498" s="28" t="s">
        <v>38</v>
      </c>
      <c r="E498" s="28">
        <v>0.05</v>
      </c>
      <c r="F498" s="31">
        <v>12066441.93</v>
      </c>
    </row>
    <row r="499" spans="2:6" x14ac:dyDescent="0.3">
      <c r="B499" s="25" t="s">
        <v>35</v>
      </c>
      <c r="C499" s="26" t="s">
        <v>5</v>
      </c>
      <c r="D499" s="26" t="s">
        <v>38</v>
      </c>
      <c r="E499" s="26">
        <v>0</v>
      </c>
      <c r="F499" s="30">
        <v>8364233.2070000004</v>
      </c>
    </row>
    <row r="500" spans="2:6" x14ac:dyDescent="0.3">
      <c r="B500" s="27" t="s">
        <v>35</v>
      </c>
      <c r="C500" s="28" t="s">
        <v>5</v>
      </c>
      <c r="D500" s="28" t="s">
        <v>38</v>
      </c>
      <c r="E500" s="28" t="s">
        <v>25</v>
      </c>
      <c r="F500" s="31">
        <v>17083960.289999999</v>
      </c>
    </row>
    <row r="501" spans="2:6" x14ac:dyDescent="0.3">
      <c r="B501" s="25" t="s">
        <v>35</v>
      </c>
      <c r="C501" s="26" t="s">
        <v>5</v>
      </c>
      <c r="D501" s="26" t="s">
        <v>39</v>
      </c>
      <c r="E501" s="26">
        <v>1</v>
      </c>
      <c r="F501" s="30">
        <v>23754658.699999999</v>
      </c>
    </row>
    <row r="502" spans="2:6" x14ac:dyDescent="0.3">
      <c r="B502" s="27" t="s">
        <v>35</v>
      </c>
      <c r="C502" s="28" t="s">
        <v>5</v>
      </c>
      <c r="D502" s="28" t="s">
        <v>39</v>
      </c>
      <c r="E502" s="28">
        <v>0.95</v>
      </c>
      <c r="F502" s="31">
        <v>18139171.940000001</v>
      </c>
    </row>
    <row r="503" spans="2:6" x14ac:dyDescent="0.3">
      <c r="B503" s="25" t="s">
        <v>35</v>
      </c>
      <c r="C503" s="26" t="s">
        <v>5</v>
      </c>
      <c r="D503" s="26" t="s">
        <v>39</v>
      </c>
      <c r="E503" s="26">
        <v>0.95</v>
      </c>
      <c r="F503" s="30">
        <v>18139171.940000001</v>
      </c>
    </row>
    <row r="504" spans="2:6" x14ac:dyDescent="0.3">
      <c r="B504" s="27" t="s">
        <v>35</v>
      </c>
      <c r="C504" s="28" t="s">
        <v>5</v>
      </c>
      <c r="D504" s="28" t="s">
        <v>39</v>
      </c>
      <c r="E504" s="28">
        <v>0.95</v>
      </c>
      <c r="F504" s="31">
        <v>18139171.940000001</v>
      </c>
    </row>
    <row r="505" spans="2:6" x14ac:dyDescent="0.3">
      <c r="B505" s="25" t="s">
        <v>35</v>
      </c>
      <c r="C505" s="26" t="s">
        <v>5</v>
      </c>
      <c r="D505" s="26" t="s">
        <v>39</v>
      </c>
      <c r="E505" s="26">
        <v>0.75</v>
      </c>
      <c r="F505" s="30">
        <v>15190147.99</v>
      </c>
    </row>
    <row r="506" spans="2:6" x14ac:dyDescent="0.3">
      <c r="B506" s="27" t="s">
        <v>35</v>
      </c>
      <c r="C506" s="28" t="s">
        <v>5</v>
      </c>
      <c r="D506" s="28" t="s">
        <v>39</v>
      </c>
      <c r="E506" s="28">
        <v>0.75</v>
      </c>
      <c r="F506" s="31">
        <v>15190147.99</v>
      </c>
    </row>
    <row r="507" spans="2:6" x14ac:dyDescent="0.3">
      <c r="B507" s="25" t="s">
        <v>35</v>
      </c>
      <c r="C507" s="26" t="s">
        <v>5</v>
      </c>
      <c r="D507" s="26" t="s">
        <v>39</v>
      </c>
      <c r="E507" s="26">
        <v>0.75</v>
      </c>
      <c r="F507" s="30">
        <v>15190147.99</v>
      </c>
    </row>
    <row r="508" spans="2:6" x14ac:dyDescent="0.3">
      <c r="B508" s="27" t="s">
        <v>35</v>
      </c>
      <c r="C508" s="28" t="s">
        <v>5</v>
      </c>
      <c r="D508" s="28" t="s">
        <v>39</v>
      </c>
      <c r="E508" s="28">
        <v>0.75</v>
      </c>
      <c r="F508" s="31">
        <v>15190147.99</v>
      </c>
    </row>
    <row r="509" spans="2:6" x14ac:dyDescent="0.3">
      <c r="B509" s="25" t="s">
        <v>35</v>
      </c>
      <c r="C509" s="26" t="s">
        <v>5</v>
      </c>
      <c r="D509" s="26" t="s">
        <v>39</v>
      </c>
      <c r="E509" s="26">
        <v>0.5</v>
      </c>
      <c r="F509" s="30">
        <v>13118854.560000001</v>
      </c>
    </row>
    <row r="510" spans="2:6" x14ac:dyDescent="0.3">
      <c r="B510" s="27" t="s">
        <v>35</v>
      </c>
      <c r="C510" s="28" t="s">
        <v>5</v>
      </c>
      <c r="D510" s="28" t="s">
        <v>39</v>
      </c>
      <c r="E510" s="28">
        <v>0.5</v>
      </c>
      <c r="F510" s="31">
        <v>13118854.560000001</v>
      </c>
    </row>
    <row r="511" spans="2:6" x14ac:dyDescent="0.3">
      <c r="B511" s="25" t="s">
        <v>35</v>
      </c>
      <c r="C511" s="26" t="s">
        <v>5</v>
      </c>
      <c r="D511" s="26" t="s">
        <v>39</v>
      </c>
      <c r="E511" s="26">
        <v>0.5</v>
      </c>
      <c r="F511" s="30">
        <v>13118854.560000001</v>
      </c>
    </row>
    <row r="512" spans="2:6" x14ac:dyDescent="0.3">
      <c r="B512" s="27" t="s">
        <v>35</v>
      </c>
      <c r="C512" s="28" t="s">
        <v>5</v>
      </c>
      <c r="D512" s="28" t="s">
        <v>39</v>
      </c>
      <c r="E512" s="28">
        <v>0.5</v>
      </c>
      <c r="F512" s="31">
        <v>13118854.560000001</v>
      </c>
    </row>
    <row r="513" spans="2:6" x14ac:dyDescent="0.3">
      <c r="B513" s="25" t="s">
        <v>35</v>
      </c>
      <c r="C513" s="26" t="s">
        <v>5</v>
      </c>
      <c r="D513" s="26" t="s">
        <v>39</v>
      </c>
      <c r="E513" s="26">
        <v>0.5</v>
      </c>
      <c r="F513" s="30">
        <v>13118854.560000001</v>
      </c>
    </row>
    <row r="514" spans="2:6" x14ac:dyDescent="0.3">
      <c r="B514" s="27" t="s">
        <v>35</v>
      </c>
      <c r="C514" s="28" t="s">
        <v>5</v>
      </c>
      <c r="D514" s="28" t="s">
        <v>39</v>
      </c>
      <c r="E514" s="28">
        <v>0.25</v>
      </c>
      <c r="F514" s="31">
        <v>11316190.880000001</v>
      </c>
    </row>
    <row r="515" spans="2:6" x14ac:dyDescent="0.3">
      <c r="B515" s="25" t="s">
        <v>35</v>
      </c>
      <c r="C515" s="26" t="s">
        <v>5</v>
      </c>
      <c r="D515" s="26" t="s">
        <v>39</v>
      </c>
      <c r="E515" s="26">
        <v>0.25</v>
      </c>
      <c r="F515" s="30">
        <v>11316190.880000001</v>
      </c>
    </row>
    <row r="516" spans="2:6" x14ac:dyDescent="0.3">
      <c r="B516" s="27" t="s">
        <v>35</v>
      </c>
      <c r="C516" s="28" t="s">
        <v>5</v>
      </c>
      <c r="D516" s="28" t="s">
        <v>39</v>
      </c>
      <c r="E516" s="28">
        <v>0.25</v>
      </c>
      <c r="F516" s="31">
        <v>11316190.880000001</v>
      </c>
    </row>
    <row r="517" spans="2:6" x14ac:dyDescent="0.3">
      <c r="B517" s="25" t="s">
        <v>35</v>
      </c>
      <c r="C517" s="26" t="s">
        <v>5</v>
      </c>
      <c r="D517" s="26" t="s">
        <v>39</v>
      </c>
      <c r="E517" s="26">
        <v>0.25</v>
      </c>
      <c r="F517" s="30">
        <v>11316190.880000001</v>
      </c>
    </row>
    <row r="518" spans="2:6" x14ac:dyDescent="0.3">
      <c r="B518" s="27" t="s">
        <v>35</v>
      </c>
      <c r="C518" s="28" t="s">
        <v>5</v>
      </c>
      <c r="D518" s="28" t="s">
        <v>39</v>
      </c>
      <c r="E518" s="28">
        <v>0.05</v>
      </c>
      <c r="F518" s="31">
        <v>8999825.0879999995</v>
      </c>
    </row>
    <row r="519" spans="2:6" x14ac:dyDescent="0.3">
      <c r="B519" s="25" t="s">
        <v>35</v>
      </c>
      <c r="C519" s="26" t="s">
        <v>5</v>
      </c>
      <c r="D519" s="26" t="s">
        <v>39</v>
      </c>
      <c r="E519" s="26">
        <v>0.05</v>
      </c>
      <c r="F519" s="30">
        <v>8999825.0879999995</v>
      </c>
    </row>
    <row r="520" spans="2:6" x14ac:dyDescent="0.3">
      <c r="B520" s="27" t="s">
        <v>35</v>
      </c>
      <c r="C520" s="28" t="s">
        <v>5</v>
      </c>
      <c r="D520" s="28" t="s">
        <v>39</v>
      </c>
      <c r="E520" s="28">
        <v>0.05</v>
      </c>
      <c r="F520" s="31">
        <v>8999825.0879999995</v>
      </c>
    </row>
    <row r="521" spans="2:6" x14ac:dyDescent="0.3">
      <c r="B521" s="25" t="s">
        <v>35</v>
      </c>
      <c r="C521" s="26" t="s">
        <v>5</v>
      </c>
      <c r="D521" s="26" t="s">
        <v>39</v>
      </c>
      <c r="E521" s="26">
        <v>0</v>
      </c>
      <c r="F521" s="30">
        <v>5876778.0020000003</v>
      </c>
    </row>
    <row r="522" spans="2:6" x14ac:dyDescent="0.3">
      <c r="B522" s="27" t="s">
        <v>35</v>
      </c>
      <c r="C522" s="28" t="s">
        <v>5</v>
      </c>
      <c r="D522" s="28" t="s">
        <v>39</v>
      </c>
      <c r="E522" s="28" t="s">
        <v>25</v>
      </c>
      <c r="F522" s="31">
        <v>13328635.710000001</v>
      </c>
    </row>
    <row r="523" spans="2:6" x14ac:dyDescent="0.3">
      <c r="B523" s="25" t="s">
        <v>35</v>
      </c>
      <c r="C523" s="26" t="s">
        <v>5</v>
      </c>
      <c r="D523" s="26" t="s">
        <v>40</v>
      </c>
      <c r="E523" s="26">
        <v>1</v>
      </c>
      <c r="F523" s="30">
        <v>136.14995200000001</v>
      </c>
    </row>
    <row r="524" spans="2:6" x14ac:dyDescent="0.3">
      <c r="B524" s="27" t="s">
        <v>35</v>
      </c>
      <c r="C524" s="28" t="s">
        <v>5</v>
      </c>
      <c r="D524" s="28" t="s">
        <v>40</v>
      </c>
      <c r="E524" s="28">
        <v>0.95</v>
      </c>
      <c r="F524" s="31">
        <v>136.14995200000001</v>
      </c>
    </row>
    <row r="525" spans="2:6" x14ac:dyDescent="0.3">
      <c r="B525" s="25" t="s">
        <v>35</v>
      </c>
      <c r="C525" s="26" t="s">
        <v>5</v>
      </c>
      <c r="D525" s="26" t="s">
        <v>40</v>
      </c>
      <c r="E525" s="26">
        <v>0.95</v>
      </c>
      <c r="F525" s="30">
        <v>136.14995200000001</v>
      </c>
    </row>
    <row r="526" spans="2:6" x14ac:dyDescent="0.3">
      <c r="B526" s="27" t="s">
        <v>35</v>
      </c>
      <c r="C526" s="28" t="s">
        <v>5</v>
      </c>
      <c r="D526" s="28" t="s">
        <v>40</v>
      </c>
      <c r="E526" s="28">
        <v>0.95</v>
      </c>
      <c r="F526" s="31">
        <v>136.14995200000001</v>
      </c>
    </row>
    <row r="527" spans="2:6" x14ac:dyDescent="0.3">
      <c r="B527" s="25" t="s">
        <v>35</v>
      </c>
      <c r="C527" s="26" t="s">
        <v>5</v>
      </c>
      <c r="D527" s="26" t="s">
        <v>40</v>
      </c>
      <c r="E527" s="26">
        <v>0.75</v>
      </c>
      <c r="F527" s="30">
        <v>120.933403</v>
      </c>
    </row>
    <row r="528" spans="2:6" x14ac:dyDescent="0.3">
      <c r="B528" s="27" t="s">
        <v>35</v>
      </c>
      <c r="C528" s="28" t="s">
        <v>5</v>
      </c>
      <c r="D528" s="28" t="s">
        <v>40</v>
      </c>
      <c r="E528" s="28">
        <v>0.75</v>
      </c>
      <c r="F528" s="31">
        <v>120.933403</v>
      </c>
    </row>
    <row r="529" spans="2:6" x14ac:dyDescent="0.3">
      <c r="B529" s="25" t="s">
        <v>35</v>
      </c>
      <c r="C529" s="26" t="s">
        <v>5</v>
      </c>
      <c r="D529" s="26" t="s">
        <v>40</v>
      </c>
      <c r="E529" s="26">
        <v>0.75</v>
      </c>
      <c r="F529" s="30">
        <v>120.933403</v>
      </c>
    </row>
    <row r="530" spans="2:6" x14ac:dyDescent="0.3">
      <c r="B530" s="27" t="s">
        <v>35</v>
      </c>
      <c r="C530" s="28" t="s">
        <v>5</v>
      </c>
      <c r="D530" s="28" t="s">
        <v>40</v>
      </c>
      <c r="E530" s="28">
        <v>0.75</v>
      </c>
      <c r="F530" s="31">
        <v>120.933403</v>
      </c>
    </row>
    <row r="531" spans="2:6" x14ac:dyDescent="0.3">
      <c r="B531" s="25" t="s">
        <v>35</v>
      </c>
      <c r="C531" s="26" t="s">
        <v>5</v>
      </c>
      <c r="D531" s="26" t="s">
        <v>40</v>
      </c>
      <c r="E531" s="26">
        <v>0.5</v>
      </c>
      <c r="F531" s="30">
        <v>110.39446700000001</v>
      </c>
    </row>
    <row r="532" spans="2:6" x14ac:dyDescent="0.3">
      <c r="B532" s="27" t="s">
        <v>35</v>
      </c>
      <c r="C532" s="28" t="s">
        <v>5</v>
      </c>
      <c r="D532" s="28" t="s">
        <v>40</v>
      </c>
      <c r="E532" s="28">
        <v>0.5</v>
      </c>
      <c r="F532" s="31">
        <v>110.39446700000001</v>
      </c>
    </row>
    <row r="533" spans="2:6" x14ac:dyDescent="0.3">
      <c r="B533" s="25" t="s">
        <v>35</v>
      </c>
      <c r="C533" s="26" t="s">
        <v>5</v>
      </c>
      <c r="D533" s="26" t="s">
        <v>40</v>
      </c>
      <c r="E533" s="26">
        <v>0.5</v>
      </c>
      <c r="F533" s="30">
        <v>110.39446700000001</v>
      </c>
    </row>
    <row r="534" spans="2:6" x14ac:dyDescent="0.3">
      <c r="B534" s="27" t="s">
        <v>35</v>
      </c>
      <c r="C534" s="28" t="s">
        <v>5</v>
      </c>
      <c r="D534" s="28" t="s">
        <v>40</v>
      </c>
      <c r="E534" s="28">
        <v>0.5</v>
      </c>
      <c r="F534" s="31">
        <v>110.39446700000001</v>
      </c>
    </row>
    <row r="535" spans="2:6" x14ac:dyDescent="0.3">
      <c r="B535" s="25" t="s">
        <v>35</v>
      </c>
      <c r="C535" s="26" t="s">
        <v>5</v>
      </c>
      <c r="D535" s="26" t="s">
        <v>40</v>
      </c>
      <c r="E535" s="26">
        <v>0.5</v>
      </c>
      <c r="F535" s="30">
        <v>110.39446700000001</v>
      </c>
    </row>
    <row r="536" spans="2:6" x14ac:dyDescent="0.3">
      <c r="B536" s="27" t="s">
        <v>35</v>
      </c>
      <c r="C536" s="28" t="s">
        <v>5</v>
      </c>
      <c r="D536" s="28" t="s">
        <v>40</v>
      </c>
      <c r="E536" s="28">
        <v>0.25</v>
      </c>
      <c r="F536" s="31">
        <v>101.963319</v>
      </c>
    </row>
    <row r="537" spans="2:6" x14ac:dyDescent="0.3">
      <c r="B537" s="25" t="s">
        <v>35</v>
      </c>
      <c r="C537" s="26" t="s">
        <v>5</v>
      </c>
      <c r="D537" s="26" t="s">
        <v>40</v>
      </c>
      <c r="E537" s="26">
        <v>0.25</v>
      </c>
      <c r="F537" s="30">
        <v>101.963319</v>
      </c>
    </row>
    <row r="538" spans="2:6" x14ac:dyDescent="0.3">
      <c r="B538" s="27" t="s">
        <v>35</v>
      </c>
      <c r="C538" s="28" t="s">
        <v>5</v>
      </c>
      <c r="D538" s="28" t="s">
        <v>40</v>
      </c>
      <c r="E538" s="28">
        <v>0.25</v>
      </c>
      <c r="F538" s="31">
        <v>101.963319</v>
      </c>
    </row>
    <row r="539" spans="2:6" x14ac:dyDescent="0.3">
      <c r="B539" s="25" t="s">
        <v>35</v>
      </c>
      <c r="C539" s="26" t="s">
        <v>5</v>
      </c>
      <c r="D539" s="26" t="s">
        <v>40</v>
      </c>
      <c r="E539" s="26">
        <v>0.25</v>
      </c>
      <c r="F539" s="30">
        <v>101.963319</v>
      </c>
    </row>
    <row r="540" spans="2:6" x14ac:dyDescent="0.3">
      <c r="B540" s="27" t="s">
        <v>35</v>
      </c>
      <c r="C540" s="28" t="s">
        <v>5</v>
      </c>
      <c r="D540" s="28" t="s">
        <v>40</v>
      </c>
      <c r="E540" s="28">
        <v>0.05</v>
      </c>
      <c r="F540" s="31">
        <v>89.790079000000006</v>
      </c>
    </row>
    <row r="541" spans="2:6" x14ac:dyDescent="0.3">
      <c r="B541" s="25" t="s">
        <v>35</v>
      </c>
      <c r="C541" s="26" t="s">
        <v>5</v>
      </c>
      <c r="D541" s="26" t="s">
        <v>40</v>
      </c>
      <c r="E541" s="26">
        <v>0.05</v>
      </c>
      <c r="F541" s="30">
        <v>89.790079000000006</v>
      </c>
    </row>
    <row r="542" spans="2:6" x14ac:dyDescent="0.3">
      <c r="B542" s="27" t="s">
        <v>35</v>
      </c>
      <c r="C542" s="28" t="s">
        <v>5</v>
      </c>
      <c r="D542" s="28" t="s">
        <v>40</v>
      </c>
      <c r="E542" s="28">
        <v>0.05</v>
      </c>
      <c r="F542" s="31">
        <v>89.790079000000006</v>
      </c>
    </row>
    <row r="543" spans="2:6" x14ac:dyDescent="0.3">
      <c r="B543" s="25" t="s">
        <v>35</v>
      </c>
      <c r="C543" s="26" t="s">
        <v>5</v>
      </c>
      <c r="D543" s="26" t="s">
        <v>40</v>
      </c>
      <c r="E543" s="26">
        <v>0</v>
      </c>
      <c r="F543" s="30">
        <v>89.789057999999997</v>
      </c>
    </row>
    <row r="544" spans="2:6" x14ac:dyDescent="0.3">
      <c r="B544" s="27" t="s">
        <v>35</v>
      </c>
      <c r="C544" s="28" t="s">
        <v>5</v>
      </c>
      <c r="D544" s="28" t="s">
        <v>40</v>
      </c>
      <c r="E544" s="28" t="s">
        <v>25</v>
      </c>
      <c r="F544" s="31">
        <v>111.689986</v>
      </c>
    </row>
    <row r="545" spans="2:6" x14ac:dyDescent="0.3">
      <c r="B545" s="25" t="s">
        <v>35</v>
      </c>
      <c r="C545" s="26" t="s">
        <v>5</v>
      </c>
      <c r="D545" s="26" t="s">
        <v>41</v>
      </c>
      <c r="E545" s="26">
        <v>1</v>
      </c>
      <c r="F545" s="30">
        <v>143.622649</v>
      </c>
    </row>
    <row r="546" spans="2:6" x14ac:dyDescent="0.3">
      <c r="B546" s="27" t="s">
        <v>35</v>
      </c>
      <c r="C546" s="28" t="s">
        <v>5</v>
      </c>
      <c r="D546" s="28" t="s">
        <v>41</v>
      </c>
      <c r="E546" s="28">
        <v>0.95</v>
      </c>
      <c r="F546" s="31">
        <v>112.383309</v>
      </c>
    </row>
    <row r="547" spans="2:6" x14ac:dyDescent="0.3">
      <c r="B547" s="25" t="s">
        <v>35</v>
      </c>
      <c r="C547" s="26" t="s">
        <v>5</v>
      </c>
      <c r="D547" s="26" t="s">
        <v>41</v>
      </c>
      <c r="E547" s="26">
        <v>0.95</v>
      </c>
      <c r="F547" s="30">
        <v>112.383309</v>
      </c>
    </row>
    <row r="548" spans="2:6" x14ac:dyDescent="0.3">
      <c r="B548" s="27" t="s">
        <v>35</v>
      </c>
      <c r="C548" s="28" t="s">
        <v>5</v>
      </c>
      <c r="D548" s="28" t="s">
        <v>41</v>
      </c>
      <c r="E548" s="28">
        <v>0.95</v>
      </c>
      <c r="F548" s="31">
        <v>112.383309</v>
      </c>
    </row>
    <row r="549" spans="2:6" x14ac:dyDescent="0.3">
      <c r="B549" s="25" t="s">
        <v>35</v>
      </c>
      <c r="C549" s="26" t="s">
        <v>5</v>
      </c>
      <c r="D549" s="26" t="s">
        <v>41</v>
      </c>
      <c r="E549" s="26">
        <v>0.75</v>
      </c>
      <c r="F549" s="30">
        <v>96.725082999999998</v>
      </c>
    </row>
    <row r="550" spans="2:6" x14ac:dyDescent="0.3">
      <c r="B550" s="27" t="s">
        <v>35</v>
      </c>
      <c r="C550" s="28" t="s">
        <v>5</v>
      </c>
      <c r="D550" s="28" t="s">
        <v>41</v>
      </c>
      <c r="E550" s="28">
        <v>0.75</v>
      </c>
      <c r="F550" s="31">
        <v>96.725082999999998</v>
      </c>
    </row>
    <row r="551" spans="2:6" x14ac:dyDescent="0.3">
      <c r="B551" s="25" t="s">
        <v>35</v>
      </c>
      <c r="C551" s="26" t="s">
        <v>5</v>
      </c>
      <c r="D551" s="26" t="s">
        <v>41</v>
      </c>
      <c r="E551" s="26">
        <v>0.75</v>
      </c>
      <c r="F551" s="30">
        <v>96.725082999999998</v>
      </c>
    </row>
    <row r="552" spans="2:6" x14ac:dyDescent="0.3">
      <c r="B552" s="27" t="s">
        <v>35</v>
      </c>
      <c r="C552" s="28" t="s">
        <v>5</v>
      </c>
      <c r="D552" s="28" t="s">
        <v>41</v>
      </c>
      <c r="E552" s="28">
        <v>0.75</v>
      </c>
      <c r="F552" s="31">
        <v>96.725082999999998</v>
      </c>
    </row>
    <row r="553" spans="2:6" x14ac:dyDescent="0.3">
      <c r="B553" s="25" t="s">
        <v>35</v>
      </c>
      <c r="C553" s="26" t="s">
        <v>5</v>
      </c>
      <c r="D553" s="26" t="s">
        <v>41</v>
      </c>
      <c r="E553" s="26">
        <v>0.5</v>
      </c>
      <c r="F553" s="30">
        <v>86.434672000000006</v>
      </c>
    </row>
    <row r="554" spans="2:6" x14ac:dyDescent="0.3">
      <c r="B554" s="27" t="s">
        <v>35</v>
      </c>
      <c r="C554" s="28" t="s">
        <v>5</v>
      </c>
      <c r="D554" s="28" t="s">
        <v>41</v>
      </c>
      <c r="E554" s="28">
        <v>0.5</v>
      </c>
      <c r="F554" s="31">
        <v>86.434672000000006</v>
      </c>
    </row>
    <row r="555" spans="2:6" x14ac:dyDescent="0.3">
      <c r="B555" s="25" t="s">
        <v>35</v>
      </c>
      <c r="C555" s="26" t="s">
        <v>5</v>
      </c>
      <c r="D555" s="26" t="s">
        <v>41</v>
      </c>
      <c r="E555" s="26">
        <v>0.5</v>
      </c>
      <c r="F555" s="30">
        <v>86.434672000000006</v>
      </c>
    </row>
    <row r="556" spans="2:6" x14ac:dyDescent="0.3">
      <c r="B556" s="27" t="s">
        <v>35</v>
      </c>
      <c r="C556" s="28" t="s">
        <v>5</v>
      </c>
      <c r="D556" s="28" t="s">
        <v>41</v>
      </c>
      <c r="E556" s="28">
        <v>0.5</v>
      </c>
      <c r="F556" s="31">
        <v>86.434672000000006</v>
      </c>
    </row>
    <row r="557" spans="2:6" x14ac:dyDescent="0.3">
      <c r="B557" s="25" t="s">
        <v>35</v>
      </c>
      <c r="C557" s="26" t="s">
        <v>5</v>
      </c>
      <c r="D557" s="26" t="s">
        <v>41</v>
      </c>
      <c r="E557" s="26">
        <v>0.5</v>
      </c>
      <c r="F557" s="30">
        <v>86.434672000000006</v>
      </c>
    </row>
    <row r="558" spans="2:6" x14ac:dyDescent="0.3">
      <c r="B558" s="27" t="s">
        <v>35</v>
      </c>
      <c r="C558" s="28" t="s">
        <v>5</v>
      </c>
      <c r="D558" s="28" t="s">
        <v>41</v>
      </c>
      <c r="E558" s="28">
        <v>0.25</v>
      </c>
      <c r="F558" s="31">
        <v>76.841374999999999</v>
      </c>
    </row>
    <row r="559" spans="2:6" x14ac:dyDescent="0.3">
      <c r="B559" s="25" t="s">
        <v>35</v>
      </c>
      <c r="C559" s="26" t="s">
        <v>5</v>
      </c>
      <c r="D559" s="26" t="s">
        <v>41</v>
      </c>
      <c r="E559" s="26">
        <v>0.25</v>
      </c>
      <c r="F559" s="30">
        <v>76.841374999999999</v>
      </c>
    </row>
    <row r="560" spans="2:6" x14ac:dyDescent="0.3">
      <c r="B560" s="27" t="s">
        <v>35</v>
      </c>
      <c r="C560" s="28" t="s">
        <v>5</v>
      </c>
      <c r="D560" s="28" t="s">
        <v>41</v>
      </c>
      <c r="E560" s="28">
        <v>0.25</v>
      </c>
      <c r="F560" s="31">
        <v>76.841374999999999</v>
      </c>
    </row>
    <row r="561" spans="2:6" x14ac:dyDescent="0.3">
      <c r="B561" s="25" t="s">
        <v>35</v>
      </c>
      <c r="C561" s="26" t="s">
        <v>5</v>
      </c>
      <c r="D561" s="26" t="s">
        <v>41</v>
      </c>
      <c r="E561" s="26">
        <v>0.25</v>
      </c>
      <c r="F561" s="30">
        <v>76.841374999999999</v>
      </c>
    </row>
    <row r="562" spans="2:6" x14ac:dyDescent="0.3">
      <c r="B562" s="27" t="s">
        <v>35</v>
      </c>
      <c r="C562" s="28" t="s">
        <v>5</v>
      </c>
      <c r="D562" s="28" t="s">
        <v>41</v>
      </c>
      <c r="E562" s="28">
        <v>0.05</v>
      </c>
      <c r="F562" s="31">
        <v>65.265725000000003</v>
      </c>
    </row>
    <row r="563" spans="2:6" x14ac:dyDescent="0.3">
      <c r="B563" s="25" t="s">
        <v>35</v>
      </c>
      <c r="C563" s="26" t="s">
        <v>5</v>
      </c>
      <c r="D563" s="26" t="s">
        <v>41</v>
      </c>
      <c r="E563" s="26">
        <v>0.05</v>
      </c>
      <c r="F563" s="30">
        <v>65.265725000000003</v>
      </c>
    </row>
    <row r="564" spans="2:6" x14ac:dyDescent="0.3">
      <c r="B564" s="27" t="s">
        <v>35</v>
      </c>
      <c r="C564" s="28" t="s">
        <v>5</v>
      </c>
      <c r="D564" s="28" t="s">
        <v>41</v>
      </c>
      <c r="E564" s="28">
        <v>0.05</v>
      </c>
      <c r="F564" s="31">
        <v>65.265725000000003</v>
      </c>
    </row>
    <row r="565" spans="2:6" x14ac:dyDescent="0.3">
      <c r="B565" s="25" t="s">
        <v>35</v>
      </c>
      <c r="C565" s="26" t="s">
        <v>5</v>
      </c>
      <c r="D565" s="26" t="s">
        <v>41</v>
      </c>
      <c r="E565" s="26">
        <v>0</v>
      </c>
      <c r="F565" s="30">
        <v>52.728003999999999</v>
      </c>
    </row>
    <row r="566" spans="2:6" x14ac:dyDescent="0.3">
      <c r="B566" s="27" t="s">
        <v>35</v>
      </c>
      <c r="C566" s="28" t="s">
        <v>5</v>
      </c>
      <c r="D566" s="28" t="s">
        <v>41</v>
      </c>
      <c r="E566" s="28" t="s">
        <v>25</v>
      </c>
      <c r="F566" s="31">
        <v>87.401258999999996</v>
      </c>
    </row>
    <row r="567" spans="2:6" x14ac:dyDescent="0.3">
      <c r="B567" s="25" t="s">
        <v>35</v>
      </c>
      <c r="C567" s="26" t="s">
        <v>5</v>
      </c>
      <c r="D567" s="26" t="s">
        <v>42</v>
      </c>
      <c r="E567" s="26">
        <v>1</v>
      </c>
      <c r="F567" s="30">
        <v>272.03239300000001</v>
      </c>
    </row>
    <row r="568" spans="2:6" x14ac:dyDescent="0.3">
      <c r="B568" s="27" t="s">
        <v>35</v>
      </c>
      <c r="C568" s="28" t="s">
        <v>5</v>
      </c>
      <c r="D568" s="28" t="s">
        <v>42</v>
      </c>
      <c r="E568" s="28">
        <v>0.95</v>
      </c>
      <c r="F568" s="31">
        <v>234.502948</v>
      </c>
    </row>
    <row r="569" spans="2:6" x14ac:dyDescent="0.3">
      <c r="B569" s="25" t="s">
        <v>35</v>
      </c>
      <c r="C569" s="26" t="s">
        <v>5</v>
      </c>
      <c r="D569" s="26" t="s">
        <v>42</v>
      </c>
      <c r="E569" s="26">
        <v>0.95</v>
      </c>
      <c r="F569" s="30">
        <v>234.502948</v>
      </c>
    </row>
    <row r="570" spans="2:6" x14ac:dyDescent="0.3">
      <c r="B570" s="27" t="s">
        <v>35</v>
      </c>
      <c r="C570" s="28" t="s">
        <v>5</v>
      </c>
      <c r="D570" s="28" t="s">
        <v>42</v>
      </c>
      <c r="E570" s="28">
        <v>0.95</v>
      </c>
      <c r="F570" s="31">
        <v>234.502948</v>
      </c>
    </row>
    <row r="571" spans="2:6" x14ac:dyDescent="0.3">
      <c r="B571" s="25" t="s">
        <v>35</v>
      </c>
      <c r="C571" s="26" t="s">
        <v>5</v>
      </c>
      <c r="D571" s="26" t="s">
        <v>42</v>
      </c>
      <c r="E571" s="26">
        <v>0.75</v>
      </c>
      <c r="F571" s="30">
        <v>215.19258500000001</v>
      </c>
    </row>
    <row r="572" spans="2:6" x14ac:dyDescent="0.3">
      <c r="B572" s="27" t="s">
        <v>35</v>
      </c>
      <c r="C572" s="28" t="s">
        <v>5</v>
      </c>
      <c r="D572" s="28" t="s">
        <v>42</v>
      </c>
      <c r="E572" s="28">
        <v>0.75</v>
      </c>
      <c r="F572" s="31">
        <v>215.19258500000001</v>
      </c>
    </row>
    <row r="573" spans="2:6" x14ac:dyDescent="0.3">
      <c r="B573" s="25" t="s">
        <v>35</v>
      </c>
      <c r="C573" s="26" t="s">
        <v>5</v>
      </c>
      <c r="D573" s="26" t="s">
        <v>42</v>
      </c>
      <c r="E573" s="26">
        <v>0.75</v>
      </c>
      <c r="F573" s="30">
        <v>215.19258500000001</v>
      </c>
    </row>
    <row r="574" spans="2:6" x14ac:dyDescent="0.3">
      <c r="B574" s="27" t="s">
        <v>35</v>
      </c>
      <c r="C574" s="28" t="s">
        <v>5</v>
      </c>
      <c r="D574" s="28" t="s">
        <v>42</v>
      </c>
      <c r="E574" s="28">
        <v>0.75</v>
      </c>
      <c r="F574" s="31">
        <v>215.19258500000001</v>
      </c>
    </row>
    <row r="575" spans="2:6" x14ac:dyDescent="0.3">
      <c r="B575" s="25" t="s">
        <v>35</v>
      </c>
      <c r="C575" s="26" t="s">
        <v>5</v>
      </c>
      <c r="D575" s="26" t="s">
        <v>42</v>
      </c>
      <c r="E575" s="26">
        <v>0.5</v>
      </c>
      <c r="F575" s="30">
        <v>202.03278800000001</v>
      </c>
    </row>
    <row r="576" spans="2:6" x14ac:dyDescent="0.3">
      <c r="B576" s="27" t="s">
        <v>35</v>
      </c>
      <c r="C576" s="28" t="s">
        <v>5</v>
      </c>
      <c r="D576" s="28" t="s">
        <v>42</v>
      </c>
      <c r="E576" s="28">
        <v>0.5</v>
      </c>
      <c r="F576" s="31">
        <v>202.03278800000001</v>
      </c>
    </row>
    <row r="577" spans="2:6" x14ac:dyDescent="0.3">
      <c r="B577" s="25" t="s">
        <v>35</v>
      </c>
      <c r="C577" s="26" t="s">
        <v>5</v>
      </c>
      <c r="D577" s="26" t="s">
        <v>42</v>
      </c>
      <c r="E577" s="26">
        <v>0.5</v>
      </c>
      <c r="F577" s="30">
        <v>202.03278800000001</v>
      </c>
    </row>
    <row r="578" spans="2:6" x14ac:dyDescent="0.3">
      <c r="B578" s="27" t="s">
        <v>35</v>
      </c>
      <c r="C578" s="28" t="s">
        <v>5</v>
      </c>
      <c r="D578" s="28" t="s">
        <v>42</v>
      </c>
      <c r="E578" s="28">
        <v>0.5</v>
      </c>
      <c r="F578" s="31">
        <v>202.03278800000001</v>
      </c>
    </row>
    <row r="579" spans="2:6" x14ac:dyDescent="0.3">
      <c r="B579" s="25" t="s">
        <v>35</v>
      </c>
      <c r="C579" s="26" t="s">
        <v>5</v>
      </c>
      <c r="D579" s="26" t="s">
        <v>42</v>
      </c>
      <c r="E579" s="26">
        <v>0.5</v>
      </c>
      <c r="F579" s="30">
        <v>202.03278800000001</v>
      </c>
    </row>
    <row r="580" spans="2:6" x14ac:dyDescent="0.3">
      <c r="B580" s="27" t="s">
        <v>35</v>
      </c>
      <c r="C580" s="28" t="s">
        <v>5</v>
      </c>
      <c r="D580" s="28" t="s">
        <v>42</v>
      </c>
      <c r="E580" s="28">
        <v>0.25</v>
      </c>
      <c r="F580" s="31">
        <v>189.05300299999999</v>
      </c>
    </row>
    <row r="581" spans="2:6" x14ac:dyDescent="0.3">
      <c r="B581" s="25" t="s">
        <v>35</v>
      </c>
      <c r="C581" s="26" t="s">
        <v>5</v>
      </c>
      <c r="D581" s="26" t="s">
        <v>42</v>
      </c>
      <c r="E581" s="26">
        <v>0.25</v>
      </c>
      <c r="F581" s="30">
        <v>189.05300299999999</v>
      </c>
    </row>
    <row r="582" spans="2:6" x14ac:dyDescent="0.3">
      <c r="B582" s="27" t="s">
        <v>35</v>
      </c>
      <c r="C582" s="28" t="s">
        <v>5</v>
      </c>
      <c r="D582" s="28" t="s">
        <v>42</v>
      </c>
      <c r="E582" s="28">
        <v>0.25</v>
      </c>
      <c r="F582" s="31">
        <v>189.05300299999999</v>
      </c>
    </row>
    <row r="583" spans="2:6" x14ac:dyDescent="0.3">
      <c r="B583" s="25" t="s">
        <v>35</v>
      </c>
      <c r="C583" s="26" t="s">
        <v>5</v>
      </c>
      <c r="D583" s="26" t="s">
        <v>42</v>
      </c>
      <c r="E583" s="26">
        <v>0.25</v>
      </c>
      <c r="F583" s="30">
        <v>189.05300299999999</v>
      </c>
    </row>
    <row r="584" spans="2:6" x14ac:dyDescent="0.3">
      <c r="B584" s="27" t="s">
        <v>35</v>
      </c>
      <c r="C584" s="28" t="s">
        <v>5</v>
      </c>
      <c r="D584" s="28" t="s">
        <v>42</v>
      </c>
      <c r="E584" s="28">
        <v>0.05</v>
      </c>
      <c r="F584" s="31">
        <v>172.32252800000001</v>
      </c>
    </row>
    <row r="585" spans="2:6" x14ac:dyDescent="0.3">
      <c r="B585" s="25" t="s">
        <v>35</v>
      </c>
      <c r="C585" s="26" t="s">
        <v>5</v>
      </c>
      <c r="D585" s="26" t="s">
        <v>42</v>
      </c>
      <c r="E585" s="26">
        <v>0.05</v>
      </c>
      <c r="F585" s="30">
        <v>172.32252800000001</v>
      </c>
    </row>
    <row r="586" spans="2:6" x14ac:dyDescent="0.3">
      <c r="B586" s="27" t="s">
        <v>35</v>
      </c>
      <c r="C586" s="28" t="s">
        <v>5</v>
      </c>
      <c r="D586" s="28" t="s">
        <v>42</v>
      </c>
      <c r="E586" s="28">
        <v>0.05</v>
      </c>
      <c r="F586" s="31">
        <v>172.32252800000001</v>
      </c>
    </row>
    <row r="587" spans="2:6" x14ac:dyDescent="0.3">
      <c r="B587" s="25" t="s">
        <v>35</v>
      </c>
      <c r="C587" s="26" t="s">
        <v>5</v>
      </c>
      <c r="D587" s="26" t="s">
        <v>42</v>
      </c>
      <c r="E587" s="26">
        <v>0</v>
      </c>
      <c r="F587" s="30">
        <v>147.230594</v>
      </c>
    </row>
    <row r="588" spans="2:6" x14ac:dyDescent="0.3">
      <c r="B588" s="27" t="s">
        <v>35</v>
      </c>
      <c r="C588" s="28" t="s">
        <v>5</v>
      </c>
      <c r="D588" s="28" t="s">
        <v>42</v>
      </c>
      <c r="E588" s="28" t="s">
        <v>25</v>
      </c>
      <c r="F588" s="31">
        <v>202.538364</v>
      </c>
    </row>
    <row r="589" spans="2:6" x14ac:dyDescent="0.3">
      <c r="B589" s="25" t="s">
        <v>35</v>
      </c>
      <c r="C589" s="26" t="s">
        <v>5</v>
      </c>
      <c r="D589" s="26" t="s">
        <v>43</v>
      </c>
      <c r="E589" s="26">
        <v>1</v>
      </c>
      <c r="F589" s="30">
        <v>24942391.640000001</v>
      </c>
    </row>
    <row r="590" spans="2:6" x14ac:dyDescent="0.3">
      <c r="B590" s="27" t="s">
        <v>35</v>
      </c>
      <c r="C590" s="28" t="s">
        <v>5</v>
      </c>
      <c r="D590" s="28" t="s">
        <v>43</v>
      </c>
      <c r="E590" s="28">
        <v>0.95</v>
      </c>
      <c r="F590" s="31">
        <v>19046130.539999999</v>
      </c>
    </row>
    <row r="591" spans="2:6" x14ac:dyDescent="0.3">
      <c r="B591" s="25" t="s">
        <v>35</v>
      </c>
      <c r="C591" s="26" t="s">
        <v>5</v>
      </c>
      <c r="D591" s="26" t="s">
        <v>43</v>
      </c>
      <c r="E591" s="26">
        <v>0.95</v>
      </c>
      <c r="F591" s="30">
        <v>19046130.539999999</v>
      </c>
    </row>
    <row r="592" spans="2:6" x14ac:dyDescent="0.3">
      <c r="B592" s="27" t="s">
        <v>35</v>
      </c>
      <c r="C592" s="28" t="s">
        <v>5</v>
      </c>
      <c r="D592" s="28" t="s">
        <v>43</v>
      </c>
      <c r="E592" s="28">
        <v>0.95</v>
      </c>
      <c r="F592" s="31">
        <v>19046130.539999999</v>
      </c>
    </row>
    <row r="593" spans="2:6" x14ac:dyDescent="0.3">
      <c r="B593" s="25" t="s">
        <v>35</v>
      </c>
      <c r="C593" s="26" t="s">
        <v>5</v>
      </c>
      <c r="D593" s="26" t="s">
        <v>43</v>
      </c>
      <c r="E593" s="26">
        <v>0.75</v>
      </c>
      <c r="F593" s="30">
        <v>15949655.390000001</v>
      </c>
    </row>
    <row r="594" spans="2:6" x14ac:dyDescent="0.3">
      <c r="B594" s="27" t="s">
        <v>35</v>
      </c>
      <c r="C594" s="28" t="s">
        <v>5</v>
      </c>
      <c r="D594" s="28" t="s">
        <v>43</v>
      </c>
      <c r="E594" s="28">
        <v>0.75</v>
      </c>
      <c r="F594" s="31">
        <v>15949655.390000001</v>
      </c>
    </row>
    <row r="595" spans="2:6" x14ac:dyDescent="0.3">
      <c r="B595" s="25" t="s">
        <v>35</v>
      </c>
      <c r="C595" s="26" t="s">
        <v>5</v>
      </c>
      <c r="D595" s="26" t="s">
        <v>43</v>
      </c>
      <c r="E595" s="26">
        <v>0.75</v>
      </c>
      <c r="F595" s="30">
        <v>15949655.390000001</v>
      </c>
    </row>
    <row r="596" spans="2:6" x14ac:dyDescent="0.3">
      <c r="B596" s="27" t="s">
        <v>35</v>
      </c>
      <c r="C596" s="28" t="s">
        <v>5</v>
      </c>
      <c r="D596" s="28" t="s">
        <v>43</v>
      </c>
      <c r="E596" s="28">
        <v>0.75</v>
      </c>
      <c r="F596" s="31">
        <v>15949655.390000001</v>
      </c>
    </row>
    <row r="597" spans="2:6" x14ac:dyDescent="0.3">
      <c r="B597" s="25" t="s">
        <v>35</v>
      </c>
      <c r="C597" s="26" t="s">
        <v>5</v>
      </c>
      <c r="D597" s="26" t="s">
        <v>43</v>
      </c>
      <c r="E597" s="26">
        <v>0.5</v>
      </c>
      <c r="F597" s="30">
        <v>13774797.289999999</v>
      </c>
    </row>
    <row r="598" spans="2:6" x14ac:dyDescent="0.3">
      <c r="B598" s="27" t="s">
        <v>35</v>
      </c>
      <c r="C598" s="28" t="s">
        <v>5</v>
      </c>
      <c r="D598" s="28" t="s">
        <v>43</v>
      </c>
      <c r="E598" s="28">
        <v>0.5</v>
      </c>
      <c r="F598" s="31">
        <v>13774797.289999999</v>
      </c>
    </row>
    <row r="599" spans="2:6" x14ac:dyDescent="0.3">
      <c r="B599" s="25" t="s">
        <v>35</v>
      </c>
      <c r="C599" s="26" t="s">
        <v>5</v>
      </c>
      <c r="D599" s="26" t="s">
        <v>43</v>
      </c>
      <c r="E599" s="26">
        <v>0.5</v>
      </c>
      <c r="F599" s="30">
        <v>13774797.289999999</v>
      </c>
    </row>
    <row r="600" spans="2:6" x14ac:dyDescent="0.3">
      <c r="B600" s="27" t="s">
        <v>35</v>
      </c>
      <c r="C600" s="28" t="s">
        <v>5</v>
      </c>
      <c r="D600" s="28" t="s">
        <v>43</v>
      </c>
      <c r="E600" s="28">
        <v>0.5</v>
      </c>
      <c r="F600" s="31">
        <v>13774797.289999999</v>
      </c>
    </row>
    <row r="601" spans="2:6" x14ac:dyDescent="0.3">
      <c r="B601" s="25" t="s">
        <v>35</v>
      </c>
      <c r="C601" s="26" t="s">
        <v>5</v>
      </c>
      <c r="D601" s="26" t="s">
        <v>43</v>
      </c>
      <c r="E601" s="26">
        <v>0.5</v>
      </c>
      <c r="F601" s="30">
        <v>13774797.289999999</v>
      </c>
    </row>
    <row r="602" spans="2:6" x14ac:dyDescent="0.3">
      <c r="B602" s="27" t="s">
        <v>35</v>
      </c>
      <c r="C602" s="28" t="s">
        <v>5</v>
      </c>
      <c r="D602" s="28" t="s">
        <v>43</v>
      </c>
      <c r="E602" s="28">
        <v>0.25</v>
      </c>
      <c r="F602" s="31">
        <v>11882000.42</v>
      </c>
    </row>
    <row r="603" spans="2:6" x14ac:dyDescent="0.3">
      <c r="B603" s="25" t="s">
        <v>35</v>
      </c>
      <c r="C603" s="26" t="s">
        <v>5</v>
      </c>
      <c r="D603" s="26" t="s">
        <v>43</v>
      </c>
      <c r="E603" s="26">
        <v>0.25</v>
      </c>
      <c r="F603" s="30">
        <v>11882000.42</v>
      </c>
    </row>
    <row r="604" spans="2:6" x14ac:dyDescent="0.3">
      <c r="B604" s="27" t="s">
        <v>35</v>
      </c>
      <c r="C604" s="28" t="s">
        <v>5</v>
      </c>
      <c r="D604" s="28" t="s">
        <v>43</v>
      </c>
      <c r="E604" s="28">
        <v>0.25</v>
      </c>
      <c r="F604" s="31">
        <v>11882000.42</v>
      </c>
    </row>
    <row r="605" spans="2:6" x14ac:dyDescent="0.3">
      <c r="B605" s="25" t="s">
        <v>35</v>
      </c>
      <c r="C605" s="26" t="s">
        <v>5</v>
      </c>
      <c r="D605" s="26" t="s">
        <v>43</v>
      </c>
      <c r="E605" s="26">
        <v>0.25</v>
      </c>
      <c r="F605" s="30">
        <v>11882000.42</v>
      </c>
    </row>
    <row r="606" spans="2:6" x14ac:dyDescent="0.3">
      <c r="B606" s="27" t="s">
        <v>35</v>
      </c>
      <c r="C606" s="28" t="s">
        <v>5</v>
      </c>
      <c r="D606" s="28" t="s">
        <v>43</v>
      </c>
      <c r="E606" s="28">
        <v>0.05</v>
      </c>
      <c r="F606" s="31">
        <v>9449816.3430000003</v>
      </c>
    </row>
    <row r="607" spans="2:6" x14ac:dyDescent="0.3">
      <c r="B607" s="25" t="s">
        <v>35</v>
      </c>
      <c r="C607" s="26" t="s">
        <v>5</v>
      </c>
      <c r="D607" s="26" t="s">
        <v>43</v>
      </c>
      <c r="E607" s="26">
        <v>0.05</v>
      </c>
      <c r="F607" s="30">
        <v>9449816.3430000003</v>
      </c>
    </row>
    <row r="608" spans="2:6" x14ac:dyDescent="0.3">
      <c r="B608" s="27" t="s">
        <v>35</v>
      </c>
      <c r="C608" s="28" t="s">
        <v>5</v>
      </c>
      <c r="D608" s="28" t="s">
        <v>43</v>
      </c>
      <c r="E608" s="28">
        <v>0.05</v>
      </c>
      <c r="F608" s="31">
        <v>9449816.3430000003</v>
      </c>
    </row>
    <row r="609" spans="2:6" x14ac:dyDescent="0.3">
      <c r="B609" s="25" t="s">
        <v>35</v>
      </c>
      <c r="C609" s="26" t="s">
        <v>5</v>
      </c>
      <c r="D609" s="26" t="s">
        <v>43</v>
      </c>
      <c r="E609" s="26">
        <v>0</v>
      </c>
      <c r="F609" s="30">
        <v>6170616.9019999998</v>
      </c>
    </row>
    <row r="610" spans="2:6" x14ac:dyDescent="0.3">
      <c r="B610" s="27" t="s">
        <v>35</v>
      </c>
      <c r="C610" s="28" t="s">
        <v>5</v>
      </c>
      <c r="D610" s="28" t="s">
        <v>43</v>
      </c>
      <c r="E610" s="28" t="s">
        <v>25</v>
      </c>
      <c r="F610" s="31">
        <v>13995067.49</v>
      </c>
    </row>
    <row r="611" spans="2:6" x14ac:dyDescent="0.3">
      <c r="B611" s="25" t="s">
        <v>35</v>
      </c>
      <c r="C611" s="26" t="s">
        <v>5</v>
      </c>
      <c r="D611" s="26" t="s">
        <v>44</v>
      </c>
      <c r="E611" s="26">
        <v>1</v>
      </c>
      <c r="F611" s="30">
        <v>150.80378200000001</v>
      </c>
    </row>
    <row r="612" spans="2:6" x14ac:dyDescent="0.3">
      <c r="B612" s="27" t="s">
        <v>35</v>
      </c>
      <c r="C612" s="28" t="s">
        <v>5</v>
      </c>
      <c r="D612" s="28" t="s">
        <v>44</v>
      </c>
      <c r="E612" s="28">
        <v>0.95</v>
      </c>
      <c r="F612" s="31">
        <v>118.002475</v>
      </c>
    </row>
    <row r="613" spans="2:6" x14ac:dyDescent="0.3">
      <c r="B613" s="25" t="s">
        <v>35</v>
      </c>
      <c r="C613" s="26" t="s">
        <v>5</v>
      </c>
      <c r="D613" s="26" t="s">
        <v>44</v>
      </c>
      <c r="E613" s="26">
        <v>0.95</v>
      </c>
      <c r="F613" s="30">
        <v>118.002475</v>
      </c>
    </row>
    <row r="614" spans="2:6" x14ac:dyDescent="0.3">
      <c r="B614" s="27" t="s">
        <v>35</v>
      </c>
      <c r="C614" s="28" t="s">
        <v>5</v>
      </c>
      <c r="D614" s="28" t="s">
        <v>44</v>
      </c>
      <c r="E614" s="28">
        <v>0.95</v>
      </c>
      <c r="F614" s="31">
        <v>118.002475</v>
      </c>
    </row>
    <row r="615" spans="2:6" x14ac:dyDescent="0.3">
      <c r="B615" s="25" t="s">
        <v>35</v>
      </c>
      <c r="C615" s="26" t="s">
        <v>5</v>
      </c>
      <c r="D615" s="26" t="s">
        <v>44</v>
      </c>
      <c r="E615" s="26">
        <v>0.75</v>
      </c>
      <c r="F615" s="30">
        <v>101.56133699999999</v>
      </c>
    </row>
    <row r="616" spans="2:6" x14ac:dyDescent="0.3">
      <c r="B616" s="27" t="s">
        <v>35</v>
      </c>
      <c r="C616" s="28" t="s">
        <v>5</v>
      </c>
      <c r="D616" s="28" t="s">
        <v>44</v>
      </c>
      <c r="E616" s="28">
        <v>0.75</v>
      </c>
      <c r="F616" s="31">
        <v>101.56133699999999</v>
      </c>
    </row>
    <row r="617" spans="2:6" x14ac:dyDescent="0.3">
      <c r="B617" s="25" t="s">
        <v>35</v>
      </c>
      <c r="C617" s="26" t="s">
        <v>5</v>
      </c>
      <c r="D617" s="26" t="s">
        <v>44</v>
      </c>
      <c r="E617" s="26">
        <v>0.75</v>
      </c>
      <c r="F617" s="30">
        <v>101.56133699999999</v>
      </c>
    </row>
    <row r="618" spans="2:6" x14ac:dyDescent="0.3">
      <c r="B618" s="27" t="s">
        <v>35</v>
      </c>
      <c r="C618" s="28" t="s">
        <v>5</v>
      </c>
      <c r="D618" s="28" t="s">
        <v>44</v>
      </c>
      <c r="E618" s="28">
        <v>0.75</v>
      </c>
      <c r="F618" s="31">
        <v>101.56133699999999</v>
      </c>
    </row>
    <row r="619" spans="2:6" x14ac:dyDescent="0.3">
      <c r="B619" s="25" t="s">
        <v>35</v>
      </c>
      <c r="C619" s="26" t="s">
        <v>5</v>
      </c>
      <c r="D619" s="26" t="s">
        <v>44</v>
      </c>
      <c r="E619" s="26">
        <v>0.5</v>
      </c>
      <c r="F619" s="30">
        <v>90.756405000000001</v>
      </c>
    </row>
    <row r="620" spans="2:6" x14ac:dyDescent="0.3">
      <c r="B620" s="27" t="s">
        <v>35</v>
      </c>
      <c r="C620" s="28" t="s">
        <v>5</v>
      </c>
      <c r="D620" s="28" t="s">
        <v>44</v>
      </c>
      <c r="E620" s="28">
        <v>0.5</v>
      </c>
      <c r="F620" s="31">
        <v>90.756405000000001</v>
      </c>
    </row>
    <row r="621" spans="2:6" x14ac:dyDescent="0.3">
      <c r="B621" s="25" t="s">
        <v>35</v>
      </c>
      <c r="C621" s="26" t="s">
        <v>5</v>
      </c>
      <c r="D621" s="26" t="s">
        <v>44</v>
      </c>
      <c r="E621" s="26">
        <v>0.5</v>
      </c>
      <c r="F621" s="30">
        <v>90.756405000000001</v>
      </c>
    </row>
    <row r="622" spans="2:6" x14ac:dyDescent="0.3">
      <c r="B622" s="27" t="s">
        <v>35</v>
      </c>
      <c r="C622" s="28" t="s">
        <v>5</v>
      </c>
      <c r="D622" s="28" t="s">
        <v>44</v>
      </c>
      <c r="E622" s="28">
        <v>0.5</v>
      </c>
      <c r="F622" s="31">
        <v>90.756405000000001</v>
      </c>
    </row>
    <row r="623" spans="2:6" x14ac:dyDescent="0.3">
      <c r="B623" s="25" t="s">
        <v>35</v>
      </c>
      <c r="C623" s="26" t="s">
        <v>5</v>
      </c>
      <c r="D623" s="26" t="s">
        <v>44</v>
      </c>
      <c r="E623" s="26">
        <v>0.5</v>
      </c>
      <c r="F623" s="30">
        <v>90.756405000000001</v>
      </c>
    </row>
    <row r="624" spans="2:6" x14ac:dyDescent="0.3">
      <c r="B624" s="27" t="s">
        <v>35</v>
      </c>
      <c r="C624" s="28" t="s">
        <v>5</v>
      </c>
      <c r="D624" s="28" t="s">
        <v>44</v>
      </c>
      <c r="E624" s="28">
        <v>0.25</v>
      </c>
      <c r="F624" s="31">
        <v>80.683442999999997</v>
      </c>
    </row>
    <row r="625" spans="2:6" x14ac:dyDescent="0.3">
      <c r="B625" s="25" t="s">
        <v>35</v>
      </c>
      <c r="C625" s="26" t="s">
        <v>5</v>
      </c>
      <c r="D625" s="26" t="s">
        <v>44</v>
      </c>
      <c r="E625" s="26">
        <v>0.25</v>
      </c>
      <c r="F625" s="30">
        <v>80.683442999999997</v>
      </c>
    </row>
    <row r="626" spans="2:6" x14ac:dyDescent="0.3">
      <c r="B626" s="27" t="s">
        <v>35</v>
      </c>
      <c r="C626" s="28" t="s">
        <v>5</v>
      </c>
      <c r="D626" s="28" t="s">
        <v>44</v>
      </c>
      <c r="E626" s="28">
        <v>0.25</v>
      </c>
      <c r="F626" s="31">
        <v>80.683442999999997</v>
      </c>
    </row>
    <row r="627" spans="2:6" x14ac:dyDescent="0.3">
      <c r="B627" s="25" t="s">
        <v>35</v>
      </c>
      <c r="C627" s="26" t="s">
        <v>5</v>
      </c>
      <c r="D627" s="26" t="s">
        <v>44</v>
      </c>
      <c r="E627" s="26">
        <v>0.25</v>
      </c>
      <c r="F627" s="30">
        <v>80.683442999999997</v>
      </c>
    </row>
    <row r="628" spans="2:6" x14ac:dyDescent="0.3">
      <c r="B628" s="27" t="s">
        <v>35</v>
      </c>
      <c r="C628" s="28" t="s">
        <v>5</v>
      </c>
      <c r="D628" s="28" t="s">
        <v>44</v>
      </c>
      <c r="E628" s="28">
        <v>0.05</v>
      </c>
      <c r="F628" s="31">
        <v>68.529011999999994</v>
      </c>
    </row>
    <row r="629" spans="2:6" x14ac:dyDescent="0.3">
      <c r="B629" s="25" t="s">
        <v>35</v>
      </c>
      <c r="C629" s="26" t="s">
        <v>5</v>
      </c>
      <c r="D629" s="26" t="s">
        <v>44</v>
      </c>
      <c r="E629" s="26">
        <v>0.05</v>
      </c>
      <c r="F629" s="30">
        <v>68.529011999999994</v>
      </c>
    </row>
    <row r="630" spans="2:6" x14ac:dyDescent="0.3">
      <c r="B630" s="27" t="s">
        <v>35</v>
      </c>
      <c r="C630" s="28" t="s">
        <v>5</v>
      </c>
      <c r="D630" s="28" t="s">
        <v>44</v>
      </c>
      <c r="E630" s="28">
        <v>0.05</v>
      </c>
      <c r="F630" s="31">
        <v>68.529011999999994</v>
      </c>
    </row>
    <row r="631" spans="2:6" x14ac:dyDescent="0.3">
      <c r="B631" s="25" t="s">
        <v>35</v>
      </c>
      <c r="C631" s="26" t="s">
        <v>5</v>
      </c>
      <c r="D631" s="26" t="s">
        <v>44</v>
      </c>
      <c r="E631" s="26">
        <v>0</v>
      </c>
      <c r="F631" s="30">
        <v>55.364404</v>
      </c>
    </row>
    <row r="632" spans="2:6" x14ac:dyDescent="0.3">
      <c r="B632" s="27" t="s">
        <v>35</v>
      </c>
      <c r="C632" s="28" t="s">
        <v>5</v>
      </c>
      <c r="D632" s="28" t="s">
        <v>44</v>
      </c>
      <c r="E632" s="28" t="s">
        <v>25</v>
      </c>
      <c r="F632" s="31">
        <v>91.771321999999998</v>
      </c>
    </row>
    <row r="633" spans="2:6" x14ac:dyDescent="0.3">
      <c r="B633" s="25" t="s">
        <v>35</v>
      </c>
      <c r="C633" s="26" t="s">
        <v>6</v>
      </c>
      <c r="D633" s="26" t="s">
        <v>36</v>
      </c>
      <c r="E633" s="26">
        <v>1</v>
      </c>
      <c r="F633" s="30">
        <v>235965.27499999999</v>
      </c>
    </row>
    <row r="634" spans="2:6" x14ac:dyDescent="0.3">
      <c r="B634" s="27" t="s">
        <v>35</v>
      </c>
      <c r="C634" s="28" t="s">
        <v>6</v>
      </c>
      <c r="D634" s="28" t="s">
        <v>36</v>
      </c>
      <c r="E634" s="28">
        <v>0.95</v>
      </c>
      <c r="F634" s="31">
        <v>181071.42499999999</v>
      </c>
    </row>
    <row r="635" spans="2:6" x14ac:dyDescent="0.3">
      <c r="B635" s="25" t="s">
        <v>35</v>
      </c>
      <c r="C635" s="26" t="s">
        <v>6</v>
      </c>
      <c r="D635" s="26" t="s">
        <v>36</v>
      </c>
      <c r="E635" s="26">
        <v>0.95</v>
      </c>
      <c r="F635" s="30">
        <v>181071.42499999999</v>
      </c>
    </row>
    <row r="636" spans="2:6" x14ac:dyDescent="0.3">
      <c r="B636" s="27" t="s">
        <v>35</v>
      </c>
      <c r="C636" s="28" t="s">
        <v>6</v>
      </c>
      <c r="D636" s="28" t="s">
        <v>36</v>
      </c>
      <c r="E636" s="28">
        <v>0.95</v>
      </c>
      <c r="F636" s="31">
        <v>181071.42499999999</v>
      </c>
    </row>
    <row r="637" spans="2:6" x14ac:dyDescent="0.3">
      <c r="B637" s="25" t="s">
        <v>35</v>
      </c>
      <c r="C637" s="26" t="s">
        <v>6</v>
      </c>
      <c r="D637" s="26" t="s">
        <v>36</v>
      </c>
      <c r="E637" s="26">
        <v>0.75</v>
      </c>
      <c r="F637" s="30">
        <v>161452.5</v>
      </c>
    </row>
    <row r="638" spans="2:6" x14ac:dyDescent="0.3">
      <c r="B638" s="27" t="s">
        <v>35</v>
      </c>
      <c r="C638" s="28" t="s">
        <v>6</v>
      </c>
      <c r="D638" s="28" t="s">
        <v>36</v>
      </c>
      <c r="E638" s="28">
        <v>0.75</v>
      </c>
      <c r="F638" s="31">
        <v>161452.5</v>
      </c>
    </row>
    <row r="639" spans="2:6" x14ac:dyDescent="0.3">
      <c r="B639" s="25" t="s">
        <v>35</v>
      </c>
      <c r="C639" s="26" t="s">
        <v>6</v>
      </c>
      <c r="D639" s="26" t="s">
        <v>36</v>
      </c>
      <c r="E639" s="26">
        <v>0.75</v>
      </c>
      <c r="F639" s="30">
        <v>161452.5</v>
      </c>
    </row>
    <row r="640" spans="2:6" x14ac:dyDescent="0.3">
      <c r="B640" s="27" t="s">
        <v>35</v>
      </c>
      <c r="C640" s="28" t="s">
        <v>6</v>
      </c>
      <c r="D640" s="28" t="s">
        <v>36</v>
      </c>
      <c r="E640" s="28">
        <v>0.75</v>
      </c>
      <c r="F640" s="31">
        <v>161452.5</v>
      </c>
    </row>
    <row r="641" spans="2:6" x14ac:dyDescent="0.3">
      <c r="B641" s="25" t="s">
        <v>35</v>
      </c>
      <c r="C641" s="26" t="s">
        <v>6</v>
      </c>
      <c r="D641" s="26" t="s">
        <v>36</v>
      </c>
      <c r="E641" s="26">
        <v>0.5</v>
      </c>
      <c r="F641" s="30">
        <v>150493.29999999999</v>
      </c>
    </row>
    <row r="642" spans="2:6" x14ac:dyDescent="0.3">
      <c r="B642" s="27" t="s">
        <v>35</v>
      </c>
      <c r="C642" s="28" t="s">
        <v>6</v>
      </c>
      <c r="D642" s="28" t="s">
        <v>36</v>
      </c>
      <c r="E642" s="28">
        <v>0.5</v>
      </c>
      <c r="F642" s="31">
        <v>150493.29999999999</v>
      </c>
    </row>
    <row r="643" spans="2:6" x14ac:dyDescent="0.3">
      <c r="B643" s="25" t="s">
        <v>35</v>
      </c>
      <c r="C643" s="26" t="s">
        <v>6</v>
      </c>
      <c r="D643" s="26" t="s">
        <v>36</v>
      </c>
      <c r="E643" s="26">
        <v>0.5</v>
      </c>
      <c r="F643" s="30">
        <v>150493.29999999999</v>
      </c>
    </row>
    <row r="644" spans="2:6" x14ac:dyDescent="0.3">
      <c r="B644" s="27" t="s">
        <v>35</v>
      </c>
      <c r="C644" s="28" t="s">
        <v>6</v>
      </c>
      <c r="D644" s="28" t="s">
        <v>36</v>
      </c>
      <c r="E644" s="28">
        <v>0.5</v>
      </c>
      <c r="F644" s="31">
        <v>150493.29999999999</v>
      </c>
    </row>
    <row r="645" spans="2:6" x14ac:dyDescent="0.3">
      <c r="B645" s="25" t="s">
        <v>35</v>
      </c>
      <c r="C645" s="26" t="s">
        <v>6</v>
      </c>
      <c r="D645" s="26" t="s">
        <v>36</v>
      </c>
      <c r="E645" s="26">
        <v>0.5</v>
      </c>
      <c r="F645" s="30">
        <v>150493.29999999999</v>
      </c>
    </row>
    <row r="646" spans="2:6" x14ac:dyDescent="0.3">
      <c r="B646" s="27" t="s">
        <v>35</v>
      </c>
      <c r="C646" s="28" t="s">
        <v>6</v>
      </c>
      <c r="D646" s="28" t="s">
        <v>36</v>
      </c>
      <c r="E646" s="28">
        <v>0.25</v>
      </c>
      <c r="F646" s="31">
        <v>139729.79999999999</v>
      </c>
    </row>
    <row r="647" spans="2:6" x14ac:dyDescent="0.3">
      <c r="B647" s="25" t="s">
        <v>35</v>
      </c>
      <c r="C647" s="26" t="s">
        <v>6</v>
      </c>
      <c r="D647" s="26" t="s">
        <v>36</v>
      </c>
      <c r="E647" s="26">
        <v>0.25</v>
      </c>
      <c r="F647" s="30">
        <v>139729.79999999999</v>
      </c>
    </row>
    <row r="648" spans="2:6" x14ac:dyDescent="0.3">
      <c r="B648" s="27" t="s">
        <v>35</v>
      </c>
      <c r="C648" s="28" t="s">
        <v>6</v>
      </c>
      <c r="D648" s="28" t="s">
        <v>36</v>
      </c>
      <c r="E648" s="28">
        <v>0.25</v>
      </c>
      <c r="F648" s="31">
        <v>139729.79999999999</v>
      </c>
    </row>
    <row r="649" spans="2:6" x14ac:dyDescent="0.3">
      <c r="B649" s="25" t="s">
        <v>35</v>
      </c>
      <c r="C649" s="26" t="s">
        <v>6</v>
      </c>
      <c r="D649" s="26" t="s">
        <v>36</v>
      </c>
      <c r="E649" s="26">
        <v>0.25</v>
      </c>
      <c r="F649" s="30">
        <v>139729.79999999999</v>
      </c>
    </row>
    <row r="650" spans="2:6" x14ac:dyDescent="0.3">
      <c r="B650" s="27" t="s">
        <v>35</v>
      </c>
      <c r="C650" s="28" t="s">
        <v>6</v>
      </c>
      <c r="D650" s="28" t="s">
        <v>36</v>
      </c>
      <c r="E650" s="28">
        <v>0.05</v>
      </c>
      <c r="F650" s="31">
        <v>124367.35</v>
      </c>
    </row>
    <row r="651" spans="2:6" x14ac:dyDescent="0.3">
      <c r="B651" s="25" t="s">
        <v>35</v>
      </c>
      <c r="C651" s="26" t="s">
        <v>6</v>
      </c>
      <c r="D651" s="26" t="s">
        <v>36</v>
      </c>
      <c r="E651" s="26">
        <v>0.05</v>
      </c>
      <c r="F651" s="30">
        <v>124367.35</v>
      </c>
    </row>
    <row r="652" spans="2:6" x14ac:dyDescent="0.3">
      <c r="B652" s="27" t="s">
        <v>35</v>
      </c>
      <c r="C652" s="28" t="s">
        <v>6</v>
      </c>
      <c r="D652" s="28" t="s">
        <v>36</v>
      </c>
      <c r="E652" s="28">
        <v>0.05</v>
      </c>
      <c r="F652" s="31">
        <v>124367.35</v>
      </c>
    </row>
    <row r="653" spans="2:6" x14ac:dyDescent="0.3">
      <c r="B653" s="25" t="s">
        <v>35</v>
      </c>
      <c r="C653" s="26" t="s">
        <v>6</v>
      </c>
      <c r="D653" s="26" t="s">
        <v>36</v>
      </c>
      <c r="E653" s="26">
        <v>0</v>
      </c>
      <c r="F653" s="30">
        <v>95893</v>
      </c>
    </row>
    <row r="654" spans="2:6" x14ac:dyDescent="0.3">
      <c r="B654" s="27" t="s">
        <v>35</v>
      </c>
      <c r="C654" s="28" t="s">
        <v>6</v>
      </c>
      <c r="D654" s="28" t="s">
        <v>36</v>
      </c>
      <c r="E654" s="28" t="s">
        <v>25</v>
      </c>
      <c r="F654" s="31">
        <v>151274.89319999999</v>
      </c>
    </row>
    <row r="655" spans="2:6" x14ac:dyDescent="0.3">
      <c r="B655" s="25" t="s">
        <v>35</v>
      </c>
      <c r="C655" s="26" t="s">
        <v>6</v>
      </c>
      <c r="D655" s="26" t="s">
        <v>37</v>
      </c>
      <c r="E655" s="26">
        <v>1</v>
      </c>
      <c r="F655" s="30">
        <v>53106208.520000003</v>
      </c>
    </row>
    <row r="656" spans="2:6" x14ac:dyDescent="0.3">
      <c r="B656" s="27" t="s">
        <v>35</v>
      </c>
      <c r="C656" s="28" t="s">
        <v>6</v>
      </c>
      <c r="D656" s="28" t="s">
        <v>37</v>
      </c>
      <c r="E656" s="28">
        <v>0.95</v>
      </c>
      <c r="F656" s="31">
        <v>39817150.109999999</v>
      </c>
    </row>
    <row r="657" spans="2:6" x14ac:dyDescent="0.3">
      <c r="B657" s="25" t="s">
        <v>35</v>
      </c>
      <c r="C657" s="26" t="s">
        <v>6</v>
      </c>
      <c r="D657" s="26" t="s">
        <v>37</v>
      </c>
      <c r="E657" s="26">
        <v>0.95</v>
      </c>
      <c r="F657" s="30">
        <v>39817150.109999999</v>
      </c>
    </row>
    <row r="658" spans="2:6" x14ac:dyDescent="0.3">
      <c r="B658" s="27" t="s">
        <v>35</v>
      </c>
      <c r="C658" s="28" t="s">
        <v>6</v>
      </c>
      <c r="D658" s="28" t="s">
        <v>37</v>
      </c>
      <c r="E658" s="28">
        <v>0.95</v>
      </c>
      <c r="F658" s="31">
        <v>39817150.109999999</v>
      </c>
    </row>
    <row r="659" spans="2:6" x14ac:dyDescent="0.3">
      <c r="B659" s="25" t="s">
        <v>35</v>
      </c>
      <c r="C659" s="26" t="s">
        <v>6</v>
      </c>
      <c r="D659" s="26" t="s">
        <v>37</v>
      </c>
      <c r="E659" s="26">
        <v>0.75</v>
      </c>
      <c r="F659" s="30">
        <v>33844914.579999998</v>
      </c>
    </row>
    <row r="660" spans="2:6" x14ac:dyDescent="0.3">
      <c r="B660" s="27" t="s">
        <v>35</v>
      </c>
      <c r="C660" s="28" t="s">
        <v>6</v>
      </c>
      <c r="D660" s="28" t="s">
        <v>37</v>
      </c>
      <c r="E660" s="28">
        <v>0.75</v>
      </c>
      <c r="F660" s="31">
        <v>33844914.579999998</v>
      </c>
    </row>
    <row r="661" spans="2:6" x14ac:dyDescent="0.3">
      <c r="B661" s="25" t="s">
        <v>35</v>
      </c>
      <c r="C661" s="26" t="s">
        <v>6</v>
      </c>
      <c r="D661" s="26" t="s">
        <v>37</v>
      </c>
      <c r="E661" s="26">
        <v>0.75</v>
      </c>
      <c r="F661" s="30">
        <v>33844914.579999998</v>
      </c>
    </row>
    <row r="662" spans="2:6" x14ac:dyDescent="0.3">
      <c r="B662" s="27" t="s">
        <v>35</v>
      </c>
      <c r="C662" s="28" t="s">
        <v>6</v>
      </c>
      <c r="D662" s="28" t="s">
        <v>37</v>
      </c>
      <c r="E662" s="28">
        <v>0.75</v>
      </c>
      <c r="F662" s="31">
        <v>33844914.579999998</v>
      </c>
    </row>
    <row r="663" spans="2:6" x14ac:dyDescent="0.3">
      <c r="B663" s="25" t="s">
        <v>35</v>
      </c>
      <c r="C663" s="26" t="s">
        <v>6</v>
      </c>
      <c r="D663" s="26" t="s">
        <v>37</v>
      </c>
      <c r="E663" s="26">
        <v>0.5</v>
      </c>
      <c r="F663" s="30">
        <v>30249329.960000001</v>
      </c>
    </row>
    <row r="664" spans="2:6" x14ac:dyDescent="0.3">
      <c r="B664" s="27" t="s">
        <v>35</v>
      </c>
      <c r="C664" s="28" t="s">
        <v>6</v>
      </c>
      <c r="D664" s="28" t="s">
        <v>37</v>
      </c>
      <c r="E664" s="28">
        <v>0.5</v>
      </c>
      <c r="F664" s="31">
        <v>30249329.960000001</v>
      </c>
    </row>
    <row r="665" spans="2:6" x14ac:dyDescent="0.3">
      <c r="B665" s="25" t="s">
        <v>35</v>
      </c>
      <c r="C665" s="26" t="s">
        <v>6</v>
      </c>
      <c r="D665" s="26" t="s">
        <v>37</v>
      </c>
      <c r="E665" s="26">
        <v>0.5</v>
      </c>
      <c r="F665" s="30">
        <v>30249329.960000001</v>
      </c>
    </row>
    <row r="666" spans="2:6" x14ac:dyDescent="0.3">
      <c r="B666" s="27" t="s">
        <v>35</v>
      </c>
      <c r="C666" s="28" t="s">
        <v>6</v>
      </c>
      <c r="D666" s="28" t="s">
        <v>37</v>
      </c>
      <c r="E666" s="28">
        <v>0.5</v>
      </c>
      <c r="F666" s="31">
        <v>30249329.960000001</v>
      </c>
    </row>
    <row r="667" spans="2:6" x14ac:dyDescent="0.3">
      <c r="B667" s="25" t="s">
        <v>35</v>
      </c>
      <c r="C667" s="26" t="s">
        <v>6</v>
      </c>
      <c r="D667" s="26" t="s">
        <v>37</v>
      </c>
      <c r="E667" s="26">
        <v>0.5</v>
      </c>
      <c r="F667" s="30">
        <v>30249329.960000001</v>
      </c>
    </row>
    <row r="668" spans="2:6" x14ac:dyDescent="0.3">
      <c r="B668" s="27" t="s">
        <v>35</v>
      </c>
      <c r="C668" s="28" t="s">
        <v>6</v>
      </c>
      <c r="D668" s="28" t="s">
        <v>37</v>
      </c>
      <c r="E668" s="28">
        <v>0.25</v>
      </c>
      <c r="F668" s="31">
        <v>26902656.52</v>
      </c>
    </row>
    <row r="669" spans="2:6" x14ac:dyDescent="0.3">
      <c r="B669" s="25" t="s">
        <v>35</v>
      </c>
      <c r="C669" s="26" t="s">
        <v>6</v>
      </c>
      <c r="D669" s="26" t="s">
        <v>37</v>
      </c>
      <c r="E669" s="26">
        <v>0.25</v>
      </c>
      <c r="F669" s="30">
        <v>26902656.52</v>
      </c>
    </row>
    <row r="670" spans="2:6" x14ac:dyDescent="0.3">
      <c r="B670" s="27" t="s">
        <v>35</v>
      </c>
      <c r="C670" s="28" t="s">
        <v>6</v>
      </c>
      <c r="D670" s="28" t="s">
        <v>37</v>
      </c>
      <c r="E670" s="28">
        <v>0.25</v>
      </c>
      <c r="F670" s="31">
        <v>26902656.52</v>
      </c>
    </row>
    <row r="671" spans="2:6" x14ac:dyDescent="0.3">
      <c r="B671" s="25" t="s">
        <v>35</v>
      </c>
      <c r="C671" s="26" t="s">
        <v>6</v>
      </c>
      <c r="D671" s="26" t="s">
        <v>37</v>
      </c>
      <c r="E671" s="26">
        <v>0.25</v>
      </c>
      <c r="F671" s="30">
        <v>26902656.52</v>
      </c>
    </row>
    <row r="672" spans="2:6" x14ac:dyDescent="0.3">
      <c r="B672" s="27" t="s">
        <v>35</v>
      </c>
      <c r="C672" s="28" t="s">
        <v>6</v>
      </c>
      <c r="D672" s="28" t="s">
        <v>37</v>
      </c>
      <c r="E672" s="28">
        <v>0.05</v>
      </c>
      <c r="F672" s="31">
        <v>22570173.149999999</v>
      </c>
    </row>
    <row r="673" spans="2:6" x14ac:dyDescent="0.3">
      <c r="B673" s="25" t="s">
        <v>35</v>
      </c>
      <c r="C673" s="26" t="s">
        <v>6</v>
      </c>
      <c r="D673" s="26" t="s">
        <v>37</v>
      </c>
      <c r="E673" s="26">
        <v>0.05</v>
      </c>
      <c r="F673" s="30">
        <v>22570173.149999999</v>
      </c>
    </row>
    <row r="674" spans="2:6" x14ac:dyDescent="0.3">
      <c r="B674" s="27" t="s">
        <v>35</v>
      </c>
      <c r="C674" s="28" t="s">
        <v>6</v>
      </c>
      <c r="D674" s="28" t="s">
        <v>37</v>
      </c>
      <c r="E674" s="28">
        <v>0.05</v>
      </c>
      <c r="F674" s="31">
        <v>22570173.149999999</v>
      </c>
    </row>
    <row r="675" spans="2:6" x14ac:dyDescent="0.3">
      <c r="B675" s="25" t="s">
        <v>35</v>
      </c>
      <c r="C675" s="26" t="s">
        <v>6</v>
      </c>
      <c r="D675" s="26" t="s">
        <v>37</v>
      </c>
      <c r="E675" s="26">
        <v>0</v>
      </c>
      <c r="F675" s="30">
        <v>16012846.789999999</v>
      </c>
    </row>
    <row r="676" spans="2:6" x14ac:dyDescent="0.3">
      <c r="B676" s="27" t="s">
        <v>35</v>
      </c>
      <c r="C676" s="28" t="s">
        <v>6</v>
      </c>
      <c r="D676" s="28" t="s">
        <v>37</v>
      </c>
      <c r="E676" s="28" t="s">
        <v>25</v>
      </c>
      <c r="F676" s="31">
        <v>30582410.760000002</v>
      </c>
    </row>
    <row r="677" spans="2:6" x14ac:dyDescent="0.3">
      <c r="B677" s="25" t="s">
        <v>35</v>
      </c>
      <c r="C677" s="26" t="s">
        <v>6</v>
      </c>
      <c r="D677" s="26" t="s">
        <v>38</v>
      </c>
      <c r="E677" s="26">
        <v>1</v>
      </c>
      <c r="F677" s="30">
        <v>31634813.18</v>
      </c>
    </row>
    <row r="678" spans="2:6" x14ac:dyDescent="0.3">
      <c r="B678" s="27" t="s">
        <v>35</v>
      </c>
      <c r="C678" s="28" t="s">
        <v>6</v>
      </c>
      <c r="D678" s="28" t="s">
        <v>38</v>
      </c>
      <c r="E678" s="28">
        <v>0.95</v>
      </c>
      <c r="F678" s="31">
        <v>22534544.859999999</v>
      </c>
    </row>
    <row r="679" spans="2:6" x14ac:dyDescent="0.3">
      <c r="B679" s="25" t="s">
        <v>35</v>
      </c>
      <c r="C679" s="26" t="s">
        <v>6</v>
      </c>
      <c r="D679" s="26" t="s">
        <v>38</v>
      </c>
      <c r="E679" s="26">
        <v>0.95</v>
      </c>
      <c r="F679" s="30">
        <v>22534544.859999999</v>
      </c>
    </row>
    <row r="680" spans="2:6" x14ac:dyDescent="0.3">
      <c r="B680" s="27" t="s">
        <v>35</v>
      </c>
      <c r="C680" s="28" t="s">
        <v>6</v>
      </c>
      <c r="D680" s="28" t="s">
        <v>38</v>
      </c>
      <c r="E680" s="28">
        <v>0.95</v>
      </c>
      <c r="F680" s="31">
        <v>22534544.859999999</v>
      </c>
    </row>
    <row r="681" spans="2:6" x14ac:dyDescent="0.3">
      <c r="B681" s="25" t="s">
        <v>35</v>
      </c>
      <c r="C681" s="26" t="s">
        <v>6</v>
      </c>
      <c r="D681" s="26" t="s">
        <v>38</v>
      </c>
      <c r="E681" s="26">
        <v>0.75</v>
      </c>
      <c r="F681" s="30">
        <v>19148039.579999998</v>
      </c>
    </row>
    <row r="682" spans="2:6" x14ac:dyDescent="0.3">
      <c r="B682" s="27" t="s">
        <v>35</v>
      </c>
      <c r="C682" s="28" t="s">
        <v>6</v>
      </c>
      <c r="D682" s="28" t="s">
        <v>38</v>
      </c>
      <c r="E682" s="28">
        <v>0.75</v>
      </c>
      <c r="F682" s="31">
        <v>19148039.579999998</v>
      </c>
    </row>
    <row r="683" spans="2:6" x14ac:dyDescent="0.3">
      <c r="B683" s="25" t="s">
        <v>35</v>
      </c>
      <c r="C683" s="26" t="s">
        <v>6</v>
      </c>
      <c r="D683" s="26" t="s">
        <v>38</v>
      </c>
      <c r="E683" s="26">
        <v>0.75</v>
      </c>
      <c r="F683" s="30">
        <v>19148039.579999998</v>
      </c>
    </row>
    <row r="684" spans="2:6" x14ac:dyDescent="0.3">
      <c r="B684" s="27" t="s">
        <v>35</v>
      </c>
      <c r="C684" s="28" t="s">
        <v>6</v>
      </c>
      <c r="D684" s="28" t="s">
        <v>38</v>
      </c>
      <c r="E684" s="28">
        <v>0.75</v>
      </c>
      <c r="F684" s="31">
        <v>19148039.579999998</v>
      </c>
    </row>
    <row r="685" spans="2:6" x14ac:dyDescent="0.3">
      <c r="B685" s="25" t="s">
        <v>35</v>
      </c>
      <c r="C685" s="26" t="s">
        <v>6</v>
      </c>
      <c r="D685" s="26" t="s">
        <v>38</v>
      </c>
      <c r="E685" s="26">
        <v>0.5</v>
      </c>
      <c r="F685" s="30">
        <v>16699247.609999999</v>
      </c>
    </row>
    <row r="686" spans="2:6" x14ac:dyDescent="0.3">
      <c r="B686" s="27" t="s">
        <v>35</v>
      </c>
      <c r="C686" s="28" t="s">
        <v>6</v>
      </c>
      <c r="D686" s="28" t="s">
        <v>38</v>
      </c>
      <c r="E686" s="28">
        <v>0.5</v>
      </c>
      <c r="F686" s="31">
        <v>16699247.609999999</v>
      </c>
    </row>
    <row r="687" spans="2:6" x14ac:dyDescent="0.3">
      <c r="B687" s="25" t="s">
        <v>35</v>
      </c>
      <c r="C687" s="26" t="s">
        <v>6</v>
      </c>
      <c r="D687" s="26" t="s">
        <v>38</v>
      </c>
      <c r="E687" s="26">
        <v>0.5</v>
      </c>
      <c r="F687" s="30">
        <v>16699247.609999999</v>
      </c>
    </row>
    <row r="688" spans="2:6" x14ac:dyDescent="0.3">
      <c r="B688" s="27" t="s">
        <v>35</v>
      </c>
      <c r="C688" s="28" t="s">
        <v>6</v>
      </c>
      <c r="D688" s="28" t="s">
        <v>38</v>
      </c>
      <c r="E688" s="28">
        <v>0.5</v>
      </c>
      <c r="F688" s="31">
        <v>16699247.609999999</v>
      </c>
    </row>
    <row r="689" spans="2:6" x14ac:dyDescent="0.3">
      <c r="B689" s="25" t="s">
        <v>35</v>
      </c>
      <c r="C689" s="26" t="s">
        <v>6</v>
      </c>
      <c r="D689" s="26" t="s">
        <v>38</v>
      </c>
      <c r="E689" s="26">
        <v>0.5</v>
      </c>
      <c r="F689" s="30">
        <v>16699247.609999999</v>
      </c>
    </row>
    <row r="690" spans="2:6" x14ac:dyDescent="0.3">
      <c r="B690" s="27" t="s">
        <v>35</v>
      </c>
      <c r="C690" s="28" t="s">
        <v>6</v>
      </c>
      <c r="D690" s="28" t="s">
        <v>38</v>
      </c>
      <c r="E690" s="28">
        <v>0.25</v>
      </c>
      <c r="F690" s="31">
        <v>14386306.83</v>
      </c>
    </row>
    <row r="691" spans="2:6" x14ac:dyDescent="0.3">
      <c r="B691" s="25" t="s">
        <v>35</v>
      </c>
      <c r="C691" s="26" t="s">
        <v>6</v>
      </c>
      <c r="D691" s="26" t="s">
        <v>38</v>
      </c>
      <c r="E691" s="26">
        <v>0.25</v>
      </c>
      <c r="F691" s="30">
        <v>14386306.83</v>
      </c>
    </row>
    <row r="692" spans="2:6" x14ac:dyDescent="0.3">
      <c r="B692" s="27" t="s">
        <v>35</v>
      </c>
      <c r="C692" s="28" t="s">
        <v>6</v>
      </c>
      <c r="D692" s="28" t="s">
        <v>38</v>
      </c>
      <c r="E692" s="28">
        <v>0.25</v>
      </c>
      <c r="F692" s="31">
        <v>14386306.83</v>
      </c>
    </row>
    <row r="693" spans="2:6" x14ac:dyDescent="0.3">
      <c r="B693" s="25" t="s">
        <v>35</v>
      </c>
      <c r="C693" s="26" t="s">
        <v>6</v>
      </c>
      <c r="D693" s="26" t="s">
        <v>38</v>
      </c>
      <c r="E693" s="26">
        <v>0.25</v>
      </c>
      <c r="F693" s="30">
        <v>14386306.83</v>
      </c>
    </row>
    <row r="694" spans="2:6" x14ac:dyDescent="0.3">
      <c r="B694" s="27" t="s">
        <v>35</v>
      </c>
      <c r="C694" s="28" t="s">
        <v>6</v>
      </c>
      <c r="D694" s="28" t="s">
        <v>38</v>
      </c>
      <c r="E694" s="28">
        <v>0.05</v>
      </c>
      <c r="F694" s="31">
        <v>11736066.98</v>
      </c>
    </row>
    <row r="695" spans="2:6" x14ac:dyDescent="0.3">
      <c r="B695" s="25" t="s">
        <v>35</v>
      </c>
      <c r="C695" s="26" t="s">
        <v>6</v>
      </c>
      <c r="D695" s="26" t="s">
        <v>38</v>
      </c>
      <c r="E695" s="26">
        <v>0.05</v>
      </c>
      <c r="F695" s="30">
        <v>11736066.98</v>
      </c>
    </row>
    <row r="696" spans="2:6" x14ac:dyDescent="0.3">
      <c r="B696" s="27" t="s">
        <v>35</v>
      </c>
      <c r="C696" s="28" t="s">
        <v>6</v>
      </c>
      <c r="D696" s="28" t="s">
        <v>38</v>
      </c>
      <c r="E696" s="28">
        <v>0.05</v>
      </c>
      <c r="F696" s="31">
        <v>11736066.98</v>
      </c>
    </row>
    <row r="697" spans="2:6" x14ac:dyDescent="0.3">
      <c r="B697" s="25" t="s">
        <v>35</v>
      </c>
      <c r="C697" s="26" t="s">
        <v>6</v>
      </c>
      <c r="D697" s="26" t="s">
        <v>38</v>
      </c>
      <c r="E697" s="26">
        <v>0</v>
      </c>
      <c r="F697" s="30">
        <v>8410360.0370000005</v>
      </c>
    </row>
    <row r="698" spans="2:6" x14ac:dyDescent="0.3">
      <c r="B698" s="27" t="s">
        <v>35</v>
      </c>
      <c r="C698" s="28" t="s">
        <v>6</v>
      </c>
      <c r="D698" s="28" t="s">
        <v>38</v>
      </c>
      <c r="E698" s="28" t="s">
        <v>25</v>
      </c>
      <c r="F698" s="31">
        <v>16860314.649999999</v>
      </c>
    </row>
    <row r="699" spans="2:6" x14ac:dyDescent="0.3">
      <c r="B699" s="25" t="s">
        <v>35</v>
      </c>
      <c r="C699" s="26" t="s">
        <v>6</v>
      </c>
      <c r="D699" s="26" t="s">
        <v>39</v>
      </c>
      <c r="E699" s="26">
        <v>1</v>
      </c>
      <c r="F699" s="30">
        <v>22559588.530000001</v>
      </c>
    </row>
    <row r="700" spans="2:6" x14ac:dyDescent="0.3">
      <c r="B700" s="27" t="s">
        <v>35</v>
      </c>
      <c r="C700" s="28" t="s">
        <v>6</v>
      </c>
      <c r="D700" s="28" t="s">
        <v>39</v>
      </c>
      <c r="E700" s="28">
        <v>0.95</v>
      </c>
      <c r="F700" s="31">
        <v>18402803.859999999</v>
      </c>
    </row>
    <row r="701" spans="2:6" x14ac:dyDescent="0.3">
      <c r="B701" s="25" t="s">
        <v>35</v>
      </c>
      <c r="C701" s="26" t="s">
        <v>6</v>
      </c>
      <c r="D701" s="26" t="s">
        <v>39</v>
      </c>
      <c r="E701" s="26">
        <v>0.95</v>
      </c>
      <c r="F701" s="30">
        <v>18402803.859999999</v>
      </c>
    </row>
    <row r="702" spans="2:6" x14ac:dyDescent="0.3">
      <c r="B702" s="27" t="s">
        <v>35</v>
      </c>
      <c r="C702" s="28" t="s">
        <v>6</v>
      </c>
      <c r="D702" s="28" t="s">
        <v>39</v>
      </c>
      <c r="E702" s="28">
        <v>0.95</v>
      </c>
      <c r="F702" s="31">
        <v>18402803.859999999</v>
      </c>
    </row>
    <row r="703" spans="2:6" x14ac:dyDescent="0.3">
      <c r="B703" s="25" t="s">
        <v>35</v>
      </c>
      <c r="C703" s="26" t="s">
        <v>6</v>
      </c>
      <c r="D703" s="26" t="s">
        <v>39</v>
      </c>
      <c r="E703" s="26">
        <v>0.75</v>
      </c>
      <c r="F703" s="30">
        <v>14782011.24</v>
      </c>
    </row>
    <row r="704" spans="2:6" x14ac:dyDescent="0.3">
      <c r="B704" s="27" t="s">
        <v>35</v>
      </c>
      <c r="C704" s="28" t="s">
        <v>6</v>
      </c>
      <c r="D704" s="28" t="s">
        <v>39</v>
      </c>
      <c r="E704" s="28">
        <v>0.75</v>
      </c>
      <c r="F704" s="31">
        <v>14782011.24</v>
      </c>
    </row>
    <row r="705" spans="2:6" x14ac:dyDescent="0.3">
      <c r="B705" s="25" t="s">
        <v>35</v>
      </c>
      <c r="C705" s="26" t="s">
        <v>6</v>
      </c>
      <c r="D705" s="26" t="s">
        <v>39</v>
      </c>
      <c r="E705" s="26">
        <v>0.75</v>
      </c>
      <c r="F705" s="30">
        <v>14782011.24</v>
      </c>
    </row>
    <row r="706" spans="2:6" x14ac:dyDescent="0.3">
      <c r="B706" s="27" t="s">
        <v>35</v>
      </c>
      <c r="C706" s="28" t="s">
        <v>6</v>
      </c>
      <c r="D706" s="28" t="s">
        <v>39</v>
      </c>
      <c r="E706" s="28">
        <v>0.75</v>
      </c>
      <c r="F706" s="31">
        <v>14782011.24</v>
      </c>
    </row>
    <row r="707" spans="2:6" x14ac:dyDescent="0.3">
      <c r="B707" s="25" t="s">
        <v>35</v>
      </c>
      <c r="C707" s="26" t="s">
        <v>6</v>
      </c>
      <c r="D707" s="26" t="s">
        <v>39</v>
      </c>
      <c r="E707" s="26">
        <v>0.5</v>
      </c>
      <c r="F707" s="30">
        <v>12957350.24</v>
      </c>
    </row>
    <row r="708" spans="2:6" x14ac:dyDescent="0.3">
      <c r="B708" s="27" t="s">
        <v>35</v>
      </c>
      <c r="C708" s="28" t="s">
        <v>6</v>
      </c>
      <c r="D708" s="28" t="s">
        <v>39</v>
      </c>
      <c r="E708" s="28">
        <v>0.5</v>
      </c>
      <c r="F708" s="31">
        <v>12957350.24</v>
      </c>
    </row>
    <row r="709" spans="2:6" x14ac:dyDescent="0.3">
      <c r="B709" s="25" t="s">
        <v>35</v>
      </c>
      <c r="C709" s="26" t="s">
        <v>6</v>
      </c>
      <c r="D709" s="26" t="s">
        <v>39</v>
      </c>
      <c r="E709" s="26">
        <v>0.5</v>
      </c>
      <c r="F709" s="30">
        <v>12957350.24</v>
      </c>
    </row>
    <row r="710" spans="2:6" x14ac:dyDescent="0.3">
      <c r="B710" s="27" t="s">
        <v>35</v>
      </c>
      <c r="C710" s="28" t="s">
        <v>6</v>
      </c>
      <c r="D710" s="28" t="s">
        <v>39</v>
      </c>
      <c r="E710" s="28">
        <v>0.5</v>
      </c>
      <c r="F710" s="31">
        <v>12957350.24</v>
      </c>
    </row>
    <row r="711" spans="2:6" x14ac:dyDescent="0.3">
      <c r="B711" s="25" t="s">
        <v>35</v>
      </c>
      <c r="C711" s="26" t="s">
        <v>6</v>
      </c>
      <c r="D711" s="26" t="s">
        <v>39</v>
      </c>
      <c r="E711" s="26">
        <v>0.5</v>
      </c>
      <c r="F711" s="30">
        <v>12957350.24</v>
      </c>
    </row>
    <row r="712" spans="2:6" x14ac:dyDescent="0.3">
      <c r="B712" s="27" t="s">
        <v>35</v>
      </c>
      <c r="C712" s="28" t="s">
        <v>6</v>
      </c>
      <c r="D712" s="28" t="s">
        <v>39</v>
      </c>
      <c r="E712" s="28">
        <v>0.25</v>
      </c>
      <c r="F712" s="31">
        <v>11306501.970000001</v>
      </c>
    </row>
    <row r="713" spans="2:6" x14ac:dyDescent="0.3">
      <c r="B713" s="25" t="s">
        <v>35</v>
      </c>
      <c r="C713" s="26" t="s">
        <v>6</v>
      </c>
      <c r="D713" s="26" t="s">
        <v>39</v>
      </c>
      <c r="E713" s="26">
        <v>0.25</v>
      </c>
      <c r="F713" s="30">
        <v>11306501.970000001</v>
      </c>
    </row>
    <row r="714" spans="2:6" x14ac:dyDescent="0.3">
      <c r="B714" s="27" t="s">
        <v>35</v>
      </c>
      <c r="C714" s="28" t="s">
        <v>6</v>
      </c>
      <c r="D714" s="28" t="s">
        <v>39</v>
      </c>
      <c r="E714" s="28">
        <v>0.25</v>
      </c>
      <c r="F714" s="31">
        <v>11306501.970000001</v>
      </c>
    </row>
    <row r="715" spans="2:6" x14ac:dyDescent="0.3">
      <c r="B715" s="25" t="s">
        <v>35</v>
      </c>
      <c r="C715" s="26" t="s">
        <v>6</v>
      </c>
      <c r="D715" s="26" t="s">
        <v>39</v>
      </c>
      <c r="E715" s="26">
        <v>0.25</v>
      </c>
      <c r="F715" s="30">
        <v>11306501.970000001</v>
      </c>
    </row>
    <row r="716" spans="2:6" x14ac:dyDescent="0.3">
      <c r="B716" s="27" t="s">
        <v>35</v>
      </c>
      <c r="C716" s="28" t="s">
        <v>6</v>
      </c>
      <c r="D716" s="28" t="s">
        <v>39</v>
      </c>
      <c r="E716" s="28">
        <v>0.05</v>
      </c>
      <c r="F716" s="31">
        <v>9029480.5130000003</v>
      </c>
    </row>
    <row r="717" spans="2:6" x14ac:dyDescent="0.3">
      <c r="B717" s="25" t="s">
        <v>35</v>
      </c>
      <c r="C717" s="26" t="s">
        <v>6</v>
      </c>
      <c r="D717" s="26" t="s">
        <v>39</v>
      </c>
      <c r="E717" s="26">
        <v>0.05</v>
      </c>
      <c r="F717" s="30">
        <v>9029480.5130000003</v>
      </c>
    </row>
    <row r="718" spans="2:6" x14ac:dyDescent="0.3">
      <c r="B718" s="27" t="s">
        <v>35</v>
      </c>
      <c r="C718" s="28" t="s">
        <v>6</v>
      </c>
      <c r="D718" s="28" t="s">
        <v>39</v>
      </c>
      <c r="E718" s="28">
        <v>0.05</v>
      </c>
      <c r="F718" s="31">
        <v>9029480.5130000003</v>
      </c>
    </row>
    <row r="719" spans="2:6" x14ac:dyDescent="0.3">
      <c r="B719" s="25" t="s">
        <v>35</v>
      </c>
      <c r="C719" s="26" t="s">
        <v>6</v>
      </c>
      <c r="D719" s="26" t="s">
        <v>39</v>
      </c>
      <c r="E719" s="26">
        <v>0</v>
      </c>
      <c r="F719" s="30">
        <v>6136573.6509999996</v>
      </c>
    </row>
    <row r="720" spans="2:6" x14ac:dyDescent="0.3">
      <c r="B720" s="27" t="s">
        <v>35</v>
      </c>
      <c r="C720" s="28" t="s">
        <v>6</v>
      </c>
      <c r="D720" s="28" t="s">
        <v>39</v>
      </c>
      <c r="E720" s="28" t="s">
        <v>25</v>
      </c>
      <c r="F720" s="31">
        <v>13204447.5</v>
      </c>
    </row>
    <row r="721" spans="2:6" x14ac:dyDescent="0.3">
      <c r="B721" s="25" t="s">
        <v>35</v>
      </c>
      <c r="C721" s="26" t="s">
        <v>6</v>
      </c>
      <c r="D721" s="26" t="s">
        <v>40</v>
      </c>
      <c r="E721" s="26">
        <v>1</v>
      </c>
      <c r="F721" s="30">
        <v>134.07355000000001</v>
      </c>
    </row>
    <row r="722" spans="2:6" x14ac:dyDescent="0.3">
      <c r="B722" s="27" t="s">
        <v>35</v>
      </c>
      <c r="C722" s="28" t="s">
        <v>6</v>
      </c>
      <c r="D722" s="28" t="s">
        <v>40</v>
      </c>
      <c r="E722" s="28">
        <v>0.95</v>
      </c>
      <c r="F722" s="31">
        <v>134.06554499999999</v>
      </c>
    </row>
    <row r="723" spans="2:6" x14ac:dyDescent="0.3">
      <c r="B723" s="25" t="s">
        <v>35</v>
      </c>
      <c r="C723" s="26" t="s">
        <v>6</v>
      </c>
      <c r="D723" s="26" t="s">
        <v>40</v>
      </c>
      <c r="E723" s="26">
        <v>0.95</v>
      </c>
      <c r="F723" s="30">
        <v>134.06554499999999</v>
      </c>
    </row>
    <row r="724" spans="2:6" x14ac:dyDescent="0.3">
      <c r="B724" s="27" t="s">
        <v>35</v>
      </c>
      <c r="C724" s="28" t="s">
        <v>6</v>
      </c>
      <c r="D724" s="28" t="s">
        <v>40</v>
      </c>
      <c r="E724" s="28">
        <v>0.95</v>
      </c>
      <c r="F724" s="31">
        <v>134.06554499999999</v>
      </c>
    </row>
    <row r="725" spans="2:6" x14ac:dyDescent="0.3">
      <c r="B725" s="25" t="s">
        <v>35</v>
      </c>
      <c r="C725" s="26" t="s">
        <v>6</v>
      </c>
      <c r="D725" s="26" t="s">
        <v>40</v>
      </c>
      <c r="E725" s="26">
        <v>0.75</v>
      </c>
      <c r="F725" s="30">
        <v>120.370651</v>
      </c>
    </row>
    <row r="726" spans="2:6" x14ac:dyDescent="0.3">
      <c r="B726" s="27" t="s">
        <v>35</v>
      </c>
      <c r="C726" s="28" t="s">
        <v>6</v>
      </c>
      <c r="D726" s="28" t="s">
        <v>40</v>
      </c>
      <c r="E726" s="28">
        <v>0.75</v>
      </c>
      <c r="F726" s="31">
        <v>120.370651</v>
      </c>
    </row>
    <row r="727" spans="2:6" x14ac:dyDescent="0.3">
      <c r="B727" s="25" t="s">
        <v>35</v>
      </c>
      <c r="C727" s="26" t="s">
        <v>6</v>
      </c>
      <c r="D727" s="26" t="s">
        <v>40</v>
      </c>
      <c r="E727" s="26">
        <v>0.75</v>
      </c>
      <c r="F727" s="30">
        <v>120.370651</v>
      </c>
    </row>
    <row r="728" spans="2:6" x14ac:dyDescent="0.3">
      <c r="B728" s="27" t="s">
        <v>35</v>
      </c>
      <c r="C728" s="28" t="s">
        <v>6</v>
      </c>
      <c r="D728" s="28" t="s">
        <v>40</v>
      </c>
      <c r="E728" s="28">
        <v>0.75</v>
      </c>
      <c r="F728" s="31">
        <v>120.370651</v>
      </c>
    </row>
    <row r="729" spans="2:6" x14ac:dyDescent="0.3">
      <c r="B729" s="25" t="s">
        <v>35</v>
      </c>
      <c r="C729" s="26" t="s">
        <v>6</v>
      </c>
      <c r="D729" s="26" t="s">
        <v>40</v>
      </c>
      <c r="E729" s="26">
        <v>0.5</v>
      </c>
      <c r="F729" s="30">
        <v>110.885609</v>
      </c>
    </row>
    <row r="730" spans="2:6" x14ac:dyDescent="0.3">
      <c r="B730" s="27" t="s">
        <v>35</v>
      </c>
      <c r="C730" s="28" t="s">
        <v>6</v>
      </c>
      <c r="D730" s="28" t="s">
        <v>40</v>
      </c>
      <c r="E730" s="28">
        <v>0.5</v>
      </c>
      <c r="F730" s="31">
        <v>110.885609</v>
      </c>
    </row>
    <row r="731" spans="2:6" x14ac:dyDescent="0.3">
      <c r="B731" s="25" t="s">
        <v>35</v>
      </c>
      <c r="C731" s="26" t="s">
        <v>6</v>
      </c>
      <c r="D731" s="26" t="s">
        <v>40</v>
      </c>
      <c r="E731" s="26">
        <v>0.5</v>
      </c>
      <c r="F731" s="30">
        <v>110.885609</v>
      </c>
    </row>
    <row r="732" spans="2:6" x14ac:dyDescent="0.3">
      <c r="B732" s="27" t="s">
        <v>35</v>
      </c>
      <c r="C732" s="28" t="s">
        <v>6</v>
      </c>
      <c r="D732" s="28" t="s">
        <v>40</v>
      </c>
      <c r="E732" s="28">
        <v>0.5</v>
      </c>
      <c r="F732" s="31">
        <v>110.885609</v>
      </c>
    </row>
    <row r="733" spans="2:6" x14ac:dyDescent="0.3">
      <c r="B733" s="25" t="s">
        <v>35</v>
      </c>
      <c r="C733" s="26" t="s">
        <v>6</v>
      </c>
      <c r="D733" s="26" t="s">
        <v>40</v>
      </c>
      <c r="E733" s="26">
        <v>0.5</v>
      </c>
      <c r="F733" s="30">
        <v>110.885609</v>
      </c>
    </row>
    <row r="734" spans="2:6" x14ac:dyDescent="0.3">
      <c r="B734" s="27" t="s">
        <v>35</v>
      </c>
      <c r="C734" s="28" t="s">
        <v>6</v>
      </c>
      <c r="D734" s="28" t="s">
        <v>40</v>
      </c>
      <c r="E734" s="28">
        <v>0.25</v>
      </c>
      <c r="F734" s="31">
        <v>101.400567</v>
      </c>
    </row>
    <row r="735" spans="2:6" x14ac:dyDescent="0.3">
      <c r="B735" s="25" t="s">
        <v>35</v>
      </c>
      <c r="C735" s="26" t="s">
        <v>6</v>
      </c>
      <c r="D735" s="26" t="s">
        <v>40</v>
      </c>
      <c r="E735" s="26">
        <v>0.25</v>
      </c>
      <c r="F735" s="30">
        <v>101.400567</v>
      </c>
    </row>
    <row r="736" spans="2:6" x14ac:dyDescent="0.3">
      <c r="B736" s="27" t="s">
        <v>35</v>
      </c>
      <c r="C736" s="28" t="s">
        <v>6</v>
      </c>
      <c r="D736" s="28" t="s">
        <v>40</v>
      </c>
      <c r="E736" s="28">
        <v>0.25</v>
      </c>
      <c r="F736" s="31">
        <v>101.400567</v>
      </c>
    </row>
    <row r="737" spans="2:6" x14ac:dyDescent="0.3">
      <c r="B737" s="25" t="s">
        <v>35</v>
      </c>
      <c r="C737" s="26" t="s">
        <v>6</v>
      </c>
      <c r="D737" s="26" t="s">
        <v>40</v>
      </c>
      <c r="E737" s="26">
        <v>0.25</v>
      </c>
      <c r="F737" s="30">
        <v>101.400567</v>
      </c>
    </row>
    <row r="738" spans="2:6" x14ac:dyDescent="0.3">
      <c r="B738" s="27" t="s">
        <v>35</v>
      </c>
      <c r="C738" s="28" t="s">
        <v>6</v>
      </c>
      <c r="D738" s="28" t="s">
        <v>40</v>
      </c>
      <c r="E738" s="28">
        <v>0.05</v>
      </c>
      <c r="F738" s="31">
        <v>87.705672000000007</v>
      </c>
    </row>
    <row r="739" spans="2:6" x14ac:dyDescent="0.3">
      <c r="B739" s="25" t="s">
        <v>35</v>
      </c>
      <c r="C739" s="26" t="s">
        <v>6</v>
      </c>
      <c r="D739" s="26" t="s">
        <v>40</v>
      </c>
      <c r="E739" s="26">
        <v>0.05</v>
      </c>
      <c r="F739" s="30">
        <v>87.705672000000007</v>
      </c>
    </row>
    <row r="740" spans="2:6" x14ac:dyDescent="0.3">
      <c r="B740" s="27" t="s">
        <v>35</v>
      </c>
      <c r="C740" s="28" t="s">
        <v>6</v>
      </c>
      <c r="D740" s="28" t="s">
        <v>40</v>
      </c>
      <c r="E740" s="28">
        <v>0.05</v>
      </c>
      <c r="F740" s="31">
        <v>87.705672000000007</v>
      </c>
    </row>
    <row r="741" spans="2:6" x14ac:dyDescent="0.3">
      <c r="B741" s="25" t="s">
        <v>35</v>
      </c>
      <c r="C741" s="26" t="s">
        <v>6</v>
      </c>
      <c r="D741" s="26" t="s">
        <v>40</v>
      </c>
      <c r="E741" s="26">
        <v>0</v>
      </c>
      <c r="F741" s="30">
        <v>87.705672000000007</v>
      </c>
    </row>
    <row r="742" spans="2:6" x14ac:dyDescent="0.3">
      <c r="B742" s="27" t="s">
        <v>35</v>
      </c>
      <c r="C742" s="28" t="s">
        <v>6</v>
      </c>
      <c r="D742" s="28" t="s">
        <v>40</v>
      </c>
      <c r="E742" s="28" t="s">
        <v>25</v>
      </c>
      <c r="F742" s="31">
        <v>110.886301</v>
      </c>
    </row>
    <row r="743" spans="2:6" x14ac:dyDescent="0.3">
      <c r="B743" s="25" t="s">
        <v>35</v>
      </c>
      <c r="C743" s="26" t="s">
        <v>6</v>
      </c>
      <c r="D743" s="26" t="s">
        <v>41</v>
      </c>
      <c r="E743" s="26">
        <v>1</v>
      </c>
      <c r="F743" s="30">
        <v>154.68271300000001</v>
      </c>
    </row>
    <row r="744" spans="2:6" x14ac:dyDescent="0.3">
      <c r="B744" s="27" t="s">
        <v>35</v>
      </c>
      <c r="C744" s="28" t="s">
        <v>6</v>
      </c>
      <c r="D744" s="28" t="s">
        <v>41</v>
      </c>
      <c r="E744" s="28">
        <v>0.95</v>
      </c>
      <c r="F744" s="31">
        <v>111.53039699999999</v>
      </c>
    </row>
    <row r="745" spans="2:6" x14ac:dyDescent="0.3">
      <c r="B745" s="25" t="s">
        <v>35</v>
      </c>
      <c r="C745" s="26" t="s">
        <v>6</v>
      </c>
      <c r="D745" s="26" t="s">
        <v>41</v>
      </c>
      <c r="E745" s="26">
        <v>0.95</v>
      </c>
      <c r="F745" s="30">
        <v>111.53039699999999</v>
      </c>
    </row>
    <row r="746" spans="2:6" x14ac:dyDescent="0.3">
      <c r="B746" s="27" t="s">
        <v>35</v>
      </c>
      <c r="C746" s="28" t="s">
        <v>6</v>
      </c>
      <c r="D746" s="28" t="s">
        <v>41</v>
      </c>
      <c r="E746" s="28">
        <v>0.95</v>
      </c>
      <c r="F746" s="31">
        <v>111.53039699999999</v>
      </c>
    </row>
    <row r="747" spans="2:6" x14ac:dyDescent="0.3">
      <c r="B747" s="25" t="s">
        <v>35</v>
      </c>
      <c r="C747" s="26" t="s">
        <v>6</v>
      </c>
      <c r="D747" s="26" t="s">
        <v>41</v>
      </c>
      <c r="E747" s="26">
        <v>0.75</v>
      </c>
      <c r="F747" s="30">
        <v>95.996418000000006</v>
      </c>
    </row>
    <row r="748" spans="2:6" x14ac:dyDescent="0.3">
      <c r="B748" s="27" t="s">
        <v>35</v>
      </c>
      <c r="C748" s="28" t="s">
        <v>6</v>
      </c>
      <c r="D748" s="28" t="s">
        <v>41</v>
      </c>
      <c r="E748" s="28">
        <v>0.75</v>
      </c>
      <c r="F748" s="31">
        <v>95.996418000000006</v>
      </c>
    </row>
    <row r="749" spans="2:6" x14ac:dyDescent="0.3">
      <c r="B749" s="25" t="s">
        <v>35</v>
      </c>
      <c r="C749" s="26" t="s">
        <v>6</v>
      </c>
      <c r="D749" s="26" t="s">
        <v>41</v>
      </c>
      <c r="E749" s="26">
        <v>0.75</v>
      </c>
      <c r="F749" s="30">
        <v>95.996418000000006</v>
      </c>
    </row>
    <row r="750" spans="2:6" x14ac:dyDescent="0.3">
      <c r="B750" s="27" t="s">
        <v>35</v>
      </c>
      <c r="C750" s="28" t="s">
        <v>6</v>
      </c>
      <c r="D750" s="28" t="s">
        <v>41</v>
      </c>
      <c r="E750" s="28">
        <v>0.75</v>
      </c>
      <c r="F750" s="31">
        <v>95.996418000000006</v>
      </c>
    </row>
    <row r="751" spans="2:6" x14ac:dyDescent="0.3">
      <c r="B751" s="25" t="s">
        <v>35</v>
      </c>
      <c r="C751" s="26" t="s">
        <v>6</v>
      </c>
      <c r="D751" s="26" t="s">
        <v>41</v>
      </c>
      <c r="E751" s="26">
        <v>0.5</v>
      </c>
      <c r="F751" s="30">
        <v>86.299199000000002</v>
      </c>
    </row>
    <row r="752" spans="2:6" x14ac:dyDescent="0.3">
      <c r="B752" s="27" t="s">
        <v>35</v>
      </c>
      <c r="C752" s="28" t="s">
        <v>6</v>
      </c>
      <c r="D752" s="28" t="s">
        <v>41</v>
      </c>
      <c r="E752" s="28">
        <v>0.5</v>
      </c>
      <c r="F752" s="31">
        <v>86.299199000000002</v>
      </c>
    </row>
    <row r="753" spans="2:6" x14ac:dyDescent="0.3">
      <c r="B753" s="25" t="s">
        <v>35</v>
      </c>
      <c r="C753" s="26" t="s">
        <v>6</v>
      </c>
      <c r="D753" s="26" t="s">
        <v>41</v>
      </c>
      <c r="E753" s="26">
        <v>0.5</v>
      </c>
      <c r="F753" s="30">
        <v>86.299199000000002</v>
      </c>
    </row>
    <row r="754" spans="2:6" x14ac:dyDescent="0.3">
      <c r="B754" s="27" t="s">
        <v>35</v>
      </c>
      <c r="C754" s="28" t="s">
        <v>6</v>
      </c>
      <c r="D754" s="28" t="s">
        <v>41</v>
      </c>
      <c r="E754" s="28">
        <v>0.5</v>
      </c>
      <c r="F754" s="31">
        <v>86.299199000000002</v>
      </c>
    </row>
    <row r="755" spans="2:6" x14ac:dyDescent="0.3">
      <c r="B755" s="25" t="s">
        <v>35</v>
      </c>
      <c r="C755" s="26" t="s">
        <v>6</v>
      </c>
      <c r="D755" s="26" t="s">
        <v>41</v>
      </c>
      <c r="E755" s="26">
        <v>0.5</v>
      </c>
      <c r="F755" s="30">
        <v>86.299199000000002</v>
      </c>
    </row>
    <row r="756" spans="2:6" x14ac:dyDescent="0.3">
      <c r="B756" s="27" t="s">
        <v>35</v>
      </c>
      <c r="C756" s="28" t="s">
        <v>6</v>
      </c>
      <c r="D756" s="28" t="s">
        <v>41</v>
      </c>
      <c r="E756" s="28">
        <v>0.25</v>
      </c>
      <c r="F756" s="31">
        <v>76.821247999999997</v>
      </c>
    </row>
    <row r="757" spans="2:6" x14ac:dyDescent="0.3">
      <c r="B757" s="25" t="s">
        <v>35</v>
      </c>
      <c r="C757" s="26" t="s">
        <v>6</v>
      </c>
      <c r="D757" s="26" t="s">
        <v>41</v>
      </c>
      <c r="E757" s="26">
        <v>0.25</v>
      </c>
      <c r="F757" s="30">
        <v>76.821247999999997</v>
      </c>
    </row>
    <row r="758" spans="2:6" x14ac:dyDescent="0.3">
      <c r="B758" s="27" t="s">
        <v>35</v>
      </c>
      <c r="C758" s="28" t="s">
        <v>6</v>
      </c>
      <c r="D758" s="28" t="s">
        <v>41</v>
      </c>
      <c r="E758" s="28">
        <v>0.25</v>
      </c>
      <c r="F758" s="31">
        <v>76.821247999999997</v>
      </c>
    </row>
    <row r="759" spans="2:6" x14ac:dyDescent="0.3">
      <c r="B759" s="25" t="s">
        <v>35</v>
      </c>
      <c r="C759" s="26" t="s">
        <v>6</v>
      </c>
      <c r="D759" s="26" t="s">
        <v>41</v>
      </c>
      <c r="E759" s="26">
        <v>0.25</v>
      </c>
      <c r="F759" s="30">
        <v>76.821247999999997</v>
      </c>
    </row>
    <row r="760" spans="2:6" x14ac:dyDescent="0.3">
      <c r="B760" s="27" t="s">
        <v>35</v>
      </c>
      <c r="C760" s="28" t="s">
        <v>6</v>
      </c>
      <c r="D760" s="28" t="s">
        <v>41</v>
      </c>
      <c r="E760" s="28">
        <v>0.05</v>
      </c>
      <c r="F760" s="31">
        <v>65.687449000000001</v>
      </c>
    </row>
    <row r="761" spans="2:6" x14ac:dyDescent="0.3">
      <c r="B761" s="25" t="s">
        <v>35</v>
      </c>
      <c r="C761" s="26" t="s">
        <v>6</v>
      </c>
      <c r="D761" s="26" t="s">
        <v>41</v>
      </c>
      <c r="E761" s="26">
        <v>0.05</v>
      </c>
      <c r="F761" s="30">
        <v>65.687449000000001</v>
      </c>
    </row>
    <row r="762" spans="2:6" x14ac:dyDescent="0.3">
      <c r="B762" s="27" t="s">
        <v>35</v>
      </c>
      <c r="C762" s="28" t="s">
        <v>6</v>
      </c>
      <c r="D762" s="28" t="s">
        <v>41</v>
      </c>
      <c r="E762" s="28">
        <v>0.05</v>
      </c>
      <c r="F762" s="31">
        <v>65.687449000000001</v>
      </c>
    </row>
    <row r="763" spans="2:6" x14ac:dyDescent="0.3">
      <c r="B763" s="25" t="s">
        <v>35</v>
      </c>
      <c r="C763" s="26" t="s">
        <v>6</v>
      </c>
      <c r="D763" s="26" t="s">
        <v>41</v>
      </c>
      <c r="E763" s="26">
        <v>0</v>
      </c>
      <c r="F763" s="30">
        <v>51.371234000000001</v>
      </c>
    </row>
    <row r="764" spans="2:6" x14ac:dyDescent="0.3">
      <c r="B764" s="27" t="s">
        <v>35</v>
      </c>
      <c r="C764" s="28" t="s">
        <v>6</v>
      </c>
      <c r="D764" s="28" t="s">
        <v>41</v>
      </c>
      <c r="E764" s="28" t="s">
        <v>25</v>
      </c>
      <c r="F764" s="31">
        <v>87.067912000000007</v>
      </c>
    </row>
    <row r="765" spans="2:6" x14ac:dyDescent="0.3">
      <c r="B765" s="25" t="s">
        <v>35</v>
      </c>
      <c r="C765" s="26" t="s">
        <v>6</v>
      </c>
      <c r="D765" s="26" t="s">
        <v>42</v>
      </c>
      <c r="E765" s="26">
        <v>1</v>
      </c>
      <c r="F765" s="30">
        <v>276.815381</v>
      </c>
    </row>
    <row r="766" spans="2:6" x14ac:dyDescent="0.3">
      <c r="B766" s="27" t="s">
        <v>35</v>
      </c>
      <c r="C766" s="28" t="s">
        <v>6</v>
      </c>
      <c r="D766" s="28" t="s">
        <v>42</v>
      </c>
      <c r="E766" s="28">
        <v>0.95</v>
      </c>
      <c r="F766" s="31">
        <v>231.95334500000001</v>
      </c>
    </row>
    <row r="767" spans="2:6" x14ac:dyDescent="0.3">
      <c r="B767" s="25" t="s">
        <v>35</v>
      </c>
      <c r="C767" s="26" t="s">
        <v>6</v>
      </c>
      <c r="D767" s="26" t="s">
        <v>42</v>
      </c>
      <c r="E767" s="26">
        <v>0.95</v>
      </c>
      <c r="F767" s="30">
        <v>231.95334500000001</v>
      </c>
    </row>
    <row r="768" spans="2:6" x14ac:dyDescent="0.3">
      <c r="B768" s="27" t="s">
        <v>35</v>
      </c>
      <c r="C768" s="28" t="s">
        <v>6</v>
      </c>
      <c r="D768" s="28" t="s">
        <v>42</v>
      </c>
      <c r="E768" s="28">
        <v>0.95</v>
      </c>
      <c r="F768" s="31">
        <v>231.95334500000001</v>
      </c>
    </row>
    <row r="769" spans="2:6" x14ac:dyDescent="0.3">
      <c r="B769" s="25" t="s">
        <v>35</v>
      </c>
      <c r="C769" s="26" t="s">
        <v>6</v>
      </c>
      <c r="D769" s="26" t="s">
        <v>42</v>
      </c>
      <c r="E769" s="26">
        <v>0.75</v>
      </c>
      <c r="F769" s="30">
        <v>213.88253399999999</v>
      </c>
    </row>
    <row r="770" spans="2:6" x14ac:dyDescent="0.3">
      <c r="B770" s="27" t="s">
        <v>35</v>
      </c>
      <c r="C770" s="28" t="s">
        <v>6</v>
      </c>
      <c r="D770" s="28" t="s">
        <v>42</v>
      </c>
      <c r="E770" s="28">
        <v>0.75</v>
      </c>
      <c r="F770" s="31">
        <v>213.88253399999999</v>
      </c>
    </row>
    <row r="771" spans="2:6" x14ac:dyDescent="0.3">
      <c r="B771" s="25" t="s">
        <v>35</v>
      </c>
      <c r="C771" s="26" t="s">
        <v>6</v>
      </c>
      <c r="D771" s="26" t="s">
        <v>42</v>
      </c>
      <c r="E771" s="26">
        <v>0.75</v>
      </c>
      <c r="F771" s="30">
        <v>213.88253399999999</v>
      </c>
    </row>
    <row r="772" spans="2:6" x14ac:dyDescent="0.3">
      <c r="B772" s="27" t="s">
        <v>35</v>
      </c>
      <c r="C772" s="28" t="s">
        <v>6</v>
      </c>
      <c r="D772" s="28" t="s">
        <v>42</v>
      </c>
      <c r="E772" s="28">
        <v>0.75</v>
      </c>
      <c r="F772" s="31">
        <v>213.88253399999999</v>
      </c>
    </row>
    <row r="773" spans="2:6" x14ac:dyDescent="0.3">
      <c r="B773" s="25" t="s">
        <v>35</v>
      </c>
      <c r="C773" s="26" t="s">
        <v>6</v>
      </c>
      <c r="D773" s="26" t="s">
        <v>42</v>
      </c>
      <c r="E773" s="26">
        <v>0.5</v>
      </c>
      <c r="F773" s="30">
        <v>201.04801499999999</v>
      </c>
    </row>
    <row r="774" spans="2:6" x14ac:dyDescent="0.3">
      <c r="B774" s="27" t="s">
        <v>35</v>
      </c>
      <c r="C774" s="28" t="s">
        <v>6</v>
      </c>
      <c r="D774" s="28" t="s">
        <v>42</v>
      </c>
      <c r="E774" s="28">
        <v>0.5</v>
      </c>
      <c r="F774" s="31">
        <v>201.04801499999999</v>
      </c>
    </row>
    <row r="775" spans="2:6" x14ac:dyDescent="0.3">
      <c r="B775" s="25" t="s">
        <v>35</v>
      </c>
      <c r="C775" s="26" t="s">
        <v>6</v>
      </c>
      <c r="D775" s="26" t="s">
        <v>42</v>
      </c>
      <c r="E775" s="26">
        <v>0.5</v>
      </c>
      <c r="F775" s="30">
        <v>201.04801499999999</v>
      </c>
    </row>
    <row r="776" spans="2:6" x14ac:dyDescent="0.3">
      <c r="B776" s="27" t="s">
        <v>35</v>
      </c>
      <c r="C776" s="28" t="s">
        <v>6</v>
      </c>
      <c r="D776" s="28" t="s">
        <v>42</v>
      </c>
      <c r="E776" s="28">
        <v>0.5</v>
      </c>
      <c r="F776" s="31">
        <v>201.04801499999999</v>
      </c>
    </row>
    <row r="777" spans="2:6" x14ac:dyDescent="0.3">
      <c r="B777" s="25" t="s">
        <v>35</v>
      </c>
      <c r="C777" s="26" t="s">
        <v>6</v>
      </c>
      <c r="D777" s="26" t="s">
        <v>42</v>
      </c>
      <c r="E777" s="26">
        <v>0.5</v>
      </c>
      <c r="F777" s="30">
        <v>201.04801499999999</v>
      </c>
    </row>
    <row r="778" spans="2:6" x14ac:dyDescent="0.3">
      <c r="B778" s="27" t="s">
        <v>35</v>
      </c>
      <c r="C778" s="28" t="s">
        <v>6</v>
      </c>
      <c r="D778" s="28" t="s">
        <v>42</v>
      </c>
      <c r="E778" s="28">
        <v>0.25</v>
      </c>
      <c r="F778" s="31">
        <v>188.44655599999999</v>
      </c>
    </row>
    <row r="779" spans="2:6" x14ac:dyDescent="0.3">
      <c r="B779" s="25" t="s">
        <v>35</v>
      </c>
      <c r="C779" s="26" t="s">
        <v>6</v>
      </c>
      <c r="D779" s="26" t="s">
        <v>42</v>
      </c>
      <c r="E779" s="26">
        <v>0.25</v>
      </c>
      <c r="F779" s="30">
        <v>188.44655599999999</v>
      </c>
    </row>
    <row r="780" spans="2:6" x14ac:dyDescent="0.3">
      <c r="B780" s="27" t="s">
        <v>35</v>
      </c>
      <c r="C780" s="28" t="s">
        <v>6</v>
      </c>
      <c r="D780" s="28" t="s">
        <v>42</v>
      </c>
      <c r="E780" s="28">
        <v>0.25</v>
      </c>
      <c r="F780" s="31">
        <v>188.44655599999999</v>
      </c>
    </row>
    <row r="781" spans="2:6" x14ac:dyDescent="0.3">
      <c r="B781" s="25" t="s">
        <v>35</v>
      </c>
      <c r="C781" s="26" t="s">
        <v>6</v>
      </c>
      <c r="D781" s="26" t="s">
        <v>42</v>
      </c>
      <c r="E781" s="26">
        <v>0.25</v>
      </c>
      <c r="F781" s="30">
        <v>188.44655599999999</v>
      </c>
    </row>
    <row r="782" spans="2:6" x14ac:dyDescent="0.3">
      <c r="B782" s="27" t="s">
        <v>35</v>
      </c>
      <c r="C782" s="28" t="s">
        <v>6</v>
      </c>
      <c r="D782" s="28" t="s">
        <v>42</v>
      </c>
      <c r="E782" s="28">
        <v>0.05</v>
      </c>
      <c r="F782" s="31">
        <v>171.472295</v>
      </c>
    </row>
    <row r="783" spans="2:6" x14ac:dyDescent="0.3">
      <c r="B783" s="25" t="s">
        <v>35</v>
      </c>
      <c r="C783" s="26" t="s">
        <v>6</v>
      </c>
      <c r="D783" s="26" t="s">
        <v>42</v>
      </c>
      <c r="E783" s="26">
        <v>0.05</v>
      </c>
      <c r="F783" s="30">
        <v>171.472295</v>
      </c>
    </row>
    <row r="784" spans="2:6" x14ac:dyDescent="0.3">
      <c r="B784" s="27" t="s">
        <v>35</v>
      </c>
      <c r="C784" s="28" t="s">
        <v>6</v>
      </c>
      <c r="D784" s="28" t="s">
        <v>42</v>
      </c>
      <c r="E784" s="28">
        <v>0.05</v>
      </c>
      <c r="F784" s="31">
        <v>171.472295</v>
      </c>
    </row>
    <row r="785" spans="2:6" x14ac:dyDescent="0.3">
      <c r="B785" s="25" t="s">
        <v>35</v>
      </c>
      <c r="C785" s="26" t="s">
        <v>6</v>
      </c>
      <c r="D785" s="26" t="s">
        <v>42</v>
      </c>
      <c r="E785" s="26">
        <v>0</v>
      </c>
      <c r="F785" s="30">
        <v>143.26420200000001</v>
      </c>
    </row>
    <row r="786" spans="2:6" x14ac:dyDescent="0.3">
      <c r="B786" s="27" t="s">
        <v>35</v>
      </c>
      <c r="C786" s="28" t="s">
        <v>6</v>
      </c>
      <c r="D786" s="28" t="s">
        <v>42</v>
      </c>
      <c r="E786" s="28" t="s">
        <v>25</v>
      </c>
      <c r="F786" s="31">
        <v>201.38588100000001</v>
      </c>
    </row>
    <row r="787" spans="2:6" x14ac:dyDescent="0.3">
      <c r="B787" s="25" t="s">
        <v>35</v>
      </c>
      <c r="C787" s="26" t="s">
        <v>6</v>
      </c>
      <c r="D787" s="26" t="s">
        <v>43</v>
      </c>
      <c r="E787" s="26">
        <v>1</v>
      </c>
      <c r="F787" s="30">
        <v>23687567.960000001</v>
      </c>
    </row>
    <row r="788" spans="2:6" x14ac:dyDescent="0.3">
      <c r="B788" s="27" t="s">
        <v>35</v>
      </c>
      <c r="C788" s="28" t="s">
        <v>6</v>
      </c>
      <c r="D788" s="28" t="s">
        <v>43</v>
      </c>
      <c r="E788" s="28">
        <v>0.95</v>
      </c>
      <c r="F788" s="31">
        <v>19322944.050000001</v>
      </c>
    </row>
    <row r="789" spans="2:6" x14ac:dyDescent="0.3">
      <c r="B789" s="25" t="s">
        <v>35</v>
      </c>
      <c r="C789" s="26" t="s">
        <v>6</v>
      </c>
      <c r="D789" s="26" t="s">
        <v>43</v>
      </c>
      <c r="E789" s="26">
        <v>0.95</v>
      </c>
      <c r="F789" s="30">
        <v>19322944.050000001</v>
      </c>
    </row>
    <row r="790" spans="2:6" x14ac:dyDescent="0.3">
      <c r="B790" s="27" t="s">
        <v>35</v>
      </c>
      <c r="C790" s="28" t="s">
        <v>6</v>
      </c>
      <c r="D790" s="28" t="s">
        <v>43</v>
      </c>
      <c r="E790" s="28">
        <v>0.95</v>
      </c>
      <c r="F790" s="31">
        <v>19322944.050000001</v>
      </c>
    </row>
    <row r="791" spans="2:6" x14ac:dyDescent="0.3">
      <c r="B791" s="25" t="s">
        <v>35</v>
      </c>
      <c r="C791" s="26" t="s">
        <v>6</v>
      </c>
      <c r="D791" s="26" t="s">
        <v>43</v>
      </c>
      <c r="E791" s="26">
        <v>0.75</v>
      </c>
      <c r="F791" s="30">
        <v>15521111.800000001</v>
      </c>
    </row>
    <row r="792" spans="2:6" x14ac:dyDescent="0.3">
      <c r="B792" s="27" t="s">
        <v>35</v>
      </c>
      <c r="C792" s="28" t="s">
        <v>6</v>
      </c>
      <c r="D792" s="28" t="s">
        <v>43</v>
      </c>
      <c r="E792" s="28">
        <v>0.75</v>
      </c>
      <c r="F792" s="31">
        <v>15521111.800000001</v>
      </c>
    </row>
    <row r="793" spans="2:6" x14ac:dyDescent="0.3">
      <c r="B793" s="25" t="s">
        <v>35</v>
      </c>
      <c r="C793" s="26" t="s">
        <v>6</v>
      </c>
      <c r="D793" s="26" t="s">
        <v>43</v>
      </c>
      <c r="E793" s="26">
        <v>0.75</v>
      </c>
      <c r="F793" s="30">
        <v>15521111.800000001</v>
      </c>
    </row>
    <row r="794" spans="2:6" x14ac:dyDescent="0.3">
      <c r="B794" s="27" t="s">
        <v>35</v>
      </c>
      <c r="C794" s="28" t="s">
        <v>6</v>
      </c>
      <c r="D794" s="28" t="s">
        <v>43</v>
      </c>
      <c r="E794" s="28">
        <v>0.75</v>
      </c>
      <c r="F794" s="31">
        <v>15521111.800000001</v>
      </c>
    </row>
    <row r="795" spans="2:6" x14ac:dyDescent="0.3">
      <c r="B795" s="25" t="s">
        <v>35</v>
      </c>
      <c r="C795" s="26" t="s">
        <v>6</v>
      </c>
      <c r="D795" s="26" t="s">
        <v>43</v>
      </c>
      <c r="E795" s="26">
        <v>0.5</v>
      </c>
      <c r="F795" s="30">
        <v>13605217.75</v>
      </c>
    </row>
    <row r="796" spans="2:6" x14ac:dyDescent="0.3">
      <c r="B796" s="27" t="s">
        <v>35</v>
      </c>
      <c r="C796" s="28" t="s">
        <v>6</v>
      </c>
      <c r="D796" s="28" t="s">
        <v>43</v>
      </c>
      <c r="E796" s="28">
        <v>0.5</v>
      </c>
      <c r="F796" s="31">
        <v>13605217.75</v>
      </c>
    </row>
    <row r="797" spans="2:6" x14ac:dyDescent="0.3">
      <c r="B797" s="25" t="s">
        <v>35</v>
      </c>
      <c r="C797" s="26" t="s">
        <v>6</v>
      </c>
      <c r="D797" s="26" t="s">
        <v>43</v>
      </c>
      <c r="E797" s="26">
        <v>0.5</v>
      </c>
      <c r="F797" s="30">
        <v>13605217.75</v>
      </c>
    </row>
    <row r="798" spans="2:6" x14ac:dyDescent="0.3">
      <c r="B798" s="27" t="s">
        <v>35</v>
      </c>
      <c r="C798" s="28" t="s">
        <v>6</v>
      </c>
      <c r="D798" s="28" t="s">
        <v>43</v>
      </c>
      <c r="E798" s="28">
        <v>0.5</v>
      </c>
      <c r="F798" s="31">
        <v>13605217.75</v>
      </c>
    </row>
    <row r="799" spans="2:6" x14ac:dyDescent="0.3">
      <c r="B799" s="25" t="s">
        <v>35</v>
      </c>
      <c r="C799" s="26" t="s">
        <v>6</v>
      </c>
      <c r="D799" s="26" t="s">
        <v>43</v>
      </c>
      <c r="E799" s="26">
        <v>0.5</v>
      </c>
      <c r="F799" s="30">
        <v>13605217.75</v>
      </c>
    </row>
    <row r="800" spans="2:6" x14ac:dyDescent="0.3">
      <c r="B800" s="27" t="s">
        <v>35</v>
      </c>
      <c r="C800" s="28" t="s">
        <v>6</v>
      </c>
      <c r="D800" s="28" t="s">
        <v>43</v>
      </c>
      <c r="E800" s="28">
        <v>0.25</v>
      </c>
      <c r="F800" s="31">
        <v>11871827.07</v>
      </c>
    </row>
    <row r="801" spans="2:6" x14ac:dyDescent="0.3">
      <c r="B801" s="25" t="s">
        <v>35</v>
      </c>
      <c r="C801" s="26" t="s">
        <v>6</v>
      </c>
      <c r="D801" s="26" t="s">
        <v>43</v>
      </c>
      <c r="E801" s="26">
        <v>0.25</v>
      </c>
      <c r="F801" s="30">
        <v>11871827.07</v>
      </c>
    </row>
    <row r="802" spans="2:6" x14ac:dyDescent="0.3">
      <c r="B802" s="27" t="s">
        <v>35</v>
      </c>
      <c r="C802" s="28" t="s">
        <v>6</v>
      </c>
      <c r="D802" s="28" t="s">
        <v>43</v>
      </c>
      <c r="E802" s="28">
        <v>0.25</v>
      </c>
      <c r="F802" s="31">
        <v>11871827.07</v>
      </c>
    </row>
    <row r="803" spans="2:6" x14ac:dyDescent="0.3">
      <c r="B803" s="25" t="s">
        <v>35</v>
      </c>
      <c r="C803" s="26" t="s">
        <v>6</v>
      </c>
      <c r="D803" s="26" t="s">
        <v>43</v>
      </c>
      <c r="E803" s="26">
        <v>0.25</v>
      </c>
      <c r="F803" s="30">
        <v>11871827.07</v>
      </c>
    </row>
    <row r="804" spans="2:6" x14ac:dyDescent="0.3">
      <c r="B804" s="27" t="s">
        <v>35</v>
      </c>
      <c r="C804" s="28" t="s">
        <v>6</v>
      </c>
      <c r="D804" s="28" t="s">
        <v>43</v>
      </c>
      <c r="E804" s="28">
        <v>0.05</v>
      </c>
      <c r="F804" s="31">
        <v>9480954.5390000008</v>
      </c>
    </row>
    <row r="805" spans="2:6" x14ac:dyDescent="0.3">
      <c r="B805" s="25" t="s">
        <v>35</v>
      </c>
      <c r="C805" s="26" t="s">
        <v>6</v>
      </c>
      <c r="D805" s="26" t="s">
        <v>43</v>
      </c>
      <c r="E805" s="26">
        <v>0.05</v>
      </c>
      <c r="F805" s="30">
        <v>9480954.5390000008</v>
      </c>
    </row>
    <row r="806" spans="2:6" x14ac:dyDescent="0.3">
      <c r="B806" s="27" t="s">
        <v>35</v>
      </c>
      <c r="C806" s="28" t="s">
        <v>6</v>
      </c>
      <c r="D806" s="28" t="s">
        <v>43</v>
      </c>
      <c r="E806" s="28">
        <v>0.05</v>
      </c>
      <c r="F806" s="31">
        <v>9480954.5390000008</v>
      </c>
    </row>
    <row r="807" spans="2:6" x14ac:dyDescent="0.3">
      <c r="B807" s="25" t="s">
        <v>35</v>
      </c>
      <c r="C807" s="26" t="s">
        <v>6</v>
      </c>
      <c r="D807" s="26" t="s">
        <v>43</v>
      </c>
      <c r="E807" s="26">
        <v>0</v>
      </c>
      <c r="F807" s="30">
        <v>6443402.3329999996</v>
      </c>
    </row>
    <row r="808" spans="2:6" x14ac:dyDescent="0.3">
      <c r="B808" s="27" t="s">
        <v>35</v>
      </c>
      <c r="C808" s="28" t="s">
        <v>6</v>
      </c>
      <c r="D808" s="28" t="s">
        <v>43</v>
      </c>
      <c r="E808" s="28" t="s">
        <v>25</v>
      </c>
      <c r="F808" s="31">
        <v>13864669.880000001</v>
      </c>
    </row>
    <row r="809" spans="2:6" x14ac:dyDescent="0.3">
      <c r="B809" s="25" t="s">
        <v>35</v>
      </c>
      <c r="C809" s="26" t="s">
        <v>6</v>
      </c>
      <c r="D809" s="26" t="s">
        <v>44</v>
      </c>
      <c r="E809" s="26">
        <v>1</v>
      </c>
      <c r="F809" s="30">
        <v>162.41684900000001</v>
      </c>
    </row>
    <row r="810" spans="2:6" x14ac:dyDescent="0.3">
      <c r="B810" s="27" t="s">
        <v>35</v>
      </c>
      <c r="C810" s="28" t="s">
        <v>6</v>
      </c>
      <c r="D810" s="28" t="s">
        <v>44</v>
      </c>
      <c r="E810" s="28">
        <v>0.95</v>
      </c>
      <c r="F810" s="31">
        <v>117.106916</v>
      </c>
    </row>
    <row r="811" spans="2:6" x14ac:dyDescent="0.3">
      <c r="B811" s="25" t="s">
        <v>35</v>
      </c>
      <c r="C811" s="26" t="s">
        <v>6</v>
      </c>
      <c r="D811" s="26" t="s">
        <v>44</v>
      </c>
      <c r="E811" s="26">
        <v>0.95</v>
      </c>
      <c r="F811" s="30">
        <v>117.106916</v>
      </c>
    </row>
    <row r="812" spans="2:6" x14ac:dyDescent="0.3">
      <c r="B812" s="27" t="s">
        <v>35</v>
      </c>
      <c r="C812" s="28" t="s">
        <v>6</v>
      </c>
      <c r="D812" s="28" t="s">
        <v>44</v>
      </c>
      <c r="E812" s="28">
        <v>0.95</v>
      </c>
      <c r="F812" s="31">
        <v>117.106916</v>
      </c>
    </row>
    <row r="813" spans="2:6" x14ac:dyDescent="0.3">
      <c r="B813" s="25" t="s">
        <v>35</v>
      </c>
      <c r="C813" s="26" t="s">
        <v>6</v>
      </c>
      <c r="D813" s="26" t="s">
        <v>44</v>
      </c>
      <c r="E813" s="26">
        <v>0.75</v>
      </c>
      <c r="F813" s="30">
        <v>100.796239</v>
      </c>
    </row>
    <row r="814" spans="2:6" x14ac:dyDescent="0.3">
      <c r="B814" s="27" t="s">
        <v>35</v>
      </c>
      <c r="C814" s="28" t="s">
        <v>6</v>
      </c>
      <c r="D814" s="28" t="s">
        <v>44</v>
      </c>
      <c r="E814" s="28">
        <v>0.75</v>
      </c>
      <c r="F814" s="31">
        <v>100.796239</v>
      </c>
    </row>
    <row r="815" spans="2:6" x14ac:dyDescent="0.3">
      <c r="B815" s="25" t="s">
        <v>35</v>
      </c>
      <c r="C815" s="26" t="s">
        <v>6</v>
      </c>
      <c r="D815" s="26" t="s">
        <v>44</v>
      </c>
      <c r="E815" s="26">
        <v>0.75</v>
      </c>
      <c r="F815" s="30">
        <v>100.796239</v>
      </c>
    </row>
    <row r="816" spans="2:6" x14ac:dyDescent="0.3">
      <c r="B816" s="27" t="s">
        <v>35</v>
      </c>
      <c r="C816" s="28" t="s">
        <v>6</v>
      </c>
      <c r="D816" s="28" t="s">
        <v>44</v>
      </c>
      <c r="E816" s="28">
        <v>0.75</v>
      </c>
      <c r="F816" s="31">
        <v>100.796239</v>
      </c>
    </row>
    <row r="817" spans="2:6" x14ac:dyDescent="0.3">
      <c r="B817" s="25" t="s">
        <v>35</v>
      </c>
      <c r="C817" s="26" t="s">
        <v>6</v>
      </c>
      <c r="D817" s="26" t="s">
        <v>44</v>
      </c>
      <c r="E817" s="26">
        <v>0.5</v>
      </c>
      <c r="F817" s="30">
        <v>90.614159000000001</v>
      </c>
    </row>
    <row r="818" spans="2:6" x14ac:dyDescent="0.3">
      <c r="B818" s="27" t="s">
        <v>35</v>
      </c>
      <c r="C818" s="28" t="s">
        <v>6</v>
      </c>
      <c r="D818" s="28" t="s">
        <v>44</v>
      </c>
      <c r="E818" s="28">
        <v>0.5</v>
      </c>
      <c r="F818" s="31">
        <v>90.614159000000001</v>
      </c>
    </row>
    <row r="819" spans="2:6" x14ac:dyDescent="0.3">
      <c r="B819" s="25" t="s">
        <v>35</v>
      </c>
      <c r="C819" s="26" t="s">
        <v>6</v>
      </c>
      <c r="D819" s="26" t="s">
        <v>44</v>
      </c>
      <c r="E819" s="26">
        <v>0.5</v>
      </c>
      <c r="F819" s="30">
        <v>90.614159000000001</v>
      </c>
    </row>
    <row r="820" spans="2:6" x14ac:dyDescent="0.3">
      <c r="B820" s="27" t="s">
        <v>35</v>
      </c>
      <c r="C820" s="28" t="s">
        <v>6</v>
      </c>
      <c r="D820" s="28" t="s">
        <v>44</v>
      </c>
      <c r="E820" s="28">
        <v>0.5</v>
      </c>
      <c r="F820" s="31">
        <v>90.614159000000001</v>
      </c>
    </row>
    <row r="821" spans="2:6" x14ac:dyDescent="0.3">
      <c r="B821" s="25" t="s">
        <v>35</v>
      </c>
      <c r="C821" s="26" t="s">
        <v>6</v>
      </c>
      <c r="D821" s="26" t="s">
        <v>44</v>
      </c>
      <c r="E821" s="26">
        <v>0.5</v>
      </c>
      <c r="F821" s="30">
        <v>90.614159000000001</v>
      </c>
    </row>
    <row r="822" spans="2:6" x14ac:dyDescent="0.3">
      <c r="B822" s="27" t="s">
        <v>35</v>
      </c>
      <c r="C822" s="28" t="s">
        <v>6</v>
      </c>
      <c r="D822" s="28" t="s">
        <v>44</v>
      </c>
      <c r="E822" s="28">
        <v>0.25</v>
      </c>
      <c r="F822" s="31">
        <v>80.662310000000005</v>
      </c>
    </row>
    <row r="823" spans="2:6" x14ac:dyDescent="0.3">
      <c r="B823" s="25" t="s">
        <v>35</v>
      </c>
      <c r="C823" s="26" t="s">
        <v>6</v>
      </c>
      <c r="D823" s="26" t="s">
        <v>44</v>
      </c>
      <c r="E823" s="26">
        <v>0.25</v>
      </c>
      <c r="F823" s="30">
        <v>80.662310000000005</v>
      </c>
    </row>
    <row r="824" spans="2:6" x14ac:dyDescent="0.3">
      <c r="B824" s="27" t="s">
        <v>35</v>
      </c>
      <c r="C824" s="28" t="s">
        <v>6</v>
      </c>
      <c r="D824" s="28" t="s">
        <v>44</v>
      </c>
      <c r="E824" s="28">
        <v>0.25</v>
      </c>
      <c r="F824" s="31">
        <v>80.662310000000005</v>
      </c>
    </row>
    <row r="825" spans="2:6" x14ac:dyDescent="0.3">
      <c r="B825" s="25" t="s">
        <v>35</v>
      </c>
      <c r="C825" s="26" t="s">
        <v>6</v>
      </c>
      <c r="D825" s="26" t="s">
        <v>44</v>
      </c>
      <c r="E825" s="26">
        <v>0.25</v>
      </c>
      <c r="F825" s="30">
        <v>80.662310000000005</v>
      </c>
    </row>
    <row r="826" spans="2:6" x14ac:dyDescent="0.3">
      <c r="B826" s="27" t="s">
        <v>35</v>
      </c>
      <c r="C826" s="28" t="s">
        <v>6</v>
      </c>
      <c r="D826" s="28" t="s">
        <v>44</v>
      </c>
      <c r="E826" s="28">
        <v>0.05</v>
      </c>
      <c r="F826" s="31">
        <v>68.971821000000006</v>
      </c>
    </row>
    <row r="827" spans="2:6" x14ac:dyDescent="0.3">
      <c r="B827" s="25" t="s">
        <v>35</v>
      </c>
      <c r="C827" s="26" t="s">
        <v>6</v>
      </c>
      <c r="D827" s="26" t="s">
        <v>44</v>
      </c>
      <c r="E827" s="26">
        <v>0.05</v>
      </c>
      <c r="F827" s="30">
        <v>68.971821000000006</v>
      </c>
    </row>
    <row r="828" spans="2:6" x14ac:dyDescent="0.3">
      <c r="B828" s="27" t="s">
        <v>35</v>
      </c>
      <c r="C828" s="28" t="s">
        <v>6</v>
      </c>
      <c r="D828" s="28" t="s">
        <v>44</v>
      </c>
      <c r="E828" s="28">
        <v>0.05</v>
      </c>
      <c r="F828" s="31">
        <v>68.971821000000006</v>
      </c>
    </row>
    <row r="829" spans="2:6" x14ac:dyDescent="0.3">
      <c r="B829" s="25" t="s">
        <v>35</v>
      </c>
      <c r="C829" s="26" t="s">
        <v>6</v>
      </c>
      <c r="D829" s="26" t="s">
        <v>44</v>
      </c>
      <c r="E829" s="26">
        <v>0</v>
      </c>
      <c r="F829" s="30">
        <v>53.939794999999997</v>
      </c>
    </row>
    <row r="830" spans="2:6" x14ac:dyDescent="0.3">
      <c r="B830" s="27" t="s">
        <v>35</v>
      </c>
      <c r="C830" s="28" t="s">
        <v>6</v>
      </c>
      <c r="D830" s="28" t="s">
        <v>44</v>
      </c>
      <c r="E830" s="28" t="s">
        <v>25</v>
      </c>
      <c r="F830" s="31">
        <v>91.421306999999999</v>
      </c>
    </row>
    <row r="831" spans="2:6" x14ac:dyDescent="0.3">
      <c r="B831" s="25" t="s">
        <v>35</v>
      </c>
      <c r="C831" s="26" t="s">
        <v>7</v>
      </c>
      <c r="D831" s="26" t="s">
        <v>36</v>
      </c>
      <c r="E831" s="26">
        <v>1</v>
      </c>
      <c r="F831" s="30">
        <v>232589.45</v>
      </c>
    </row>
    <row r="832" spans="2:6" x14ac:dyDescent="0.3">
      <c r="B832" s="27" t="s">
        <v>35</v>
      </c>
      <c r="C832" s="28" t="s">
        <v>7</v>
      </c>
      <c r="D832" s="28" t="s">
        <v>36</v>
      </c>
      <c r="E832" s="28">
        <v>0.95</v>
      </c>
      <c r="F832" s="31">
        <v>184006.92499999999</v>
      </c>
    </row>
    <row r="833" spans="2:6" x14ac:dyDescent="0.3">
      <c r="B833" s="25" t="s">
        <v>35</v>
      </c>
      <c r="C833" s="26" t="s">
        <v>7</v>
      </c>
      <c r="D833" s="26" t="s">
        <v>36</v>
      </c>
      <c r="E833" s="26">
        <v>0.95</v>
      </c>
      <c r="F833" s="30">
        <v>184006.92499999999</v>
      </c>
    </row>
    <row r="834" spans="2:6" x14ac:dyDescent="0.3">
      <c r="B834" s="27" t="s">
        <v>35</v>
      </c>
      <c r="C834" s="28" t="s">
        <v>7</v>
      </c>
      <c r="D834" s="28" t="s">
        <v>36</v>
      </c>
      <c r="E834" s="28">
        <v>0.95</v>
      </c>
      <c r="F834" s="31">
        <v>184006.92499999999</v>
      </c>
    </row>
    <row r="835" spans="2:6" x14ac:dyDescent="0.3">
      <c r="B835" s="25" t="s">
        <v>35</v>
      </c>
      <c r="C835" s="26" t="s">
        <v>7</v>
      </c>
      <c r="D835" s="26" t="s">
        <v>36</v>
      </c>
      <c r="E835" s="26">
        <v>0.75</v>
      </c>
      <c r="F835" s="30">
        <v>165562.20000000001</v>
      </c>
    </row>
    <row r="836" spans="2:6" x14ac:dyDescent="0.3">
      <c r="B836" s="27" t="s">
        <v>35</v>
      </c>
      <c r="C836" s="28" t="s">
        <v>7</v>
      </c>
      <c r="D836" s="28" t="s">
        <v>36</v>
      </c>
      <c r="E836" s="28">
        <v>0.75</v>
      </c>
      <c r="F836" s="31">
        <v>165562.20000000001</v>
      </c>
    </row>
    <row r="837" spans="2:6" x14ac:dyDescent="0.3">
      <c r="B837" s="25" t="s">
        <v>35</v>
      </c>
      <c r="C837" s="26" t="s">
        <v>7</v>
      </c>
      <c r="D837" s="26" t="s">
        <v>36</v>
      </c>
      <c r="E837" s="26">
        <v>0.75</v>
      </c>
      <c r="F837" s="30">
        <v>165562.20000000001</v>
      </c>
    </row>
    <row r="838" spans="2:6" x14ac:dyDescent="0.3">
      <c r="B838" s="27" t="s">
        <v>35</v>
      </c>
      <c r="C838" s="28" t="s">
        <v>7</v>
      </c>
      <c r="D838" s="28" t="s">
        <v>36</v>
      </c>
      <c r="E838" s="28">
        <v>0.75</v>
      </c>
      <c r="F838" s="31">
        <v>165562.20000000001</v>
      </c>
    </row>
    <row r="839" spans="2:6" x14ac:dyDescent="0.3">
      <c r="B839" s="25" t="s">
        <v>35</v>
      </c>
      <c r="C839" s="26" t="s">
        <v>7</v>
      </c>
      <c r="D839" s="26" t="s">
        <v>36</v>
      </c>
      <c r="E839" s="26">
        <v>0.5</v>
      </c>
      <c r="F839" s="30">
        <v>154211.6</v>
      </c>
    </row>
    <row r="840" spans="2:6" x14ac:dyDescent="0.3">
      <c r="B840" s="27" t="s">
        <v>35</v>
      </c>
      <c r="C840" s="28" t="s">
        <v>7</v>
      </c>
      <c r="D840" s="28" t="s">
        <v>36</v>
      </c>
      <c r="E840" s="28">
        <v>0.5</v>
      </c>
      <c r="F840" s="31">
        <v>154211.6</v>
      </c>
    </row>
    <row r="841" spans="2:6" x14ac:dyDescent="0.3">
      <c r="B841" s="25" t="s">
        <v>35</v>
      </c>
      <c r="C841" s="26" t="s">
        <v>7</v>
      </c>
      <c r="D841" s="26" t="s">
        <v>36</v>
      </c>
      <c r="E841" s="26">
        <v>0.5</v>
      </c>
      <c r="F841" s="30">
        <v>154211.6</v>
      </c>
    </row>
    <row r="842" spans="2:6" x14ac:dyDescent="0.3">
      <c r="B842" s="27" t="s">
        <v>35</v>
      </c>
      <c r="C842" s="28" t="s">
        <v>7</v>
      </c>
      <c r="D842" s="28" t="s">
        <v>36</v>
      </c>
      <c r="E842" s="28">
        <v>0.5</v>
      </c>
      <c r="F842" s="31">
        <v>154211.6</v>
      </c>
    </row>
    <row r="843" spans="2:6" x14ac:dyDescent="0.3">
      <c r="B843" s="25" t="s">
        <v>35</v>
      </c>
      <c r="C843" s="26" t="s">
        <v>7</v>
      </c>
      <c r="D843" s="26" t="s">
        <v>36</v>
      </c>
      <c r="E843" s="26">
        <v>0.5</v>
      </c>
      <c r="F843" s="30">
        <v>154211.6</v>
      </c>
    </row>
    <row r="844" spans="2:6" x14ac:dyDescent="0.3">
      <c r="B844" s="27" t="s">
        <v>35</v>
      </c>
      <c r="C844" s="28" t="s">
        <v>7</v>
      </c>
      <c r="D844" s="28" t="s">
        <v>36</v>
      </c>
      <c r="E844" s="28">
        <v>0.25</v>
      </c>
      <c r="F844" s="31">
        <v>143301.32500000001</v>
      </c>
    </row>
    <row r="845" spans="2:6" x14ac:dyDescent="0.3">
      <c r="B845" s="25" t="s">
        <v>35</v>
      </c>
      <c r="C845" s="26" t="s">
        <v>7</v>
      </c>
      <c r="D845" s="26" t="s">
        <v>36</v>
      </c>
      <c r="E845" s="26">
        <v>0.25</v>
      </c>
      <c r="F845" s="30">
        <v>143301.32500000001</v>
      </c>
    </row>
    <row r="846" spans="2:6" x14ac:dyDescent="0.3">
      <c r="B846" s="27" t="s">
        <v>35</v>
      </c>
      <c r="C846" s="28" t="s">
        <v>7</v>
      </c>
      <c r="D846" s="28" t="s">
        <v>36</v>
      </c>
      <c r="E846" s="28">
        <v>0.25</v>
      </c>
      <c r="F846" s="31">
        <v>143301.32500000001</v>
      </c>
    </row>
    <row r="847" spans="2:6" x14ac:dyDescent="0.3">
      <c r="B847" s="25" t="s">
        <v>35</v>
      </c>
      <c r="C847" s="26" t="s">
        <v>7</v>
      </c>
      <c r="D847" s="26" t="s">
        <v>36</v>
      </c>
      <c r="E847" s="26">
        <v>0.25</v>
      </c>
      <c r="F847" s="30">
        <v>143301.32500000001</v>
      </c>
    </row>
    <row r="848" spans="2:6" x14ac:dyDescent="0.3">
      <c r="B848" s="27" t="s">
        <v>35</v>
      </c>
      <c r="C848" s="28" t="s">
        <v>7</v>
      </c>
      <c r="D848" s="28" t="s">
        <v>36</v>
      </c>
      <c r="E848" s="28">
        <v>0.05</v>
      </c>
      <c r="F848" s="31">
        <v>127376.2375</v>
      </c>
    </row>
    <row r="849" spans="2:6" x14ac:dyDescent="0.3">
      <c r="B849" s="25" t="s">
        <v>35</v>
      </c>
      <c r="C849" s="26" t="s">
        <v>7</v>
      </c>
      <c r="D849" s="26" t="s">
        <v>36</v>
      </c>
      <c r="E849" s="26">
        <v>0.05</v>
      </c>
      <c r="F849" s="30">
        <v>127376.2375</v>
      </c>
    </row>
    <row r="850" spans="2:6" x14ac:dyDescent="0.3">
      <c r="B850" s="27" t="s">
        <v>35</v>
      </c>
      <c r="C850" s="28" t="s">
        <v>7</v>
      </c>
      <c r="D850" s="28" t="s">
        <v>36</v>
      </c>
      <c r="E850" s="28">
        <v>0.05</v>
      </c>
      <c r="F850" s="31">
        <v>127376.2375</v>
      </c>
    </row>
    <row r="851" spans="2:6" x14ac:dyDescent="0.3">
      <c r="B851" s="25" t="s">
        <v>35</v>
      </c>
      <c r="C851" s="26" t="s">
        <v>7</v>
      </c>
      <c r="D851" s="26" t="s">
        <v>36</v>
      </c>
      <c r="E851" s="26">
        <v>0</v>
      </c>
      <c r="F851" s="30">
        <v>96333.324999999997</v>
      </c>
    </row>
    <row r="852" spans="2:6" x14ac:dyDescent="0.3">
      <c r="B852" s="27" t="s">
        <v>35</v>
      </c>
      <c r="C852" s="28" t="s">
        <v>7</v>
      </c>
      <c r="D852" s="28" t="s">
        <v>36</v>
      </c>
      <c r="E852" s="28" t="s">
        <v>25</v>
      </c>
      <c r="F852" s="31">
        <v>154874.16949999999</v>
      </c>
    </row>
    <row r="853" spans="2:6" x14ac:dyDescent="0.3">
      <c r="B853" s="25" t="s">
        <v>35</v>
      </c>
      <c r="C853" s="26" t="s">
        <v>7</v>
      </c>
      <c r="D853" s="26" t="s">
        <v>37</v>
      </c>
      <c r="E853" s="26">
        <v>1</v>
      </c>
      <c r="F853" s="30">
        <v>60826024.409999996</v>
      </c>
    </row>
    <row r="854" spans="2:6" x14ac:dyDescent="0.3">
      <c r="B854" s="27" t="s">
        <v>35</v>
      </c>
      <c r="C854" s="28" t="s">
        <v>7</v>
      </c>
      <c r="D854" s="28" t="s">
        <v>37</v>
      </c>
      <c r="E854" s="28">
        <v>0.95</v>
      </c>
      <c r="F854" s="31">
        <v>43033480.140000001</v>
      </c>
    </row>
    <row r="855" spans="2:6" x14ac:dyDescent="0.3">
      <c r="B855" s="25" t="s">
        <v>35</v>
      </c>
      <c r="C855" s="26" t="s">
        <v>7</v>
      </c>
      <c r="D855" s="26" t="s">
        <v>37</v>
      </c>
      <c r="E855" s="26">
        <v>0.95</v>
      </c>
      <c r="F855" s="30">
        <v>43033480.140000001</v>
      </c>
    </row>
    <row r="856" spans="2:6" x14ac:dyDescent="0.3">
      <c r="B856" s="27" t="s">
        <v>35</v>
      </c>
      <c r="C856" s="28" t="s">
        <v>7</v>
      </c>
      <c r="D856" s="28" t="s">
        <v>37</v>
      </c>
      <c r="E856" s="28">
        <v>0.95</v>
      </c>
      <c r="F856" s="31">
        <v>43033480.140000001</v>
      </c>
    </row>
    <row r="857" spans="2:6" x14ac:dyDescent="0.3">
      <c r="B857" s="25" t="s">
        <v>35</v>
      </c>
      <c r="C857" s="26" t="s">
        <v>7</v>
      </c>
      <c r="D857" s="26" t="s">
        <v>37</v>
      </c>
      <c r="E857" s="26">
        <v>0.75</v>
      </c>
      <c r="F857" s="30">
        <v>36714863.049999997</v>
      </c>
    </row>
    <row r="858" spans="2:6" x14ac:dyDescent="0.3">
      <c r="B858" s="27" t="s">
        <v>35</v>
      </c>
      <c r="C858" s="28" t="s">
        <v>7</v>
      </c>
      <c r="D858" s="28" t="s">
        <v>37</v>
      </c>
      <c r="E858" s="28">
        <v>0.75</v>
      </c>
      <c r="F858" s="31">
        <v>36714863.049999997</v>
      </c>
    </row>
    <row r="859" spans="2:6" x14ac:dyDescent="0.3">
      <c r="B859" s="25" t="s">
        <v>35</v>
      </c>
      <c r="C859" s="26" t="s">
        <v>7</v>
      </c>
      <c r="D859" s="26" t="s">
        <v>37</v>
      </c>
      <c r="E859" s="26">
        <v>0.75</v>
      </c>
      <c r="F859" s="30">
        <v>36714863.049999997</v>
      </c>
    </row>
    <row r="860" spans="2:6" x14ac:dyDescent="0.3">
      <c r="B860" s="27" t="s">
        <v>35</v>
      </c>
      <c r="C860" s="28" t="s">
        <v>7</v>
      </c>
      <c r="D860" s="28" t="s">
        <v>37</v>
      </c>
      <c r="E860" s="28">
        <v>0.75</v>
      </c>
      <c r="F860" s="31">
        <v>36714863.049999997</v>
      </c>
    </row>
    <row r="861" spans="2:6" x14ac:dyDescent="0.3">
      <c r="B861" s="25" t="s">
        <v>35</v>
      </c>
      <c r="C861" s="26" t="s">
        <v>7</v>
      </c>
      <c r="D861" s="26" t="s">
        <v>37</v>
      </c>
      <c r="E861" s="26">
        <v>0.5</v>
      </c>
      <c r="F861" s="30">
        <v>32627306.940000001</v>
      </c>
    </row>
    <row r="862" spans="2:6" x14ac:dyDescent="0.3">
      <c r="B862" s="27" t="s">
        <v>35</v>
      </c>
      <c r="C862" s="28" t="s">
        <v>7</v>
      </c>
      <c r="D862" s="28" t="s">
        <v>37</v>
      </c>
      <c r="E862" s="28">
        <v>0.5</v>
      </c>
      <c r="F862" s="31">
        <v>32627306.940000001</v>
      </c>
    </row>
    <row r="863" spans="2:6" x14ac:dyDescent="0.3">
      <c r="B863" s="25" t="s">
        <v>35</v>
      </c>
      <c r="C863" s="26" t="s">
        <v>7</v>
      </c>
      <c r="D863" s="26" t="s">
        <v>37</v>
      </c>
      <c r="E863" s="26">
        <v>0.5</v>
      </c>
      <c r="F863" s="30">
        <v>32627306.940000001</v>
      </c>
    </row>
    <row r="864" spans="2:6" x14ac:dyDescent="0.3">
      <c r="B864" s="27" t="s">
        <v>35</v>
      </c>
      <c r="C864" s="28" t="s">
        <v>7</v>
      </c>
      <c r="D864" s="28" t="s">
        <v>37</v>
      </c>
      <c r="E864" s="28">
        <v>0.5</v>
      </c>
      <c r="F864" s="31">
        <v>32627306.940000001</v>
      </c>
    </row>
    <row r="865" spans="2:6" x14ac:dyDescent="0.3">
      <c r="B865" s="25" t="s">
        <v>35</v>
      </c>
      <c r="C865" s="26" t="s">
        <v>7</v>
      </c>
      <c r="D865" s="26" t="s">
        <v>37</v>
      </c>
      <c r="E865" s="26">
        <v>0.5</v>
      </c>
      <c r="F865" s="30">
        <v>32627306.940000001</v>
      </c>
    </row>
    <row r="866" spans="2:6" x14ac:dyDescent="0.3">
      <c r="B866" s="27" t="s">
        <v>35</v>
      </c>
      <c r="C866" s="28" t="s">
        <v>7</v>
      </c>
      <c r="D866" s="28" t="s">
        <v>37</v>
      </c>
      <c r="E866" s="28">
        <v>0.25</v>
      </c>
      <c r="F866" s="31">
        <v>28830375.460000001</v>
      </c>
    </row>
    <row r="867" spans="2:6" x14ac:dyDescent="0.3">
      <c r="B867" s="25" t="s">
        <v>35</v>
      </c>
      <c r="C867" s="26" t="s">
        <v>7</v>
      </c>
      <c r="D867" s="26" t="s">
        <v>37</v>
      </c>
      <c r="E867" s="26">
        <v>0.25</v>
      </c>
      <c r="F867" s="30">
        <v>28830375.460000001</v>
      </c>
    </row>
    <row r="868" spans="2:6" x14ac:dyDescent="0.3">
      <c r="B868" s="27" t="s">
        <v>35</v>
      </c>
      <c r="C868" s="28" t="s">
        <v>7</v>
      </c>
      <c r="D868" s="28" t="s">
        <v>37</v>
      </c>
      <c r="E868" s="28">
        <v>0.25</v>
      </c>
      <c r="F868" s="31">
        <v>28830375.460000001</v>
      </c>
    </row>
    <row r="869" spans="2:6" x14ac:dyDescent="0.3">
      <c r="B869" s="25" t="s">
        <v>35</v>
      </c>
      <c r="C869" s="26" t="s">
        <v>7</v>
      </c>
      <c r="D869" s="26" t="s">
        <v>37</v>
      </c>
      <c r="E869" s="26">
        <v>0.25</v>
      </c>
      <c r="F869" s="30">
        <v>28830375.460000001</v>
      </c>
    </row>
    <row r="870" spans="2:6" x14ac:dyDescent="0.3">
      <c r="B870" s="27" t="s">
        <v>35</v>
      </c>
      <c r="C870" s="28" t="s">
        <v>7</v>
      </c>
      <c r="D870" s="28" t="s">
        <v>37</v>
      </c>
      <c r="E870" s="28">
        <v>0.05</v>
      </c>
      <c r="F870" s="31">
        <v>24048548.149999999</v>
      </c>
    </row>
    <row r="871" spans="2:6" x14ac:dyDescent="0.3">
      <c r="B871" s="25" t="s">
        <v>35</v>
      </c>
      <c r="C871" s="26" t="s">
        <v>7</v>
      </c>
      <c r="D871" s="26" t="s">
        <v>37</v>
      </c>
      <c r="E871" s="26">
        <v>0.05</v>
      </c>
      <c r="F871" s="30">
        <v>24048548.149999999</v>
      </c>
    </row>
    <row r="872" spans="2:6" x14ac:dyDescent="0.3">
      <c r="B872" s="27" t="s">
        <v>35</v>
      </c>
      <c r="C872" s="28" t="s">
        <v>7</v>
      </c>
      <c r="D872" s="28" t="s">
        <v>37</v>
      </c>
      <c r="E872" s="28">
        <v>0.05</v>
      </c>
      <c r="F872" s="31">
        <v>24048548.149999999</v>
      </c>
    </row>
    <row r="873" spans="2:6" x14ac:dyDescent="0.3">
      <c r="B873" s="25" t="s">
        <v>35</v>
      </c>
      <c r="C873" s="26" t="s">
        <v>7</v>
      </c>
      <c r="D873" s="26" t="s">
        <v>37</v>
      </c>
      <c r="E873" s="26">
        <v>0</v>
      </c>
      <c r="F873" s="30">
        <v>14502811.060000001</v>
      </c>
    </row>
    <row r="874" spans="2:6" x14ac:dyDescent="0.3">
      <c r="B874" s="27" t="s">
        <v>35</v>
      </c>
      <c r="C874" s="28" t="s">
        <v>7</v>
      </c>
      <c r="D874" s="28" t="s">
        <v>37</v>
      </c>
      <c r="E874" s="28" t="s">
        <v>25</v>
      </c>
      <c r="F874" s="31">
        <v>32960332.289999999</v>
      </c>
    </row>
    <row r="875" spans="2:6" x14ac:dyDescent="0.3">
      <c r="B875" s="25" t="s">
        <v>35</v>
      </c>
      <c r="C875" s="26" t="s">
        <v>7</v>
      </c>
      <c r="D875" s="26" t="s">
        <v>38</v>
      </c>
      <c r="E875" s="26">
        <v>1</v>
      </c>
      <c r="F875" s="30">
        <v>35608401.409999996</v>
      </c>
    </row>
    <row r="876" spans="2:6" x14ac:dyDescent="0.3">
      <c r="B876" s="27" t="s">
        <v>35</v>
      </c>
      <c r="C876" s="28" t="s">
        <v>7</v>
      </c>
      <c r="D876" s="28" t="s">
        <v>38</v>
      </c>
      <c r="E876" s="28">
        <v>0.95</v>
      </c>
      <c r="F876" s="31">
        <v>26014188.390000001</v>
      </c>
    </row>
    <row r="877" spans="2:6" x14ac:dyDescent="0.3">
      <c r="B877" s="25" t="s">
        <v>35</v>
      </c>
      <c r="C877" s="26" t="s">
        <v>7</v>
      </c>
      <c r="D877" s="26" t="s">
        <v>38</v>
      </c>
      <c r="E877" s="26">
        <v>0.95</v>
      </c>
      <c r="F877" s="30">
        <v>26014188.390000001</v>
      </c>
    </row>
    <row r="878" spans="2:6" x14ac:dyDescent="0.3">
      <c r="B878" s="27" t="s">
        <v>35</v>
      </c>
      <c r="C878" s="28" t="s">
        <v>7</v>
      </c>
      <c r="D878" s="28" t="s">
        <v>38</v>
      </c>
      <c r="E878" s="28">
        <v>0.95</v>
      </c>
      <c r="F878" s="31">
        <v>26014188.390000001</v>
      </c>
    </row>
    <row r="879" spans="2:6" x14ac:dyDescent="0.3">
      <c r="B879" s="25" t="s">
        <v>35</v>
      </c>
      <c r="C879" s="26" t="s">
        <v>7</v>
      </c>
      <c r="D879" s="26" t="s">
        <v>38</v>
      </c>
      <c r="E879" s="26">
        <v>0.75</v>
      </c>
      <c r="F879" s="30">
        <v>21837400.059999999</v>
      </c>
    </row>
    <row r="880" spans="2:6" x14ac:dyDescent="0.3">
      <c r="B880" s="27" t="s">
        <v>35</v>
      </c>
      <c r="C880" s="28" t="s">
        <v>7</v>
      </c>
      <c r="D880" s="28" t="s">
        <v>38</v>
      </c>
      <c r="E880" s="28">
        <v>0.75</v>
      </c>
      <c r="F880" s="31">
        <v>21837400.059999999</v>
      </c>
    </row>
    <row r="881" spans="2:6" x14ac:dyDescent="0.3">
      <c r="B881" s="25" t="s">
        <v>35</v>
      </c>
      <c r="C881" s="26" t="s">
        <v>7</v>
      </c>
      <c r="D881" s="26" t="s">
        <v>38</v>
      </c>
      <c r="E881" s="26">
        <v>0.75</v>
      </c>
      <c r="F881" s="30">
        <v>21837400.059999999</v>
      </c>
    </row>
    <row r="882" spans="2:6" x14ac:dyDescent="0.3">
      <c r="B882" s="27" t="s">
        <v>35</v>
      </c>
      <c r="C882" s="28" t="s">
        <v>7</v>
      </c>
      <c r="D882" s="28" t="s">
        <v>38</v>
      </c>
      <c r="E882" s="28">
        <v>0.75</v>
      </c>
      <c r="F882" s="31">
        <v>21837400.059999999</v>
      </c>
    </row>
    <row r="883" spans="2:6" x14ac:dyDescent="0.3">
      <c r="B883" s="25" t="s">
        <v>35</v>
      </c>
      <c r="C883" s="26" t="s">
        <v>7</v>
      </c>
      <c r="D883" s="26" t="s">
        <v>38</v>
      </c>
      <c r="E883" s="26">
        <v>0.5</v>
      </c>
      <c r="F883" s="30">
        <v>18753791.289999999</v>
      </c>
    </row>
    <row r="884" spans="2:6" x14ac:dyDescent="0.3">
      <c r="B884" s="27" t="s">
        <v>35</v>
      </c>
      <c r="C884" s="28" t="s">
        <v>7</v>
      </c>
      <c r="D884" s="28" t="s">
        <v>38</v>
      </c>
      <c r="E884" s="28">
        <v>0.5</v>
      </c>
      <c r="F884" s="31">
        <v>18753791.289999999</v>
      </c>
    </row>
    <row r="885" spans="2:6" x14ac:dyDescent="0.3">
      <c r="B885" s="25" t="s">
        <v>35</v>
      </c>
      <c r="C885" s="26" t="s">
        <v>7</v>
      </c>
      <c r="D885" s="26" t="s">
        <v>38</v>
      </c>
      <c r="E885" s="26">
        <v>0.5</v>
      </c>
      <c r="F885" s="30">
        <v>18753791.289999999</v>
      </c>
    </row>
    <row r="886" spans="2:6" x14ac:dyDescent="0.3">
      <c r="B886" s="27" t="s">
        <v>35</v>
      </c>
      <c r="C886" s="28" t="s">
        <v>7</v>
      </c>
      <c r="D886" s="28" t="s">
        <v>38</v>
      </c>
      <c r="E886" s="28">
        <v>0.5</v>
      </c>
      <c r="F886" s="31">
        <v>18753791.289999999</v>
      </c>
    </row>
    <row r="887" spans="2:6" x14ac:dyDescent="0.3">
      <c r="B887" s="25" t="s">
        <v>35</v>
      </c>
      <c r="C887" s="26" t="s">
        <v>7</v>
      </c>
      <c r="D887" s="26" t="s">
        <v>38</v>
      </c>
      <c r="E887" s="26">
        <v>0.5</v>
      </c>
      <c r="F887" s="30">
        <v>18753791.289999999</v>
      </c>
    </row>
    <row r="888" spans="2:6" x14ac:dyDescent="0.3">
      <c r="B888" s="27" t="s">
        <v>35</v>
      </c>
      <c r="C888" s="28" t="s">
        <v>7</v>
      </c>
      <c r="D888" s="28" t="s">
        <v>38</v>
      </c>
      <c r="E888" s="28">
        <v>0.25</v>
      </c>
      <c r="F888" s="31">
        <v>16061802.310000001</v>
      </c>
    </row>
    <row r="889" spans="2:6" x14ac:dyDescent="0.3">
      <c r="B889" s="25" t="s">
        <v>35</v>
      </c>
      <c r="C889" s="26" t="s">
        <v>7</v>
      </c>
      <c r="D889" s="26" t="s">
        <v>38</v>
      </c>
      <c r="E889" s="26">
        <v>0.25</v>
      </c>
      <c r="F889" s="30">
        <v>16061802.310000001</v>
      </c>
    </row>
    <row r="890" spans="2:6" x14ac:dyDescent="0.3">
      <c r="B890" s="27" t="s">
        <v>35</v>
      </c>
      <c r="C890" s="28" t="s">
        <v>7</v>
      </c>
      <c r="D890" s="28" t="s">
        <v>38</v>
      </c>
      <c r="E890" s="28">
        <v>0.25</v>
      </c>
      <c r="F890" s="31">
        <v>16061802.310000001</v>
      </c>
    </row>
    <row r="891" spans="2:6" x14ac:dyDescent="0.3">
      <c r="B891" s="25" t="s">
        <v>35</v>
      </c>
      <c r="C891" s="26" t="s">
        <v>7</v>
      </c>
      <c r="D891" s="26" t="s">
        <v>38</v>
      </c>
      <c r="E891" s="26">
        <v>0.25</v>
      </c>
      <c r="F891" s="30">
        <v>16061802.310000001</v>
      </c>
    </row>
    <row r="892" spans="2:6" x14ac:dyDescent="0.3">
      <c r="B892" s="27" t="s">
        <v>35</v>
      </c>
      <c r="C892" s="28" t="s">
        <v>7</v>
      </c>
      <c r="D892" s="28" t="s">
        <v>38</v>
      </c>
      <c r="E892" s="28">
        <v>0.05</v>
      </c>
      <c r="F892" s="31">
        <v>13078643.689999999</v>
      </c>
    </row>
    <row r="893" spans="2:6" x14ac:dyDescent="0.3">
      <c r="B893" s="25" t="s">
        <v>35</v>
      </c>
      <c r="C893" s="26" t="s">
        <v>7</v>
      </c>
      <c r="D893" s="26" t="s">
        <v>38</v>
      </c>
      <c r="E893" s="26">
        <v>0.05</v>
      </c>
      <c r="F893" s="30">
        <v>13078643.689999999</v>
      </c>
    </row>
    <row r="894" spans="2:6" x14ac:dyDescent="0.3">
      <c r="B894" s="27" t="s">
        <v>35</v>
      </c>
      <c r="C894" s="28" t="s">
        <v>7</v>
      </c>
      <c r="D894" s="28" t="s">
        <v>38</v>
      </c>
      <c r="E894" s="28">
        <v>0.05</v>
      </c>
      <c r="F894" s="31">
        <v>13078643.689999999</v>
      </c>
    </row>
    <row r="895" spans="2:6" x14ac:dyDescent="0.3">
      <c r="B895" s="25" t="s">
        <v>35</v>
      </c>
      <c r="C895" s="26" t="s">
        <v>7</v>
      </c>
      <c r="D895" s="26" t="s">
        <v>38</v>
      </c>
      <c r="E895" s="26">
        <v>0</v>
      </c>
      <c r="F895" s="30">
        <v>9165402.1500000004</v>
      </c>
    </row>
    <row r="896" spans="2:6" x14ac:dyDescent="0.3">
      <c r="B896" s="27" t="s">
        <v>35</v>
      </c>
      <c r="C896" s="28" t="s">
        <v>7</v>
      </c>
      <c r="D896" s="28" t="s">
        <v>38</v>
      </c>
      <c r="E896" s="28" t="s">
        <v>25</v>
      </c>
      <c r="F896" s="31">
        <v>19078244.100000001</v>
      </c>
    </row>
    <row r="897" spans="2:6" x14ac:dyDescent="0.3">
      <c r="B897" s="25" t="s">
        <v>35</v>
      </c>
      <c r="C897" s="26" t="s">
        <v>7</v>
      </c>
      <c r="D897" s="26" t="s">
        <v>39</v>
      </c>
      <c r="E897" s="26">
        <v>1</v>
      </c>
      <c r="F897" s="30">
        <v>24376844.309999999</v>
      </c>
    </row>
    <row r="898" spans="2:6" x14ac:dyDescent="0.3">
      <c r="B898" s="27" t="s">
        <v>35</v>
      </c>
      <c r="C898" s="28" t="s">
        <v>7</v>
      </c>
      <c r="D898" s="28" t="s">
        <v>39</v>
      </c>
      <c r="E898" s="28">
        <v>0.95</v>
      </c>
      <c r="F898" s="31">
        <v>18199449.079999998</v>
      </c>
    </row>
    <row r="899" spans="2:6" x14ac:dyDescent="0.3">
      <c r="B899" s="25" t="s">
        <v>35</v>
      </c>
      <c r="C899" s="26" t="s">
        <v>7</v>
      </c>
      <c r="D899" s="26" t="s">
        <v>39</v>
      </c>
      <c r="E899" s="26">
        <v>0.95</v>
      </c>
      <c r="F899" s="30">
        <v>18199449.079999998</v>
      </c>
    </row>
    <row r="900" spans="2:6" x14ac:dyDescent="0.3">
      <c r="B900" s="27" t="s">
        <v>35</v>
      </c>
      <c r="C900" s="28" t="s">
        <v>7</v>
      </c>
      <c r="D900" s="28" t="s">
        <v>39</v>
      </c>
      <c r="E900" s="28">
        <v>0.95</v>
      </c>
      <c r="F900" s="31">
        <v>18199449.079999998</v>
      </c>
    </row>
    <row r="901" spans="2:6" x14ac:dyDescent="0.3">
      <c r="B901" s="25" t="s">
        <v>35</v>
      </c>
      <c r="C901" s="26" t="s">
        <v>7</v>
      </c>
      <c r="D901" s="26" t="s">
        <v>39</v>
      </c>
      <c r="E901" s="26">
        <v>0.75</v>
      </c>
      <c r="F901" s="30">
        <v>15154430.73</v>
      </c>
    </row>
    <row r="902" spans="2:6" x14ac:dyDescent="0.3">
      <c r="B902" s="27" t="s">
        <v>35</v>
      </c>
      <c r="C902" s="28" t="s">
        <v>7</v>
      </c>
      <c r="D902" s="28" t="s">
        <v>39</v>
      </c>
      <c r="E902" s="28">
        <v>0.75</v>
      </c>
      <c r="F902" s="31">
        <v>15154430.73</v>
      </c>
    </row>
    <row r="903" spans="2:6" x14ac:dyDescent="0.3">
      <c r="B903" s="25" t="s">
        <v>35</v>
      </c>
      <c r="C903" s="26" t="s">
        <v>7</v>
      </c>
      <c r="D903" s="26" t="s">
        <v>39</v>
      </c>
      <c r="E903" s="26">
        <v>0.75</v>
      </c>
      <c r="F903" s="30">
        <v>15154430.73</v>
      </c>
    </row>
    <row r="904" spans="2:6" x14ac:dyDescent="0.3">
      <c r="B904" s="27" t="s">
        <v>35</v>
      </c>
      <c r="C904" s="28" t="s">
        <v>7</v>
      </c>
      <c r="D904" s="28" t="s">
        <v>39</v>
      </c>
      <c r="E904" s="28">
        <v>0.75</v>
      </c>
      <c r="F904" s="31">
        <v>15154430.73</v>
      </c>
    </row>
    <row r="905" spans="2:6" x14ac:dyDescent="0.3">
      <c r="B905" s="25" t="s">
        <v>35</v>
      </c>
      <c r="C905" s="26" t="s">
        <v>7</v>
      </c>
      <c r="D905" s="26" t="s">
        <v>39</v>
      </c>
      <c r="E905" s="26">
        <v>0.5</v>
      </c>
      <c r="F905" s="30">
        <v>13078042.439999999</v>
      </c>
    </row>
    <row r="906" spans="2:6" x14ac:dyDescent="0.3">
      <c r="B906" s="27" t="s">
        <v>35</v>
      </c>
      <c r="C906" s="28" t="s">
        <v>7</v>
      </c>
      <c r="D906" s="28" t="s">
        <v>39</v>
      </c>
      <c r="E906" s="28">
        <v>0.5</v>
      </c>
      <c r="F906" s="31">
        <v>13078042.439999999</v>
      </c>
    </row>
    <row r="907" spans="2:6" x14ac:dyDescent="0.3">
      <c r="B907" s="25" t="s">
        <v>35</v>
      </c>
      <c r="C907" s="26" t="s">
        <v>7</v>
      </c>
      <c r="D907" s="26" t="s">
        <v>39</v>
      </c>
      <c r="E907" s="26">
        <v>0.5</v>
      </c>
      <c r="F907" s="30">
        <v>13078042.439999999</v>
      </c>
    </row>
    <row r="908" spans="2:6" x14ac:dyDescent="0.3">
      <c r="B908" s="27" t="s">
        <v>35</v>
      </c>
      <c r="C908" s="28" t="s">
        <v>7</v>
      </c>
      <c r="D908" s="28" t="s">
        <v>39</v>
      </c>
      <c r="E908" s="28">
        <v>0.5</v>
      </c>
      <c r="F908" s="31">
        <v>13078042.439999999</v>
      </c>
    </row>
    <row r="909" spans="2:6" x14ac:dyDescent="0.3">
      <c r="B909" s="25" t="s">
        <v>35</v>
      </c>
      <c r="C909" s="26" t="s">
        <v>7</v>
      </c>
      <c r="D909" s="26" t="s">
        <v>39</v>
      </c>
      <c r="E909" s="26">
        <v>0.5</v>
      </c>
      <c r="F909" s="30">
        <v>13078042.439999999</v>
      </c>
    </row>
    <row r="910" spans="2:6" x14ac:dyDescent="0.3">
      <c r="B910" s="27" t="s">
        <v>35</v>
      </c>
      <c r="C910" s="28" t="s">
        <v>7</v>
      </c>
      <c r="D910" s="28" t="s">
        <v>39</v>
      </c>
      <c r="E910" s="28">
        <v>0.25</v>
      </c>
      <c r="F910" s="31">
        <v>11410593.949999999</v>
      </c>
    </row>
    <row r="911" spans="2:6" x14ac:dyDescent="0.3">
      <c r="B911" s="25" t="s">
        <v>35</v>
      </c>
      <c r="C911" s="26" t="s">
        <v>7</v>
      </c>
      <c r="D911" s="26" t="s">
        <v>39</v>
      </c>
      <c r="E911" s="26">
        <v>0.25</v>
      </c>
      <c r="F911" s="30">
        <v>11410593.949999999</v>
      </c>
    </row>
    <row r="912" spans="2:6" x14ac:dyDescent="0.3">
      <c r="B912" s="27" t="s">
        <v>35</v>
      </c>
      <c r="C912" s="28" t="s">
        <v>7</v>
      </c>
      <c r="D912" s="28" t="s">
        <v>39</v>
      </c>
      <c r="E912" s="28">
        <v>0.25</v>
      </c>
      <c r="F912" s="31">
        <v>11410593.949999999</v>
      </c>
    </row>
    <row r="913" spans="2:6" x14ac:dyDescent="0.3">
      <c r="B913" s="25" t="s">
        <v>35</v>
      </c>
      <c r="C913" s="26" t="s">
        <v>7</v>
      </c>
      <c r="D913" s="26" t="s">
        <v>39</v>
      </c>
      <c r="E913" s="26">
        <v>0.25</v>
      </c>
      <c r="F913" s="30">
        <v>11410593.949999999</v>
      </c>
    </row>
    <row r="914" spans="2:6" x14ac:dyDescent="0.3">
      <c r="B914" s="27" t="s">
        <v>35</v>
      </c>
      <c r="C914" s="28" t="s">
        <v>7</v>
      </c>
      <c r="D914" s="28" t="s">
        <v>39</v>
      </c>
      <c r="E914" s="28">
        <v>0.05</v>
      </c>
      <c r="F914" s="31">
        <v>9141964.9199999999</v>
      </c>
    </row>
    <row r="915" spans="2:6" x14ac:dyDescent="0.3">
      <c r="B915" s="25" t="s">
        <v>35</v>
      </c>
      <c r="C915" s="26" t="s">
        <v>7</v>
      </c>
      <c r="D915" s="26" t="s">
        <v>39</v>
      </c>
      <c r="E915" s="26">
        <v>0.05</v>
      </c>
      <c r="F915" s="30">
        <v>9141964.9199999999</v>
      </c>
    </row>
    <row r="916" spans="2:6" x14ac:dyDescent="0.3">
      <c r="B916" s="27" t="s">
        <v>35</v>
      </c>
      <c r="C916" s="28" t="s">
        <v>7</v>
      </c>
      <c r="D916" s="28" t="s">
        <v>39</v>
      </c>
      <c r="E916" s="28">
        <v>0.05</v>
      </c>
      <c r="F916" s="31">
        <v>9141964.9199999999</v>
      </c>
    </row>
    <row r="917" spans="2:6" x14ac:dyDescent="0.3">
      <c r="B917" s="25" t="s">
        <v>35</v>
      </c>
      <c r="C917" s="26" t="s">
        <v>7</v>
      </c>
      <c r="D917" s="26" t="s">
        <v>39</v>
      </c>
      <c r="E917" s="26">
        <v>0</v>
      </c>
      <c r="F917" s="30">
        <v>4786950.2769999998</v>
      </c>
    </row>
    <row r="918" spans="2:6" x14ac:dyDescent="0.3">
      <c r="B918" s="27" t="s">
        <v>35</v>
      </c>
      <c r="C918" s="28" t="s">
        <v>7</v>
      </c>
      <c r="D918" s="28" t="s">
        <v>39</v>
      </c>
      <c r="E918" s="28" t="s">
        <v>25</v>
      </c>
      <c r="F918" s="31">
        <v>13329058.869999999</v>
      </c>
    </row>
    <row r="919" spans="2:6" x14ac:dyDescent="0.3">
      <c r="B919" s="25" t="s">
        <v>35</v>
      </c>
      <c r="C919" s="26" t="s">
        <v>7</v>
      </c>
      <c r="D919" s="26" t="s">
        <v>40</v>
      </c>
      <c r="E919" s="26">
        <v>1</v>
      </c>
      <c r="F919" s="30">
        <v>153.098277</v>
      </c>
    </row>
    <row r="920" spans="2:6" x14ac:dyDescent="0.3">
      <c r="B920" s="27" t="s">
        <v>35</v>
      </c>
      <c r="C920" s="28" t="s">
        <v>7</v>
      </c>
      <c r="D920" s="28" t="s">
        <v>40</v>
      </c>
      <c r="E920" s="28">
        <v>0.95</v>
      </c>
      <c r="F920" s="31">
        <v>153.092432</v>
      </c>
    </row>
    <row r="921" spans="2:6" x14ac:dyDescent="0.3">
      <c r="B921" s="25" t="s">
        <v>35</v>
      </c>
      <c r="C921" s="26" t="s">
        <v>7</v>
      </c>
      <c r="D921" s="26" t="s">
        <v>40</v>
      </c>
      <c r="E921" s="26">
        <v>0.95</v>
      </c>
      <c r="F921" s="30">
        <v>153.092432</v>
      </c>
    </row>
    <row r="922" spans="2:6" x14ac:dyDescent="0.3">
      <c r="B922" s="27" t="s">
        <v>35</v>
      </c>
      <c r="C922" s="28" t="s">
        <v>7</v>
      </c>
      <c r="D922" s="28" t="s">
        <v>40</v>
      </c>
      <c r="E922" s="28">
        <v>0.95</v>
      </c>
      <c r="F922" s="31">
        <v>153.092432</v>
      </c>
    </row>
    <row r="923" spans="2:6" x14ac:dyDescent="0.3">
      <c r="B923" s="25" t="s">
        <v>35</v>
      </c>
      <c r="C923" s="26" t="s">
        <v>7</v>
      </c>
      <c r="D923" s="26" t="s">
        <v>40</v>
      </c>
      <c r="E923" s="26">
        <v>0.75</v>
      </c>
      <c r="F923" s="30">
        <v>134.07174499999999</v>
      </c>
    </row>
    <row r="924" spans="2:6" x14ac:dyDescent="0.3">
      <c r="B924" s="27" t="s">
        <v>35</v>
      </c>
      <c r="C924" s="28" t="s">
        <v>7</v>
      </c>
      <c r="D924" s="28" t="s">
        <v>40</v>
      </c>
      <c r="E924" s="28">
        <v>0.75</v>
      </c>
      <c r="F924" s="31">
        <v>134.07174499999999</v>
      </c>
    </row>
    <row r="925" spans="2:6" x14ac:dyDescent="0.3">
      <c r="B925" s="25" t="s">
        <v>35</v>
      </c>
      <c r="C925" s="26" t="s">
        <v>7</v>
      </c>
      <c r="D925" s="26" t="s">
        <v>40</v>
      </c>
      <c r="E925" s="26">
        <v>0.75</v>
      </c>
      <c r="F925" s="30">
        <v>134.07174499999999</v>
      </c>
    </row>
    <row r="926" spans="2:6" x14ac:dyDescent="0.3">
      <c r="B926" s="27" t="s">
        <v>35</v>
      </c>
      <c r="C926" s="28" t="s">
        <v>7</v>
      </c>
      <c r="D926" s="28" t="s">
        <v>40</v>
      </c>
      <c r="E926" s="28">
        <v>0.75</v>
      </c>
      <c r="F926" s="31">
        <v>134.07174499999999</v>
      </c>
    </row>
    <row r="927" spans="2:6" x14ac:dyDescent="0.3">
      <c r="B927" s="25" t="s">
        <v>35</v>
      </c>
      <c r="C927" s="26" t="s">
        <v>7</v>
      </c>
      <c r="D927" s="26" t="s">
        <v>40</v>
      </c>
      <c r="E927" s="26">
        <v>0.5</v>
      </c>
      <c r="F927" s="30">
        <v>120.898076</v>
      </c>
    </row>
    <row r="928" spans="2:6" x14ac:dyDescent="0.3">
      <c r="B928" s="27" t="s">
        <v>35</v>
      </c>
      <c r="C928" s="28" t="s">
        <v>7</v>
      </c>
      <c r="D928" s="28" t="s">
        <v>40</v>
      </c>
      <c r="E928" s="28">
        <v>0.5</v>
      </c>
      <c r="F928" s="31">
        <v>120.898076</v>
      </c>
    </row>
    <row r="929" spans="2:6" x14ac:dyDescent="0.3">
      <c r="B929" s="25" t="s">
        <v>35</v>
      </c>
      <c r="C929" s="26" t="s">
        <v>7</v>
      </c>
      <c r="D929" s="26" t="s">
        <v>40</v>
      </c>
      <c r="E929" s="26">
        <v>0.5</v>
      </c>
      <c r="F929" s="30">
        <v>120.898076</v>
      </c>
    </row>
    <row r="930" spans="2:6" x14ac:dyDescent="0.3">
      <c r="B930" s="27" t="s">
        <v>35</v>
      </c>
      <c r="C930" s="28" t="s">
        <v>7</v>
      </c>
      <c r="D930" s="28" t="s">
        <v>40</v>
      </c>
      <c r="E930" s="28">
        <v>0.5</v>
      </c>
      <c r="F930" s="31">
        <v>120.898076</v>
      </c>
    </row>
    <row r="931" spans="2:6" x14ac:dyDescent="0.3">
      <c r="B931" s="25" t="s">
        <v>35</v>
      </c>
      <c r="C931" s="26" t="s">
        <v>7</v>
      </c>
      <c r="D931" s="26" t="s">
        <v>40</v>
      </c>
      <c r="E931" s="26">
        <v>0.5</v>
      </c>
      <c r="F931" s="30">
        <v>120.898076</v>
      </c>
    </row>
    <row r="932" spans="2:6" x14ac:dyDescent="0.3">
      <c r="B932" s="27" t="s">
        <v>35</v>
      </c>
      <c r="C932" s="28" t="s">
        <v>7</v>
      </c>
      <c r="D932" s="28" t="s">
        <v>40</v>
      </c>
      <c r="E932" s="28">
        <v>0.25</v>
      </c>
      <c r="F932" s="31">
        <v>110.35914</v>
      </c>
    </row>
    <row r="933" spans="2:6" x14ac:dyDescent="0.3">
      <c r="B933" s="25" t="s">
        <v>35</v>
      </c>
      <c r="C933" s="26" t="s">
        <v>7</v>
      </c>
      <c r="D933" s="26" t="s">
        <v>40</v>
      </c>
      <c r="E933" s="26">
        <v>0.25</v>
      </c>
      <c r="F933" s="30">
        <v>110.35914</v>
      </c>
    </row>
    <row r="934" spans="2:6" x14ac:dyDescent="0.3">
      <c r="B934" s="27" t="s">
        <v>35</v>
      </c>
      <c r="C934" s="28" t="s">
        <v>7</v>
      </c>
      <c r="D934" s="28" t="s">
        <v>40</v>
      </c>
      <c r="E934" s="28">
        <v>0.25</v>
      </c>
      <c r="F934" s="31">
        <v>110.35914</v>
      </c>
    </row>
    <row r="935" spans="2:6" x14ac:dyDescent="0.3">
      <c r="B935" s="25" t="s">
        <v>35</v>
      </c>
      <c r="C935" s="26" t="s">
        <v>7</v>
      </c>
      <c r="D935" s="26" t="s">
        <v>40</v>
      </c>
      <c r="E935" s="26">
        <v>0.25</v>
      </c>
      <c r="F935" s="30">
        <v>110.35914</v>
      </c>
    </row>
    <row r="936" spans="2:6" x14ac:dyDescent="0.3">
      <c r="B936" s="27" t="s">
        <v>35</v>
      </c>
      <c r="C936" s="28" t="s">
        <v>7</v>
      </c>
      <c r="D936" s="28" t="s">
        <v>40</v>
      </c>
      <c r="E936" s="28">
        <v>0.05</v>
      </c>
      <c r="F936" s="31">
        <v>95.142590999999996</v>
      </c>
    </row>
    <row r="937" spans="2:6" x14ac:dyDescent="0.3">
      <c r="B937" s="25" t="s">
        <v>35</v>
      </c>
      <c r="C937" s="26" t="s">
        <v>7</v>
      </c>
      <c r="D937" s="26" t="s">
        <v>40</v>
      </c>
      <c r="E937" s="26">
        <v>0.05</v>
      </c>
      <c r="F937" s="30">
        <v>95.142590999999996</v>
      </c>
    </row>
    <row r="938" spans="2:6" x14ac:dyDescent="0.3">
      <c r="B938" s="27" t="s">
        <v>35</v>
      </c>
      <c r="C938" s="28" t="s">
        <v>7</v>
      </c>
      <c r="D938" s="28" t="s">
        <v>40</v>
      </c>
      <c r="E938" s="28">
        <v>0.05</v>
      </c>
      <c r="F938" s="31">
        <v>95.142590999999996</v>
      </c>
    </row>
    <row r="939" spans="2:6" x14ac:dyDescent="0.3">
      <c r="B939" s="25" t="s">
        <v>35</v>
      </c>
      <c r="C939" s="26" t="s">
        <v>7</v>
      </c>
      <c r="D939" s="26" t="s">
        <v>40</v>
      </c>
      <c r="E939" s="26">
        <v>0</v>
      </c>
      <c r="F939" s="30">
        <v>95.142590999999996</v>
      </c>
    </row>
    <row r="940" spans="2:6" x14ac:dyDescent="0.3">
      <c r="B940" s="27" t="s">
        <v>35</v>
      </c>
      <c r="C940" s="28" t="s">
        <v>7</v>
      </c>
      <c r="D940" s="28" t="s">
        <v>40</v>
      </c>
      <c r="E940" s="28" t="s">
        <v>25</v>
      </c>
      <c r="F940" s="31">
        <v>122.518231</v>
      </c>
    </row>
    <row r="941" spans="2:6" x14ac:dyDescent="0.3">
      <c r="B941" s="25" t="s">
        <v>35</v>
      </c>
      <c r="C941" s="26" t="s">
        <v>7</v>
      </c>
      <c r="D941" s="26" t="s">
        <v>41</v>
      </c>
      <c r="E941" s="26">
        <v>1</v>
      </c>
      <c r="F941" s="30">
        <v>157.438277</v>
      </c>
    </row>
    <row r="942" spans="2:6" x14ac:dyDescent="0.3">
      <c r="B942" s="27" t="s">
        <v>35</v>
      </c>
      <c r="C942" s="28" t="s">
        <v>7</v>
      </c>
      <c r="D942" s="28" t="s">
        <v>41</v>
      </c>
      <c r="E942" s="28">
        <v>0.95</v>
      </c>
      <c r="F942" s="31">
        <v>111.432182</v>
      </c>
    </row>
    <row r="943" spans="2:6" x14ac:dyDescent="0.3">
      <c r="B943" s="25" t="s">
        <v>35</v>
      </c>
      <c r="C943" s="26" t="s">
        <v>7</v>
      </c>
      <c r="D943" s="26" t="s">
        <v>41</v>
      </c>
      <c r="E943" s="26">
        <v>0.95</v>
      </c>
      <c r="F943" s="30">
        <v>111.432182</v>
      </c>
    </row>
    <row r="944" spans="2:6" x14ac:dyDescent="0.3">
      <c r="B944" s="27" t="s">
        <v>35</v>
      </c>
      <c r="C944" s="28" t="s">
        <v>7</v>
      </c>
      <c r="D944" s="28" t="s">
        <v>41</v>
      </c>
      <c r="E944" s="28">
        <v>0.95</v>
      </c>
      <c r="F944" s="31">
        <v>111.432182</v>
      </c>
    </row>
    <row r="945" spans="2:6" x14ac:dyDescent="0.3">
      <c r="B945" s="25" t="s">
        <v>35</v>
      </c>
      <c r="C945" s="26" t="s">
        <v>7</v>
      </c>
      <c r="D945" s="26" t="s">
        <v>41</v>
      </c>
      <c r="E945" s="26">
        <v>0.75</v>
      </c>
      <c r="F945" s="30">
        <v>94.385132999999996</v>
      </c>
    </row>
    <row r="946" spans="2:6" x14ac:dyDescent="0.3">
      <c r="B946" s="27" t="s">
        <v>35</v>
      </c>
      <c r="C946" s="28" t="s">
        <v>7</v>
      </c>
      <c r="D946" s="28" t="s">
        <v>41</v>
      </c>
      <c r="E946" s="28">
        <v>0.75</v>
      </c>
      <c r="F946" s="31">
        <v>94.385132999999996</v>
      </c>
    </row>
    <row r="947" spans="2:6" x14ac:dyDescent="0.3">
      <c r="B947" s="25" t="s">
        <v>35</v>
      </c>
      <c r="C947" s="26" t="s">
        <v>7</v>
      </c>
      <c r="D947" s="26" t="s">
        <v>41</v>
      </c>
      <c r="E947" s="26">
        <v>0.75</v>
      </c>
      <c r="F947" s="30">
        <v>94.385132999999996</v>
      </c>
    </row>
    <row r="948" spans="2:6" x14ac:dyDescent="0.3">
      <c r="B948" s="27" t="s">
        <v>35</v>
      </c>
      <c r="C948" s="28" t="s">
        <v>7</v>
      </c>
      <c r="D948" s="28" t="s">
        <v>41</v>
      </c>
      <c r="E948" s="28">
        <v>0.75</v>
      </c>
      <c r="F948" s="31">
        <v>94.385132999999996</v>
      </c>
    </row>
    <row r="949" spans="2:6" x14ac:dyDescent="0.3">
      <c r="B949" s="25" t="s">
        <v>35</v>
      </c>
      <c r="C949" s="26" t="s">
        <v>7</v>
      </c>
      <c r="D949" s="26" t="s">
        <v>41</v>
      </c>
      <c r="E949" s="26">
        <v>0.5</v>
      </c>
      <c r="F949" s="30">
        <v>84.484829000000005</v>
      </c>
    </row>
    <row r="950" spans="2:6" x14ac:dyDescent="0.3">
      <c r="B950" s="27" t="s">
        <v>35</v>
      </c>
      <c r="C950" s="28" t="s">
        <v>7</v>
      </c>
      <c r="D950" s="28" t="s">
        <v>41</v>
      </c>
      <c r="E950" s="28">
        <v>0.5</v>
      </c>
      <c r="F950" s="31">
        <v>84.484829000000005</v>
      </c>
    </row>
    <row r="951" spans="2:6" x14ac:dyDescent="0.3">
      <c r="B951" s="25" t="s">
        <v>35</v>
      </c>
      <c r="C951" s="26" t="s">
        <v>7</v>
      </c>
      <c r="D951" s="26" t="s">
        <v>41</v>
      </c>
      <c r="E951" s="26">
        <v>0.5</v>
      </c>
      <c r="F951" s="30">
        <v>84.484829000000005</v>
      </c>
    </row>
    <row r="952" spans="2:6" x14ac:dyDescent="0.3">
      <c r="B952" s="27" t="s">
        <v>35</v>
      </c>
      <c r="C952" s="28" t="s">
        <v>7</v>
      </c>
      <c r="D952" s="28" t="s">
        <v>41</v>
      </c>
      <c r="E952" s="28">
        <v>0.5</v>
      </c>
      <c r="F952" s="31">
        <v>84.484829000000005</v>
      </c>
    </row>
    <row r="953" spans="2:6" x14ac:dyDescent="0.3">
      <c r="B953" s="25" t="s">
        <v>35</v>
      </c>
      <c r="C953" s="26" t="s">
        <v>7</v>
      </c>
      <c r="D953" s="26" t="s">
        <v>41</v>
      </c>
      <c r="E953" s="26">
        <v>0.5</v>
      </c>
      <c r="F953" s="30">
        <v>84.484829000000005</v>
      </c>
    </row>
    <row r="954" spans="2:6" x14ac:dyDescent="0.3">
      <c r="B954" s="27" t="s">
        <v>35</v>
      </c>
      <c r="C954" s="28" t="s">
        <v>7</v>
      </c>
      <c r="D954" s="28" t="s">
        <v>41</v>
      </c>
      <c r="E954" s="28">
        <v>0.25</v>
      </c>
      <c r="F954" s="31">
        <v>75.836761999999993</v>
      </c>
    </row>
    <row r="955" spans="2:6" x14ac:dyDescent="0.3">
      <c r="B955" s="25" t="s">
        <v>35</v>
      </c>
      <c r="C955" s="26" t="s">
        <v>7</v>
      </c>
      <c r="D955" s="26" t="s">
        <v>41</v>
      </c>
      <c r="E955" s="26">
        <v>0.25</v>
      </c>
      <c r="F955" s="30">
        <v>75.836761999999993</v>
      </c>
    </row>
    <row r="956" spans="2:6" x14ac:dyDescent="0.3">
      <c r="B956" s="27" t="s">
        <v>35</v>
      </c>
      <c r="C956" s="28" t="s">
        <v>7</v>
      </c>
      <c r="D956" s="28" t="s">
        <v>41</v>
      </c>
      <c r="E956" s="28">
        <v>0.25</v>
      </c>
      <c r="F956" s="31">
        <v>75.836761999999993</v>
      </c>
    </row>
    <row r="957" spans="2:6" x14ac:dyDescent="0.3">
      <c r="B957" s="25" t="s">
        <v>35</v>
      </c>
      <c r="C957" s="26" t="s">
        <v>7</v>
      </c>
      <c r="D957" s="26" t="s">
        <v>41</v>
      </c>
      <c r="E957" s="26">
        <v>0.25</v>
      </c>
      <c r="F957" s="30">
        <v>75.836761999999993</v>
      </c>
    </row>
    <row r="958" spans="2:6" x14ac:dyDescent="0.3">
      <c r="B958" s="27" t="s">
        <v>35</v>
      </c>
      <c r="C958" s="28" t="s">
        <v>7</v>
      </c>
      <c r="D958" s="28" t="s">
        <v>41</v>
      </c>
      <c r="E958" s="28">
        <v>0.05</v>
      </c>
      <c r="F958" s="31">
        <v>65.002243000000007</v>
      </c>
    </row>
    <row r="959" spans="2:6" x14ac:dyDescent="0.3">
      <c r="B959" s="25" t="s">
        <v>35</v>
      </c>
      <c r="C959" s="26" t="s">
        <v>7</v>
      </c>
      <c r="D959" s="26" t="s">
        <v>41</v>
      </c>
      <c r="E959" s="26">
        <v>0.05</v>
      </c>
      <c r="F959" s="30">
        <v>65.002243000000007</v>
      </c>
    </row>
    <row r="960" spans="2:6" x14ac:dyDescent="0.3">
      <c r="B960" s="27" t="s">
        <v>35</v>
      </c>
      <c r="C960" s="28" t="s">
        <v>7</v>
      </c>
      <c r="D960" s="28" t="s">
        <v>41</v>
      </c>
      <c r="E960" s="28">
        <v>0.05</v>
      </c>
      <c r="F960" s="31">
        <v>65.002243000000007</v>
      </c>
    </row>
    <row r="961" spans="2:6" x14ac:dyDescent="0.3">
      <c r="B961" s="25" t="s">
        <v>35</v>
      </c>
      <c r="C961" s="26" t="s">
        <v>7</v>
      </c>
      <c r="D961" s="26" t="s">
        <v>41</v>
      </c>
      <c r="E961" s="26">
        <v>0</v>
      </c>
      <c r="F961" s="30">
        <v>48.629534</v>
      </c>
    </row>
    <row r="962" spans="2:6" x14ac:dyDescent="0.3">
      <c r="B962" s="27" t="s">
        <v>35</v>
      </c>
      <c r="C962" s="28" t="s">
        <v>7</v>
      </c>
      <c r="D962" s="28" t="s">
        <v>41</v>
      </c>
      <c r="E962" s="28" t="s">
        <v>25</v>
      </c>
      <c r="F962" s="31">
        <v>85.858540000000005</v>
      </c>
    </row>
    <row r="963" spans="2:6" x14ac:dyDescent="0.3">
      <c r="B963" s="25" t="s">
        <v>35</v>
      </c>
      <c r="C963" s="26" t="s">
        <v>7</v>
      </c>
      <c r="D963" s="26" t="s">
        <v>42</v>
      </c>
      <c r="E963" s="26">
        <v>1</v>
      </c>
      <c r="F963" s="30">
        <v>300.86382500000002</v>
      </c>
    </row>
    <row r="964" spans="2:6" x14ac:dyDescent="0.3">
      <c r="B964" s="27" t="s">
        <v>35</v>
      </c>
      <c r="C964" s="28" t="s">
        <v>7</v>
      </c>
      <c r="D964" s="28" t="s">
        <v>42</v>
      </c>
      <c r="E964" s="28">
        <v>0.95</v>
      </c>
      <c r="F964" s="31">
        <v>248.34855400000001</v>
      </c>
    </row>
    <row r="965" spans="2:6" x14ac:dyDescent="0.3">
      <c r="B965" s="25" t="s">
        <v>35</v>
      </c>
      <c r="C965" s="26" t="s">
        <v>7</v>
      </c>
      <c r="D965" s="26" t="s">
        <v>42</v>
      </c>
      <c r="E965" s="26">
        <v>0.95</v>
      </c>
      <c r="F965" s="30">
        <v>248.34855400000001</v>
      </c>
    </row>
    <row r="966" spans="2:6" x14ac:dyDescent="0.3">
      <c r="B966" s="27" t="s">
        <v>35</v>
      </c>
      <c r="C966" s="28" t="s">
        <v>7</v>
      </c>
      <c r="D966" s="28" t="s">
        <v>42</v>
      </c>
      <c r="E966" s="28">
        <v>0.95</v>
      </c>
      <c r="F966" s="31">
        <v>248.34855400000001</v>
      </c>
    </row>
    <row r="967" spans="2:6" x14ac:dyDescent="0.3">
      <c r="B967" s="25" t="s">
        <v>35</v>
      </c>
      <c r="C967" s="26" t="s">
        <v>7</v>
      </c>
      <c r="D967" s="26" t="s">
        <v>42</v>
      </c>
      <c r="E967" s="26">
        <v>0.75</v>
      </c>
      <c r="F967" s="30">
        <v>226.88233099999999</v>
      </c>
    </row>
    <row r="968" spans="2:6" x14ac:dyDescent="0.3">
      <c r="B968" s="27" t="s">
        <v>35</v>
      </c>
      <c r="C968" s="28" t="s">
        <v>7</v>
      </c>
      <c r="D968" s="28" t="s">
        <v>42</v>
      </c>
      <c r="E968" s="28">
        <v>0.75</v>
      </c>
      <c r="F968" s="31">
        <v>226.88233099999999</v>
      </c>
    </row>
    <row r="969" spans="2:6" x14ac:dyDescent="0.3">
      <c r="B969" s="25" t="s">
        <v>35</v>
      </c>
      <c r="C969" s="26" t="s">
        <v>7</v>
      </c>
      <c r="D969" s="26" t="s">
        <v>42</v>
      </c>
      <c r="E969" s="26">
        <v>0.75</v>
      </c>
      <c r="F969" s="30">
        <v>226.88233099999999</v>
      </c>
    </row>
    <row r="970" spans="2:6" x14ac:dyDescent="0.3">
      <c r="B970" s="27" t="s">
        <v>35</v>
      </c>
      <c r="C970" s="28" t="s">
        <v>7</v>
      </c>
      <c r="D970" s="28" t="s">
        <v>42</v>
      </c>
      <c r="E970" s="28">
        <v>0.75</v>
      </c>
      <c r="F970" s="31">
        <v>226.88233099999999</v>
      </c>
    </row>
    <row r="971" spans="2:6" x14ac:dyDescent="0.3">
      <c r="B971" s="25" t="s">
        <v>35</v>
      </c>
      <c r="C971" s="26" t="s">
        <v>7</v>
      </c>
      <c r="D971" s="26" t="s">
        <v>42</v>
      </c>
      <c r="E971" s="26">
        <v>0.5</v>
      </c>
      <c r="F971" s="30">
        <v>211.138046</v>
      </c>
    </row>
    <row r="972" spans="2:6" x14ac:dyDescent="0.3">
      <c r="B972" s="27" t="s">
        <v>35</v>
      </c>
      <c r="C972" s="28" t="s">
        <v>7</v>
      </c>
      <c r="D972" s="28" t="s">
        <v>42</v>
      </c>
      <c r="E972" s="28">
        <v>0.5</v>
      </c>
      <c r="F972" s="31">
        <v>211.138046</v>
      </c>
    </row>
    <row r="973" spans="2:6" x14ac:dyDescent="0.3">
      <c r="B973" s="25" t="s">
        <v>35</v>
      </c>
      <c r="C973" s="26" t="s">
        <v>7</v>
      </c>
      <c r="D973" s="26" t="s">
        <v>42</v>
      </c>
      <c r="E973" s="26">
        <v>0.5</v>
      </c>
      <c r="F973" s="30">
        <v>211.138046</v>
      </c>
    </row>
    <row r="974" spans="2:6" x14ac:dyDescent="0.3">
      <c r="B974" s="27" t="s">
        <v>35</v>
      </c>
      <c r="C974" s="28" t="s">
        <v>7</v>
      </c>
      <c r="D974" s="28" t="s">
        <v>42</v>
      </c>
      <c r="E974" s="28">
        <v>0.5</v>
      </c>
      <c r="F974" s="31">
        <v>211.138046</v>
      </c>
    </row>
    <row r="975" spans="2:6" x14ac:dyDescent="0.3">
      <c r="B975" s="25" t="s">
        <v>35</v>
      </c>
      <c r="C975" s="26" t="s">
        <v>7</v>
      </c>
      <c r="D975" s="26" t="s">
        <v>42</v>
      </c>
      <c r="E975" s="26">
        <v>0.5</v>
      </c>
      <c r="F975" s="30">
        <v>211.138046</v>
      </c>
    </row>
    <row r="976" spans="2:6" x14ac:dyDescent="0.3">
      <c r="B976" s="27" t="s">
        <v>35</v>
      </c>
      <c r="C976" s="28" t="s">
        <v>7</v>
      </c>
      <c r="D976" s="28" t="s">
        <v>42</v>
      </c>
      <c r="E976" s="28">
        <v>0.25</v>
      </c>
      <c r="F976" s="31">
        <v>196.38500199999999</v>
      </c>
    </row>
    <row r="977" spans="2:6" x14ac:dyDescent="0.3">
      <c r="B977" s="25" t="s">
        <v>35</v>
      </c>
      <c r="C977" s="26" t="s">
        <v>7</v>
      </c>
      <c r="D977" s="26" t="s">
        <v>42</v>
      </c>
      <c r="E977" s="26">
        <v>0.25</v>
      </c>
      <c r="F977" s="30">
        <v>196.38500199999999</v>
      </c>
    </row>
    <row r="978" spans="2:6" x14ac:dyDescent="0.3">
      <c r="B978" s="27" t="s">
        <v>35</v>
      </c>
      <c r="C978" s="28" t="s">
        <v>7</v>
      </c>
      <c r="D978" s="28" t="s">
        <v>42</v>
      </c>
      <c r="E978" s="28">
        <v>0.25</v>
      </c>
      <c r="F978" s="31">
        <v>196.38500199999999</v>
      </c>
    </row>
    <row r="979" spans="2:6" x14ac:dyDescent="0.3">
      <c r="B979" s="25" t="s">
        <v>35</v>
      </c>
      <c r="C979" s="26" t="s">
        <v>7</v>
      </c>
      <c r="D979" s="26" t="s">
        <v>42</v>
      </c>
      <c r="E979" s="26">
        <v>0.25</v>
      </c>
      <c r="F979" s="30">
        <v>196.38500199999999</v>
      </c>
    </row>
    <row r="980" spans="2:6" x14ac:dyDescent="0.3">
      <c r="B980" s="27" t="s">
        <v>35</v>
      </c>
      <c r="C980" s="28" t="s">
        <v>7</v>
      </c>
      <c r="D980" s="28" t="s">
        <v>42</v>
      </c>
      <c r="E980" s="28">
        <v>0.05</v>
      </c>
      <c r="F980" s="31">
        <v>178.16670300000001</v>
      </c>
    </row>
    <row r="981" spans="2:6" x14ac:dyDescent="0.3">
      <c r="B981" s="25" t="s">
        <v>35</v>
      </c>
      <c r="C981" s="26" t="s">
        <v>7</v>
      </c>
      <c r="D981" s="26" t="s">
        <v>42</v>
      </c>
      <c r="E981" s="26">
        <v>0.05</v>
      </c>
      <c r="F981" s="30">
        <v>178.16670300000001</v>
      </c>
    </row>
    <row r="982" spans="2:6" x14ac:dyDescent="0.3">
      <c r="B982" s="27" t="s">
        <v>35</v>
      </c>
      <c r="C982" s="28" t="s">
        <v>7</v>
      </c>
      <c r="D982" s="28" t="s">
        <v>42</v>
      </c>
      <c r="E982" s="28">
        <v>0.05</v>
      </c>
      <c r="F982" s="31">
        <v>178.16670300000001</v>
      </c>
    </row>
    <row r="983" spans="2:6" x14ac:dyDescent="0.3">
      <c r="B983" s="25" t="s">
        <v>35</v>
      </c>
      <c r="C983" s="26" t="s">
        <v>7</v>
      </c>
      <c r="D983" s="26" t="s">
        <v>42</v>
      </c>
      <c r="E983" s="26">
        <v>0</v>
      </c>
      <c r="F983" s="30">
        <v>147.33074300000001</v>
      </c>
    </row>
    <row r="984" spans="2:6" x14ac:dyDescent="0.3">
      <c r="B984" s="27" t="s">
        <v>35</v>
      </c>
      <c r="C984" s="28" t="s">
        <v>7</v>
      </c>
      <c r="D984" s="28" t="s">
        <v>42</v>
      </c>
      <c r="E984" s="28" t="s">
        <v>25</v>
      </c>
      <c r="F984" s="31">
        <v>211.956277</v>
      </c>
    </row>
    <row r="985" spans="2:6" x14ac:dyDescent="0.3">
      <c r="B985" s="25" t="s">
        <v>35</v>
      </c>
      <c r="C985" s="26" t="s">
        <v>7</v>
      </c>
      <c r="D985" s="26" t="s">
        <v>43</v>
      </c>
      <c r="E985" s="26">
        <v>1</v>
      </c>
      <c r="F985" s="30">
        <v>25595686.52</v>
      </c>
    </row>
    <row r="986" spans="2:6" x14ac:dyDescent="0.3">
      <c r="B986" s="27" t="s">
        <v>35</v>
      </c>
      <c r="C986" s="28" t="s">
        <v>7</v>
      </c>
      <c r="D986" s="28" t="s">
        <v>43</v>
      </c>
      <c r="E986" s="28">
        <v>0.95</v>
      </c>
      <c r="F986" s="31">
        <v>19109421.539999999</v>
      </c>
    </row>
    <row r="987" spans="2:6" x14ac:dyDescent="0.3">
      <c r="B987" s="25" t="s">
        <v>35</v>
      </c>
      <c r="C987" s="26" t="s">
        <v>7</v>
      </c>
      <c r="D987" s="26" t="s">
        <v>43</v>
      </c>
      <c r="E987" s="26">
        <v>0.95</v>
      </c>
      <c r="F987" s="30">
        <v>19109421.539999999</v>
      </c>
    </row>
    <row r="988" spans="2:6" x14ac:dyDescent="0.3">
      <c r="B988" s="27" t="s">
        <v>35</v>
      </c>
      <c r="C988" s="28" t="s">
        <v>7</v>
      </c>
      <c r="D988" s="28" t="s">
        <v>43</v>
      </c>
      <c r="E988" s="28">
        <v>0.95</v>
      </c>
      <c r="F988" s="31">
        <v>19109421.539999999</v>
      </c>
    </row>
    <row r="989" spans="2:6" x14ac:dyDescent="0.3">
      <c r="B989" s="25" t="s">
        <v>35</v>
      </c>
      <c r="C989" s="26" t="s">
        <v>7</v>
      </c>
      <c r="D989" s="26" t="s">
        <v>43</v>
      </c>
      <c r="E989" s="26">
        <v>0.75</v>
      </c>
      <c r="F989" s="30">
        <v>15912152.26</v>
      </c>
    </row>
    <row r="990" spans="2:6" x14ac:dyDescent="0.3">
      <c r="B990" s="27" t="s">
        <v>35</v>
      </c>
      <c r="C990" s="28" t="s">
        <v>7</v>
      </c>
      <c r="D990" s="28" t="s">
        <v>43</v>
      </c>
      <c r="E990" s="28">
        <v>0.75</v>
      </c>
      <c r="F990" s="31">
        <v>15912152.26</v>
      </c>
    </row>
    <row r="991" spans="2:6" x14ac:dyDescent="0.3">
      <c r="B991" s="25" t="s">
        <v>35</v>
      </c>
      <c r="C991" s="26" t="s">
        <v>7</v>
      </c>
      <c r="D991" s="26" t="s">
        <v>43</v>
      </c>
      <c r="E991" s="26">
        <v>0.75</v>
      </c>
      <c r="F991" s="30">
        <v>15912152.26</v>
      </c>
    </row>
    <row r="992" spans="2:6" x14ac:dyDescent="0.3">
      <c r="B992" s="27" t="s">
        <v>35</v>
      </c>
      <c r="C992" s="28" t="s">
        <v>7</v>
      </c>
      <c r="D992" s="28" t="s">
        <v>43</v>
      </c>
      <c r="E992" s="28">
        <v>0.75</v>
      </c>
      <c r="F992" s="31">
        <v>15912152.26</v>
      </c>
    </row>
    <row r="993" spans="2:6" x14ac:dyDescent="0.3">
      <c r="B993" s="25" t="s">
        <v>35</v>
      </c>
      <c r="C993" s="26" t="s">
        <v>7</v>
      </c>
      <c r="D993" s="26" t="s">
        <v>43</v>
      </c>
      <c r="E993" s="26">
        <v>0.5</v>
      </c>
      <c r="F993" s="30">
        <v>13731944.560000001</v>
      </c>
    </row>
    <row r="994" spans="2:6" x14ac:dyDescent="0.3">
      <c r="B994" s="27" t="s">
        <v>35</v>
      </c>
      <c r="C994" s="28" t="s">
        <v>7</v>
      </c>
      <c r="D994" s="28" t="s">
        <v>43</v>
      </c>
      <c r="E994" s="28">
        <v>0.5</v>
      </c>
      <c r="F994" s="31">
        <v>13731944.560000001</v>
      </c>
    </row>
    <row r="995" spans="2:6" x14ac:dyDescent="0.3">
      <c r="B995" s="25" t="s">
        <v>35</v>
      </c>
      <c r="C995" s="26" t="s">
        <v>7</v>
      </c>
      <c r="D995" s="26" t="s">
        <v>43</v>
      </c>
      <c r="E995" s="26">
        <v>0.5</v>
      </c>
      <c r="F995" s="30">
        <v>13731944.560000001</v>
      </c>
    </row>
    <row r="996" spans="2:6" x14ac:dyDescent="0.3">
      <c r="B996" s="27" t="s">
        <v>35</v>
      </c>
      <c r="C996" s="28" t="s">
        <v>7</v>
      </c>
      <c r="D996" s="28" t="s">
        <v>43</v>
      </c>
      <c r="E996" s="28">
        <v>0.5</v>
      </c>
      <c r="F996" s="31">
        <v>13731944.560000001</v>
      </c>
    </row>
    <row r="997" spans="2:6" x14ac:dyDescent="0.3">
      <c r="B997" s="25" t="s">
        <v>35</v>
      </c>
      <c r="C997" s="26" t="s">
        <v>7</v>
      </c>
      <c r="D997" s="26" t="s">
        <v>43</v>
      </c>
      <c r="E997" s="26">
        <v>0.5</v>
      </c>
      <c r="F997" s="30">
        <v>13731944.560000001</v>
      </c>
    </row>
    <row r="998" spans="2:6" x14ac:dyDescent="0.3">
      <c r="B998" s="27" t="s">
        <v>35</v>
      </c>
      <c r="C998" s="28" t="s">
        <v>7</v>
      </c>
      <c r="D998" s="28" t="s">
        <v>43</v>
      </c>
      <c r="E998" s="28">
        <v>0.25</v>
      </c>
      <c r="F998" s="31">
        <v>11981123.65</v>
      </c>
    </row>
    <row r="999" spans="2:6" x14ac:dyDescent="0.3">
      <c r="B999" s="25" t="s">
        <v>35</v>
      </c>
      <c r="C999" s="26" t="s">
        <v>7</v>
      </c>
      <c r="D999" s="26" t="s">
        <v>43</v>
      </c>
      <c r="E999" s="26">
        <v>0.25</v>
      </c>
      <c r="F999" s="30">
        <v>11981123.65</v>
      </c>
    </row>
    <row r="1000" spans="2:6" x14ac:dyDescent="0.3">
      <c r="B1000" s="27" t="s">
        <v>35</v>
      </c>
      <c r="C1000" s="28" t="s">
        <v>7</v>
      </c>
      <c r="D1000" s="28" t="s">
        <v>43</v>
      </c>
      <c r="E1000" s="28">
        <v>0.25</v>
      </c>
      <c r="F1000" s="31">
        <v>11981123.65</v>
      </c>
    </row>
    <row r="1001" spans="2:6" x14ac:dyDescent="0.3">
      <c r="B1001" s="25" t="s">
        <v>35</v>
      </c>
      <c r="C1001" s="26" t="s">
        <v>7</v>
      </c>
      <c r="D1001" s="26" t="s">
        <v>43</v>
      </c>
      <c r="E1001" s="26">
        <v>0.25</v>
      </c>
      <c r="F1001" s="30">
        <v>11981123.65</v>
      </c>
    </row>
    <row r="1002" spans="2:6" x14ac:dyDescent="0.3">
      <c r="B1002" s="27" t="s">
        <v>35</v>
      </c>
      <c r="C1002" s="28" t="s">
        <v>7</v>
      </c>
      <c r="D1002" s="28" t="s">
        <v>43</v>
      </c>
      <c r="E1002" s="28">
        <v>0.05</v>
      </c>
      <c r="F1002" s="31">
        <v>9599063.1659999993</v>
      </c>
    </row>
    <row r="1003" spans="2:6" x14ac:dyDescent="0.3">
      <c r="B1003" s="25" t="s">
        <v>35</v>
      </c>
      <c r="C1003" s="26" t="s">
        <v>7</v>
      </c>
      <c r="D1003" s="26" t="s">
        <v>43</v>
      </c>
      <c r="E1003" s="26">
        <v>0.05</v>
      </c>
      <c r="F1003" s="30">
        <v>9599063.1659999993</v>
      </c>
    </row>
    <row r="1004" spans="2:6" x14ac:dyDescent="0.3">
      <c r="B1004" s="27" t="s">
        <v>35</v>
      </c>
      <c r="C1004" s="28" t="s">
        <v>7</v>
      </c>
      <c r="D1004" s="28" t="s">
        <v>43</v>
      </c>
      <c r="E1004" s="28">
        <v>0.05</v>
      </c>
      <c r="F1004" s="31">
        <v>9599063.1659999993</v>
      </c>
    </row>
    <row r="1005" spans="2:6" x14ac:dyDescent="0.3">
      <c r="B1005" s="25" t="s">
        <v>35</v>
      </c>
      <c r="C1005" s="26" t="s">
        <v>7</v>
      </c>
      <c r="D1005" s="26" t="s">
        <v>43</v>
      </c>
      <c r="E1005" s="26">
        <v>0</v>
      </c>
      <c r="F1005" s="30">
        <v>5026297.7910000002</v>
      </c>
    </row>
    <row r="1006" spans="2:6" x14ac:dyDescent="0.3">
      <c r="B1006" s="27" t="s">
        <v>35</v>
      </c>
      <c r="C1006" s="28" t="s">
        <v>7</v>
      </c>
      <c r="D1006" s="28" t="s">
        <v>43</v>
      </c>
      <c r="E1006" s="28" t="s">
        <v>25</v>
      </c>
      <c r="F1006" s="31">
        <v>13995511.82</v>
      </c>
    </row>
    <row r="1007" spans="2:6" x14ac:dyDescent="0.3">
      <c r="B1007" s="25" t="s">
        <v>35</v>
      </c>
      <c r="C1007" s="26" t="s">
        <v>7</v>
      </c>
      <c r="D1007" s="26" t="s">
        <v>44</v>
      </c>
      <c r="E1007" s="26">
        <v>1</v>
      </c>
      <c r="F1007" s="30">
        <v>165.310191</v>
      </c>
    </row>
    <row r="1008" spans="2:6" x14ac:dyDescent="0.3">
      <c r="B1008" s="27" t="s">
        <v>35</v>
      </c>
      <c r="C1008" s="28" t="s">
        <v>7</v>
      </c>
      <c r="D1008" s="28" t="s">
        <v>44</v>
      </c>
      <c r="E1008" s="28">
        <v>0.95</v>
      </c>
      <c r="F1008" s="31">
        <v>117.00379100000001</v>
      </c>
    </row>
    <row r="1009" spans="2:6" x14ac:dyDescent="0.3">
      <c r="B1009" s="25" t="s">
        <v>35</v>
      </c>
      <c r="C1009" s="26" t="s">
        <v>7</v>
      </c>
      <c r="D1009" s="26" t="s">
        <v>44</v>
      </c>
      <c r="E1009" s="26">
        <v>0.95</v>
      </c>
      <c r="F1009" s="30">
        <v>117.00379100000001</v>
      </c>
    </row>
    <row r="1010" spans="2:6" x14ac:dyDescent="0.3">
      <c r="B1010" s="27" t="s">
        <v>35</v>
      </c>
      <c r="C1010" s="28" t="s">
        <v>7</v>
      </c>
      <c r="D1010" s="28" t="s">
        <v>44</v>
      </c>
      <c r="E1010" s="28">
        <v>0.95</v>
      </c>
      <c r="F1010" s="31">
        <v>117.00379100000001</v>
      </c>
    </row>
    <row r="1011" spans="2:6" x14ac:dyDescent="0.3">
      <c r="B1011" s="25" t="s">
        <v>35</v>
      </c>
      <c r="C1011" s="26" t="s">
        <v>7</v>
      </c>
      <c r="D1011" s="26" t="s">
        <v>44</v>
      </c>
      <c r="E1011" s="26">
        <v>0.75</v>
      </c>
      <c r="F1011" s="30">
        <v>99.104389999999995</v>
      </c>
    </row>
    <row r="1012" spans="2:6" x14ac:dyDescent="0.3">
      <c r="B1012" s="27" t="s">
        <v>35</v>
      </c>
      <c r="C1012" s="28" t="s">
        <v>7</v>
      </c>
      <c r="D1012" s="28" t="s">
        <v>44</v>
      </c>
      <c r="E1012" s="28">
        <v>0.75</v>
      </c>
      <c r="F1012" s="31">
        <v>99.104389999999995</v>
      </c>
    </row>
    <row r="1013" spans="2:6" x14ac:dyDescent="0.3">
      <c r="B1013" s="25" t="s">
        <v>35</v>
      </c>
      <c r="C1013" s="26" t="s">
        <v>7</v>
      </c>
      <c r="D1013" s="26" t="s">
        <v>44</v>
      </c>
      <c r="E1013" s="26">
        <v>0.75</v>
      </c>
      <c r="F1013" s="30">
        <v>99.104389999999995</v>
      </c>
    </row>
    <row r="1014" spans="2:6" x14ac:dyDescent="0.3">
      <c r="B1014" s="27" t="s">
        <v>35</v>
      </c>
      <c r="C1014" s="28" t="s">
        <v>7</v>
      </c>
      <c r="D1014" s="28" t="s">
        <v>44</v>
      </c>
      <c r="E1014" s="28">
        <v>0.75</v>
      </c>
      <c r="F1014" s="31">
        <v>99.104389999999995</v>
      </c>
    </row>
    <row r="1015" spans="2:6" x14ac:dyDescent="0.3">
      <c r="B1015" s="25" t="s">
        <v>35</v>
      </c>
      <c r="C1015" s="26" t="s">
        <v>7</v>
      </c>
      <c r="D1015" s="26" t="s">
        <v>44</v>
      </c>
      <c r="E1015" s="26">
        <v>0.5</v>
      </c>
      <c r="F1015" s="30">
        <v>88.709069999999997</v>
      </c>
    </row>
    <row r="1016" spans="2:6" x14ac:dyDescent="0.3">
      <c r="B1016" s="27" t="s">
        <v>35</v>
      </c>
      <c r="C1016" s="28" t="s">
        <v>7</v>
      </c>
      <c r="D1016" s="28" t="s">
        <v>44</v>
      </c>
      <c r="E1016" s="28">
        <v>0.5</v>
      </c>
      <c r="F1016" s="31">
        <v>88.709069999999997</v>
      </c>
    </row>
    <row r="1017" spans="2:6" x14ac:dyDescent="0.3">
      <c r="B1017" s="25" t="s">
        <v>35</v>
      </c>
      <c r="C1017" s="26" t="s">
        <v>7</v>
      </c>
      <c r="D1017" s="26" t="s">
        <v>44</v>
      </c>
      <c r="E1017" s="26">
        <v>0.5</v>
      </c>
      <c r="F1017" s="30">
        <v>88.709069999999997</v>
      </c>
    </row>
    <row r="1018" spans="2:6" x14ac:dyDescent="0.3">
      <c r="B1018" s="27" t="s">
        <v>35</v>
      </c>
      <c r="C1018" s="28" t="s">
        <v>7</v>
      </c>
      <c r="D1018" s="28" t="s">
        <v>44</v>
      </c>
      <c r="E1018" s="28">
        <v>0.5</v>
      </c>
      <c r="F1018" s="31">
        <v>88.709069999999997</v>
      </c>
    </row>
    <row r="1019" spans="2:6" x14ac:dyDescent="0.3">
      <c r="B1019" s="25" t="s">
        <v>35</v>
      </c>
      <c r="C1019" s="26" t="s">
        <v>7</v>
      </c>
      <c r="D1019" s="26" t="s">
        <v>44</v>
      </c>
      <c r="E1019" s="26">
        <v>0.5</v>
      </c>
      <c r="F1019" s="30">
        <v>88.709069999999997</v>
      </c>
    </row>
    <row r="1020" spans="2:6" x14ac:dyDescent="0.3">
      <c r="B1020" s="27" t="s">
        <v>35</v>
      </c>
      <c r="C1020" s="28" t="s">
        <v>7</v>
      </c>
      <c r="D1020" s="28" t="s">
        <v>44</v>
      </c>
      <c r="E1020" s="28">
        <v>0.25</v>
      </c>
      <c r="F1020" s="31">
        <v>79.628600000000006</v>
      </c>
    </row>
    <row r="1021" spans="2:6" x14ac:dyDescent="0.3">
      <c r="B1021" s="25" t="s">
        <v>35</v>
      </c>
      <c r="C1021" s="26" t="s">
        <v>7</v>
      </c>
      <c r="D1021" s="26" t="s">
        <v>44</v>
      </c>
      <c r="E1021" s="26">
        <v>0.25</v>
      </c>
      <c r="F1021" s="30">
        <v>79.628600000000006</v>
      </c>
    </row>
    <row r="1022" spans="2:6" x14ac:dyDescent="0.3">
      <c r="B1022" s="27" t="s">
        <v>35</v>
      </c>
      <c r="C1022" s="28" t="s">
        <v>7</v>
      </c>
      <c r="D1022" s="28" t="s">
        <v>44</v>
      </c>
      <c r="E1022" s="28">
        <v>0.25</v>
      </c>
      <c r="F1022" s="31">
        <v>79.628600000000006</v>
      </c>
    </row>
    <row r="1023" spans="2:6" x14ac:dyDescent="0.3">
      <c r="B1023" s="25" t="s">
        <v>35</v>
      </c>
      <c r="C1023" s="26" t="s">
        <v>7</v>
      </c>
      <c r="D1023" s="26" t="s">
        <v>44</v>
      </c>
      <c r="E1023" s="26">
        <v>0.25</v>
      </c>
      <c r="F1023" s="30">
        <v>79.628600000000006</v>
      </c>
    </row>
    <row r="1024" spans="2:6" x14ac:dyDescent="0.3">
      <c r="B1024" s="27" t="s">
        <v>35</v>
      </c>
      <c r="C1024" s="28" t="s">
        <v>7</v>
      </c>
      <c r="D1024" s="28" t="s">
        <v>44</v>
      </c>
      <c r="E1024" s="28">
        <v>0.05</v>
      </c>
      <c r="F1024" s="31">
        <v>68.252354999999994</v>
      </c>
    </row>
    <row r="1025" spans="2:6" x14ac:dyDescent="0.3">
      <c r="B1025" s="25" t="s">
        <v>35</v>
      </c>
      <c r="C1025" s="26" t="s">
        <v>7</v>
      </c>
      <c r="D1025" s="26" t="s">
        <v>44</v>
      </c>
      <c r="E1025" s="26">
        <v>0.05</v>
      </c>
      <c r="F1025" s="30">
        <v>68.252354999999994</v>
      </c>
    </row>
    <row r="1026" spans="2:6" x14ac:dyDescent="0.3">
      <c r="B1026" s="27" t="s">
        <v>35</v>
      </c>
      <c r="C1026" s="28" t="s">
        <v>7</v>
      </c>
      <c r="D1026" s="28" t="s">
        <v>44</v>
      </c>
      <c r="E1026" s="28">
        <v>0.05</v>
      </c>
      <c r="F1026" s="31">
        <v>68.252354999999994</v>
      </c>
    </row>
    <row r="1027" spans="2:6" x14ac:dyDescent="0.3">
      <c r="B1027" s="25" t="s">
        <v>35</v>
      </c>
      <c r="C1027" s="26" t="s">
        <v>7</v>
      </c>
      <c r="D1027" s="26" t="s">
        <v>44</v>
      </c>
      <c r="E1027" s="26">
        <v>0</v>
      </c>
      <c r="F1027" s="30">
        <v>51.061010000000003</v>
      </c>
    </row>
    <row r="1028" spans="2:6" x14ac:dyDescent="0.3">
      <c r="B1028" s="27" t="s">
        <v>35</v>
      </c>
      <c r="C1028" s="28" t="s">
        <v>7</v>
      </c>
      <c r="D1028" s="28" t="s">
        <v>44</v>
      </c>
      <c r="E1028" s="28" t="s">
        <v>25</v>
      </c>
      <c r="F1028" s="31">
        <v>90.151466999999997</v>
      </c>
    </row>
    <row r="1029" spans="2:6" x14ac:dyDescent="0.3">
      <c r="B1029" s="25" t="s">
        <v>35</v>
      </c>
      <c r="C1029" s="26" t="s">
        <v>8</v>
      </c>
      <c r="D1029" s="26" t="s">
        <v>36</v>
      </c>
      <c r="E1029" s="26">
        <v>1</v>
      </c>
      <c r="F1029" s="30">
        <v>233225.47500000001</v>
      </c>
    </row>
    <row r="1030" spans="2:6" x14ac:dyDescent="0.3">
      <c r="B1030" s="27" t="s">
        <v>35</v>
      </c>
      <c r="C1030" s="28" t="s">
        <v>8</v>
      </c>
      <c r="D1030" s="28" t="s">
        <v>36</v>
      </c>
      <c r="E1030" s="28">
        <v>0.95</v>
      </c>
      <c r="F1030" s="31">
        <v>184006.92499999999</v>
      </c>
    </row>
    <row r="1031" spans="2:6" x14ac:dyDescent="0.3">
      <c r="B1031" s="25" t="s">
        <v>35</v>
      </c>
      <c r="C1031" s="26" t="s">
        <v>8</v>
      </c>
      <c r="D1031" s="26" t="s">
        <v>36</v>
      </c>
      <c r="E1031" s="26">
        <v>0.95</v>
      </c>
      <c r="F1031" s="30">
        <v>184006.92499999999</v>
      </c>
    </row>
    <row r="1032" spans="2:6" x14ac:dyDescent="0.3">
      <c r="B1032" s="27" t="s">
        <v>35</v>
      </c>
      <c r="C1032" s="28" t="s">
        <v>8</v>
      </c>
      <c r="D1032" s="28" t="s">
        <v>36</v>
      </c>
      <c r="E1032" s="28">
        <v>0.95</v>
      </c>
      <c r="F1032" s="31">
        <v>184006.92499999999</v>
      </c>
    </row>
    <row r="1033" spans="2:6" x14ac:dyDescent="0.3">
      <c r="B1033" s="25" t="s">
        <v>35</v>
      </c>
      <c r="C1033" s="26" t="s">
        <v>8</v>
      </c>
      <c r="D1033" s="26" t="s">
        <v>36</v>
      </c>
      <c r="E1033" s="26">
        <v>0.75</v>
      </c>
      <c r="F1033" s="30">
        <v>164877.25</v>
      </c>
    </row>
    <row r="1034" spans="2:6" x14ac:dyDescent="0.3">
      <c r="B1034" s="27" t="s">
        <v>35</v>
      </c>
      <c r="C1034" s="28" t="s">
        <v>8</v>
      </c>
      <c r="D1034" s="28" t="s">
        <v>36</v>
      </c>
      <c r="E1034" s="28">
        <v>0.75</v>
      </c>
      <c r="F1034" s="31">
        <v>164877.25</v>
      </c>
    </row>
    <row r="1035" spans="2:6" x14ac:dyDescent="0.3">
      <c r="B1035" s="25" t="s">
        <v>35</v>
      </c>
      <c r="C1035" s="26" t="s">
        <v>8</v>
      </c>
      <c r="D1035" s="26" t="s">
        <v>36</v>
      </c>
      <c r="E1035" s="26">
        <v>0.75</v>
      </c>
      <c r="F1035" s="30">
        <v>164877.25</v>
      </c>
    </row>
    <row r="1036" spans="2:6" x14ac:dyDescent="0.3">
      <c r="B1036" s="27" t="s">
        <v>35</v>
      </c>
      <c r="C1036" s="28" t="s">
        <v>8</v>
      </c>
      <c r="D1036" s="28" t="s">
        <v>36</v>
      </c>
      <c r="E1036" s="28">
        <v>0.75</v>
      </c>
      <c r="F1036" s="31">
        <v>164877.25</v>
      </c>
    </row>
    <row r="1037" spans="2:6" x14ac:dyDescent="0.3">
      <c r="B1037" s="25" t="s">
        <v>35</v>
      </c>
      <c r="C1037" s="26" t="s">
        <v>8</v>
      </c>
      <c r="D1037" s="26" t="s">
        <v>36</v>
      </c>
      <c r="E1037" s="26">
        <v>0.5</v>
      </c>
      <c r="F1037" s="30">
        <v>154358.375</v>
      </c>
    </row>
    <row r="1038" spans="2:6" x14ac:dyDescent="0.3">
      <c r="B1038" s="27" t="s">
        <v>35</v>
      </c>
      <c r="C1038" s="28" t="s">
        <v>8</v>
      </c>
      <c r="D1038" s="28" t="s">
        <v>36</v>
      </c>
      <c r="E1038" s="28">
        <v>0.5</v>
      </c>
      <c r="F1038" s="31">
        <v>154358.375</v>
      </c>
    </row>
    <row r="1039" spans="2:6" x14ac:dyDescent="0.3">
      <c r="B1039" s="25" t="s">
        <v>35</v>
      </c>
      <c r="C1039" s="26" t="s">
        <v>8</v>
      </c>
      <c r="D1039" s="26" t="s">
        <v>36</v>
      </c>
      <c r="E1039" s="26">
        <v>0.5</v>
      </c>
      <c r="F1039" s="30">
        <v>154358.375</v>
      </c>
    </row>
    <row r="1040" spans="2:6" x14ac:dyDescent="0.3">
      <c r="B1040" s="27" t="s">
        <v>35</v>
      </c>
      <c r="C1040" s="28" t="s">
        <v>8</v>
      </c>
      <c r="D1040" s="28" t="s">
        <v>36</v>
      </c>
      <c r="E1040" s="28">
        <v>0.5</v>
      </c>
      <c r="F1040" s="31">
        <v>154358.375</v>
      </c>
    </row>
    <row r="1041" spans="2:6" x14ac:dyDescent="0.3">
      <c r="B1041" s="25" t="s">
        <v>35</v>
      </c>
      <c r="C1041" s="26" t="s">
        <v>8</v>
      </c>
      <c r="D1041" s="26" t="s">
        <v>36</v>
      </c>
      <c r="E1041" s="26">
        <v>0.5</v>
      </c>
      <c r="F1041" s="30">
        <v>154358.375</v>
      </c>
    </row>
    <row r="1042" spans="2:6" x14ac:dyDescent="0.3">
      <c r="B1042" s="27" t="s">
        <v>35</v>
      </c>
      <c r="C1042" s="28" t="s">
        <v>8</v>
      </c>
      <c r="D1042" s="28" t="s">
        <v>36</v>
      </c>
      <c r="E1042" s="28">
        <v>0.25</v>
      </c>
      <c r="F1042" s="31">
        <v>143961.8125</v>
      </c>
    </row>
    <row r="1043" spans="2:6" x14ac:dyDescent="0.3">
      <c r="B1043" s="25" t="s">
        <v>35</v>
      </c>
      <c r="C1043" s="26" t="s">
        <v>8</v>
      </c>
      <c r="D1043" s="26" t="s">
        <v>36</v>
      </c>
      <c r="E1043" s="26">
        <v>0.25</v>
      </c>
      <c r="F1043" s="30">
        <v>143961.8125</v>
      </c>
    </row>
    <row r="1044" spans="2:6" x14ac:dyDescent="0.3">
      <c r="B1044" s="27" t="s">
        <v>35</v>
      </c>
      <c r="C1044" s="28" t="s">
        <v>8</v>
      </c>
      <c r="D1044" s="28" t="s">
        <v>36</v>
      </c>
      <c r="E1044" s="28">
        <v>0.25</v>
      </c>
      <c r="F1044" s="31">
        <v>143961.8125</v>
      </c>
    </row>
    <row r="1045" spans="2:6" x14ac:dyDescent="0.3">
      <c r="B1045" s="25" t="s">
        <v>35</v>
      </c>
      <c r="C1045" s="26" t="s">
        <v>8</v>
      </c>
      <c r="D1045" s="26" t="s">
        <v>36</v>
      </c>
      <c r="E1045" s="26">
        <v>0.25</v>
      </c>
      <c r="F1045" s="30">
        <v>143961.8125</v>
      </c>
    </row>
    <row r="1046" spans="2:6" x14ac:dyDescent="0.3">
      <c r="B1046" s="27" t="s">
        <v>35</v>
      </c>
      <c r="C1046" s="28" t="s">
        <v>8</v>
      </c>
      <c r="D1046" s="28" t="s">
        <v>36</v>
      </c>
      <c r="E1046" s="28">
        <v>0.05</v>
      </c>
      <c r="F1046" s="31">
        <v>128574.9</v>
      </c>
    </row>
    <row r="1047" spans="2:6" x14ac:dyDescent="0.3">
      <c r="B1047" s="25" t="s">
        <v>35</v>
      </c>
      <c r="C1047" s="26" t="s">
        <v>8</v>
      </c>
      <c r="D1047" s="26" t="s">
        <v>36</v>
      </c>
      <c r="E1047" s="26">
        <v>0.05</v>
      </c>
      <c r="F1047" s="30">
        <v>128574.9</v>
      </c>
    </row>
    <row r="1048" spans="2:6" x14ac:dyDescent="0.3">
      <c r="B1048" s="27" t="s">
        <v>35</v>
      </c>
      <c r="C1048" s="28" t="s">
        <v>8</v>
      </c>
      <c r="D1048" s="28" t="s">
        <v>36</v>
      </c>
      <c r="E1048" s="28">
        <v>0.05</v>
      </c>
      <c r="F1048" s="31">
        <v>128574.9</v>
      </c>
    </row>
    <row r="1049" spans="2:6" x14ac:dyDescent="0.3">
      <c r="B1049" s="25" t="s">
        <v>35</v>
      </c>
      <c r="C1049" s="26" t="s">
        <v>8</v>
      </c>
      <c r="D1049" s="26" t="s">
        <v>36</v>
      </c>
      <c r="E1049" s="26">
        <v>0</v>
      </c>
      <c r="F1049" s="30">
        <v>92468.25</v>
      </c>
    </row>
    <row r="1050" spans="2:6" x14ac:dyDescent="0.3">
      <c r="B1050" s="27" t="s">
        <v>35</v>
      </c>
      <c r="C1050" s="28" t="s">
        <v>8</v>
      </c>
      <c r="D1050" s="28" t="s">
        <v>36</v>
      </c>
      <c r="E1050" s="28" t="s">
        <v>25</v>
      </c>
      <c r="F1050" s="31">
        <v>154919.30009999999</v>
      </c>
    </row>
    <row r="1051" spans="2:6" x14ac:dyDescent="0.3">
      <c r="B1051" s="25" t="s">
        <v>35</v>
      </c>
      <c r="C1051" s="26" t="s">
        <v>8</v>
      </c>
      <c r="D1051" s="26" t="s">
        <v>37</v>
      </c>
      <c r="E1051" s="26">
        <v>1</v>
      </c>
      <c r="F1051" s="30">
        <v>61710296.579999998</v>
      </c>
    </row>
    <row r="1052" spans="2:6" x14ac:dyDescent="0.3">
      <c r="B1052" s="27" t="s">
        <v>35</v>
      </c>
      <c r="C1052" s="28" t="s">
        <v>8</v>
      </c>
      <c r="D1052" s="28" t="s">
        <v>37</v>
      </c>
      <c r="E1052" s="28">
        <v>0.95</v>
      </c>
      <c r="F1052" s="31">
        <v>45107219.159999996</v>
      </c>
    </row>
    <row r="1053" spans="2:6" x14ac:dyDescent="0.3">
      <c r="B1053" s="25" t="s">
        <v>35</v>
      </c>
      <c r="C1053" s="26" t="s">
        <v>8</v>
      </c>
      <c r="D1053" s="26" t="s">
        <v>37</v>
      </c>
      <c r="E1053" s="26">
        <v>0.95</v>
      </c>
      <c r="F1053" s="30">
        <v>45107219.159999996</v>
      </c>
    </row>
    <row r="1054" spans="2:6" x14ac:dyDescent="0.3">
      <c r="B1054" s="27" t="s">
        <v>35</v>
      </c>
      <c r="C1054" s="28" t="s">
        <v>8</v>
      </c>
      <c r="D1054" s="28" t="s">
        <v>37</v>
      </c>
      <c r="E1054" s="28">
        <v>0.95</v>
      </c>
      <c r="F1054" s="31">
        <v>45107219.159999996</v>
      </c>
    </row>
    <row r="1055" spans="2:6" x14ac:dyDescent="0.3">
      <c r="B1055" s="25" t="s">
        <v>35</v>
      </c>
      <c r="C1055" s="26" t="s">
        <v>8</v>
      </c>
      <c r="D1055" s="26" t="s">
        <v>37</v>
      </c>
      <c r="E1055" s="26">
        <v>0.75</v>
      </c>
      <c r="F1055" s="30">
        <v>38613469.689999998</v>
      </c>
    </row>
    <row r="1056" spans="2:6" x14ac:dyDescent="0.3">
      <c r="B1056" s="27" t="s">
        <v>35</v>
      </c>
      <c r="C1056" s="28" t="s">
        <v>8</v>
      </c>
      <c r="D1056" s="28" t="s">
        <v>37</v>
      </c>
      <c r="E1056" s="28">
        <v>0.75</v>
      </c>
      <c r="F1056" s="31">
        <v>38613469.689999998</v>
      </c>
    </row>
    <row r="1057" spans="2:6" x14ac:dyDescent="0.3">
      <c r="B1057" s="25" t="s">
        <v>35</v>
      </c>
      <c r="C1057" s="26" t="s">
        <v>8</v>
      </c>
      <c r="D1057" s="26" t="s">
        <v>37</v>
      </c>
      <c r="E1057" s="26">
        <v>0.75</v>
      </c>
      <c r="F1057" s="30">
        <v>38613469.689999998</v>
      </c>
    </row>
    <row r="1058" spans="2:6" x14ac:dyDescent="0.3">
      <c r="B1058" s="27" t="s">
        <v>35</v>
      </c>
      <c r="C1058" s="28" t="s">
        <v>8</v>
      </c>
      <c r="D1058" s="28" t="s">
        <v>37</v>
      </c>
      <c r="E1058" s="28">
        <v>0.75</v>
      </c>
      <c r="F1058" s="31">
        <v>38613469.689999998</v>
      </c>
    </row>
    <row r="1059" spans="2:6" x14ac:dyDescent="0.3">
      <c r="B1059" s="25" t="s">
        <v>35</v>
      </c>
      <c r="C1059" s="26" t="s">
        <v>8</v>
      </c>
      <c r="D1059" s="26" t="s">
        <v>37</v>
      </c>
      <c r="E1059" s="26">
        <v>0.5</v>
      </c>
      <c r="F1059" s="30">
        <v>34287144.32</v>
      </c>
    </row>
    <row r="1060" spans="2:6" x14ac:dyDescent="0.3">
      <c r="B1060" s="27" t="s">
        <v>35</v>
      </c>
      <c r="C1060" s="28" t="s">
        <v>8</v>
      </c>
      <c r="D1060" s="28" t="s">
        <v>37</v>
      </c>
      <c r="E1060" s="28">
        <v>0.5</v>
      </c>
      <c r="F1060" s="31">
        <v>34287144.32</v>
      </c>
    </row>
    <row r="1061" spans="2:6" x14ac:dyDescent="0.3">
      <c r="B1061" s="25" t="s">
        <v>35</v>
      </c>
      <c r="C1061" s="26" t="s">
        <v>8</v>
      </c>
      <c r="D1061" s="26" t="s">
        <v>37</v>
      </c>
      <c r="E1061" s="26">
        <v>0.5</v>
      </c>
      <c r="F1061" s="30">
        <v>34287144.32</v>
      </c>
    </row>
    <row r="1062" spans="2:6" x14ac:dyDescent="0.3">
      <c r="B1062" s="27" t="s">
        <v>35</v>
      </c>
      <c r="C1062" s="28" t="s">
        <v>8</v>
      </c>
      <c r="D1062" s="28" t="s">
        <v>37</v>
      </c>
      <c r="E1062" s="28">
        <v>0.5</v>
      </c>
      <c r="F1062" s="31">
        <v>34287144.32</v>
      </c>
    </row>
    <row r="1063" spans="2:6" x14ac:dyDescent="0.3">
      <c r="B1063" s="25" t="s">
        <v>35</v>
      </c>
      <c r="C1063" s="26" t="s">
        <v>8</v>
      </c>
      <c r="D1063" s="26" t="s">
        <v>37</v>
      </c>
      <c r="E1063" s="26">
        <v>0.5</v>
      </c>
      <c r="F1063" s="30">
        <v>34287144.32</v>
      </c>
    </row>
    <row r="1064" spans="2:6" x14ac:dyDescent="0.3">
      <c r="B1064" s="27" t="s">
        <v>35</v>
      </c>
      <c r="C1064" s="28" t="s">
        <v>8</v>
      </c>
      <c r="D1064" s="28" t="s">
        <v>37</v>
      </c>
      <c r="E1064" s="28">
        <v>0.25</v>
      </c>
      <c r="F1064" s="31">
        <v>30317559.440000001</v>
      </c>
    </row>
    <row r="1065" spans="2:6" x14ac:dyDescent="0.3">
      <c r="B1065" s="25" t="s">
        <v>35</v>
      </c>
      <c r="C1065" s="26" t="s">
        <v>8</v>
      </c>
      <c r="D1065" s="26" t="s">
        <v>37</v>
      </c>
      <c r="E1065" s="26">
        <v>0.25</v>
      </c>
      <c r="F1065" s="30">
        <v>30317559.440000001</v>
      </c>
    </row>
    <row r="1066" spans="2:6" x14ac:dyDescent="0.3">
      <c r="B1066" s="27" t="s">
        <v>35</v>
      </c>
      <c r="C1066" s="28" t="s">
        <v>8</v>
      </c>
      <c r="D1066" s="28" t="s">
        <v>37</v>
      </c>
      <c r="E1066" s="28">
        <v>0.25</v>
      </c>
      <c r="F1066" s="31">
        <v>30317559.440000001</v>
      </c>
    </row>
    <row r="1067" spans="2:6" x14ac:dyDescent="0.3">
      <c r="B1067" s="25" t="s">
        <v>35</v>
      </c>
      <c r="C1067" s="26" t="s">
        <v>8</v>
      </c>
      <c r="D1067" s="26" t="s">
        <v>37</v>
      </c>
      <c r="E1067" s="26">
        <v>0.25</v>
      </c>
      <c r="F1067" s="30">
        <v>30317559.440000001</v>
      </c>
    </row>
    <row r="1068" spans="2:6" x14ac:dyDescent="0.3">
      <c r="B1068" s="27" t="s">
        <v>35</v>
      </c>
      <c r="C1068" s="28" t="s">
        <v>8</v>
      </c>
      <c r="D1068" s="28" t="s">
        <v>37</v>
      </c>
      <c r="E1068" s="28">
        <v>0.05</v>
      </c>
      <c r="F1068" s="31">
        <v>25322531.440000001</v>
      </c>
    </row>
    <row r="1069" spans="2:6" x14ac:dyDescent="0.3">
      <c r="B1069" s="25" t="s">
        <v>35</v>
      </c>
      <c r="C1069" s="26" t="s">
        <v>8</v>
      </c>
      <c r="D1069" s="26" t="s">
        <v>37</v>
      </c>
      <c r="E1069" s="26">
        <v>0.05</v>
      </c>
      <c r="F1069" s="30">
        <v>25322531.440000001</v>
      </c>
    </row>
    <row r="1070" spans="2:6" x14ac:dyDescent="0.3">
      <c r="B1070" s="27" t="s">
        <v>35</v>
      </c>
      <c r="C1070" s="28" t="s">
        <v>8</v>
      </c>
      <c r="D1070" s="28" t="s">
        <v>37</v>
      </c>
      <c r="E1070" s="28">
        <v>0.05</v>
      </c>
      <c r="F1070" s="31">
        <v>25322531.440000001</v>
      </c>
    </row>
    <row r="1071" spans="2:6" x14ac:dyDescent="0.3">
      <c r="B1071" s="25" t="s">
        <v>35</v>
      </c>
      <c r="C1071" s="26" t="s">
        <v>8</v>
      </c>
      <c r="D1071" s="26" t="s">
        <v>37</v>
      </c>
      <c r="E1071" s="26">
        <v>0</v>
      </c>
      <c r="F1071" s="30">
        <v>16019816.710000001</v>
      </c>
    </row>
    <row r="1072" spans="2:6" x14ac:dyDescent="0.3">
      <c r="B1072" s="27" t="s">
        <v>35</v>
      </c>
      <c r="C1072" s="28" t="s">
        <v>8</v>
      </c>
      <c r="D1072" s="28" t="s">
        <v>37</v>
      </c>
      <c r="E1072" s="28" t="s">
        <v>25</v>
      </c>
      <c r="F1072" s="31">
        <v>34653433.100000001</v>
      </c>
    </row>
    <row r="1073" spans="2:6" x14ac:dyDescent="0.3">
      <c r="B1073" s="25" t="s">
        <v>35</v>
      </c>
      <c r="C1073" s="26" t="s">
        <v>8</v>
      </c>
      <c r="D1073" s="26" t="s">
        <v>38</v>
      </c>
      <c r="E1073" s="26">
        <v>1</v>
      </c>
      <c r="F1073" s="30">
        <v>39122457.380000003</v>
      </c>
    </row>
    <row r="1074" spans="2:6" x14ac:dyDescent="0.3">
      <c r="B1074" s="27" t="s">
        <v>35</v>
      </c>
      <c r="C1074" s="28" t="s">
        <v>8</v>
      </c>
      <c r="D1074" s="28" t="s">
        <v>38</v>
      </c>
      <c r="E1074" s="28">
        <v>0.95</v>
      </c>
      <c r="F1074" s="31">
        <v>28313924.469999999</v>
      </c>
    </row>
    <row r="1075" spans="2:6" x14ac:dyDescent="0.3">
      <c r="B1075" s="25" t="s">
        <v>35</v>
      </c>
      <c r="C1075" s="26" t="s">
        <v>8</v>
      </c>
      <c r="D1075" s="26" t="s">
        <v>38</v>
      </c>
      <c r="E1075" s="26">
        <v>0.95</v>
      </c>
      <c r="F1075" s="30">
        <v>28313924.469999999</v>
      </c>
    </row>
    <row r="1076" spans="2:6" x14ac:dyDescent="0.3">
      <c r="B1076" s="27" t="s">
        <v>35</v>
      </c>
      <c r="C1076" s="28" t="s">
        <v>8</v>
      </c>
      <c r="D1076" s="28" t="s">
        <v>38</v>
      </c>
      <c r="E1076" s="28">
        <v>0.95</v>
      </c>
      <c r="F1076" s="31">
        <v>28313924.469999999</v>
      </c>
    </row>
    <row r="1077" spans="2:6" x14ac:dyDescent="0.3">
      <c r="B1077" s="25" t="s">
        <v>35</v>
      </c>
      <c r="C1077" s="26" t="s">
        <v>8</v>
      </c>
      <c r="D1077" s="26" t="s">
        <v>38</v>
      </c>
      <c r="E1077" s="26">
        <v>0.75</v>
      </c>
      <c r="F1077" s="30">
        <v>23864248.84</v>
      </c>
    </row>
    <row r="1078" spans="2:6" x14ac:dyDescent="0.3">
      <c r="B1078" s="27" t="s">
        <v>35</v>
      </c>
      <c r="C1078" s="28" t="s">
        <v>8</v>
      </c>
      <c r="D1078" s="28" t="s">
        <v>38</v>
      </c>
      <c r="E1078" s="28">
        <v>0.75</v>
      </c>
      <c r="F1078" s="31">
        <v>23864248.84</v>
      </c>
    </row>
    <row r="1079" spans="2:6" x14ac:dyDescent="0.3">
      <c r="B1079" s="25" t="s">
        <v>35</v>
      </c>
      <c r="C1079" s="26" t="s">
        <v>8</v>
      </c>
      <c r="D1079" s="26" t="s">
        <v>38</v>
      </c>
      <c r="E1079" s="26">
        <v>0.75</v>
      </c>
      <c r="F1079" s="30">
        <v>23864248.84</v>
      </c>
    </row>
    <row r="1080" spans="2:6" x14ac:dyDescent="0.3">
      <c r="B1080" s="27" t="s">
        <v>35</v>
      </c>
      <c r="C1080" s="28" t="s">
        <v>8</v>
      </c>
      <c r="D1080" s="28" t="s">
        <v>38</v>
      </c>
      <c r="E1080" s="28">
        <v>0.75</v>
      </c>
      <c r="F1080" s="31">
        <v>23864248.84</v>
      </c>
    </row>
    <row r="1081" spans="2:6" x14ac:dyDescent="0.3">
      <c r="B1081" s="25" t="s">
        <v>35</v>
      </c>
      <c r="C1081" s="26" t="s">
        <v>8</v>
      </c>
      <c r="D1081" s="26" t="s">
        <v>38</v>
      </c>
      <c r="E1081" s="26">
        <v>0.5</v>
      </c>
      <c r="F1081" s="30">
        <v>20552069.91</v>
      </c>
    </row>
    <row r="1082" spans="2:6" x14ac:dyDescent="0.3">
      <c r="B1082" s="27" t="s">
        <v>35</v>
      </c>
      <c r="C1082" s="28" t="s">
        <v>8</v>
      </c>
      <c r="D1082" s="28" t="s">
        <v>38</v>
      </c>
      <c r="E1082" s="28">
        <v>0.5</v>
      </c>
      <c r="F1082" s="31">
        <v>20552069.91</v>
      </c>
    </row>
    <row r="1083" spans="2:6" x14ac:dyDescent="0.3">
      <c r="B1083" s="25" t="s">
        <v>35</v>
      </c>
      <c r="C1083" s="26" t="s">
        <v>8</v>
      </c>
      <c r="D1083" s="26" t="s">
        <v>38</v>
      </c>
      <c r="E1083" s="26">
        <v>0.5</v>
      </c>
      <c r="F1083" s="30">
        <v>20552069.91</v>
      </c>
    </row>
    <row r="1084" spans="2:6" x14ac:dyDescent="0.3">
      <c r="B1084" s="27" t="s">
        <v>35</v>
      </c>
      <c r="C1084" s="28" t="s">
        <v>8</v>
      </c>
      <c r="D1084" s="28" t="s">
        <v>38</v>
      </c>
      <c r="E1084" s="28">
        <v>0.5</v>
      </c>
      <c r="F1084" s="31">
        <v>20552069.91</v>
      </c>
    </row>
    <row r="1085" spans="2:6" x14ac:dyDescent="0.3">
      <c r="B1085" s="25" t="s">
        <v>35</v>
      </c>
      <c r="C1085" s="26" t="s">
        <v>8</v>
      </c>
      <c r="D1085" s="26" t="s">
        <v>38</v>
      </c>
      <c r="E1085" s="26">
        <v>0.5</v>
      </c>
      <c r="F1085" s="30">
        <v>20552069.91</v>
      </c>
    </row>
    <row r="1086" spans="2:6" x14ac:dyDescent="0.3">
      <c r="B1086" s="27" t="s">
        <v>35</v>
      </c>
      <c r="C1086" s="28" t="s">
        <v>8</v>
      </c>
      <c r="D1086" s="28" t="s">
        <v>38</v>
      </c>
      <c r="E1086" s="28">
        <v>0.25</v>
      </c>
      <c r="F1086" s="31">
        <v>17634844.399999999</v>
      </c>
    </row>
    <row r="1087" spans="2:6" x14ac:dyDescent="0.3">
      <c r="B1087" s="25" t="s">
        <v>35</v>
      </c>
      <c r="C1087" s="26" t="s">
        <v>8</v>
      </c>
      <c r="D1087" s="26" t="s">
        <v>38</v>
      </c>
      <c r="E1087" s="26">
        <v>0.25</v>
      </c>
      <c r="F1087" s="30">
        <v>17634844.399999999</v>
      </c>
    </row>
    <row r="1088" spans="2:6" x14ac:dyDescent="0.3">
      <c r="B1088" s="27" t="s">
        <v>35</v>
      </c>
      <c r="C1088" s="28" t="s">
        <v>8</v>
      </c>
      <c r="D1088" s="28" t="s">
        <v>38</v>
      </c>
      <c r="E1088" s="28">
        <v>0.25</v>
      </c>
      <c r="F1088" s="31">
        <v>17634844.399999999</v>
      </c>
    </row>
    <row r="1089" spans="2:6" x14ac:dyDescent="0.3">
      <c r="B1089" s="25" t="s">
        <v>35</v>
      </c>
      <c r="C1089" s="26" t="s">
        <v>8</v>
      </c>
      <c r="D1089" s="26" t="s">
        <v>38</v>
      </c>
      <c r="E1089" s="26">
        <v>0.25</v>
      </c>
      <c r="F1089" s="30">
        <v>17634844.399999999</v>
      </c>
    </row>
    <row r="1090" spans="2:6" x14ac:dyDescent="0.3">
      <c r="B1090" s="27" t="s">
        <v>35</v>
      </c>
      <c r="C1090" s="28" t="s">
        <v>8</v>
      </c>
      <c r="D1090" s="28" t="s">
        <v>38</v>
      </c>
      <c r="E1090" s="28">
        <v>0.05</v>
      </c>
      <c r="F1090" s="31">
        <v>14449866.119999999</v>
      </c>
    </row>
    <row r="1091" spans="2:6" x14ac:dyDescent="0.3">
      <c r="B1091" s="25" t="s">
        <v>35</v>
      </c>
      <c r="C1091" s="26" t="s">
        <v>8</v>
      </c>
      <c r="D1091" s="26" t="s">
        <v>38</v>
      </c>
      <c r="E1091" s="26">
        <v>0.05</v>
      </c>
      <c r="F1091" s="30">
        <v>14449866.119999999</v>
      </c>
    </row>
    <row r="1092" spans="2:6" x14ac:dyDescent="0.3">
      <c r="B1092" s="27" t="s">
        <v>35</v>
      </c>
      <c r="C1092" s="28" t="s">
        <v>8</v>
      </c>
      <c r="D1092" s="28" t="s">
        <v>38</v>
      </c>
      <c r="E1092" s="28">
        <v>0.05</v>
      </c>
      <c r="F1092" s="31">
        <v>14449866.119999999</v>
      </c>
    </row>
    <row r="1093" spans="2:6" x14ac:dyDescent="0.3">
      <c r="B1093" s="25" t="s">
        <v>35</v>
      </c>
      <c r="C1093" s="26" t="s">
        <v>8</v>
      </c>
      <c r="D1093" s="26" t="s">
        <v>38</v>
      </c>
      <c r="E1093" s="26">
        <v>0</v>
      </c>
      <c r="F1093" s="30">
        <v>9616734.0539999995</v>
      </c>
    </row>
    <row r="1094" spans="2:6" x14ac:dyDescent="0.3">
      <c r="B1094" s="27" t="s">
        <v>35</v>
      </c>
      <c r="C1094" s="28" t="s">
        <v>8</v>
      </c>
      <c r="D1094" s="28" t="s">
        <v>38</v>
      </c>
      <c r="E1094" s="28" t="s">
        <v>25</v>
      </c>
      <c r="F1094" s="31">
        <v>20875295.460000001</v>
      </c>
    </row>
    <row r="1095" spans="2:6" x14ac:dyDescent="0.3">
      <c r="B1095" s="25" t="s">
        <v>35</v>
      </c>
      <c r="C1095" s="26" t="s">
        <v>8</v>
      </c>
      <c r="D1095" s="26" t="s">
        <v>39</v>
      </c>
      <c r="E1095" s="26">
        <v>1</v>
      </c>
      <c r="F1095" s="30">
        <v>25376418.059999999</v>
      </c>
    </row>
    <row r="1096" spans="2:6" x14ac:dyDescent="0.3">
      <c r="B1096" s="27" t="s">
        <v>35</v>
      </c>
      <c r="C1096" s="28" t="s">
        <v>8</v>
      </c>
      <c r="D1096" s="28" t="s">
        <v>39</v>
      </c>
      <c r="E1096" s="28">
        <v>0.95</v>
      </c>
      <c r="F1096" s="31">
        <v>18123034.079999998</v>
      </c>
    </row>
    <row r="1097" spans="2:6" x14ac:dyDescent="0.3">
      <c r="B1097" s="25" t="s">
        <v>35</v>
      </c>
      <c r="C1097" s="26" t="s">
        <v>8</v>
      </c>
      <c r="D1097" s="26" t="s">
        <v>39</v>
      </c>
      <c r="E1097" s="26">
        <v>0.95</v>
      </c>
      <c r="F1097" s="30">
        <v>18123034.079999998</v>
      </c>
    </row>
    <row r="1098" spans="2:6" x14ac:dyDescent="0.3">
      <c r="B1098" s="27" t="s">
        <v>35</v>
      </c>
      <c r="C1098" s="28" t="s">
        <v>8</v>
      </c>
      <c r="D1098" s="28" t="s">
        <v>39</v>
      </c>
      <c r="E1098" s="28">
        <v>0.95</v>
      </c>
      <c r="F1098" s="31">
        <v>18123034.079999998</v>
      </c>
    </row>
    <row r="1099" spans="2:6" x14ac:dyDescent="0.3">
      <c r="B1099" s="25" t="s">
        <v>35</v>
      </c>
      <c r="C1099" s="26" t="s">
        <v>8</v>
      </c>
      <c r="D1099" s="26" t="s">
        <v>39</v>
      </c>
      <c r="E1099" s="26">
        <v>0.75</v>
      </c>
      <c r="F1099" s="30">
        <v>14946868.01</v>
      </c>
    </row>
    <row r="1100" spans="2:6" x14ac:dyDescent="0.3">
      <c r="B1100" s="27" t="s">
        <v>35</v>
      </c>
      <c r="C1100" s="28" t="s">
        <v>8</v>
      </c>
      <c r="D1100" s="28" t="s">
        <v>39</v>
      </c>
      <c r="E1100" s="28">
        <v>0.75</v>
      </c>
      <c r="F1100" s="31">
        <v>14946868.01</v>
      </c>
    </row>
    <row r="1101" spans="2:6" x14ac:dyDescent="0.3">
      <c r="B1101" s="25" t="s">
        <v>35</v>
      </c>
      <c r="C1101" s="26" t="s">
        <v>8</v>
      </c>
      <c r="D1101" s="26" t="s">
        <v>39</v>
      </c>
      <c r="E1101" s="26">
        <v>0.75</v>
      </c>
      <c r="F1101" s="30">
        <v>14946868.01</v>
      </c>
    </row>
    <row r="1102" spans="2:6" x14ac:dyDescent="0.3">
      <c r="B1102" s="27" t="s">
        <v>35</v>
      </c>
      <c r="C1102" s="28" t="s">
        <v>8</v>
      </c>
      <c r="D1102" s="28" t="s">
        <v>39</v>
      </c>
      <c r="E1102" s="28">
        <v>0.75</v>
      </c>
      <c r="F1102" s="31">
        <v>14946868.01</v>
      </c>
    </row>
    <row r="1103" spans="2:6" x14ac:dyDescent="0.3">
      <c r="B1103" s="25" t="s">
        <v>35</v>
      </c>
      <c r="C1103" s="26" t="s">
        <v>8</v>
      </c>
      <c r="D1103" s="26" t="s">
        <v>39</v>
      </c>
      <c r="E1103" s="26">
        <v>0.5</v>
      </c>
      <c r="F1103" s="30">
        <v>12961631.24</v>
      </c>
    </row>
    <row r="1104" spans="2:6" x14ac:dyDescent="0.3">
      <c r="B1104" s="27" t="s">
        <v>35</v>
      </c>
      <c r="C1104" s="28" t="s">
        <v>8</v>
      </c>
      <c r="D1104" s="28" t="s">
        <v>39</v>
      </c>
      <c r="E1104" s="28">
        <v>0.5</v>
      </c>
      <c r="F1104" s="31">
        <v>12961631.24</v>
      </c>
    </row>
    <row r="1105" spans="2:6" x14ac:dyDescent="0.3">
      <c r="B1105" s="25" t="s">
        <v>35</v>
      </c>
      <c r="C1105" s="26" t="s">
        <v>8</v>
      </c>
      <c r="D1105" s="26" t="s">
        <v>39</v>
      </c>
      <c r="E1105" s="26">
        <v>0.5</v>
      </c>
      <c r="F1105" s="30">
        <v>12961631.24</v>
      </c>
    </row>
    <row r="1106" spans="2:6" x14ac:dyDescent="0.3">
      <c r="B1106" s="27" t="s">
        <v>35</v>
      </c>
      <c r="C1106" s="28" t="s">
        <v>8</v>
      </c>
      <c r="D1106" s="28" t="s">
        <v>39</v>
      </c>
      <c r="E1106" s="28">
        <v>0.5</v>
      </c>
      <c r="F1106" s="31">
        <v>12961631.24</v>
      </c>
    </row>
    <row r="1107" spans="2:6" x14ac:dyDescent="0.3">
      <c r="B1107" s="25" t="s">
        <v>35</v>
      </c>
      <c r="C1107" s="26" t="s">
        <v>8</v>
      </c>
      <c r="D1107" s="26" t="s">
        <v>39</v>
      </c>
      <c r="E1107" s="26">
        <v>0.5</v>
      </c>
      <c r="F1107" s="30">
        <v>12961631.24</v>
      </c>
    </row>
    <row r="1108" spans="2:6" x14ac:dyDescent="0.3">
      <c r="B1108" s="27" t="s">
        <v>35</v>
      </c>
      <c r="C1108" s="28" t="s">
        <v>8</v>
      </c>
      <c r="D1108" s="28" t="s">
        <v>39</v>
      </c>
      <c r="E1108" s="28">
        <v>0.25</v>
      </c>
      <c r="F1108" s="31">
        <v>11257324.109999999</v>
      </c>
    </row>
    <row r="1109" spans="2:6" x14ac:dyDescent="0.3">
      <c r="B1109" s="25" t="s">
        <v>35</v>
      </c>
      <c r="C1109" s="26" t="s">
        <v>8</v>
      </c>
      <c r="D1109" s="26" t="s">
        <v>39</v>
      </c>
      <c r="E1109" s="26">
        <v>0.25</v>
      </c>
      <c r="F1109" s="30">
        <v>11257324.109999999</v>
      </c>
    </row>
    <row r="1110" spans="2:6" x14ac:dyDescent="0.3">
      <c r="B1110" s="27" t="s">
        <v>35</v>
      </c>
      <c r="C1110" s="28" t="s">
        <v>8</v>
      </c>
      <c r="D1110" s="28" t="s">
        <v>39</v>
      </c>
      <c r="E1110" s="28">
        <v>0.25</v>
      </c>
      <c r="F1110" s="31">
        <v>11257324.109999999</v>
      </c>
    </row>
    <row r="1111" spans="2:6" x14ac:dyDescent="0.3">
      <c r="B1111" s="25" t="s">
        <v>35</v>
      </c>
      <c r="C1111" s="26" t="s">
        <v>8</v>
      </c>
      <c r="D1111" s="26" t="s">
        <v>39</v>
      </c>
      <c r="E1111" s="26">
        <v>0.25</v>
      </c>
      <c r="F1111" s="30">
        <v>11257324.109999999</v>
      </c>
    </row>
    <row r="1112" spans="2:6" x14ac:dyDescent="0.3">
      <c r="B1112" s="27" t="s">
        <v>35</v>
      </c>
      <c r="C1112" s="28" t="s">
        <v>8</v>
      </c>
      <c r="D1112" s="28" t="s">
        <v>39</v>
      </c>
      <c r="E1112" s="28">
        <v>0.05</v>
      </c>
      <c r="F1112" s="31">
        <v>8971145.5289999992</v>
      </c>
    </row>
    <row r="1113" spans="2:6" x14ac:dyDescent="0.3">
      <c r="B1113" s="25" t="s">
        <v>35</v>
      </c>
      <c r="C1113" s="26" t="s">
        <v>8</v>
      </c>
      <c r="D1113" s="26" t="s">
        <v>39</v>
      </c>
      <c r="E1113" s="26">
        <v>0.05</v>
      </c>
      <c r="F1113" s="30">
        <v>8971145.5289999992</v>
      </c>
    </row>
    <row r="1114" spans="2:6" x14ac:dyDescent="0.3">
      <c r="B1114" s="27" t="s">
        <v>35</v>
      </c>
      <c r="C1114" s="28" t="s">
        <v>8</v>
      </c>
      <c r="D1114" s="28" t="s">
        <v>39</v>
      </c>
      <c r="E1114" s="28">
        <v>0.05</v>
      </c>
      <c r="F1114" s="31">
        <v>8971145.5289999992</v>
      </c>
    </row>
    <row r="1115" spans="2:6" x14ac:dyDescent="0.3">
      <c r="B1115" s="25" t="s">
        <v>35</v>
      </c>
      <c r="C1115" s="26" t="s">
        <v>8</v>
      </c>
      <c r="D1115" s="26" t="s">
        <v>39</v>
      </c>
      <c r="E1115" s="26">
        <v>0</v>
      </c>
      <c r="F1115" s="30">
        <v>5914849.1500000004</v>
      </c>
    </row>
    <row r="1116" spans="2:6" x14ac:dyDescent="0.3">
      <c r="B1116" s="27" t="s">
        <v>35</v>
      </c>
      <c r="C1116" s="28" t="s">
        <v>8</v>
      </c>
      <c r="D1116" s="28" t="s">
        <v>39</v>
      </c>
      <c r="E1116" s="28" t="s">
        <v>25</v>
      </c>
      <c r="F1116" s="31">
        <v>13195544.73</v>
      </c>
    </row>
    <row r="1117" spans="2:6" x14ac:dyDescent="0.3">
      <c r="B1117" s="25" t="s">
        <v>35</v>
      </c>
      <c r="C1117" s="26" t="s">
        <v>8</v>
      </c>
      <c r="D1117" s="26" t="s">
        <v>40</v>
      </c>
      <c r="E1117" s="26">
        <v>1</v>
      </c>
      <c r="F1117" s="30">
        <v>167.746544</v>
      </c>
    </row>
    <row r="1118" spans="2:6" x14ac:dyDescent="0.3">
      <c r="B1118" s="27" t="s">
        <v>35</v>
      </c>
      <c r="C1118" s="28" t="s">
        <v>8</v>
      </c>
      <c r="D1118" s="28" t="s">
        <v>40</v>
      </c>
      <c r="E1118" s="28">
        <v>0.95</v>
      </c>
      <c r="F1118" s="31">
        <v>167.745215</v>
      </c>
    </row>
    <row r="1119" spans="2:6" x14ac:dyDescent="0.3">
      <c r="B1119" s="25" t="s">
        <v>35</v>
      </c>
      <c r="C1119" s="26" t="s">
        <v>8</v>
      </c>
      <c r="D1119" s="26" t="s">
        <v>40</v>
      </c>
      <c r="E1119" s="26">
        <v>0.95</v>
      </c>
      <c r="F1119" s="30">
        <v>167.745215</v>
      </c>
    </row>
    <row r="1120" spans="2:6" x14ac:dyDescent="0.3">
      <c r="B1120" s="27" t="s">
        <v>35</v>
      </c>
      <c r="C1120" s="28" t="s">
        <v>8</v>
      </c>
      <c r="D1120" s="28" t="s">
        <v>40</v>
      </c>
      <c r="E1120" s="28">
        <v>0.95</v>
      </c>
      <c r="F1120" s="31">
        <v>167.745215</v>
      </c>
    </row>
    <row r="1121" spans="2:6" x14ac:dyDescent="0.3">
      <c r="B1121" s="25" t="s">
        <v>35</v>
      </c>
      <c r="C1121" s="26" t="s">
        <v>8</v>
      </c>
      <c r="D1121" s="26" t="s">
        <v>40</v>
      </c>
      <c r="E1121" s="26">
        <v>0.75</v>
      </c>
      <c r="F1121" s="30">
        <v>146.82246000000001</v>
      </c>
    </row>
    <row r="1122" spans="2:6" x14ac:dyDescent="0.3">
      <c r="B1122" s="27" t="s">
        <v>35</v>
      </c>
      <c r="C1122" s="28" t="s">
        <v>8</v>
      </c>
      <c r="D1122" s="28" t="s">
        <v>40</v>
      </c>
      <c r="E1122" s="28">
        <v>0.75</v>
      </c>
      <c r="F1122" s="31">
        <v>146.82246000000001</v>
      </c>
    </row>
    <row r="1123" spans="2:6" x14ac:dyDescent="0.3">
      <c r="B1123" s="25" t="s">
        <v>35</v>
      </c>
      <c r="C1123" s="26" t="s">
        <v>8</v>
      </c>
      <c r="D1123" s="26" t="s">
        <v>40</v>
      </c>
      <c r="E1123" s="26">
        <v>0.75</v>
      </c>
      <c r="F1123" s="30">
        <v>146.82246000000001</v>
      </c>
    </row>
    <row r="1124" spans="2:6" x14ac:dyDescent="0.3">
      <c r="B1124" s="27" t="s">
        <v>35</v>
      </c>
      <c r="C1124" s="28" t="s">
        <v>8</v>
      </c>
      <c r="D1124" s="28" t="s">
        <v>40</v>
      </c>
      <c r="E1124" s="28">
        <v>0.75</v>
      </c>
      <c r="F1124" s="31">
        <v>146.82246000000001</v>
      </c>
    </row>
    <row r="1125" spans="2:6" x14ac:dyDescent="0.3">
      <c r="B1125" s="25" t="s">
        <v>35</v>
      </c>
      <c r="C1125" s="26" t="s">
        <v>8</v>
      </c>
      <c r="D1125" s="26" t="s">
        <v>40</v>
      </c>
      <c r="E1125" s="26">
        <v>0.5</v>
      </c>
      <c r="F1125" s="30">
        <v>132.331423</v>
      </c>
    </row>
    <row r="1126" spans="2:6" x14ac:dyDescent="0.3">
      <c r="B1126" s="27" t="s">
        <v>35</v>
      </c>
      <c r="C1126" s="28" t="s">
        <v>8</v>
      </c>
      <c r="D1126" s="28" t="s">
        <v>40</v>
      </c>
      <c r="E1126" s="28">
        <v>0.5</v>
      </c>
      <c r="F1126" s="31">
        <v>132.331423</v>
      </c>
    </row>
    <row r="1127" spans="2:6" x14ac:dyDescent="0.3">
      <c r="B1127" s="25" t="s">
        <v>35</v>
      </c>
      <c r="C1127" s="26" t="s">
        <v>8</v>
      </c>
      <c r="D1127" s="26" t="s">
        <v>40</v>
      </c>
      <c r="E1127" s="26">
        <v>0.5</v>
      </c>
      <c r="F1127" s="30">
        <v>132.331423</v>
      </c>
    </row>
    <row r="1128" spans="2:6" x14ac:dyDescent="0.3">
      <c r="B1128" s="27" t="s">
        <v>35</v>
      </c>
      <c r="C1128" s="28" t="s">
        <v>8</v>
      </c>
      <c r="D1128" s="28" t="s">
        <v>40</v>
      </c>
      <c r="E1128" s="28">
        <v>0.5</v>
      </c>
      <c r="F1128" s="31">
        <v>132.331423</v>
      </c>
    </row>
    <row r="1129" spans="2:6" x14ac:dyDescent="0.3">
      <c r="B1129" s="25" t="s">
        <v>35</v>
      </c>
      <c r="C1129" s="26" t="s">
        <v>8</v>
      </c>
      <c r="D1129" s="26" t="s">
        <v>40</v>
      </c>
      <c r="E1129" s="26">
        <v>0.5</v>
      </c>
      <c r="F1129" s="30">
        <v>132.331423</v>
      </c>
    </row>
    <row r="1130" spans="2:6" x14ac:dyDescent="0.3">
      <c r="B1130" s="27" t="s">
        <v>35</v>
      </c>
      <c r="C1130" s="28" t="s">
        <v>8</v>
      </c>
      <c r="D1130" s="28" t="s">
        <v>40</v>
      </c>
      <c r="E1130" s="28">
        <v>0.25</v>
      </c>
      <c r="F1130" s="31">
        <v>120.73859400000001</v>
      </c>
    </row>
    <row r="1131" spans="2:6" x14ac:dyDescent="0.3">
      <c r="B1131" s="25" t="s">
        <v>35</v>
      </c>
      <c r="C1131" s="26" t="s">
        <v>8</v>
      </c>
      <c r="D1131" s="26" t="s">
        <v>40</v>
      </c>
      <c r="E1131" s="26">
        <v>0.25</v>
      </c>
      <c r="F1131" s="30">
        <v>120.73859400000001</v>
      </c>
    </row>
    <row r="1132" spans="2:6" x14ac:dyDescent="0.3">
      <c r="B1132" s="27" t="s">
        <v>35</v>
      </c>
      <c r="C1132" s="28" t="s">
        <v>8</v>
      </c>
      <c r="D1132" s="28" t="s">
        <v>40</v>
      </c>
      <c r="E1132" s="28">
        <v>0.25</v>
      </c>
      <c r="F1132" s="31">
        <v>120.73859400000001</v>
      </c>
    </row>
    <row r="1133" spans="2:6" x14ac:dyDescent="0.3">
      <c r="B1133" s="25" t="s">
        <v>35</v>
      </c>
      <c r="C1133" s="26" t="s">
        <v>8</v>
      </c>
      <c r="D1133" s="26" t="s">
        <v>40</v>
      </c>
      <c r="E1133" s="26">
        <v>0.25</v>
      </c>
      <c r="F1133" s="30">
        <v>120.73859400000001</v>
      </c>
    </row>
    <row r="1134" spans="2:6" x14ac:dyDescent="0.3">
      <c r="B1134" s="27" t="s">
        <v>35</v>
      </c>
      <c r="C1134" s="28" t="s">
        <v>8</v>
      </c>
      <c r="D1134" s="28" t="s">
        <v>40</v>
      </c>
      <c r="E1134" s="28">
        <v>0.05</v>
      </c>
      <c r="F1134" s="31">
        <v>104.00039</v>
      </c>
    </row>
    <row r="1135" spans="2:6" x14ac:dyDescent="0.3">
      <c r="B1135" s="25" t="s">
        <v>35</v>
      </c>
      <c r="C1135" s="26" t="s">
        <v>8</v>
      </c>
      <c r="D1135" s="26" t="s">
        <v>40</v>
      </c>
      <c r="E1135" s="26">
        <v>0.05</v>
      </c>
      <c r="F1135" s="30">
        <v>104.00039</v>
      </c>
    </row>
    <row r="1136" spans="2:6" x14ac:dyDescent="0.3">
      <c r="B1136" s="27" t="s">
        <v>35</v>
      </c>
      <c r="C1136" s="28" t="s">
        <v>8</v>
      </c>
      <c r="D1136" s="28" t="s">
        <v>40</v>
      </c>
      <c r="E1136" s="28">
        <v>0.05</v>
      </c>
      <c r="F1136" s="31">
        <v>104.00039</v>
      </c>
    </row>
    <row r="1137" spans="2:6" x14ac:dyDescent="0.3">
      <c r="B1137" s="25" t="s">
        <v>35</v>
      </c>
      <c r="C1137" s="26" t="s">
        <v>8</v>
      </c>
      <c r="D1137" s="26" t="s">
        <v>40</v>
      </c>
      <c r="E1137" s="26">
        <v>0</v>
      </c>
      <c r="F1137" s="30">
        <v>104.00039</v>
      </c>
    </row>
    <row r="1138" spans="2:6" x14ac:dyDescent="0.3">
      <c r="B1138" s="27" t="s">
        <v>35</v>
      </c>
      <c r="C1138" s="28" t="s">
        <v>8</v>
      </c>
      <c r="D1138" s="28" t="s">
        <v>40</v>
      </c>
      <c r="E1138" s="28" t="s">
        <v>25</v>
      </c>
      <c r="F1138" s="31">
        <v>134.113225</v>
      </c>
    </row>
    <row r="1139" spans="2:6" x14ac:dyDescent="0.3">
      <c r="B1139" s="25" t="s">
        <v>35</v>
      </c>
      <c r="C1139" s="26" t="s">
        <v>8</v>
      </c>
      <c r="D1139" s="26" t="s">
        <v>41</v>
      </c>
      <c r="E1139" s="26">
        <v>1</v>
      </c>
      <c r="F1139" s="30">
        <v>168.211028</v>
      </c>
    </row>
    <row r="1140" spans="2:6" x14ac:dyDescent="0.3">
      <c r="B1140" s="27" t="s">
        <v>35</v>
      </c>
      <c r="C1140" s="28" t="s">
        <v>8</v>
      </c>
      <c r="D1140" s="28" t="s">
        <v>41</v>
      </c>
      <c r="E1140" s="28">
        <v>0.95</v>
      </c>
      <c r="F1140" s="31">
        <v>110.289175</v>
      </c>
    </row>
    <row r="1141" spans="2:6" x14ac:dyDescent="0.3">
      <c r="B1141" s="25" t="s">
        <v>35</v>
      </c>
      <c r="C1141" s="26" t="s">
        <v>8</v>
      </c>
      <c r="D1141" s="26" t="s">
        <v>41</v>
      </c>
      <c r="E1141" s="26">
        <v>0.95</v>
      </c>
      <c r="F1141" s="30">
        <v>110.289175</v>
      </c>
    </row>
    <row r="1142" spans="2:6" x14ac:dyDescent="0.3">
      <c r="B1142" s="27" t="s">
        <v>35</v>
      </c>
      <c r="C1142" s="28" t="s">
        <v>8</v>
      </c>
      <c r="D1142" s="28" t="s">
        <v>41</v>
      </c>
      <c r="E1142" s="28">
        <v>0.95</v>
      </c>
      <c r="F1142" s="31">
        <v>110.289175</v>
      </c>
    </row>
    <row r="1143" spans="2:6" x14ac:dyDescent="0.3">
      <c r="B1143" s="25" t="s">
        <v>35</v>
      </c>
      <c r="C1143" s="26" t="s">
        <v>8</v>
      </c>
      <c r="D1143" s="26" t="s">
        <v>41</v>
      </c>
      <c r="E1143" s="26">
        <v>0.75</v>
      </c>
      <c r="F1143" s="30">
        <v>93.334007</v>
      </c>
    </row>
    <row r="1144" spans="2:6" x14ac:dyDescent="0.3">
      <c r="B1144" s="27" t="s">
        <v>35</v>
      </c>
      <c r="C1144" s="28" t="s">
        <v>8</v>
      </c>
      <c r="D1144" s="28" t="s">
        <v>41</v>
      </c>
      <c r="E1144" s="28">
        <v>0.75</v>
      </c>
      <c r="F1144" s="31">
        <v>93.334007</v>
      </c>
    </row>
    <row r="1145" spans="2:6" x14ac:dyDescent="0.3">
      <c r="B1145" s="25" t="s">
        <v>35</v>
      </c>
      <c r="C1145" s="26" t="s">
        <v>8</v>
      </c>
      <c r="D1145" s="26" t="s">
        <v>41</v>
      </c>
      <c r="E1145" s="26">
        <v>0.75</v>
      </c>
      <c r="F1145" s="30">
        <v>93.334007</v>
      </c>
    </row>
    <row r="1146" spans="2:6" x14ac:dyDescent="0.3">
      <c r="B1146" s="27" t="s">
        <v>35</v>
      </c>
      <c r="C1146" s="28" t="s">
        <v>8</v>
      </c>
      <c r="D1146" s="28" t="s">
        <v>41</v>
      </c>
      <c r="E1146" s="28">
        <v>0.75</v>
      </c>
      <c r="F1146" s="31">
        <v>93.334007</v>
      </c>
    </row>
    <row r="1147" spans="2:6" x14ac:dyDescent="0.3">
      <c r="B1147" s="25" t="s">
        <v>35</v>
      </c>
      <c r="C1147" s="26" t="s">
        <v>8</v>
      </c>
      <c r="D1147" s="26" t="s">
        <v>41</v>
      </c>
      <c r="E1147" s="26">
        <v>0.5</v>
      </c>
      <c r="F1147" s="30">
        <v>83.894925000000001</v>
      </c>
    </row>
    <row r="1148" spans="2:6" x14ac:dyDescent="0.3">
      <c r="B1148" s="27" t="s">
        <v>35</v>
      </c>
      <c r="C1148" s="28" t="s">
        <v>8</v>
      </c>
      <c r="D1148" s="28" t="s">
        <v>41</v>
      </c>
      <c r="E1148" s="28">
        <v>0.5</v>
      </c>
      <c r="F1148" s="31">
        <v>83.894925000000001</v>
      </c>
    </row>
    <row r="1149" spans="2:6" x14ac:dyDescent="0.3">
      <c r="B1149" s="25" t="s">
        <v>35</v>
      </c>
      <c r="C1149" s="26" t="s">
        <v>8</v>
      </c>
      <c r="D1149" s="26" t="s">
        <v>41</v>
      </c>
      <c r="E1149" s="26">
        <v>0.5</v>
      </c>
      <c r="F1149" s="30">
        <v>83.894925000000001</v>
      </c>
    </row>
    <row r="1150" spans="2:6" x14ac:dyDescent="0.3">
      <c r="B1150" s="27" t="s">
        <v>35</v>
      </c>
      <c r="C1150" s="28" t="s">
        <v>8</v>
      </c>
      <c r="D1150" s="28" t="s">
        <v>41</v>
      </c>
      <c r="E1150" s="28">
        <v>0.5</v>
      </c>
      <c r="F1150" s="31">
        <v>83.894925000000001</v>
      </c>
    </row>
    <row r="1151" spans="2:6" x14ac:dyDescent="0.3">
      <c r="B1151" s="25" t="s">
        <v>35</v>
      </c>
      <c r="C1151" s="26" t="s">
        <v>8</v>
      </c>
      <c r="D1151" s="26" t="s">
        <v>41</v>
      </c>
      <c r="E1151" s="26">
        <v>0.5</v>
      </c>
      <c r="F1151" s="30">
        <v>83.894925000000001</v>
      </c>
    </row>
    <row r="1152" spans="2:6" x14ac:dyDescent="0.3">
      <c r="B1152" s="27" t="s">
        <v>35</v>
      </c>
      <c r="C1152" s="28" t="s">
        <v>8</v>
      </c>
      <c r="D1152" s="28" t="s">
        <v>41</v>
      </c>
      <c r="E1152" s="28">
        <v>0.25</v>
      </c>
      <c r="F1152" s="31">
        <v>74.468986000000001</v>
      </c>
    </row>
    <row r="1153" spans="2:6" x14ac:dyDescent="0.3">
      <c r="B1153" s="25" t="s">
        <v>35</v>
      </c>
      <c r="C1153" s="26" t="s">
        <v>8</v>
      </c>
      <c r="D1153" s="26" t="s">
        <v>41</v>
      </c>
      <c r="E1153" s="26">
        <v>0.25</v>
      </c>
      <c r="F1153" s="30">
        <v>74.468986000000001</v>
      </c>
    </row>
    <row r="1154" spans="2:6" x14ac:dyDescent="0.3">
      <c r="B1154" s="27" t="s">
        <v>35</v>
      </c>
      <c r="C1154" s="28" t="s">
        <v>8</v>
      </c>
      <c r="D1154" s="28" t="s">
        <v>41</v>
      </c>
      <c r="E1154" s="28">
        <v>0.25</v>
      </c>
      <c r="F1154" s="31">
        <v>74.468986000000001</v>
      </c>
    </row>
    <row r="1155" spans="2:6" x14ac:dyDescent="0.3">
      <c r="B1155" s="25" t="s">
        <v>35</v>
      </c>
      <c r="C1155" s="26" t="s">
        <v>8</v>
      </c>
      <c r="D1155" s="26" t="s">
        <v>41</v>
      </c>
      <c r="E1155" s="26">
        <v>0.25</v>
      </c>
      <c r="F1155" s="30">
        <v>74.468986000000001</v>
      </c>
    </row>
    <row r="1156" spans="2:6" x14ac:dyDescent="0.3">
      <c r="B1156" s="27" t="s">
        <v>35</v>
      </c>
      <c r="C1156" s="28" t="s">
        <v>8</v>
      </c>
      <c r="D1156" s="28" t="s">
        <v>41</v>
      </c>
      <c r="E1156" s="28">
        <v>0.05</v>
      </c>
      <c r="F1156" s="31">
        <v>64.711994000000004</v>
      </c>
    </row>
    <row r="1157" spans="2:6" x14ac:dyDescent="0.3">
      <c r="B1157" s="25" t="s">
        <v>35</v>
      </c>
      <c r="C1157" s="26" t="s">
        <v>8</v>
      </c>
      <c r="D1157" s="26" t="s">
        <v>41</v>
      </c>
      <c r="E1157" s="26">
        <v>0.05</v>
      </c>
      <c r="F1157" s="30">
        <v>64.711994000000004</v>
      </c>
    </row>
    <row r="1158" spans="2:6" x14ac:dyDescent="0.3">
      <c r="B1158" s="27" t="s">
        <v>35</v>
      </c>
      <c r="C1158" s="28" t="s">
        <v>8</v>
      </c>
      <c r="D1158" s="28" t="s">
        <v>41</v>
      </c>
      <c r="E1158" s="28">
        <v>0.05</v>
      </c>
      <c r="F1158" s="31">
        <v>64.711994000000004</v>
      </c>
    </row>
    <row r="1159" spans="2:6" x14ac:dyDescent="0.3">
      <c r="B1159" s="25" t="s">
        <v>35</v>
      </c>
      <c r="C1159" s="26" t="s">
        <v>8</v>
      </c>
      <c r="D1159" s="26" t="s">
        <v>41</v>
      </c>
      <c r="E1159" s="26">
        <v>0</v>
      </c>
      <c r="F1159" s="30">
        <v>54.856110999999999</v>
      </c>
    </row>
    <row r="1160" spans="2:6" x14ac:dyDescent="0.3">
      <c r="B1160" s="27" t="s">
        <v>35</v>
      </c>
      <c r="C1160" s="28" t="s">
        <v>8</v>
      </c>
      <c r="D1160" s="28" t="s">
        <v>41</v>
      </c>
      <c r="E1160" s="28" t="s">
        <v>25</v>
      </c>
      <c r="F1160" s="31">
        <v>84.971507000000003</v>
      </c>
    </row>
    <row r="1161" spans="2:6" x14ac:dyDescent="0.3">
      <c r="B1161" s="25" t="s">
        <v>35</v>
      </c>
      <c r="C1161" s="26" t="s">
        <v>8</v>
      </c>
      <c r="D1161" s="26" t="s">
        <v>42</v>
      </c>
      <c r="E1161" s="26">
        <v>1</v>
      </c>
      <c r="F1161" s="30">
        <v>328.74811199999999</v>
      </c>
    </row>
    <row r="1162" spans="2:6" x14ac:dyDescent="0.3">
      <c r="B1162" s="27" t="s">
        <v>35</v>
      </c>
      <c r="C1162" s="28" t="s">
        <v>8</v>
      </c>
      <c r="D1162" s="28" t="s">
        <v>42</v>
      </c>
      <c r="E1162" s="28">
        <v>0.95</v>
      </c>
      <c r="F1162" s="31">
        <v>262.59198300000003</v>
      </c>
    </row>
    <row r="1163" spans="2:6" x14ac:dyDescent="0.3">
      <c r="B1163" s="25" t="s">
        <v>35</v>
      </c>
      <c r="C1163" s="26" t="s">
        <v>8</v>
      </c>
      <c r="D1163" s="26" t="s">
        <v>42</v>
      </c>
      <c r="E1163" s="26">
        <v>0.95</v>
      </c>
      <c r="F1163" s="30">
        <v>262.59198300000003</v>
      </c>
    </row>
    <row r="1164" spans="2:6" x14ac:dyDescent="0.3">
      <c r="B1164" s="27" t="s">
        <v>35</v>
      </c>
      <c r="C1164" s="28" t="s">
        <v>8</v>
      </c>
      <c r="D1164" s="28" t="s">
        <v>42</v>
      </c>
      <c r="E1164" s="28">
        <v>0.95</v>
      </c>
      <c r="F1164" s="31">
        <v>262.59198300000003</v>
      </c>
    </row>
    <row r="1165" spans="2:6" x14ac:dyDescent="0.3">
      <c r="B1165" s="25" t="s">
        <v>35</v>
      </c>
      <c r="C1165" s="26" t="s">
        <v>8</v>
      </c>
      <c r="D1165" s="26" t="s">
        <v>42</v>
      </c>
      <c r="E1165" s="26">
        <v>0.75</v>
      </c>
      <c r="F1165" s="30">
        <v>239.40184600000001</v>
      </c>
    </row>
    <row r="1166" spans="2:6" x14ac:dyDescent="0.3">
      <c r="B1166" s="27" t="s">
        <v>35</v>
      </c>
      <c r="C1166" s="28" t="s">
        <v>8</v>
      </c>
      <c r="D1166" s="28" t="s">
        <v>42</v>
      </c>
      <c r="E1166" s="28">
        <v>0.75</v>
      </c>
      <c r="F1166" s="31">
        <v>239.40184600000001</v>
      </c>
    </row>
    <row r="1167" spans="2:6" x14ac:dyDescent="0.3">
      <c r="B1167" s="25" t="s">
        <v>35</v>
      </c>
      <c r="C1167" s="26" t="s">
        <v>8</v>
      </c>
      <c r="D1167" s="26" t="s">
        <v>42</v>
      </c>
      <c r="E1167" s="26">
        <v>0.75</v>
      </c>
      <c r="F1167" s="30">
        <v>239.40184600000001</v>
      </c>
    </row>
    <row r="1168" spans="2:6" x14ac:dyDescent="0.3">
      <c r="B1168" s="27" t="s">
        <v>35</v>
      </c>
      <c r="C1168" s="28" t="s">
        <v>8</v>
      </c>
      <c r="D1168" s="28" t="s">
        <v>42</v>
      </c>
      <c r="E1168" s="28">
        <v>0.75</v>
      </c>
      <c r="F1168" s="31">
        <v>239.40184600000001</v>
      </c>
    </row>
    <row r="1169" spans="2:6" x14ac:dyDescent="0.3">
      <c r="B1169" s="25" t="s">
        <v>35</v>
      </c>
      <c r="C1169" s="26" t="s">
        <v>8</v>
      </c>
      <c r="D1169" s="26" t="s">
        <v>42</v>
      </c>
      <c r="E1169" s="26">
        <v>0.5</v>
      </c>
      <c r="F1169" s="30">
        <v>221.68987999999999</v>
      </c>
    </row>
    <row r="1170" spans="2:6" x14ac:dyDescent="0.3">
      <c r="B1170" s="27" t="s">
        <v>35</v>
      </c>
      <c r="C1170" s="28" t="s">
        <v>8</v>
      </c>
      <c r="D1170" s="28" t="s">
        <v>42</v>
      </c>
      <c r="E1170" s="28">
        <v>0.5</v>
      </c>
      <c r="F1170" s="31">
        <v>221.68987999999999</v>
      </c>
    </row>
    <row r="1171" spans="2:6" x14ac:dyDescent="0.3">
      <c r="B1171" s="25" t="s">
        <v>35</v>
      </c>
      <c r="C1171" s="26" t="s">
        <v>8</v>
      </c>
      <c r="D1171" s="26" t="s">
        <v>42</v>
      </c>
      <c r="E1171" s="26">
        <v>0.5</v>
      </c>
      <c r="F1171" s="30">
        <v>221.68987999999999</v>
      </c>
    </row>
    <row r="1172" spans="2:6" x14ac:dyDescent="0.3">
      <c r="B1172" s="27" t="s">
        <v>35</v>
      </c>
      <c r="C1172" s="28" t="s">
        <v>8</v>
      </c>
      <c r="D1172" s="28" t="s">
        <v>42</v>
      </c>
      <c r="E1172" s="28">
        <v>0.5</v>
      </c>
      <c r="F1172" s="31">
        <v>221.68987999999999</v>
      </c>
    </row>
    <row r="1173" spans="2:6" x14ac:dyDescent="0.3">
      <c r="B1173" s="25" t="s">
        <v>35</v>
      </c>
      <c r="C1173" s="26" t="s">
        <v>8</v>
      </c>
      <c r="D1173" s="26" t="s">
        <v>42</v>
      </c>
      <c r="E1173" s="26">
        <v>0.5</v>
      </c>
      <c r="F1173" s="30">
        <v>221.68987999999999</v>
      </c>
    </row>
    <row r="1174" spans="2:6" x14ac:dyDescent="0.3">
      <c r="B1174" s="27" t="s">
        <v>35</v>
      </c>
      <c r="C1174" s="28" t="s">
        <v>8</v>
      </c>
      <c r="D1174" s="28" t="s">
        <v>42</v>
      </c>
      <c r="E1174" s="28">
        <v>0.25</v>
      </c>
      <c r="F1174" s="31">
        <v>205.47435999999999</v>
      </c>
    </row>
    <row r="1175" spans="2:6" x14ac:dyDescent="0.3">
      <c r="B1175" s="25" t="s">
        <v>35</v>
      </c>
      <c r="C1175" s="26" t="s">
        <v>8</v>
      </c>
      <c r="D1175" s="26" t="s">
        <v>42</v>
      </c>
      <c r="E1175" s="26">
        <v>0.25</v>
      </c>
      <c r="F1175" s="30">
        <v>205.47435999999999</v>
      </c>
    </row>
    <row r="1176" spans="2:6" x14ac:dyDescent="0.3">
      <c r="B1176" s="27" t="s">
        <v>35</v>
      </c>
      <c r="C1176" s="28" t="s">
        <v>8</v>
      </c>
      <c r="D1176" s="28" t="s">
        <v>42</v>
      </c>
      <c r="E1176" s="28">
        <v>0.25</v>
      </c>
      <c r="F1176" s="31">
        <v>205.47435999999999</v>
      </c>
    </row>
    <row r="1177" spans="2:6" x14ac:dyDescent="0.3">
      <c r="B1177" s="25" t="s">
        <v>35</v>
      </c>
      <c r="C1177" s="26" t="s">
        <v>8</v>
      </c>
      <c r="D1177" s="26" t="s">
        <v>42</v>
      </c>
      <c r="E1177" s="26">
        <v>0.25</v>
      </c>
      <c r="F1177" s="30">
        <v>205.47435999999999</v>
      </c>
    </row>
    <row r="1178" spans="2:6" x14ac:dyDescent="0.3">
      <c r="B1178" s="27" t="s">
        <v>35</v>
      </c>
      <c r="C1178" s="28" t="s">
        <v>8</v>
      </c>
      <c r="D1178" s="28" t="s">
        <v>42</v>
      </c>
      <c r="E1178" s="28">
        <v>0.05</v>
      </c>
      <c r="F1178" s="31">
        <v>185.87573900000001</v>
      </c>
    </row>
    <row r="1179" spans="2:6" x14ac:dyDescent="0.3">
      <c r="B1179" s="25" t="s">
        <v>35</v>
      </c>
      <c r="C1179" s="26" t="s">
        <v>8</v>
      </c>
      <c r="D1179" s="26" t="s">
        <v>42</v>
      </c>
      <c r="E1179" s="26">
        <v>0.05</v>
      </c>
      <c r="F1179" s="30">
        <v>185.87573900000001</v>
      </c>
    </row>
    <row r="1180" spans="2:6" x14ac:dyDescent="0.3">
      <c r="B1180" s="27" t="s">
        <v>35</v>
      </c>
      <c r="C1180" s="28" t="s">
        <v>8</v>
      </c>
      <c r="D1180" s="28" t="s">
        <v>42</v>
      </c>
      <c r="E1180" s="28">
        <v>0.05</v>
      </c>
      <c r="F1180" s="31">
        <v>185.87573900000001</v>
      </c>
    </row>
    <row r="1181" spans="2:6" x14ac:dyDescent="0.3">
      <c r="B1181" s="25" t="s">
        <v>35</v>
      </c>
      <c r="C1181" s="26" t="s">
        <v>8</v>
      </c>
      <c r="D1181" s="26" t="s">
        <v>42</v>
      </c>
      <c r="E1181" s="26">
        <v>0</v>
      </c>
      <c r="F1181" s="30">
        <v>162.47981999999999</v>
      </c>
    </row>
    <row r="1182" spans="2:6" x14ac:dyDescent="0.3">
      <c r="B1182" s="27" t="s">
        <v>35</v>
      </c>
      <c r="C1182" s="28" t="s">
        <v>8</v>
      </c>
      <c r="D1182" s="28" t="s">
        <v>42</v>
      </c>
      <c r="E1182" s="28" t="s">
        <v>25</v>
      </c>
      <c r="F1182" s="31">
        <v>222.854941</v>
      </c>
    </row>
    <row r="1183" spans="2:6" x14ac:dyDescent="0.3">
      <c r="B1183" s="25" t="s">
        <v>35</v>
      </c>
      <c r="C1183" s="26" t="s">
        <v>8</v>
      </c>
      <c r="D1183" s="26" t="s">
        <v>43</v>
      </c>
      <c r="E1183" s="26">
        <v>1</v>
      </c>
      <c r="F1183" s="30">
        <v>26645238.960000001</v>
      </c>
    </row>
    <row r="1184" spans="2:6" x14ac:dyDescent="0.3">
      <c r="B1184" s="27" t="s">
        <v>35</v>
      </c>
      <c r="C1184" s="28" t="s">
        <v>8</v>
      </c>
      <c r="D1184" s="28" t="s">
        <v>43</v>
      </c>
      <c r="E1184" s="28">
        <v>0.95</v>
      </c>
      <c r="F1184" s="31">
        <v>19029185.789999999</v>
      </c>
    </row>
    <row r="1185" spans="2:6" x14ac:dyDescent="0.3">
      <c r="B1185" s="25" t="s">
        <v>35</v>
      </c>
      <c r="C1185" s="26" t="s">
        <v>8</v>
      </c>
      <c r="D1185" s="26" t="s">
        <v>43</v>
      </c>
      <c r="E1185" s="26">
        <v>0.95</v>
      </c>
      <c r="F1185" s="30">
        <v>19029185.789999999</v>
      </c>
    </row>
    <row r="1186" spans="2:6" x14ac:dyDescent="0.3">
      <c r="B1186" s="27" t="s">
        <v>35</v>
      </c>
      <c r="C1186" s="28" t="s">
        <v>8</v>
      </c>
      <c r="D1186" s="28" t="s">
        <v>43</v>
      </c>
      <c r="E1186" s="28">
        <v>0.95</v>
      </c>
      <c r="F1186" s="31">
        <v>19029185.789999999</v>
      </c>
    </row>
    <row r="1187" spans="2:6" x14ac:dyDescent="0.3">
      <c r="B1187" s="25" t="s">
        <v>35</v>
      </c>
      <c r="C1187" s="26" t="s">
        <v>8</v>
      </c>
      <c r="D1187" s="26" t="s">
        <v>43</v>
      </c>
      <c r="E1187" s="26">
        <v>0.75</v>
      </c>
      <c r="F1187" s="30">
        <v>15694211.41</v>
      </c>
    </row>
    <row r="1188" spans="2:6" x14ac:dyDescent="0.3">
      <c r="B1188" s="27" t="s">
        <v>35</v>
      </c>
      <c r="C1188" s="28" t="s">
        <v>8</v>
      </c>
      <c r="D1188" s="28" t="s">
        <v>43</v>
      </c>
      <c r="E1188" s="28">
        <v>0.75</v>
      </c>
      <c r="F1188" s="31">
        <v>15694211.41</v>
      </c>
    </row>
    <row r="1189" spans="2:6" x14ac:dyDescent="0.3">
      <c r="B1189" s="25" t="s">
        <v>35</v>
      </c>
      <c r="C1189" s="26" t="s">
        <v>8</v>
      </c>
      <c r="D1189" s="26" t="s">
        <v>43</v>
      </c>
      <c r="E1189" s="26">
        <v>0.75</v>
      </c>
      <c r="F1189" s="30">
        <v>15694211.41</v>
      </c>
    </row>
    <row r="1190" spans="2:6" x14ac:dyDescent="0.3">
      <c r="B1190" s="27" t="s">
        <v>35</v>
      </c>
      <c r="C1190" s="28" t="s">
        <v>8</v>
      </c>
      <c r="D1190" s="28" t="s">
        <v>43</v>
      </c>
      <c r="E1190" s="28">
        <v>0.75</v>
      </c>
      <c r="F1190" s="31">
        <v>15694211.41</v>
      </c>
    </row>
    <row r="1191" spans="2:6" x14ac:dyDescent="0.3">
      <c r="B1191" s="25" t="s">
        <v>35</v>
      </c>
      <c r="C1191" s="26" t="s">
        <v>8</v>
      </c>
      <c r="D1191" s="26" t="s">
        <v>43</v>
      </c>
      <c r="E1191" s="26">
        <v>0.5</v>
      </c>
      <c r="F1191" s="30">
        <v>13609712.800000001</v>
      </c>
    </row>
    <row r="1192" spans="2:6" x14ac:dyDescent="0.3">
      <c r="B1192" s="27" t="s">
        <v>35</v>
      </c>
      <c r="C1192" s="28" t="s">
        <v>8</v>
      </c>
      <c r="D1192" s="28" t="s">
        <v>43</v>
      </c>
      <c r="E1192" s="28">
        <v>0.5</v>
      </c>
      <c r="F1192" s="31">
        <v>13609712.800000001</v>
      </c>
    </row>
    <row r="1193" spans="2:6" x14ac:dyDescent="0.3">
      <c r="B1193" s="25" t="s">
        <v>35</v>
      </c>
      <c r="C1193" s="26" t="s">
        <v>8</v>
      </c>
      <c r="D1193" s="26" t="s">
        <v>43</v>
      </c>
      <c r="E1193" s="26">
        <v>0.5</v>
      </c>
      <c r="F1193" s="30">
        <v>13609712.800000001</v>
      </c>
    </row>
    <row r="1194" spans="2:6" x14ac:dyDescent="0.3">
      <c r="B1194" s="27" t="s">
        <v>35</v>
      </c>
      <c r="C1194" s="28" t="s">
        <v>8</v>
      </c>
      <c r="D1194" s="28" t="s">
        <v>43</v>
      </c>
      <c r="E1194" s="28">
        <v>0.5</v>
      </c>
      <c r="F1194" s="31">
        <v>13609712.800000001</v>
      </c>
    </row>
    <row r="1195" spans="2:6" x14ac:dyDescent="0.3">
      <c r="B1195" s="25" t="s">
        <v>35</v>
      </c>
      <c r="C1195" s="26" t="s">
        <v>8</v>
      </c>
      <c r="D1195" s="26" t="s">
        <v>43</v>
      </c>
      <c r="E1195" s="26">
        <v>0.5</v>
      </c>
      <c r="F1195" s="30">
        <v>13609712.800000001</v>
      </c>
    </row>
    <row r="1196" spans="2:6" x14ac:dyDescent="0.3">
      <c r="B1196" s="27" t="s">
        <v>35</v>
      </c>
      <c r="C1196" s="28" t="s">
        <v>8</v>
      </c>
      <c r="D1196" s="28" t="s">
        <v>43</v>
      </c>
      <c r="E1196" s="28">
        <v>0.25</v>
      </c>
      <c r="F1196" s="31">
        <v>11820190.310000001</v>
      </c>
    </row>
    <row r="1197" spans="2:6" x14ac:dyDescent="0.3">
      <c r="B1197" s="25" t="s">
        <v>35</v>
      </c>
      <c r="C1197" s="26" t="s">
        <v>8</v>
      </c>
      <c r="D1197" s="26" t="s">
        <v>43</v>
      </c>
      <c r="E1197" s="26">
        <v>0.25</v>
      </c>
      <c r="F1197" s="30">
        <v>11820190.310000001</v>
      </c>
    </row>
    <row r="1198" spans="2:6" x14ac:dyDescent="0.3">
      <c r="B1198" s="27" t="s">
        <v>35</v>
      </c>
      <c r="C1198" s="28" t="s">
        <v>8</v>
      </c>
      <c r="D1198" s="28" t="s">
        <v>43</v>
      </c>
      <c r="E1198" s="28">
        <v>0.25</v>
      </c>
      <c r="F1198" s="31">
        <v>11820190.310000001</v>
      </c>
    </row>
    <row r="1199" spans="2:6" x14ac:dyDescent="0.3">
      <c r="B1199" s="25" t="s">
        <v>35</v>
      </c>
      <c r="C1199" s="26" t="s">
        <v>8</v>
      </c>
      <c r="D1199" s="26" t="s">
        <v>43</v>
      </c>
      <c r="E1199" s="26">
        <v>0.25</v>
      </c>
      <c r="F1199" s="30">
        <v>11820190.310000001</v>
      </c>
    </row>
    <row r="1200" spans="2:6" x14ac:dyDescent="0.3">
      <c r="B1200" s="27" t="s">
        <v>35</v>
      </c>
      <c r="C1200" s="28" t="s">
        <v>8</v>
      </c>
      <c r="D1200" s="28" t="s">
        <v>43</v>
      </c>
      <c r="E1200" s="28">
        <v>0.05</v>
      </c>
      <c r="F1200" s="31">
        <v>9419702.8059999999</v>
      </c>
    </row>
    <row r="1201" spans="2:6" x14ac:dyDescent="0.3">
      <c r="B1201" s="25" t="s">
        <v>35</v>
      </c>
      <c r="C1201" s="26" t="s">
        <v>8</v>
      </c>
      <c r="D1201" s="26" t="s">
        <v>43</v>
      </c>
      <c r="E1201" s="26">
        <v>0.05</v>
      </c>
      <c r="F1201" s="30">
        <v>9419702.8059999999</v>
      </c>
    </row>
    <row r="1202" spans="2:6" x14ac:dyDescent="0.3">
      <c r="B1202" s="27" t="s">
        <v>35</v>
      </c>
      <c r="C1202" s="28" t="s">
        <v>8</v>
      </c>
      <c r="D1202" s="28" t="s">
        <v>43</v>
      </c>
      <c r="E1202" s="28">
        <v>0.05</v>
      </c>
      <c r="F1202" s="31">
        <v>9419702.8059999999</v>
      </c>
    </row>
    <row r="1203" spans="2:6" x14ac:dyDescent="0.3">
      <c r="B1203" s="25" t="s">
        <v>35</v>
      </c>
      <c r="C1203" s="26" t="s">
        <v>8</v>
      </c>
      <c r="D1203" s="26" t="s">
        <v>43</v>
      </c>
      <c r="E1203" s="26">
        <v>0</v>
      </c>
      <c r="F1203" s="30">
        <v>6210591.608</v>
      </c>
    </row>
    <row r="1204" spans="2:6" x14ac:dyDescent="0.3">
      <c r="B1204" s="27" t="s">
        <v>35</v>
      </c>
      <c r="C1204" s="28" t="s">
        <v>8</v>
      </c>
      <c r="D1204" s="28" t="s">
        <v>43</v>
      </c>
      <c r="E1204" s="28" t="s">
        <v>25</v>
      </c>
      <c r="F1204" s="31">
        <v>13855321.970000001</v>
      </c>
    </row>
    <row r="1205" spans="2:6" x14ac:dyDescent="0.3">
      <c r="B1205" s="25" t="s">
        <v>35</v>
      </c>
      <c r="C1205" s="26" t="s">
        <v>8</v>
      </c>
      <c r="D1205" s="26" t="s">
        <v>44</v>
      </c>
      <c r="E1205" s="26">
        <v>1</v>
      </c>
      <c r="F1205" s="30">
        <v>176.62157999999999</v>
      </c>
    </row>
    <row r="1206" spans="2:6" x14ac:dyDescent="0.3">
      <c r="B1206" s="27" t="s">
        <v>35</v>
      </c>
      <c r="C1206" s="28" t="s">
        <v>8</v>
      </c>
      <c r="D1206" s="28" t="s">
        <v>44</v>
      </c>
      <c r="E1206" s="28">
        <v>0.95</v>
      </c>
      <c r="F1206" s="31">
        <v>115.803634</v>
      </c>
    </row>
    <row r="1207" spans="2:6" x14ac:dyDescent="0.3">
      <c r="B1207" s="25" t="s">
        <v>35</v>
      </c>
      <c r="C1207" s="26" t="s">
        <v>8</v>
      </c>
      <c r="D1207" s="26" t="s">
        <v>44</v>
      </c>
      <c r="E1207" s="26">
        <v>0.95</v>
      </c>
      <c r="F1207" s="30">
        <v>115.803634</v>
      </c>
    </row>
    <row r="1208" spans="2:6" x14ac:dyDescent="0.3">
      <c r="B1208" s="27" t="s">
        <v>35</v>
      </c>
      <c r="C1208" s="28" t="s">
        <v>8</v>
      </c>
      <c r="D1208" s="28" t="s">
        <v>44</v>
      </c>
      <c r="E1208" s="28">
        <v>0.95</v>
      </c>
      <c r="F1208" s="31">
        <v>115.803634</v>
      </c>
    </row>
    <row r="1209" spans="2:6" x14ac:dyDescent="0.3">
      <c r="B1209" s="25" t="s">
        <v>35</v>
      </c>
      <c r="C1209" s="26" t="s">
        <v>8</v>
      </c>
      <c r="D1209" s="26" t="s">
        <v>44</v>
      </c>
      <c r="E1209" s="26">
        <v>0.75</v>
      </c>
      <c r="F1209" s="30">
        <v>98.000707000000006</v>
      </c>
    </row>
    <row r="1210" spans="2:6" x14ac:dyDescent="0.3">
      <c r="B1210" s="27" t="s">
        <v>35</v>
      </c>
      <c r="C1210" s="28" t="s">
        <v>8</v>
      </c>
      <c r="D1210" s="28" t="s">
        <v>44</v>
      </c>
      <c r="E1210" s="28">
        <v>0.75</v>
      </c>
      <c r="F1210" s="31">
        <v>98.000707000000006</v>
      </c>
    </row>
    <row r="1211" spans="2:6" x14ac:dyDescent="0.3">
      <c r="B1211" s="25" t="s">
        <v>35</v>
      </c>
      <c r="C1211" s="26" t="s">
        <v>8</v>
      </c>
      <c r="D1211" s="26" t="s">
        <v>44</v>
      </c>
      <c r="E1211" s="26">
        <v>0.75</v>
      </c>
      <c r="F1211" s="30">
        <v>98.000707000000006</v>
      </c>
    </row>
    <row r="1212" spans="2:6" x14ac:dyDescent="0.3">
      <c r="B1212" s="27" t="s">
        <v>35</v>
      </c>
      <c r="C1212" s="28" t="s">
        <v>8</v>
      </c>
      <c r="D1212" s="28" t="s">
        <v>44</v>
      </c>
      <c r="E1212" s="28">
        <v>0.75</v>
      </c>
      <c r="F1212" s="31">
        <v>98.000707000000006</v>
      </c>
    </row>
    <row r="1213" spans="2:6" x14ac:dyDescent="0.3">
      <c r="B1213" s="25" t="s">
        <v>35</v>
      </c>
      <c r="C1213" s="26" t="s">
        <v>8</v>
      </c>
      <c r="D1213" s="26" t="s">
        <v>44</v>
      </c>
      <c r="E1213" s="26">
        <v>0.5</v>
      </c>
      <c r="F1213" s="30">
        <v>88.089671999999993</v>
      </c>
    </row>
    <row r="1214" spans="2:6" x14ac:dyDescent="0.3">
      <c r="B1214" s="27" t="s">
        <v>35</v>
      </c>
      <c r="C1214" s="28" t="s">
        <v>8</v>
      </c>
      <c r="D1214" s="28" t="s">
        <v>44</v>
      </c>
      <c r="E1214" s="28">
        <v>0.5</v>
      </c>
      <c r="F1214" s="31">
        <v>88.089671999999993</v>
      </c>
    </row>
    <row r="1215" spans="2:6" x14ac:dyDescent="0.3">
      <c r="B1215" s="25" t="s">
        <v>35</v>
      </c>
      <c r="C1215" s="26" t="s">
        <v>8</v>
      </c>
      <c r="D1215" s="26" t="s">
        <v>44</v>
      </c>
      <c r="E1215" s="26">
        <v>0.5</v>
      </c>
      <c r="F1215" s="30">
        <v>88.089671999999993</v>
      </c>
    </row>
    <row r="1216" spans="2:6" x14ac:dyDescent="0.3">
      <c r="B1216" s="27" t="s">
        <v>35</v>
      </c>
      <c r="C1216" s="28" t="s">
        <v>8</v>
      </c>
      <c r="D1216" s="28" t="s">
        <v>44</v>
      </c>
      <c r="E1216" s="28">
        <v>0.5</v>
      </c>
      <c r="F1216" s="31">
        <v>88.089671999999993</v>
      </c>
    </row>
    <row r="1217" spans="2:6" x14ac:dyDescent="0.3">
      <c r="B1217" s="25" t="s">
        <v>35</v>
      </c>
      <c r="C1217" s="26" t="s">
        <v>8</v>
      </c>
      <c r="D1217" s="26" t="s">
        <v>44</v>
      </c>
      <c r="E1217" s="26">
        <v>0.5</v>
      </c>
      <c r="F1217" s="30">
        <v>88.089671999999993</v>
      </c>
    </row>
    <row r="1218" spans="2:6" x14ac:dyDescent="0.3">
      <c r="B1218" s="27" t="s">
        <v>35</v>
      </c>
      <c r="C1218" s="28" t="s">
        <v>8</v>
      </c>
      <c r="D1218" s="28" t="s">
        <v>44</v>
      </c>
      <c r="E1218" s="28">
        <v>0.25</v>
      </c>
      <c r="F1218" s="31">
        <v>78.192435000000003</v>
      </c>
    </row>
    <row r="1219" spans="2:6" x14ac:dyDescent="0.3">
      <c r="B1219" s="25" t="s">
        <v>35</v>
      </c>
      <c r="C1219" s="26" t="s">
        <v>8</v>
      </c>
      <c r="D1219" s="26" t="s">
        <v>44</v>
      </c>
      <c r="E1219" s="26">
        <v>0.25</v>
      </c>
      <c r="F1219" s="30">
        <v>78.192435000000003</v>
      </c>
    </row>
    <row r="1220" spans="2:6" x14ac:dyDescent="0.3">
      <c r="B1220" s="27" t="s">
        <v>35</v>
      </c>
      <c r="C1220" s="28" t="s">
        <v>8</v>
      </c>
      <c r="D1220" s="28" t="s">
        <v>44</v>
      </c>
      <c r="E1220" s="28">
        <v>0.25</v>
      </c>
      <c r="F1220" s="31">
        <v>78.192435000000003</v>
      </c>
    </row>
    <row r="1221" spans="2:6" x14ac:dyDescent="0.3">
      <c r="B1221" s="25" t="s">
        <v>35</v>
      </c>
      <c r="C1221" s="26" t="s">
        <v>8</v>
      </c>
      <c r="D1221" s="26" t="s">
        <v>44</v>
      </c>
      <c r="E1221" s="26">
        <v>0.25</v>
      </c>
      <c r="F1221" s="30">
        <v>78.192435000000003</v>
      </c>
    </row>
    <row r="1222" spans="2:6" x14ac:dyDescent="0.3">
      <c r="B1222" s="27" t="s">
        <v>35</v>
      </c>
      <c r="C1222" s="28" t="s">
        <v>8</v>
      </c>
      <c r="D1222" s="28" t="s">
        <v>44</v>
      </c>
      <c r="E1222" s="28">
        <v>0.05</v>
      </c>
      <c r="F1222" s="31">
        <v>67.947593999999995</v>
      </c>
    </row>
    <row r="1223" spans="2:6" x14ac:dyDescent="0.3">
      <c r="B1223" s="25" t="s">
        <v>35</v>
      </c>
      <c r="C1223" s="26" t="s">
        <v>8</v>
      </c>
      <c r="D1223" s="26" t="s">
        <v>44</v>
      </c>
      <c r="E1223" s="26">
        <v>0.05</v>
      </c>
      <c r="F1223" s="30">
        <v>67.947593999999995</v>
      </c>
    </row>
    <row r="1224" spans="2:6" x14ac:dyDescent="0.3">
      <c r="B1224" s="27" t="s">
        <v>35</v>
      </c>
      <c r="C1224" s="28" t="s">
        <v>8</v>
      </c>
      <c r="D1224" s="28" t="s">
        <v>44</v>
      </c>
      <c r="E1224" s="28">
        <v>0.05</v>
      </c>
      <c r="F1224" s="31">
        <v>67.947593999999995</v>
      </c>
    </row>
    <row r="1225" spans="2:6" x14ac:dyDescent="0.3">
      <c r="B1225" s="25" t="s">
        <v>35</v>
      </c>
      <c r="C1225" s="26" t="s">
        <v>8</v>
      </c>
      <c r="D1225" s="26" t="s">
        <v>44</v>
      </c>
      <c r="E1225" s="26">
        <v>0</v>
      </c>
      <c r="F1225" s="30">
        <v>57.598917</v>
      </c>
    </row>
    <row r="1226" spans="2:6" x14ac:dyDescent="0.3">
      <c r="B1226" s="27" t="s">
        <v>35</v>
      </c>
      <c r="C1226" s="28" t="s">
        <v>8</v>
      </c>
      <c r="D1226" s="28" t="s">
        <v>44</v>
      </c>
      <c r="E1226" s="28" t="s">
        <v>25</v>
      </c>
      <c r="F1226" s="31">
        <v>89.220083000000002</v>
      </c>
    </row>
    <row r="1227" spans="2:6" x14ac:dyDescent="0.3">
      <c r="B1227" s="25" t="s">
        <v>35</v>
      </c>
      <c r="C1227" s="26" t="s">
        <v>9</v>
      </c>
      <c r="D1227" s="26" t="s">
        <v>36</v>
      </c>
      <c r="E1227" s="26">
        <v>1</v>
      </c>
      <c r="F1227" s="30">
        <v>211013.52499999999</v>
      </c>
    </row>
    <row r="1228" spans="2:6" x14ac:dyDescent="0.3">
      <c r="B1228" s="27" t="s">
        <v>35</v>
      </c>
      <c r="C1228" s="28" t="s">
        <v>9</v>
      </c>
      <c r="D1228" s="28" t="s">
        <v>36</v>
      </c>
      <c r="E1228" s="28">
        <v>0.95</v>
      </c>
      <c r="F1228" s="31">
        <v>175249.35</v>
      </c>
    </row>
    <row r="1229" spans="2:6" x14ac:dyDescent="0.3">
      <c r="B1229" s="25" t="s">
        <v>35</v>
      </c>
      <c r="C1229" s="26" t="s">
        <v>9</v>
      </c>
      <c r="D1229" s="26" t="s">
        <v>36</v>
      </c>
      <c r="E1229" s="26">
        <v>0.95</v>
      </c>
      <c r="F1229" s="30">
        <v>175249.35</v>
      </c>
    </row>
    <row r="1230" spans="2:6" x14ac:dyDescent="0.3">
      <c r="B1230" s="27" t="s">
        <v>35</v>
      </c>
      <c r="C1230" s="28" t="s">
        <v>9</v>
      </c>
      <c r="D1230" s="28" t="s">
        <v>36</v>
      </c>
      <c r="E1230" s="28">
        <v>0.95</v>
      </c>
      <c r="F1230" s="31">
        <v>175249.35</v>
      </c>
    </row>
    <row r="1231" spans="2:6" x14ac:dyDescent="0.3">
      <c r="B1231" s="25" t="s">
        <v>35</v>
      </c>
      <c r="C1231" s="26" t="s">
        <v>9</v>
      </c>
      <c r="D1231" s="26" t="s">
        <v>36</v>
      </c>
      <c r="E1231" s="26">
        <v>0.75</v>
      </c>
      <c r="F1231" s="30">
        <v>158859.47500000001</v>
      </c>
    </row>
    <row r="1232" spans="2:6" x14ac:dyDescent="0.3">
      <c r="B1232" s="27" t="s">
        <v>35</v>
      </c>
      <c r="C1232" s="28" t="s">
        <v>9</v>
      </c>
      <c r="D1232" s="28" t="s">
        <v>36</v>
      </c>
      <c r="E1232" s="28">
        <v>0.75</v>
      </c>
      <c r="F1232" s="31">
        <v>158859.47500000001</v>
      </c>
    </row>
    <row r="1233" spans="2:6" x14ac:dyDescent="0.3">
      <c r="B1233" s="25" t="s">
        <v>35</v>
      </c>
      <c r="C1233" s="26" t="s">
        <v>9</v>
      </c>
      <c r="D1233" s="26" t="s">
        <v>36</v>
      </c>
      <c r="E1233" s="26">
        <v>0.75</v>
      </c>
      <c r="F1233" s="30">
        <v>158859.47500000001</v>
      </c>
    </row>
    <row r="1234" spans="2:6" x14ac:dyDescent="0.3">
      <c r="B1234" s="27" t="s">
        <v>35</v>
      </c>
      <c r="C1234" s="28" t="s">
        <v>9</v>
      </c>
      <c r="D1234" s="28" t="s">
        <v>36</v>
      </c>
      <c r="E1234" s="28">
        <v>0.75</v>
      </c>
      <c r="F1234" s="31">
        <v>158859.47500000001</v>
      </c>
    </row>
    <row r="1235" spans="2:6" x14ac:dyDescent="0.3">
      <c r="B1235" s="25" t="s">
        <v>35</v>
      </c>
      <c r="C1235" s="26" t="s">
        <v>9</v>
      </c>
      <c r="D1235" s="26" t="s">
        <v>36</v>
      </c>
      <c r="E1235" s="26">
        <v>0.5</v>
      </c>
      <c r="F1235" s="30">
        <v>148047.04999999999</v>
      </c>
    </row>
    <row r="1236" spans="2:6" x14ac:dyDescent="0.3">
      <c r="B1236" s="27" t="s">
        <v>35</v>
      </c>
      <c r="C1236" s="28" t="s">
        <v>9</v>
      </c>
      <c r="D1236" s="28" t="s">
        <v>36</v>
      </c>
      <c r="E1236" s="28">
        <v>0.5</v>
      </c>
      <c r="F1236" s="31">
        <v>148047.04999999999</v>
      </c>
    </row>
    <row r="1237" spans="2:6" x14ac:dyDescent="0.3">
      <c r="B1237" s="25" t="s">
        <v>35</v>
      </c>
      <c r="C1237" s="26" t="s">
        <v>9</v>
      </c>
      <c r="D1237" s="26" t="s">
        <v>36</v>
      </c>
      <c r="E1237" s="26">
        <v>0.5</v>
      </c>
      <c r="F1237" s="30">
        <v>148047.04999999999</v>
      </c>
    </row>
    <row r="1238" spans="2:6" x14ac:dyDescent="0.3">
      <c r="B1238" s="27" t="s">
        <v>35</v>
      </c>
      <c r="C1238" s="28" t="s">
        <v>9</v>
      </c>
      <c r="D1238" s="28" t="s">
        <v>36</v>
      </c>
      <c r="E1238" s="28">
        <v>0.5</v>
      </c>
      <c r="F1238" s="31">
        <v>148047.04999999999</v>
      </c>
    </row>
    <row r="1239" spans="2:6" x14ac:dyDescent="0.3">
      <c r="B1239" s="25" t="s">
        <v>35</v>
      </c>
      <c r="C1239" s="26" t="s">
        <v>9</v>
      </c>
      <c r="D1239" s="26" t="s">
        <v>36</v>
      </c>
      <c r="E1239" s="26">
        <v>0.5</v>
      </c>
      <c r="F1239" s="30">
        <v>148047.04999999999</v>
      </c>
    </row>
    <row r="1240" spans="2:6" x14ac:dyDescent="0.3">
      <c r="B1240" s="27" t="s">
        <v>35</v>
      </c>
      <c r="C1240" s="28" t="s">
        <v>9</v>
      </c>
      <c r="D1240" s="28" t="s">
        <v>36</v>
      </c>
      <c r="E1240" s="28">
        <v>0.25</v>
      </c>
      <c r="F1240" s="31">
        <v>138017.42499999999</v>
      </c>
    </row>
    <row r="1241" spans="2:6" x14ac:dyDescent="0.3">
      <c r="B1241" s="25" t="s">
        <v>35</v>
      </c>
      <c r="C1241" s="26" t="s">
        <v>9</v>
      </c>
      <c r="D1241" s="26" t="s">
        <v>36</v>
      </c>
      <c r="E1241" s="26">
        <v>0.25</v>
      </c>
      <c r="F1241" s="30">
        <v>138017.42499999999</v>
      </c>
    </row>
    <row r="1242" spans="2:6" x14ac:dyDescent="0.3">
      <c r="B1242" s="27" t="s">
        <v>35</v>
      </c>
      <c r="C1242" s="28" t="s">
        <v>9</v>
      </c>
      <c r="D1242" s="28" t="s">
        <v>36</v>
      </c>
      <c r="E1242" s="28">
        <v>0.25</v>
      </c>
      <c r="F1242" s="31">
        <v>138017.42499999999</v>
      </c>
    </row>
    <row r="1243" spans="2:6" x14ac:dyDescent="0.3">
      <c r="B1243" s="25" t="s">
        <v>35</v>
      </c>
      <c r="C1243" s="26" t="s">
        <v>9</v>
      </c>
      <c r="D1243" s="26" t="s">
        <v>36</v>
      </c>
      <c r="E1243" s="26">
        <v>0.25</v>
      </c>
      <c r="F1243" s="30">
        <v>138017.42499999999</v>
      </c>
    </row>
    <row r="1244" spans="2:6" x14ac:dyDescent="0.3">
      <c r="B1244" s="27" t="s">
        <v>35</v>
      </c>
      <c r="C1244" s="28" t="s">
        <v>9</v>
      </c>
      <c r="D1244" s="28" t="s">
        <v>36</v>
      </c>
      <c r="E1244" s="28">
        <v>0.05</v>
      </c>
      <c r="F1244" s="31">
        <v>124807.675</v>
      </c>
    </row>
    <row r="1245" spans="2:6" x14ac:dyDescent="0.3">
      <c r="B1245" s="25" t="s">
        <v>35</v>
      </c>
      <c r="C1245" s="26" t="s">
        <v>9</v>
      </c>
      <c r="D1245" s="26" t="s">
        <v>36</v>
      </c>
      <c r="E1245" s="26">
        <v>0.05</v>
      </c>
      <c r="F1245" s="30">
        <v>124807.675</v>
      </c>
    </row>
    <row r="1246" spans="2:6" x14ac:dyDescent="0.3">
      <c r="B1246" s="27" t="s">
        <v>35</v>
      </c>
      <c r="C1246" s="28" t="s">
        <v>9</v>
      </c>
      <c r="D1246" s="28" t="s">
        <v>36</v>
      </c>
      <c r="E1246" s="28">
        <v>0.05</v>
      </c>
      <c r="F1246" s="31">
        <v>124807.675</v>
      </c>
    </row>
    <row r="1247" spans="2:6" x14ac:dyDescent="0.3">
      <c r="B1247" s="25" t="s">
        <v>35</v>
      </c>
      <c r="C1247" s="26" t="s">
        <v>9</v>
      </c>
      <c r="D1247" s="26" t="s">
        <v>36</v>
      </c>
      <c r="E1247" s="26">
        <v>0</v>
      </c>
      <c r="F1247" s="30">
        <v>90462.324999999997</v>
      </c>
    </row>
    <row r="1248" spans="2:6" x14ac:dyDescent="0.3">
      <c r="B1248" s="27" t="s">
        <v>35</v>
      </c>
      <c r="C1248" s="28" t="s">
        <v>9</v>
      </c>
      <c r="D1248" s="28" t="s">
        <v>36</v>
      </c>
      <c r="E1248" s="28" t="s">
        <v>25</v>
      </c>
      <c r="F1248" s="31">
        <v>148802.9032</v>
      </c>
    </row>
    <row r="1249" spans="2:6" x14ac:dyDescent="0.3">
      <c r="B1249" s="25" t="s">
        <v>35</v>
      </c>
      <c r="C1249" s="26" t="s">
        <v>9</v>
      </c>
      <c r="D1249" s="26" t="s">
        <v>37</v>
      </c>
      <c r="E1249" s="26">
        <v>1</v>
      </c>
      <c r="F1249" s="30">
        <v>59963447.890000001</v>
      </c>
    </row>
    <row r="1250" spans="2:6" x14ac:dyDescent="0.3">
      <c r="B1250" s="27" t="s">
        <v>35</v>
      </c>
      <c r="C1250" s="28" t="s">
        <v>9</v>
      </c>
      <c r="D1250" s="28" t="s">
        <v>37</v>
      </c>
      <c r="E1250" s="28">
        <v>0.95</v>
      </c>
      <c r="F1250" s="31">
        <v>43733077.25</v>
      </c>
    </row>
    <row r="1251" spans="2:6" x14ac:dyDescent="0.3">
      <c r="B1251" s="25" t="s">
        <v>35</v>
      </c>
      <c r="C1251" s="26" t="s">
        <v>9</v>
      </c>
      <c r="D1251" s="26" t="s">
        <v>37</v>
      </c>
      <c r="E1251" s="26">
        <v>0.95</v>
      </c>
      <c r="F1251" s="30">
        <v>43733077.25</v>
      </c>
    </row>
    <row r="1252" spans="2:6" x14ac:dyDescent="0.3">
      <c r="B1252" s="27" t="s">
        <v>35</v>
      </c>
      <c r="C1252" s="28" t="s">
        <v>9</v>
      </c>
      <c r="D1252" s="28" t="s">
        <v>37</v>
      </c>
      <c r="E1252" s="28">
        <v>0.95</v>
      </c>
      <c r="F1252" s="31">
        <v>43733077.25</v>
      </c>
    </row>
    <row r="1253" spans="2:6" x14ac:dyDescent="0.3">
      <c r="B1253" s="25" t="s">
        <v>35</v>
      </c>
      <c r="C1253" s="26" t="s">
        <v>9</v>
      </c>
      <c r="D1253" s="26" t="s">
        <v>37</v>
      </c>
      <c r="E1253" s="26">
        <v>0.75</v>
      </c>
      <c r="F1253" s="30">
        <v>37990854.859999999</v>
      </c>
    </row>
    <row r="1254" spans="2:6" x14ac:dyDescent="0.3">
      <c r="B1254" s="27" t="s">
        <v>35</v>
      </c>
      <c r="C1254" s="28" t="s">
        <v>9</v>
      </c>
      <c r="D1254" s="28" t="s">
        <v>37</v>
      </c>
      <c r="E1254" s="28">
        <v>0.75</v>
      </c>
      <c r="F1254" s="31">
        <v>37990854.859999999</v>
      </c>
    </row>
    <row r="1255" spans="2:6" x14ac:dyDescent="0.3">
      <c r="B1255" s="25" t="s">
        <v>35</v>
      </c>
      <c r="C1255" s="26" t="s">
        <v>9</v>
      </c>
      <c r="D1255" s="26" t="s">
        <v>37</v>
      </c>
      <c r="E1255" s="26">
        <v>0.75</v>
      </c>
      <c r="F1255" s="30">
        <v>37990854.859999999</v>
      </c>
    </row>
    <row r="1256" spans="2:6" x14ac:dyDescent="0.3">
      <c r="B1256" s="27" t="s">
        <v>35</v>
      </c>
      <c r="C1256" s="28" t="s">
        <v>9</v>
      </c>
      <c r="D1256" s="28" t="s">
        <v>37</v>
      </c>
      <c r="E1256" s="28">
        <v>0.75</v>
      </c>
      <c r="F1256" s="31">
        <v>37990854.859999999</v>
      </c>
    </row>
    <row r="1257" spans="2:6" x14ac:dyDescent="0.3">
      <c r="B1257" s="25" t="s">
        <v>35</v>
      </c>
      <c r="C1257" s="26" t="s">
        <v>9</v>
      </c>
      <c r="D1257" s="26" t="s">
        <v>37</v>
      </c>
      <c r="E1257" s="26">
        <v>0.5</v>
      </c>
      <c r="F1257" s="30">
        <v>34066875.539999999</v>
      </c>
    </row>
    <row r="1258" spans="2:6" x14ac:dyDescent="0.3">
      <c r="B1258" s="27" t="s">
        <v>35</v>
      </c>
      <c r="C1258" s="28" t="s">
        <v>9</v>
      </c>
      <c r="D1258" s="28" t="s">
        <v>37</v>
      </c>
      <c r="E1258" s="28">
        <v>0.5</v>
      </c>
      <c r="F1258" s="31">
        <v>34066875.539999999</v>
      </c>
    </row>
    <row r="1259" spans="2:6" x14ac:dyDescent="0.3">
      <c r="B1259" s="25" t="s">
        <v>35</v>
      </c>
      <c r="C1259" s="26" t="s">
        <v>9</v>
      </c>
      <c r="D1259" s="26" t="s">
        <v>37</v>
      </c>
      <c r="E1259" s="26">
        <v>0.5</v>
      </c>
      <c r="F1259" s="30">
        <v>34066875.539999999</v>
      </c>
    </row>
    <row r="1260" spans="2:6" x14ac:dyDescent="0.3">
      <c r="B1260" s="27" t="s">
        <v>35</v>
      </c>
      <c r="C1260" s="28" t="s">
        <v>9</v>
      </c>
      <c r="D1260" s="28" t="s">
        <v>37</v>
      </c>
      <c r="E1260" s="28">
        <v>0.5</v>
      </c>
      <c r="F1260" s="31">
        <v>34066875.539999999</v>
      </c>
    </row>
    <row r="1261" spans="2:6" x14ac:dyDescent="0.3">
      <c r="B1261" s="25" t="s">
        <v>35</v>
      </c>
      <c r="C1261" s="26" t="s">
        <v>9</v>
      </c>
      <c r="D1261" s="26" t="s">
        <v>37</v>
      </c>
      <c r="E1261" s="26">
        <v>0.5</v>
      </c>
      <c r="F1261" s="30">
        <v>34066875.539999999</v>
      </c>
    </row>
    <row r="1262" spans="2:6" x14ac:dyDescent="0.3">
      <c r="B1262" s="27" t="s">
        <v>35</v>
      </c>
      <c r="C1262" s="28" t="s">
        <v>9</v>
      </c>
      <c r="D1262" s="28" t="s">
        <v>37</v>
      </c>
      <c r="E1262" s="28">
        <v>0.25</v>
      </c>
      <c r="F1262" s="31">
        <v>30355250.739999998</v>
      </c>
    </row>
    <row r="1263" spans="2:6" x14ac:dyDescent="0.3">
      <c r="B1263" s="25" t="s">
        <v>35</v>
      </c>
      <c r="C1263" s="26" t="s">
        <v>9</v>
      </c>
      <c r="D1263" s="26" t="s">
        <v>37</v>
      </c>
      <c r="E1263" s="26">
        <v>0.25</v>
      </c>
      <c r="F1263" s="30">
        <v>30355250.739999998</v>
      </c>
    </row>
    <row r="1264" spans="2:6" x14ac:dyDescent="0.3">
      <c r="B1264" s="27" t="s">
        <v>35</v>
      </c>
      <c r="C1264" s="28" t="s">
        <v>9</v>
      </c>
      <c r="D1264" s="28" t="s">
        <v>37</v>
      </c>
      <c r="E1264" s="28">
        <v>0.25</v>
      </c>
      <c r="F1264" s="31">
        <v>30355250.739999998</v>
      </c>
    </row>
    <row r="1265" spans="2:6" x14ac:dyDescent="0.3">
      <c r="B1265" s="25" t="s">
        <v>35</v>
      </c>
      <c r="C1265" s="26" t="s">
        <v>9</v>
      </c>
      <c r="D1265" s="26" t="s">
        <v>37</v>
      </c>
      <c r="E1265" s="26">
        <v>0.25</v>
      </c>
      <c r="F1265" s="30">
        <v>30355250.739999998</v>
      </c>
    </row>
    <row r="1266" spans="2:6" x14ac:dyDescent="0.3">
      <c r="B1266" s="27" t="s">
        <v>35</v>
      </c>
      <c r="C1266" s="28" t="s">
        <v>9</v>
      </c>
      <c r="D1266" s="28" t="s">
        <v>37</v>
      </c>
      <c r="E1266" s="28">
        <v>0.05</v>
      </c>
      <c r="F1266" s="31">
        <v>25617170.23</v>
      </c>
    </row>
    <row r="1267" spans="2:6" x14ac:dyDescent="0.3">
      <c r="B1267" s="25" t="s">
        <v>35</v>
      </c>
      <c r="C1267" s="26" t="s">
        <v>9</v>
      </c>
      <c r="D1267" s="26" t="s">
        <v>37</v>
      </c>
      <c r="E1267" s="26">
        <v>0.05</v>
      </c>
      <c r="F1267" s="30">
        <v>25617170.23</v>
      </c>
    </row>
    <row r="1268" spans="2:6" x14ac:dyDescent="0.3">
      <c r="B1268" s="27" t="s">
        <v>35</v>
      </c>
      <c r="C1268" s="28" t="s">
        <v>9</v>
      </c>
      <c r="D1268" s="28" t="s">
        <v>37</v>
      </c>
      <c r="E1268" s="28">
        <v>0.05</v>
      </c>
      <c r="F1268" s="31">
        <v>25617170.23</v>
      </c>
    </row>
    <row r="1269" spans="2:6" x14ac:dyDescent="0.3">
      <c r="B1269" s="25" t="s">
        <v>35</v>
      </c>
      <c r="C1269" s="26" t="s">
        <v>9</v>
      </c>
      <c r="D1269" s="26" t="s">
        <v>37</v>
      </c>
      <c r="E1269" s="26">
        <v>0</v>
      </c>
      <c r="F1269" s="30">
        <v>16631572.51</v>
      </c>
    </row>
    <row r="1270" spans="2:6" x14ac:dyDescent="0.3">
      <c r="B1270" s="27" t="s">
        <v>35</v>
      </c>
      <c r="C1270" s="28" t="s">
        <v>9</v>
      </c>
      <c r="D1270" s="28" t="s">
        <v>37</v>
      </c>
      <c r="E1270" s="28" t="s">
        <v>25</v>
      </c>
      <c r="F1270" s="31">
        <v>34298195.979999997</v>
      </c>
    </row>
    <row r="1271" spans="2:6" x14ac:dyDescent="0.3">
      <c r="B1271" s="25" t="s">
        <v>35</v>
      </c>
      <c r="C1271" s="26" t="s">
        <v>9</v>
      </c>
      <c r="D1271" s="26" t="s">
        <v>38</v>
      </c>
      <c r="E1271" s="26">
        <v>1</v>
      </c>
      <c r="F1271" s="30">
        <v>36118084.359999999</v>
      </c>
    </row>
    <row r="1272" spans="2:6" x14ac:dyDescent="0.3">
      <c r="B1272" s="27" t="s">
        <v>35</v>
      </c>
      <c r="C1272" s="28" t="s">
        <v>9</v>
      </c>
      <c r="D1272" s="28" t="s">
        <v>38</v>
      </c>
      <c r="E1272" s="28">
        <v>0.95</v>
      </c>
      <c r="F1272" s="31">
        <v>27764405.949999999</v>
      </c>
    </row>
    <row r="1273" spans="2:6" x14ac:dyDescent="0.3">
      <c r="B1273" s="25" t="s">
        <v>35</v>
      </c>
      <c r="C1273" s="26" t="s">
        <v>9</v>
      </c>
      <c r="D1273" s="26" t="s">
        <v>38</v>
      </c>
      <c r="E1273" s="26">
        <v>0.95</v>
      </c>
      <c r="F1273" s="30">
        <v>27764405.949999999</v>
      </c>
    </row>
    <row r="1274" spans="2:6" x14ac:dyDescent="0.3">
      <c r="B1274" s="27" t="s">
        <v>35</v>
      </c>
      <c r="C1274" s="28" t="s">
        <v>9</v>
      </c>
      <c r="D1274" s="28" t="s">
        <v>38</v>
      </c>
      <c r="E1274" s="28">
        <v>0.95</v>
      </c>
      <c r="F1274" s="31">
        <v>27764405.949999999</v>
      </c>
    </row>
    <row r="1275" spans="2:6" x14ac:dyDescent="0.3">
      <c r="B1275" s="25" t="s">
        <v>35</v>
      </c>
      <c r="C1275" s="26" t="s">
        <v>9</v>
      </c>
      <c r="D1275" s="26" t="s">
        <v>38</v>
      </c>
      <c r="E1275" s="26">
        <v>0.75</v>
      </c>
      <c r="F1275" s="30">
        <v>23759902.760000002</v>
      </c>
    </row>
    <row r="1276" spans="2:6" x14ac:dyDescent="0.3">
      <c r="B1276" s="27" t="s">
        <v>35</v>
      </c>
      <c r="C1276" s="28" t="s">
        <v>9</v>
      </c>
      <c r="D1276" s="28" t="s">
        <v>38</v>
      </c>
      <c r="E1276" s="28">
        <v>0.75</v>
      </c>
      <c r="F1276" s="31">
        <v>23759902.760000002</v>
      </c>
    </row>
    <row r="1277" spans="2:6" x14ac:dyDescent="0.3">
      <c r="B1277" s="25" t="s">
        <v>35</v>
      </c>
      <c r="C1277" s="26" t="s">
        <v>9</v>
      </c>
      <c r="D1277" s="26" t="s">
        <v>38</v>
      </c>
      <c r="E1277" s="26">
        <v>0.75</v>
      </c>
      <c r="F1277" s="30">
        <v>23759902.760000002</v>
      </c>
    </row>
    <row r="1278" spans="2:6" x14ac:dyDescent="0.3">
      <c r="B1278" s="27" t="s">
        <v>35</v>
      </c>
      <c r="C1278" s="28" t="s">
        <v>9</v>
      </c>
      <c r="D1278" s="28" t="s">
        <v>38</v>
      </c>
      <c r="E1278" s="28">
        <v>0.75</v>
      </c>
      <c r="F1278" s="31">
        <v>23759902.760000002</v>
      </c>
    </row>
    <row r="1279" spans="2:6" x14ac:dyDescent="0.3">
      <c r="B1279" s="25" t="s">
        <v>35</v>
      </c>
      <c r="C1279" s="26" t="s">
        <v>9</v>
      </c>
      <c r="D1279" s="26" t="s">
        <v>38</v>
      </c>
      <c r="E1279" s="26">
        <v>0.5</v>
      </c>
      <c r="F1279" s="30">
        <v>20786670.710000001</v>
      </c>
    </row>
    <row r="1280" spans="2:6" x14ac:dyDescent="0.3">
      <c r="B1280" s="27" t="s">
        <v>35</v>
      </c>
      <c r="C1280" s="28" t="s">
        <v>9</v>
      </c>
      <c r="D1280" s="28" t="s">
        <v>38</v>
      </c>
      <c r="E1280" s="28">
        <v>0.5</v>
      </c>
      <c r="F1280" s="31">
        <v>20786670.710000001</v>
      </c>
    </row>
    <row r="1281" spans="2:6" x14ac:dyDescent="0.3">
      <c r="B1281" s="25" t="s">
        <v>35</v>
      </c>
      <c r="C1281" s="26" t="s">
        <v>9</v>
      </c>
      <c r="D1281" s="26" t="s">
        <v>38</v>
      </c>
      <c r="E1281" s="26">
        <v>0.5</v>
      </c>
      <c r="F1281" s="30">
        <v>20786670.710000001</v>
      </c>
    </row>
    <row r="1282" spans="2:6" x14ac:dyDescent="0.3">
      <c r="B1282" s="27" t="s">
        <v>35</v>
      </c>
      <c r="C1282" s="28" t="s">
        <v>9</v>
      </c>
      <c r="D1282" s="28" t="s">
        <v>38</v>
      </c>
      <c r="E1282" s="28">
        <v>0.5</v>
      </c>
      <c r="F1282" s="31">
        <v>20786670.710000001</v>
      </c>
    </row>
    <row r="1283" spans="2:6" x14ac:dyDescent="0.3">
      <c r="B1283" s="25" t="s">
        <v>35</v>
      </c>
      <c r="C1283" s="26" t="s">
        <v>9</v>
      </c>
      <c r="D1283" s="26" t="s">
        <v>38</v>
      </c>
      <c r="E1283" s="26">
        <v>0.5</v>
      </c>
      <c r="F1283" s="30">
        <v>20786670.710000001</v>
      </c>
    </row>
    <row r="1284" spans="2:6" x14ac:dyDescent="0.3">
      <c r="B1284" s="27" t="s">
        <v>35</v>
      </c>
      <c r="C1284" s="28" t="s">
        <v>9</v>
      </c>
      <c r="D1284" s="28" t="s">
        <v>38</v>
      </c>
      <c r="E1284" s="28">
        <v>0.25</v>
      </c>
      <c r="F1284" s="31">
        <v>17960691.079999998</v>
      </c>
    </row>
    <row r="1285" spans="2:6" x14ac:dyDescent="0.3">
      <c r="B1285" s="25" t="s">
        <v>35</v>
      </c>
      <c r="C1285" s="26" t="s">
        <v>9</v>
      </c>
      <c r="D1285" s="26" t="s">
        <v>38</v>
      </c>
      <c r="E1285" s="26">
        <v>0.25</v>
      </c>
      <c r="F1285" s="30">
        <v>17960691.079999998</v>
      </c>
    </row>
    <row r="1286" spans="2:6" x14ac:dyDescent="0.3">
      <c r="B1286" s="27" t="s">
        <v>35</v>
      </c>
      <c r="C1286" s="28" t="s">
        <v>9</v>
      </c>
      <c r="D1286" s="28" t="s">
        <v>38</v>
      </c>
      <c r="E1286" s="28">
        <v>0.25</v>
      </c>
      <c r="F1286" s="31">
        <v>17960691.079999998</v>
      </c>
    </row>
    <row r="1287" spans="2:6" x14ac:dyDescent="0.3">
      <c r="B1287" s="25" t="s">
        <v>35</v>
      </c>
      <c r="C1287" s="26" t="s">
        <v>9</v>
      </c>
      <c r="D1287" s="26" t="s">
        <v>38</v>
      </c>
      <c r="E1287" s="26">
        <v>0.25</v>
      </c>
      <c r="F1287" s="30">
        <v>17960691.079999998</v>
      </c>
    </row>
    <row r="1288" spans="2:6" x14ac:dyDescent="0.3">
      <c r="B1288" s="27" t="s">
        <v>35</v>
      </c>
      <c r="C1288" s="28" t="s">
        <v>9</v>
      </c>
      <c r="D1288" s="28" t="s">
        <v>38</v>
      </c>
      <c r="E1288" s="28">
        <v>0.05</v>
      </c>
      <c r="F1288" s="31">
        <v>14701475.470000001</v>
      </c>
    </row>
    <row r="1289" spans="2:6" x14ac:dyDescent="0.3">
      <c r="B1289" s="25" t="s">
        <v>35</v>
      </c>
      <c r="C1289" s="26" t="s">
        <v>9</v>
      </c>
      <c r="D1289" s="26" t="s">
        <v>38</v>
      </c>
      <c r="E1289" s="26">
        <v>0.05</v>
      </c>
      <c r="F1289" s="30">
        <v>14701475.470000001</v>
      </c>
    </row>
    <row r="1290" spans="2:6" x14ac:dyDescent="0.3">
      <c r="B1290" s="27" t="s">
        <v>35</v>
      </c>
      <c r="C1290" s="28" t="s">
        <v>9</v>
      </c>
      <c r="D1290" s="28" t="s">
        <v>38</v>
      </c>
      <c r="E1290" s="28">
        <v>0.05</v>
      </c>
      <c r="F1290" s="31">
        <v>14701475.470000001</v>
      </c>
    </row>
    <row r="1291" spans="2:6" x14ac:dyDescent="0.3">
      <c r="B1291" s="25" t="s">
        <v>35</v>
      </c>
      <c r="C1291" s="26" t="s">
        <v>9</v>
      </c>
      <c r="D1291" s="26" t="s">
        <v>38</v>
      </c>
      <c r="E1291" s="26">
        <v>0</v>
      </c>
      <c r="F1291" s="30">
        <v>9892309.8220000006</v>
      </c>
    </row>
    <row r="1292" spans="2:6" x14ac:dyDescent="0.3">
      <c r="B1292" s="27" t="s">
        <v>35</v>
      </c>
      <c r="C1292" s="28" t="s">
        <v>9</v>
      </c>
      <c r="D1292" s="28" t="s">
        <v>38</v>
      </c>
      <c r="E1292" s="28" t="s">
        <v>25</v>
      </c>
      <c r="F1292" s="31">
        <v>20951924.579999998</v>
      </c>
    </row>
    <row r="1293" spans="2:6" x14ac:dyDescent="0.3">
      <c r="B1293" s="25" t="s">
        <v>35</v>
      </c>
      <c r="C1293" s="26" t="s">
        <v>9</v>
      </c>
      <c r="D1293" s="26" t="s">
        <v>39</v>
      </c>
      <c r="E1293" s="26">
        <v>1</v>
      </c>
      <c r="F1293" s="30">
        <v>23000056.239999998</v>
      </c>
    </row>
    <row r="1294" spans="2:6" x14ac:dyDescent="0.3">
      <c r="B1294" s="27" t="s">
        <v>35</v>
      </c>
      <c r="C1294" s="28" t="s">
        <v>9</v>
      </c>
      <c r="D1294" s="28" t="s">
        <v>39</v>
      </c>
      <c r="E1294" s="28">
        <v>0.95</v>
      </c>
      <c r="F1294" s="31">
        <v>17063368.59</v>
      </c>
    </row>
    <row r="1295" spans="2:6" x14ac:dyDescent="0.3">
      <c r="B1295" s="25" t="s">
        <v>35</v>
      </c>
      <c r="C1295" s="26" t="s">
        <v>9</v>
      </c>
      <c r="D1295" s="26" t="s">
        <v>39</v>
      </c>
      <c r="E1295" s="26">
        <v>0.95</v>
      </c>
      <c r="F1295" s="30">
        <v>17063368.59</v>
      </c>
    </row>
    <row r="1296" spans="2:6" x14ac:dyDescent="0.3">
      <c r="B1296" s="27" t="s">
        <v>35</v>
      </c>
      <c r="C1296" s="28" t="s">
        <v>9</v>
      </c>
      <c r="D1296" s="28" t="s">
        <v>39</v>
      </c>
      <c r="E1296" s="28">
        <v>0.95</v>
      </c>
      <c r="F1296" s="31">
        <v>17063368.59</v>
      </c>
    </row>
    <row r="1297" spans="2:6" x14ac:dyDescent="0.3">
      <c r="B1297" s="25" t="s">
        <v>35</v>
      </c>
      <c r="C1297" s="26" t="s">
        <v>9</v>
      </c>
      <c r="D1297" s="26" t="s">
        <v>39</v>
      </c>
      <c r="E1297" s="26">
        <v>0.75</v>
      </c>
      <c r="F1297" s="30">
        <v>14307882.560000001</v>
      </c>
    </row>
    <row r="1298" spans="2:6" x14ac:dyDescent="0.3">
      <c r="B1298" s="27" t="s">
        <v>35</v>
      </c>
      <c r="C1298" s="28" t="s">
        <v>9</v>
      </c>
      <c r="D1298" s="28" t="s">
        <v>39</v>
      </c>
      <c r="E1298" s="28">
        <v>0.75</v>
      </c>
      <c r="F1298" s="31">
        <v>14307882.560000001</v>
      </c>
    </row>
    <row r="1299" spans="2:6" x14ac:dyDescent="0.3">
      <c r="B1299" s="25" t="s">
        <v>35</v>
      </c>
      <c r="C1299" s="26" t="s">
        <v>9</v>
      </c>
      <c r="D1299" s="26" t="s">
        <v>39</v>
      </c>
      <c r="E1299" s="26">
        <v>0.75</v>
      </c>
      <c r="F1299" s="30">
        <v>14307882.560000001</v>
      </c>
    </row>
    <row r="1300" spans="2:6" x14ac:dyDescent="0.3">
      <c r="B1300" s="27" t="s">
        <v>35</v>
      </c>
      <c r="C1300" s="28" t="s">
        <v>9</v>
      </c>
      <c r="D1300" s="28" t="s">
        <v>39</v>
      </c>
      <c r="E1300" s="28">
        <v>0.75</v>
      </c>
      <c r="F1300" s="31">
        <v>14307882.560000001</v>
      </c>
    </row>
    <row r="1301" spans="2:6" x14ac:dyDescent="0.3">
      <c r="B1301" s="25" t="s">
        <v>35</v>
      </c>
      <c r="C1301" s="26" t="s">
        <v>9</v>
      </c>
      <c r="D1301" s="26" t="s">
        <v>39</v>
      </c>
      <c r="E1301" s="26">
        <v>0.5</v>
      </c>
      <c r="F1301" s="30">
        <v>12655098.470000001</v>
      </c>
    </row>
    <row r="1302" spans="2:6" x14ac:dyDescent="0.3">
      <c r="B1302" s="27" t="s">
        <v>35</v>
      </c>
      <c r="C1302" s="28" t="s">
        <v>9</v>
      </c>
      <c r="D1302" s="28" t="s">
        <v>39</v>
      </c>
      <c r="E1302" s="28">
        <v>0.5</v>
      </c>
      <c r="F1302" s="31">
        <v>12655098.470000001</v>
      </c>
    </row>
    <row r="1303" spans="2:6" x14ac:dyDescent="0.3">
      <c r="B1303" s="25" t="s">
        <v>35</v>
      </c>
      <c r="C1303" s="26" t="s">
        <v>9</v>
      </c>
      <c r="D1303" s="26" t="s">
        <v>39</v>
      </c>
      <c r="E1303" s="26">
        <v>0.5</v>
      </c>
      <c r="F1303" s="30">
        <v>12655098.470000001</v>
      </c>
    </row>
    <row r="1304" spans="2:6" x14ac:dyDescent="0.3">
      <c r="B1304" s="27" t="s">
        <v>35</v>
      </c>
      <c r="C1304" s="28" t="s">
        <v>9</v>
      </c>
      <c r="D1304" s="28" t="s">
        <v>39</v>
      </c>
      <c r="E1304" s="28">
        <v>0.5</v>
      </c>
      <c r="F1304" s="31">
        <v>12655098.470000001</v>
      </c>
    </row>
    <row r="1305" spans="2:6" x14ac:dyDescent="0.3">
      <c r="B1305" s="25" t="s">
        <v>35</v>
      </c>
      <c r="C1305" s="26" t="s">
        <v>9</v>
      </c>
      <c r="D1305" s="26" t="s">
        <v>39</v>
      </c>
      <c r="E1305" s="26">
        <v>0.5</v>
      </c>
      <c r="F1305" s="30">
        <v>12655098.470000001</v>
      </c>
    </row>
    <row r="1306" spans="2:6" x14ac:dyDescent="0.3">
      <c r="B1306" s="27" t="s">
        <v>35</v>
      </c>
      <c r="C1306" s="28" t="s">
        <v>9</v>
      </c>
      <c r="D1306" s="28" t="s">
        <v>39</v>
      </c>
      <c r="E1306" s="28">
        <v>0.25</v>
      </c>
      <c r="F1306" s="31">
        <v>11052525.17</v>
      </c>
    </row>
    <row r="1307" spans="2:6" x14ac:dyDescent="0.3">
      <c r="B1307" s="25" t="s">
        <v>35</v>
      </c>
      <c r="C1307" s="26" t="s">
        <v>9</v>
      </c>
      <c r="D1307" s="26" t="s">
        <v>39</v>
      </c>
      <c r="E1307" s="26">
        <v>0.25</v>
      </c>
      <c r="F1307" s="30">
        <v>11052525.17</v>
      </c>
    </row>
    <row r="1308" spans="2:6" x14ac:dyDescent="0.3">
      <c r="B1308" s="27" t="s">
        <v>35</v>
      </c>
      <c r="C1308" s="28" t="s">
        <v>9</v>
      </c>
      <c r="D1308" s="28" t="s">
        <v>39</v>
      </c>
      <c r="E1308" s="28">
        <v>0.25</v>
      </c>
      <c r="F1308" s="31">
        <v>11052525.17</v>
      </c>
    </row>
    <row r="1309" spans="2:6" x14ac:dyDescent="0.3">
      <c r="B1309" s="25" t="s">
        <v>35</v>
      </c>
      <c r="C1309" s="26" t="s">
        <v>9</v>
      </c>
      <c r="D1309" s="26" t="s">
        <v>39</v>
      </c>
      <c r="E1309" s="26">
        <v>0.25</v>
      </c>
      <c r="F1309" s="30">
        <v>11052525.17</v>
      </c>
    </row>
    <row r="1310" spans="2:6" x14ac:dyDescent="0.3">
      <c r="B1310" s="27" t="s">
        <v>35</v>
      </c>
      <c r="C1310" s="28" t="s">
        <v>9</v>
      </c>
      <c r="D1310" s="28" t="s">
        <v>39</v>
      </c>
      <c r="E1310" s="28">
        <v>0.05</v>
      </c>
      <c r="F1310" s="31">
        <v>8909463.4350000005</v>
      </c>
    </row>
    <row r="1311" spans="2:6" x14ac:dyDescent="0.3">
      <c r="B1311" s="25" t="s">
        <v>35</v>
      </c>
      <c r="C1311" s="26" t="s">
        <v>9</v>
      </c>
      <c r="D1311" s="26" t="s">
        <v>39</v>
      </c>
      <c r="E1311" s="26">
        <v>0.05</v>
      </c>
      <c r="F1311" s="30">
        <v>8909463.4350000005</v>
      </c>
    </row>
    <row r="1312" spans="2:6" x14ac:dyDescent="0.3">
      <c r="B1312" s="27" t="s">
        <v>35</v>
      </c>
      <c r="C1312" s="28" t="s">
        <v>9</v>
      </c>
      <c r="D1312" s="28" t="s">
        <v>39</v>
      </c>
      <c r="E1312" s="28">
        <v>0.05</v>
      </c>
      <c r="F1312" s="31">
        <v>8909463.4350000005</v>
      </c>
    </row>
    <row r="1313" spans="2:6" x14ac:dyDescent="0.3">
      <c r="B1313" s="25" t="s">
        <v>35</v>
      </c>
      <c r="C1313" s="26" t="s">
        <v>9</v>
      </c>
      <c r="D1313" s="26" t="s">
        <v>39</v>
      </c>
      <c r="E1313" s="26">
        <v>0</v>
      </c>
      <c r="F1313" s="30">
        <v>5909309.21</v>
      </c>
    </row>
    <row r="1314" spans="2:6" x14ac:dyDescent="0.3">
      <c r="B1314" s="27" t="s">
        <v>35</v>
      </c>
      <c r="C1314" s="28" t="s">
        <v>9</v>
      </c>
      <c r="D1314" s="28" t="s">
        <v>39</v>
      </c>
      <c r="E1314" s="28" t="s">
        <v>25</v>
      </c>
      <c r="F1314" s="31">
        <v>12759822.33</v>
      </c>
    </row>
    <row r="1315" spans="2:6" x14ac:dyDescent="0.3">
      <c r="B1315" s="25" t="s">
        <v>35</v>
      </c>
      <c r="C1315" s="26" t="s">
        <v>9</v>
      </c>
      <c r="D1315" s="26" t="s">
        <v>40</v>
      </c>
      <c r="E1315" s="26">
        <v>1</v>
      </c>
      <c r="F1315" s="30">
        <v>171.16797800000001</v>
      </c>
    </row>
    <row r="1316" spans="2:6" x14ac:dyDescent="0.3">
      <c r="B1316" s="27" t="s">
        <v>35</v>
      </c>
      <c r="C1316" s="28" t="s">
        <v>9</v>
      </c>
      <c r="D1316" s="28" t="s">
        <v>40</v>
      </c>
      <c r="E1316" s="28">
        <v>0.95</v>
      </c>
      <c r="F1316" s="31">
        <v>171.16179700000001</v>
      </c>
    </row>
    <row r="1317" spans="2:6" x14ac:dyDescent="0.3">
      <c r="B1317" s="25" t="s">
        <v>35</v>
      </c>
      <c r="C1317" s="26" t="s">
        <v>9</v>
      </c>
      <c r="D1317" s="26" t="s">
        <v>40</v>
      </c>
      <c r="E1317" s="26">
        <v>0.95</v>
      </c>
      <c r="F1317" s="30">
        <v>171.16179700000001</v>
      </c>
    </row>
    <row r="1318" spans="2:6" x14ac:dyDescent="0.3">
      <c r="B1318" s="27" t="s">
        <v>35</v>
      </c>
      <c r="C1318" s="28" t="s">
        <v>9</v>
      </c>
      <c r="D1318" s="28" t="s">
        <v>40</v>
      </c>
      <c r="E1318" s="28">
        <v>0.95</v>
      </c>
      <c r="F1318" s="31">
        <v>171.16179700000001</v>
      </c>
    </row>
    <row r="1319" spans="2:6" x14ac:dyDescent="0.3">
      <c r="B1319" s="25" t="s">
        <v>35</v>
      </c>
      <c r="C1319" s="26" t="s">
        <v>9</v>
      </c>
      <c r="D1319" s="26" t="s">
        <v>40</v>
      </c>
      <c r="E1319" s="26">
        <v>0.75</v>
      </c>
      <c r="F1319" s="30">
        <v>152.90503000000001</v>
      </c>
    </row>
    <row r="1320" spans="2:6" x14ac:dyDescent="0.3">
      <c r="B1320" s="27" t="s">
        <v>35</v>
      </c>
      <c r="C1320" s="28" t="s">
        <v>9</v>
      </c>
      <c r="D1320" s="28" t="s">
        <v>40</v>
      </c>
      <c r="E1320" s="28">
        <v>0.75</v>
      </c>
      <c r="F1320" s="31">
        <v>152.90503000000001</v>
      </c>
    </row>
    <row r="1321" spans="2:6" x14ac:dyDescent="0.3">
      <c r="B1321" s="25" t="s">
        <v>35</v>
      </c>
      <c r="C1321" s="26" t="s">
        <v>9</v>
      </c>
      <c r="D1321" s="26" t="s">
        <v>40</v>
      </c>
      <c r="E1321" s="26">
        <v>0.75</v>
      </c>
      <c r="F1321" s="30">
        <v>152.90503000000001</v>
      </c>
    </row>
    <row r="1322" spans="2:6" x14ac:dyDescent="0.3">
      <c r="B1322" s="27" t="s">
        <v>35</v>
      </c>
      <c r="C1322" s="28" t="s">
        <v>9</v>
      </c>
      <c r="D1322" s="28" t="s">
        <v>40</v>
      </c>
      <c r="E1322" s="28">
        <v>0.75</v>
      </c>
      <c r="F1322" s="31">
        <v>152.90503000000001</v>
      </c>
    </row>
    <row r="1323" spans="2:6" x14ac:dyDescent="0.3">
      <c r="B1323" s="25" t="s">
        <v>35</v>
      </c>
      <c r="C1323" s="26" t="s">
        <v>9</v>
      </c>
      <c r="D1323" s="26" t="s">
        <v>40</v>
      </c>
      <c r="E1323" s="26">
        <v>0.5</v>
      </c>
      <c r="F1323" s="30">
        <v>140.25521499999999</v>
      </c>
    </row>
    <row r="1324" spans="2:6" x14ac:dyDescent="0.3">
      <c r="B1324" s="27" t="s">
        <v>35</v>
      </c>
      <c r="C1324" s="28" t="s">
        <v>9</v>
      </c>
      <c r="D1324" s="28" t="s">
        <v>40</v>
      </c>
      <c r="E1324" s="28">
        <v>0.5</v>
      </c>
      <c r="F1324" s="31">
        <v>140.25521499999999</v>
      </c>
    </row>
    <row r="1325" spans="2:6" x14ac:dyDescent="0.3">
      <c r="B1325" s="25" t="s">
        <v>35</v>
      </c>
      <c r="C1325" s="26" t="s">
        <v>9</v>
      </c>
      <c r="D1325" s="26" t="s">
        <v>40</v>
      </c>
      <c r="E1325" s="26">
        <v>0.5</v>
      </c>
      <c r="F1325" s="30">
        <v>140.25521499999999</v>
      </c>
    </row>
    <row r="1326" spans="2:6" x14ac:dyDescent="0.3">
      <c r="B1326" s="27" t="s">
        <v>35</v>
      </c>
      <c r="C1326" s="28" t="s">
        <v>9</v>
      </c>
      <c r="D1326" s="28" t="s">
        <v>40</v>
      </c>
      <c r="E1326" s="28">
        <v>0.5</v>
      </c>
      <c r="F1326" s="31">
        <v>140.25521499999999</v>
      </c>
    </row>
    <row r="1327" spans="2:6" x14ac:dyDescent="0.3">
      <c r="B1327" s="25" t="s">
        <v>35</v>
      </c>
      <c r="C1327" s="26" t="s">
        <v>9</v>
      </c>
      <c r="D1327" s="26" t="s">
        <v>40</v>
      </c>
      <c r="E1327" s="26">
        <v>0.5</v>
      </c>
      <c r="F1327" s="30">
        <v>140.25521499999999</v>
      </c>
    </row>
    <row r="1328" spans="2:6" x14ac:dyDescent="0.3">
      <c r="B1328" s="27" t="s">
        <v>35</v>
      </c>
      <c r="C1328" s="28" t="s">
        <v>9</v>
      </c>
      <c r="D1328" s="28" t="s">
        <v>40</v>
      </c>
      <c r="E1328" s="28">
        <v>0.25</v>
      </c>
      <c r="F1328" s="31">
        <v>127.608493</v>
      </c>
    </row>
    <row r="1329" spans="2:6" x14ac:dyDescent="0.3">
      <c r="B1329" s="25" t="s">
        <v>35</v>
      </c>
      <c r="C1329" s="26" t="s">
        <v>9</v>
      </c>
      <c r="D1329" s="26" t="s">
        <v>40</v>
      </c>
      <c r="E1329" s="26">
        <v>0.25</v>
      </c>
      <c r="F1329" s="30">
        <v>127.608493</v>
      </c>
    </row>
    <row r="1330" spans="2:6" x14ac:dyDescent="0.3">
      <c r="B1330" s="27" t="s">
        <v>35</v>
      </c>
      <c r="C1330" s="28" t="s">
        <v>9</v>
      </c>
      <c r="D1330" s="28" t="s">
        <v>40</v>
      </c>
      <c r="E1330" s="28">
        <v>0.25</v>
      </c>
      <c r="F1330" s="31">
        <v>127.608493</v>
      </c>
    </row>
    <row r="1331" spans="2:6" x14ac:dyDescent="0.3">
      <c r="B1331" s="25" t="s">
        <v>35</v>
      </c>
      <c r="C1331" s="26" t="s">
        <v>9</v>
      </c>
      <c r="D1331" s="26" t="s">
        <v>40</v>
      </c>
      <c r="E1331" s="26">
        <v>0.25</v>
      </c>
      <c r="F1331" s="30">
        <v>127.608493</v>
      </c>
    </row>
    <row r="1332" spans="2:6" x14ac:dyDescent="0.3">
      <c r="B1332" s="27" t="s">
        <v>35</v>
      </c>
      <c r="C1332" s="28" t="s">
        <v>9</v>
      </c>
      <c r="D1332" s="28" t="s">
        <v>40</v>
      </c>
      <c r="E1332" s="28">
        <v>0.05</v>
      </c>
      <c r="F1332" s="31">
        <v>109.348634</v>
      </c>
    </row>
    <row r="1333" spans="2:6" x14ac:dyDescent="0.3">
      <c r="B1333" s="25" t="s">
        <v>35</v>
      </c>
      <c r="C1333" s="26" t="s">
        <v>9</v>
      </c>
      <c r="D1333" s="26" t="s">
        <v>40</v>
      </c>
      <c r="E1333" s="26">
        <v>0.05</v>
      </c>
      <c r="F1333" s="30">
        <v>109.348634</v>
      </c>
    </row>
    <row r="1334" spans="2:6" x14ac:dyDescent="0.3">
      <c r="B1334" s="27" t="s">
        <v>35</v>
      </c>
      <c r="C1334" s="28" t="s">
        <v>9</v>
      </c>
      <c r="D1334" s="28" t="s">
        <v>40</v>
      </c>
      <c r="E1334" s="28">
        <v>0.05</v>
      </c>
      <c r="F1334" s="31">
        <v>109.348634</v>
      </c>
    </row>
    <row r="1335" spans="2:6" x14ac:dyDescent="0.3">
      <c r="B1335" s="25" t="s">
        <v>35</v>
      </c>
      <c r="C1335" s="26" t="s">
        <v>9</v>
      </c>
      <c r="D1335" s="26" t="s">
        <v>40</v>
      </c>
      <c r="E1335" s="26">
        <v>0</v>
      </c>
      <c r="F1335" s="30">
        <v>109.348634</v>
      </c>
    </row>
    <row r="1336" spans="2:6" x14ac:dyDescent="0.3">
      <c r="B1336" s="27" t="s">
        <v>35</v>
      </c>
      <c r="C1336" s="28" t="s">
        <v>9</v>
      </c>
      <c r="D1336" s="28" t="s">
        <v>40</v>
      </c>
      <c r="E1336" s="28" t="s">
        <v>25</v>
      </c>
      <c r="F1336" s="31">
        <v>140.255967</v>
      </c>
    </row>
    <row r="1337" spans="2:6" x14ac:dyDescent="0.3">
      <c r="B1337" s="25" t="s">
        <v>35</v>
      </c>
      <c r="C1337" s="26" t="s">
        <v>9</v>
      </c>
      <c r="D1337" s="26" t="s">
        <v>41</v>
      </c>
      <c r="E1337" s="26">
        <v>1</v>
      </c>
      <c r="F1337" s="30">
        <v>137.038994</v>
      </c>
    </row>
    <row r="1338" spans="2:6" x14ac:dyDescent="0.3">
      <c r="B1338" s="27" t="s">
        <v>35</v>
      </c>
      <c r="C1338" s="28" t="s">
        <v>9</v>
      </c>
      <c r="D1338" s="28" t="s">
        <v>41</v>
      </c>
      <c r="E1338" s="28">
        <v>0.95</v>
      </c>
      <c r="F1338" s="31">
        <v>110.03723100000001</v>
      </c>
    </row>
    <row r="1339" spans="2:6" x14ac:dyDescent="0.3">
      <c r="B1339" s="25" t="s">
        <v>35</v>
      </c>
      <c r="C1339" s="26" t="s">
        <v>9</v>
      </c>
      <c r="D1339" s="26" t="s">
        <v>41</v>
      </c>
      <c r="E1339" s="26">
        <v>0.95</v>
      </c>
      <c r="F1339" s="30">
        <v>110.03723100000001</v>
      </c>
    </row>
    <row r="1340" spans="2:6" x14ac:dyDescent="0.3">
      <c r="B1340" s="27" t="s">
        <v>35</v>
      </c>
      <c r="C1340" s="28" t="s">
        <v>9</v>
      </c>
      <c r="D1340" s="28" t="s">
        <v>41</v>
      </c>
      <c r="E1340" s="28">
        <v>0.95</v>
      </c>
      <c r="F1340" s="31">
        <v>110.03723100000001</v>
      </c>
    </row>
    <row r="1341" spans="2:6" x14ac:dyDescent="0.3">
      <c r="B1341" s="25" t="s">
        <v>35</v>
      </c>
      <c r="C1341" s="26" t="s">
        <v>9</v>
      </c>
      <c r="D1341" s="26" t="s">
        <v>41</v>
      </c>
      <c r="E1341" s="26">
        <v>0.75</v>
      </c>
      <c r="F1341" s="30">
        <v>94.126757999999995</v>
      </c>
    </row>
    <row r="1342" spans="2:6" x14ac:dyDescent="0.3">
      <c r="B1342" s="27" t="s">
        <v>35</v>
      </c>
      <c r="C1342" s="28" t="s">
        <v>9</v>
      </c>
      <c r="D1342" s="28" t="s">
        <v>41</v>
      </c>
      <c r="E1342" s="28">
        <v>0.75</v>
      </c>
      <c r="F1342" s="31">
        <v>94.126757999999995</v>
      </c>
    </row>
    <row r="1343" spans="2:6" x14ac:dyDescent="0.3">
      <c r="B1343" s="25" t="s">
        <v>35</v>
      </c>
      <c r="C1343" s="26" t="s">
        <v>9</v>
      </c>
      <c r="D1343" s="26" t="s">
        <v>41</v>
      </c>
      <c r="E1343" s="26">
        <v>0.75</v>
      </c>
      <c r="F1343" s="30">
        <v>94.126757999999995</v>
      </c>
    </row>
    <row r="1344" spans="2:6" x14ac:dyDescent="0.3">
      <c r="B1344" s="27" t="s">
        <v>35</v>
      </c>
      <c r="C1344" s="28" t="s">
        <v>9</v>
      </c>
      <c r="D1344" s="28" t="s">
        <v>41</v>
      </c>
      <c r="E1344" s="28">
        <v>0.75</v>
      </c>
      <c r="F1344" s="31">
        <v>94.126757999999995</v>
      </c>
    </row>
    <row r="1345" spans="2:6" x14ac:dyDescent="0.3">
      <c r="B1345" s="25" t="s">
        <v>35</v>
      </c>
      <c r="C1345" s="26" t="s">
        <v>9</v>
      </c>
      <c r="D1345" s="26" t="s">
        <v>41</v>
      </c>
      <c r="E1345" s="26">
        <v>0.5</v>
      </c>
      <c r="F1345" s="30">
        <v>84.440022999999997</v>
      </c>
    </row>
    <row r="1346" spans="2:6" x14ac:dyDescent="0.3">
      <c r="B1346" s="27" t="s">
        <v>35</v>
      </c>
      <c r="C1346" s="28" t="s">
        <v>9</v>
      </c>
      <c r="D1346" s="28" t="s">
        <v>41</v>
      </c>
      <c r="E1346" s="28">
        <v>0.5</v>
      </c>
      <c r="F1346" s="31">
        <v>84.440022999999997</v>
      </c>
    </row>
    <row r="1347" spans="2:6" x14ac:dyDescent="0.3">
      <c r="B1347" s="25" t="s">
        <v>35</v>
      </c>
      <c r="C1347" s="26" t="s">
        <v>9</v>
      </c>
      <c r="D1347" s="26" t="s">
        <v>41</v>
      </c>
      <c r="E1347" s="26">
        <v>0.5</v>
      </c>
      <c r="F1347" s="30">
        <v>84.440022999999997</v>
      </c>
    </row>
    <row r="1348" spans="2:6" x14ac:dyDescent="0.3">
      <c r="B1348" s="27" t="s">
        <v>35</v>
      </c>
      <c r="C1348" s="28" t="s">
        <v>9</v>
      </c>
      <c r="D1348" s="28" t="s">
        <v>41</v>
      </c>
      <c r="E1348" s="28">
        <v>0.5</v>
      </c>
      <c r="F1348" s="31">
        <v>84.440022999999997</v>
      </c>
    </row>
    <row r="1349" spans="2:6" x14ac:dyDescent="0.3">
      <c r="B1349" s="25" t="s">
        <v>35</v>
      </c>
      <c r="C1349" s="26" t="s">
        <v>9</v>
      </c>
      <c r="D1349" s="26" t="s">
        <v>41</v>
      </c>
      <c r="E1349" s="26">
        <v>0.5</v>
      </c>
      <c r="F1349" s="30">
        <v>84.440022999999997</v>
      </c>
    </row>
    <row r="1350" spans="2:6" x14ac:dyDescent="0.3">
      <c r="B1350" s="27" t="s">
        <v>35</v>
      </c>
      <c r="C1350" s="28" t="s">
        <v>9</v>
      </c>
      <c r="D1350" s="28" t="s">
        <v>41</v>
      </c>
      <c r="E1350" s="28">
        <v>0.25</v>
      </c>
      <c r="F1350" s="31">
        <v>76.005616000000003</v>
      </c>
    </row>
    <row r="1351" spans="2:6" x14ac:dyDescent="0.3">
      <c r="B1351" s="25" t="s">
        <v>35</v>
      </c>
      <c r="C1351" s="26" t="s">
        <v>9</v>
      </c>
      <c r="D1351" s="26" t="s">
        <v>41</v>
      </c>
      <c r="E1351" s="26">
        <v>0.25</v>
      </c>
      <c r="F1351" s="30">
        <v>76.005616000000003</v>
      </c>
    </row>
    <row r="1352" spans="2:6" x14ac:dyDescent="0.3">
      <c r="B1352" s="27" t="s">
        <v>35</v>
      </c>
      <c r="C1352" s="28" t="s">
        <v>9</v>
      </c>
      <c r="D1352" s="28" t="s">
        <v>41</v>
      </c>
      <c r="E1352" s="28">
        <v>0.25</v>
      </c>
      <c r="F1352" s="31">
        <v>76.005616000000003</v>
      </c>
    </row>
    <row r="1353" spans="2:6" x14ac:dyDescent="0.3">
      <c r="B1353" s="25" t="s">
        <v>35</v>
      </c>
      <c r="C1353" s="26" t="s">
        <v>9</v>
      </c>
      <c r="D1353" s="26" t="s">
        <v>41</v>
      </c>
      <c r="E1353" s="26">
        <v>0.25</v>
      </c>
      <c r="F1353" s="30">
        <v>76.005616000000003</v>
      </c>
    </row>
    <row r="1354" spans="2:6" x14ac:dyDescent="0.3">
      <c r="B1354" s="27" t="s">
        <v>35</v>
      </c>
      <c r="C1354" s="28" t="s">
        <v>9</v>
      </c>
      <c r="D1354" s="28" t="s">
        <v>41</v>
      </c>
      <c r="E1354" s="28">
        <v>0.05</v>
      </c>
      <c r="F1354" s="31">
        <v>65.003296000000006</v>
      </c>
    </row>
    <row r="1355" spans="2:6" x14ac:dyDescent="0.3">
      <c r="B1355" s="25" t="s">
        <v>35</v>
      </c>
      <c r="C1355" s="26" t="s">
        <v>9</v>
      </c>
      <c r="D1355" s="26" t="s">
        <v>41</v>
      </c>
      <c r="E1355" s="26">
        <v>0.05</v>
      </c>
      <c r="F1355" s="30">
        <v>65.003296000000006</v>
      </c>
    </row>
    <row r="1356" spans="2:6" x14ac:dyDescent="0.3">
      <c r="B1356" s="27" t="s">
        <v>35</v>
      </c>
      <c r="C1356" s="28" t="s">
        <v>9</v>
      </c>
      <c r="D1356" s="28" t="s">
        <v>41</v>
      </c>
      <c r="E1356" s="28">
        <v>0.05</v>
      </c>
      <c r="F1356" s="31">
        <v>65.003296000000006</v>
      </c>
    </row>
    <row r="1357" spans="2:6" x14ac:dyDescent="0.3">
      <c r="B1357" s="25" t="s">
        <v>35</v>
      </c>
      <c r="C1357" s="26" t="s">
        <v>9</v>
      </c>
      <c r="D1357" s="26" t="s">
        <v>41</v>
      </c>
      <c r="E1357" s="26">
        <v>0</v>
      </c>
      <c r="F1357" s="30">
        <v>54.108308000000001</v>
      </c>
    </row>
    <row r="1358" spans="2:6" x14ac:dyDescent="0.3">
      <c r="B1358" s="27" t="s">
        <v>35</v>
      </c>
      <c r="C1358" s="28" t="s">
        <v>9</v>
      </c>
      <c r="D1358" s="28" t="s">
        <v>41</v>
      </c>
      <c r="E1358" s="28" t="s">
        <v>25</v>
      </c>
      <c r="F1358" s="31">
        <v>85.704786999999996</v>
      </c>
    </row>
    <row r="1359" spans="2:6" x14ac:dyDescent="0.3">
      <c r="B1359" s="25" t="s">
        <v>35</v>
      </c>
      <c r="C1359" s="26" t="s">
        <v>9</v>
      </c>
      <c r="D1359" s="26" t="s">
        <v>42</v>
      </c>
      <c r="E1359" s="26">
        <v>1</v>
      </c>
      <c r="F1359" s="30">
        <v>305.51220899999998</v>
      </c>
    </row>
    <row r="1360" spans="2:6" x14ac:dyDescent="0.3">
      <c r="B1360" s="27" t="s">
        <v>35</v>
      </c>
      <c r="C1360" s="28" t="s">
        <v>9</v>
      </c>
      <c r="D1360" s="28" t="s">
        <v>42</v>
      </c>
      <c r="E1360" s="28">
        <v>0.95</v>
      </c>
      <c r="F1360" s="31">
        <v>268.01788199999999</v>
      </c>
    </row>
    <row r="1361" spans="2:6" x14ac:dyDescent="0.3">
      <c r="B1361" s="25" t="s">
        <v>35</v>
      </c>
      <c r="C1361" s="26" t="s">
        <v>9</v>
      </c>
      <c r="D1361" s="26" t="s">
        <v>42</v>
      </c>
      <c r="E1361" s="26">
        <v>0.95</v>
      </c>
      <c r="F1361" s="30">
        <v>268.01788199999999</v>
      </c>
    </row>
    <row r="1362" spans="2:6" x14ac:dyDescent="0.3">
      <c r="B1362" s="27" t="s">
        <v>35</v>
      </c>
      <c r="C1362" s="28" t="s">
        <v>9</v>
      </c>
      <c r="D1362" s="28" t="s">
        <v>42</v>
      </c>
      <c r="E1362" s="28">
        <v>0.95</v>
      </c>
      <c r="F1362" s="31">
        <v>268.01788199999999</v>
      </c>
    </row>
    <row r="1363" spans="2:6" x14ac:dyDescent="0.3">
      <c r="B1363" s="25" t="s">
        <v>35</v>
      </c>
      <c r="C1363" s="26" t="s">
        <v>9</v>
      </c>
      <c r="D1363" s="26" t="s">
        <v>42</v>
      </c>
      <c r="E1363" s="26">
        <v>0.75</v>
      </c>
      <c r="F1363" s="30">
        <v>246.250901</v>
      </c>
    </row>
    <row r="1364" spans="2:6" x14ac:dyDescent="0.3">
      <c r="B1364" s="27" t="s">
        <v>35</v>
      </c>
      <c r="C1364" s="28" t="s">
        <v>9</v>
      </c>
      <c r="D1364" s="28" t="s">
        <v>42</v>
      </c>
      <c r="E1364" s="28">
        <v>0.75</v>
      </c>
      <c r="F1364" s="31">
        <v>246.250901</v>
      </c>
    </row>
    <row r="1365" spans="2:6" x14ac:dyDescent="0.3">
      <c r="B1365" s="25" t="s">
        <v>35</v>
      </c>
      <c r="C1365" s="26" t="s">
        <v>9</v>
      </c>
      <c r="D1365" s="26" t="s">
        <v>42</v>
      </c>
      <c r="E1365" s="26">
        <v>0.75</v>
      </c>
      <c r="F1365" s="30">
        <v>246.250901</v>
      </c>
    </row>
    <row r="1366" spans="2:6" x14ac:dyDescent="0.3">
      <c r="B1366" s="27" t="s">
        <v>35</v>
      </c>
      <c r="C1366" s="28" t="s">
        <v>9</v>
      </c>
      <c r="D1366" s="28" t="s">
        <v>42</v>
      </c>
      <c r="E1366" s="28">
        <v>0.75</v>
      </c>
      <c r="F1366" s="31">
        <v>246.250901</v>
      </c>
    </row>
    <row r="1367" spans="2:6" x14ac:dyDescent="0.3">
      <c r="B1367" s="25" t="s">
        <v>35</v>
      </c>
      <c r="C1367" s="26" t="s">
        <v>9</v>
      </c>
      <c r="D1367" s="26" t="s">
        <v>42</v>
      </c>
      <c r="E1367" s="26">
        <v>0.5</v>
      </c>
      <c r="F1367" s="30">
        <v>229.54159799999999</v>
      </c>
    </row>
    <row r="1368" spans="2:6" x14ac:dyDescent="0.3">
      <c r="B1368" s="27" t="s">
        <v>35</v>
      </c>
      <c r="C1368" s="28" t="s">
        <v>9</v>
      </c>
      <c r="D1368" s="28" t="s">
        <v>42</v>
      </c>
      <c r="E1368" s="28">
        <v>0.5</v>
      </c>
      <c r="F1368" s="31">
        <v>229.54159799999999</v>
      </c>
    </row>
    <row r="1369" spans="2:6" x14ac:dyDescent="0.3">
      <c r="B1369" s="25" t="s">
        <v>35</v>
      </c>
      <c r="C1369" s="26" t="s">
        <v>9</v>
      </c>
      <c r="D1369" s="26" t="s">
        <v>42</v>
      </c>
      <c r="E1369" s="26">
        <v>0.5</v>
      </c>
      <c r="F1369" s="30">
        <v>229.54159799999999</v>
      </c>
    </row>
    <row r="1370" spans="2:6" x14ac:dyDescent="0.3">
      <c r="B1370" s="27" t="s">
        <v>35</v>
      </c>
      <c r="C1370" s="28" t="s">
        <v>9</v>
      </c>
      <c r="D1370" s="28" t="s">
        <v>42</v>
      </c>
      <c r="E1370" s="28">
        <v>0.5</v>
      </c>
      <c r="F1370" s="31">
        <v>229.54159799999999</v>
      </c>
    </row>
    <row r="1371" spans="2:6" x14ac:dyDescent="0.3">
      <c r="B1371" s="25" t="s">
        <v>35</v>
      </c>
      <c r="C1371" s="26" t="s">
        <v>9</v>
      </c>
      <c r="D1371" s="26" t="s">
        <v>42</v>
      </c>
      <c r="E1371" s="26">
        <v>0.5</v>
      </c>
      <c r="F1371" s="30">
        <v>229.54159799999999</v>
      </c>
    </row>
    <row r="1372" spans="2:6" x14ac:dyDescent="0.3">
      <c r="B1372" s="27" t="s">
        <v>35</v>
      </c>
      <c r="C1372" s="28" t="s">
        <v>9</v>
      </c>
      <c r="D1372" s="28" t="s">
        <v>42</v>
      </c>
      <c r="E1372" s="28">
        <v>0.25</v>
      </c>
      <c r="F1372" s="31">
        <v>213.27228400000001</v>
      </c>
    </row>
    <row r="1373" spans="2:6" x14ac:dyDescent="0.3">
      <c r="B1373" s="25" t="s">
        <v>35</v>
      </c>
      <c r="C1373" s="26" t="s">
        <v>9</v>
      </c>
      <c r="D1373" s="26" t="s">
        <v>42</v>
      </c>
      <c r="E1373" s="26">
        <v>0.25</v>
      </c>
      <c r="F1373" s="30">
        <v>213.27228400000001</v>
      </c>
    </row>
    <row r="1374" spans="2:6" x14ac:dyDescent="0.3">
      <c r="B1374" s="27" t="s">
        <v>35</v>
      </c>
      <c r="C1374" s="28" t="s">
        <v>9</v>
      </c>
      <c r="D1374" s="28" t="s">
        <v>42</v>
      </c>
      <c r="E1374" s="28">
        <v>0.25</v>
      </c>
      <c r="F1374" s="31">
        <v>213.27228400000001</v>
      </c>
    </row>
    <row r="1375" spans="2:6" x14ac:dyDescent="0.3">
      <c r="B1375" s="25" t="s">
        <v>35</v>
      </c>
      <c r="C1375" s="26" t="s">
        <v>9</v>
      </c>
      <c r="D1375" s="26" t="s">
        <v>42</v>
      </c>
      <c r="E1375" s="26">
        <v>0.25</v>
      </c>
      <c r="F1375" s="30">
        <v>213.27228400000001</v>
      </c>
    </row>
    <row r="1376" spans="2:6" x14ac:dyDescent="0.3">
      <c r="B1376" s="27" t="s">
        <v>35</v>
      </c>
      <c r="C1376" s="28" t="s">
        <v>9</v>
      </c>
      <c r="D1376" s="28" t="s">
        <v>42</v>
      </c>
      <c r="E1376" s="28">
        <v>0.05</v>
      </c>
      <c r="F1376" s="31">
        <v>192.61051</v>
      </c>
    </row>
    <row r="1377" spans="2:6" x14ac:dyDescent="0.3">
      <c r="B1377" s="25" t="s">
        <v>35</v>
      </c>
      <c r="C1377" s="26" t="s">
        <v>9</v>
      </c>
      <c r="D1377" s="26" t="s">
        <v>42</v>
      </c>
      <c r="E1377" s="26">
        <v>0.05</v>
      </c>
      <c r="F1377" s="30">
        <v>192.61051</v>
      </c>
    </row>
    <row r="1378" spans="2:6" x14ac:dyDescent="0.3">
      <c r="B1378" s="27" t="s">
        <v>35</v>
      </c>
      <c r="C1378" s="28" t="s">
        <v>9</v>
      </c>
      <c r="D1378" s="28" t="s">
        <v>42</v>
      </c>
      <c r="E1378" s="28">
        <v>0.05</v>
      </c>
      <c r="F1378" s="31">
        <v>192.61051</v>
      </c>
    </row>
    <row r="1379" spans="2:6" x14ac:dyDescent="0.3">
      <c r="B1379" s="25" t="s">
        <v>35</v>
      </c>
      <c r="C1379" s="26" t="s">
        <v>9</v>
      </c>
      <c r="D1379" s="26" t="s">
        <v>42</v>
      </c>
      <c r="E1379" s="26">
        <v>0</v>
      </c>
      <c r="F1379" s="30">
        <v>166.80247299999999</v>
      </c>
    </row>
    <row r="1380" spans="2:6" x14ac:dyDescent="0.3">
      <c r="B1380" s="27" t="s">
        <v>35</v>
      </c>
      <c r="C1380" s="28" t="s">
        <v>9</v>
      </c>
      <c r="D1380" s="28" t="s">
        <v>42</v>
      </c>
      <c r="E1380" s="28" t="s">
        <v>25</v>
      </c>
      <c r="F1380" s="31">
        <v>229.913355</v>
      </c>
    </row>
    <row r="1381" spans="2:6" x14ac:dyDescent="0.3">
      <c r="B1381" s="25" t="s">
        <v>35</v>
      </c>
      <c r="C1381" s="26" t="s">
        <v>9</v>
      </c>
      <c r="D1381" s="26" t="s">
        <v>43</v>
      </c>
      <c r="E1381" s="26">
        <v>1</v>
      </c>
      <c r="F1381" s="30">
        <v>24150059.059999999</v>
      </c>
    </row>
    <row r="1382" spans="2:6" x14ac:dyDescent="0.3">
      <c r="B1382" s="27" t="s">
        <v>35</v>
      </c>
      <c r="C1382" s="28" t="s">
        <v>9</v>
      </c>
      <c r="D1382" s="28" t="s">
        <v>43</v>
      </c>
      <c r="E1382" s="28">
        <v>0.95</v>
      </c>
      <c r="F1382" s="31">
        <v>17916537.02</v>
      </c>
    </row>
    <row r="1383" spans="2:6" x14ac:dyDescent="0.3">
      <c r="B1383" s="25" t="s">
        <v>35</v>
      </c>
      <c r="C1383" s="26" t="s">
        <v>9</v>
      </c>
      <c r="D1383" s="26" t="s">
        <v>43</v>
      </c>
      <c r="E1383" s="26">
        <v>0.95</v>
      </c>
      <c r="F1383" s="30">
        <v>17916537.02</v>
      </c>
    </row>
    <row r="1384" spans="2:6" x14ac:dyDescent="0.3">
      <c r="B1384" s="27" t="s">
        <v>35</v>
      </c>
      <c r="C1384" s="28" t="s">
        <v>9</v>
      </c>
      <c r="D1384" s="28" t="s">
        <v>43</v>
      </c>
      <c r="E1384" s="28">
        <v>0.95</v>
      </c>
      <c r="F1384" s="31">
        <v>17916537.02</v>
      </c>
    </row>
    <row r="1385" spans="2:6" x14ac:dyDescent="0.3">
      <c r="B1385" s="25" t="s">
        <v>35</v>
      </c>
      <c r="C1385" s="26" t="s">
        <v>9</v>
      </c>
      <c r="D1385" s="26" t="s">
        <v>43</v>
      </c>
      <c r="E1385" s="26">
        <v>0.75</v>
      </c>
      <c r="F1385" s="30">
        <v>15023276.689999999</v>
      </c>
    </row>
    <row r="1386" spans="2:6" x14ac:dyDescent="0.3">
      <c r="B1386" s="27" t="s">
        <v>35</v>
      </c>
      <c r="C1386" s="28" t="s">
        <v>9</v>
      </c>
      <c r="D1386" s="28" t="s">
        <v>43</v>
      </c>
      <c r="E1386" s="28">
        <v>0.75</v>
      </c>
      <c r="F1386" s="31">
        <v>15023276.689999999</v>
      </c>
    </row>
    <row r="1387" spans="2:6" x14ac:dyDescent="0.3">
      <c r="B1387" s="25" t="s">
        <v>35</v>
      </c>
      <c r="C1387" s="26" t="s">
        <v>9</v>
      </c>
      <c r="D1387" s="26" t="s">
        <v>43</v>
      </c>
      <c r="E1387" s="26">
        <v>0.75</v>
      </c>
      <c r="F1387" s="30">
        <v>15023276.689999999</v>
      </c>
    </row>
    <row r="1388" spans="2:6" x14ac:dyDescent="0.3">
      <c r="B1388" s="27" t="s">
        <v>35</v>
      </c>
      <c r="C1388" s="28" t="s">
        <v>9</v>
      </c>
      <c r="D1388" s="28" t="s">
        <v>43</v>
      </c>
      <c r="E1388" s="28">
        <v>0.75</v>
      </c>
      <c r="F1388" s="31">
        <v>15023276.689999999</v>
      </c>
    </row>
    <row r="1389" spans="2:6" x14ac:dyDescent="0.3">
      <c r="B1389" s="25" t="s">
        <v>35</v>
      </c>
      <c r="C1389" s="26" t="s">
        <v>9</v>
      </c>
      <c r="D1389" s="26" t="s">
        <v>43</v>
      </c>
      <c r="E1389" s="26">
        <v>0.5</v>
      </c>
      <c r="F1389" s="30">
        <v>13287853.390000001</v>
      </c>
    </row>
    <row r="1390" spans="2:6" x14ac:dyDescent="0.3">
      <c r="B1390" s="27" t="s">
        <v>35</v>
      </c>
      <c r="C1390" s="28" t="s">
        <v>9</v>
      </c>
      <c r="D1390" s="28" t="s">
        <v>43</v>
      </c>
      <c r="E1390" s="28">
        <v>0.5</v>
      </c>
      <c r="F1390" s="31">
        <v>13287853.390000001</v>
      </c>
    </row>
    <row r="1391" spans="2:6" x14ac:dyDescent="0.3">
      <c r="B1391" s="25" t="s">
        <v>35</v>
      </c>
      <c r="C1391" s="26" t="s">
        <v>9</v>
      </c>
      <c r="D1391" s="26" t="s">
        <v>43</v>
      </c>
      <c r="E1391" s="26">
        <v>0.5</v>
      </c>
      <c r="F1391" s="30">
        <v>13287853.390000001</v>
      </c>
    </row>
    <row r="1392" spans="2:6" x14ac:dyDescent="0.3">
      <c r="B1392" s="27" t="s">
        <v>35</v>
      </c>
      <c r="C1392" s="28" t="s">
        <v>9</v>
      </c>
      <c r="D1392" s="28" t="s">
        <v>43</v>
      </c>
      <c r="E1392" s="28">
        <v>0.5</v>
      </c>
      <c r="F1392" s="31">
        <v>13287853.390000001</v>
      </c>
    </row>
    <row r="1393" spans="2:6" x14ac:dyDescent="0.3">
      <c r="B1393" s="25" t="s">
        <v>35</v>
      </c>
      <c r="C1393" s="26" t="s">
        <v>9</v>
      </c>
      <c r="D1393" s="26" t="s">
        <v>43</v>
      </c>
      <c r="E1393" s="26">
        <v>0.5</v>
      </c>
      <c r="F1393" s="30">
        <v>13287853.390000001</v>
      </c>
    </row>
    <row r="1394" spans="2:6" x14ac:dyDescent="0.3">
      <c r="B1394" s="27" t="s">
        <v>35</v>
      </c>
      <c r="C1394" s="28" t="s">
        <v>9</v>
      </c>
      <c r="D1394" s="28" t="s">
        <v>43</v>
      </c>
      <c r="E1394" s="28">
        <v>0.25</v>
      </c>
      <c r="F1394" s="31">
        <v>11605151.43</v>
      </c>
    </row>
    <row r="1395" spans="2:6" x14ac:dyDescent="0.3">
      <c r="B1395" s="25" t="s">
        <v>35</v>
      </c>
      <c r="C1395" s="26" t="s">
        <v>9</v>
      </c>
      <c r="D1395" s="26" t="s">
        <v>43</v>
      </c>
      <c r="E1395" s="26">
        <v>0.25</v>
      </c>
      <c r="F1395" s="30">
        <v>11605151.43</v>
      </c>
    </row>
    <row r="1396" spans="2:6" x14ac:dyDescent="0.3">
      <c r="B1396" s="27" t="s">
        <v>35</v>
      </c>
      <c r="C1396" s="28" t="s">
        <v>9</v>
      </c>
      <c r="D1396" s="28" t="s">
        <v>43</v>
      </c>
      <c r="E1396" s="28">
        <v>0.25</v>
      </c>
      <c r="F1396" s="31">
        <v>11605151.43</v>
      </c>
    </row>
    <row r="1397" spans="2:6" x14ac:dyDescent="0.3">
      <c r="B1397" s="25" t="s">
        <v>35</v>
      </c>
      <c r="C1397" s="26" t="s">
        <v>9</v>
      </c>
      <c r="D1397" s="26" t="s">
        <v>43</v>
      </c>
      <c r="E1397" s="26">
        <v>0.25</v>
      </c>
      <c r="F1397" s="30">
        <v>11605151.43</v>
      </c>
    </row>
    <row r="1398" spans="2:6" x14ac:dyDescent="0.3">
      <c r="B1398" s="27" t="s">
        <v>35</v>
      </c>
      <c r="C1398" s="28" t="s">
        <v>9</v>
      </c>
      <c r="D1398" s="28" t="s">
        <v>43</v>
      </c>
      <c r="E1398" s="28">
        <v>0.05</v>
      </c>
      <c r="F1398" s="31">
        <v>9354936.6070000008</v>
      </c>
    </row>
    <row r="1399" spans="2:6" x14ac:dyDescent="0.3">
      <c r="B1399" s="25" t="s">
        <v>35</v>
      </c>
      <c r="C1399" s="26" t="s">
        <v>9</v>
      </c>
      <c r="D1399" s="26" t="s">
        <v>43</v>
      </c>
      <c r="E1399" s="26">
        <v>0.05</v>
      </c>
      <c r="F1399" s="30">
        <v>9354936.6070000008</v>
      </c>
    </row>
    <row r="1400" spans="2:6" x14ac:dyDescent="0.3">
      <c r="B1400" s="27" t="s">
        <v>35</v>
      </c>
      <c r="C1400" s="28" t="s">
        <v>9</v>
      </c>
      <c r="D1400" s="28" t="s">
        <v>43</v>
      </c>
      <c r="E1400" s="28">
        <v>0.05</v>
      </c>
      <c r="F1400" s="31">
        <v>9354936.6070000008</v>
      </c>
    </row>
    <row r="1401" spans="2:6" x14ac:dyDescent="0.3">
      <c r="B1401" s="25" t="s">
        <v>35</v>
      </c>
      <c r="C1401" s="26" t="s">
        <v>9</v>
      </c>
      <c r="D1401" s="26" t="s">
        <v>43</v>
      </c>
      <c r="E1401" s="26">
        <v>0</v>
      </c>
      <c r="F1401" s="30">
        <v>6204774.6699999999</v>
      </c>
    </row>
    <row r="1402" spans="2:6" x14ac:dyDescent="0.3">
      <c r="B1402" s="27" t="s">
        <v>35</v>
      </c>
      <c r="C1402" s="28" t="s">
        <v>9</v>
      </c>
      <c r="D1402" s="28" t="s">
        <v>43</v>
      </c>
      <c r="E1402" s="28" t="s">
        <v>25</v>
      </c>
      <c r="F1402" s="31">
        <v>13397813.439999999</v>
      </c>
    </row>
    <row r="1403" spans="2:6" x14ac:dyDescent="0.3">
      <c r="B1403" s="25" t="s">
        <v>35</v>
      </c>
      <c r="C1403" s="26" t="s">
        <v>9</v>
      </c>
      <c r="D1403" s="26" t="s">
        <v>44</v>
      </c>
      <c r="E1403" s="26">
        <v>1</v>
      </c>
      <c r="F1403" s="30">
        <v>143.89094399999999</v>
      </c>
    </row>
    <row r="1404" spans="2:6" x14ac:dyDescent="0.3">
      <c r="B1404" s="27" t="s">
        <v>35</v>
      </c>
      <c r="C1404" s="28" t="s">
        <v>9</v>
      </c>
      <c r="D1404" s="28" t="s">
        <v>44</v>
      </c>
      <c r="E1404" s="28">
        <v>0.95</v>
      </c>
      <c r="F1404" s="31">
        <v>115.539092</v>
      </c>
    </row>
    <row r="1405" spans="2:6" x14ac:dyDescent="0.3">
      <c r="B1405" s="25" t="s">
        <v>35</v>
      </c>
      <c r="C1405" s="26" t="s">
        <v>9</v>
      </c>
      <c r="D1405" s="26" t="s">
        <v>44</v>
      </c>
      <c r="E1405" s="26">
        <v>0.95</v>
      </c>
      <c r="F1405" s="30">
        <v>115.539092</v>
      </c>
    </row>
    <row r="1406" spans="2:6" x14ac:dyDescent="0.3">
      <c r="B1406" s="27" t="s">
        <v>35</v>
      </c>
      <c r="C1406" s="28" t="s">
        <v>9</v>
      </c>
      <c r="D1406" s="28" t="s">
        <v>44</v>
      </c>
      <c r="E1406" s="28">
        <v>0.95</v>
      </c>
      <c r="F1406" s="31">
        <v>115.539092</v>
      </c>
    </row>
    <row r="1407" spans="2:6" x14ac:dyDescent="0.3">
      <c r="B1407" s="25" t="s">
        <v>35</v>
      </c>
      <c r="C1407" s="26" t="s">
        <v>9</v>
      </c>
      <c r="D1407" s="26" t="s">
        <v>44</v>
      </c>
      <c r="E1407" s="26">
        <v>0.75</v>
      </c>
      <c r="F1407" s="30">
        <v>98.833095</v>
      </c>
    </row>
    <row r="1408" spans="2:6" x14ac:dyDescent="0.3">
      <c r="B1408" s="27" t="s">
        <v>35</v>
      </c>
      <c r="C1408" s="28" t="s">
        <v>9</v>
      </c>
      <c r="D1408" s="28" t="s">
        <v>44</v>
      </c>
      <c r="E1408" s="28">
        <v>0.75</v>
      </c>
      <c r="F1408" s="31">
        <v>98.833095</v>
      </c>
    </row>
    <row r="1409" spans="2:6" x14ac:dyDescent="0.3">
      <c r="B1409" s="25" t="s">
        <v>35</v>
      </c>
      <c r="C1409" s="26" t="s">
        <v>9</v>
      </c>
      <c r="D1409" s="26" t="s">
        <v>44</v>
      </c>
      <c r="E1409" s="26">
        <v>0.75</v>
      </c>
      <c r="F1409" s="30">
        <v>98.833095</v>
      </c>
    </row>
    <row r="1410" spans="2:6" x14ac:dyDescent="0.3">
      <c r="B1410" s="27" t="s">
        <v>35</v>
      </c>
      <c r="C1410" s="28" t="s">
        <v>9</v>
      </c>
      <c r="D1410" s="28" t="s">
        <v>44</v>
      </c>
      <c r="E1410" s="28">
        <v>0.75</v>
      </c>
      <c r="F1410" s="31">
        <v>98.833095</v>
      </c>
    </row>
    <row r="1411" spans="2:6" x14ac:dyDescent="0.3">
      <c r="B1411" s="25" t="s">
        <v>35</v>
      </c>
      <c r="C1411" s="26" t="s">
        <v>9</v>
      </c>
      <c r="D1411" s="26" t="s">
        <v>44</v>
      </c>
      <c r="E1411" s="26">
        <v>0.5</v>
      </c>
      <c r="F1411" s="30">
        <v>88.662024000000002</v>
      </c>
    </row>
    <row r="1412" spans="2:6" x14ac:dyDescent="0.3">
      <c r="B1412" s="27" t="s">
        <v>35</v>
      </c>
      <c r="C1412" s="28" t="s">
        <v>9</v>
      </c>
      <c r="D1412" s="28" t="s">
        <v>44</v>
      </c>
      <c r="E1412" s="28">
        <v>0.5</v>
      </c>
      <c r="F1412" s="31">
        <v>88.662024000000002</v>
      </c>
    </row>
    <row r="1413" spans="2:6" x14ac:dyDescent="0.3">
      <c r="B1413" s="25" t="s">
        <v>35</v>
      </c>
      <c r="C1413" s="26" t="s">
        <v>9</v>
      </c>
      <c r="D1413" s="26" t="s">
        <v>44</v>
      </c>
      <c r="E1413" s="26">
        <v>0.5</v>
      </c>
      <c r="F1413" s="30">
        <v>88.662024000000002</v>
      </c>
    </row>
    <row r="1414" spans="2:6" x14ac:dyDescent="0.3">
      <c r="B1414" s="27" t="s">
        <v>35</v>
      </c>
      <c r="C1414" s="28" t="s">
        <v>9</v>
      </c>
      <c r="D1414" s="28" t="s">
        <v>44</v>
      </c>
      <c r="E1414" s="28">
        <v>0.5</v>
      </c>
      <c r="F1414" s="31">
        <v>88.662024000000002</v>
      </c>
    </row>
    <row r="1415" spans="2:6" x14ac:dyDescent="0.3">
      <c r="B1415" s="25" t="s">
        <v>35</v>
      </c>
      <c r="C1415" s="26" t="s">
        <v>9</v>
      </c>
      <c r="D1415" s="26" t="s">
        <v>44</v>
      </c>
      <c r="E1415" s="26">
        <v>0.5</v>
      </c>
      <c r="F1415" s="30">
        <v>88.662024000000002</v>
      </c>
    </row>
    <row r="1416" spans="2:6" x14ac:dyDescent="0.3">
      <c r="B1416" s="27" t="s">
        <v>35</v>
      </c>
      <c r="C1416" s="28" t="s">
        <v>9</v>
      </c>
      <c r="D1416" s="28" t="s">
        <v>44</v>
      </c>
      <c r="E1416" s="28">
        <v>0.25</v>
      </c>
      <c r="F1416" s="31">
        <v>79.805897000000002</v>
      </c>
    </row>
    <row r="1417" spans="2:6" x14ac:dyDescent="0.3">
      <c r="B1417" s="25" t="s">
        <v>35</v>
      </c>
      <c r="C1417" s="26" t="s">
        <v>9</v>
      </c>
      <c r="D1417" s="26" t="s">
        <v>44</v>
      </c>
      <c r="E1417" s="26">
        <v>0.25</v>
      </c>
      <c r="F1417" s="30">
        <v>79.805897000000002</v>
      </c>
    </row>
    <row r="1418" spans="2:6" x14ac:dyDescent="0.3">
      <c r="B1418" s="27" t="s">
        <v>35</v>
      </c>
      <c r="C1418" s="28" t="s">
        <v>9</v>
      </c>
      <c r="D1418" s="28" t="s">
        <v>44</v>
      </c>
      <c r="E1418" s="28">
        <v>0.25</v>
      </c>
      <c r="F1418" s="31">
        <v>79.805897000000002</v>
      </c>
    </row>
    <row r="1419" spans="2:6" x14ac:dyDescent="0.3">
      <c r="B1419" s="25" t="s">
        <v>35</v>
      </c>
      <c r="C1419" s="26" t="s">
        <v>9</v>
      </c>
      <c r="D1419" s="26" t="s">
        <v>44</v>
      </c>
      <c r="E1419" s="26">
        <v>0.25</v>
      </c>
      <c r="F1419" s="30">
        <v>79.805897000000002</v>
      </c>
    </row>
    <row r="1420" spans="2:6" x14ac:dyDescent="0.3">
      <c r="B1420" s="27" t="s">
        <v>35</v>
      </c>
      <c r="C1420" s="28" t="s">
        <v>9</v>
      </c>
      <c r="D1420" s="28" t="s">
        <v>44</v>
      </c>
      <c r="E1420" s="28">
        <v>0.05</v>
      </c>
      <c r="F1420" s="31">
        <v>68.253461000000001</v>
      </c>
    </row>
    <row r="1421" spans="2:6" x14ac:dyDescent="0.3">
      <c r="B1421" s="25" t="s">
        <v>35</v>
      </c>
      <c r="C1421" s="26" t="s">
        <v>9</v>
      </c>
      <c r="D1421" s="26" t="s">
        <v>44</v>
      </c>
      <c r="E1421" s="26">
        <v>0.05</v>
      </c>
      <c r="F1421" s="30">
        <v>68.253461000000001</v>
      </c>
    </row>
    <row r="1422" spans="2:6" x14ac:dyDescent="0.3">
      <c r="B1422" s="27" t="s">
        <v>35</v>
      </c>
      <c r="C1422" s="28" t="s">
        <v>9</v>
      </c>
      <c r="D1422" s="28" t="s">
        <v>44</v>
      </c>
      <c r="E1422" s="28">
        <v>0.05</v>
      </c>
      <c r="F1422" s="31">
        <v>68.253461000000001</v>
      </c>
    </row>
    <row r="1423" spans="2:6" x14ac:dyDescent="0.3">
      <c r="B1423" s="25" t="s">
        <v>35</v>
      </c>
      <c r="C1423" s="26" t="s">
        <v>9</v>
      </c>
      <c r="D1423" s="26" t="s">
        <v>44</v>
      </c>
      <c r="E1423" s="26">
        <v>0</v>
      </c>
      <c r="F1423" s="30">
        <v>56.813723000000003</v>
      </c>
    </row>
    <row r="1424" spans="2:6" x14ac:dyDescent="0.3">
      <c r="B1424" s="27" t="s">
        <v>35</v>
      </c>
      <c r="C1424" s="28" t="s">
        <v>9</v>
      </c>
      <c r="D1424" s="28" t="s">
        <v>44</v>
      </c>
      <c r="E1424" s="28" t="s">
        <v>25</v>
      </c>
      <c r="F1424" s="31">
        <v>89.990026</v>
      </c>
    </row>
    <row r="1425" spans="2:6" x14ac:dyDescent="0.3">
      <c r="B1425" s="25" t="s">
        <v>35</v>
      </c>
      <c r="C1425" s="26" t="s">
        <v>10</v>
      </c>
      <c r="D1425" s="26" t="s">
        <v>36</v>
      </c>
      <c r="E1425" s="26">
        <v>1</v>
      </c>
      <c r="F1425" s="30">
        <v>228235.125</v>
      </c>
    </row>
    <row r="1426" spans="2:6" x14ac:dyDescent="0.3">
      <c r="B1426" s="27" t="s">
        <v>35</v>
      </c>
      <c r="C1426" s="28" t="s">
        <v>10</v>
      </c>
      <c r="D1426" s="28" t="s">
        <v>36</v>
      </c>
      <c r="E1426" s="28">
        <v>0.95</v>
      </c>
      <c r="F1426" s="31">
        <v>181805.3</v>
      </c>
    </row>
    <row r="1427" spans="2:6" x14ac:dyDescent="0.3">
      <c r="B1427" s="25" t="s">
        <v>35</v>
      </c>
      <c r="C1427" s="26" t="s">
        <v>10</v>
      </c>
      <c r="D1427" s="26" t="s">
        <v>36</v>
      </c>
      <c r="E1427" s="26">
        <v>0.95</v>
      </c>
      <c r="F1427" s="30">
        <v>181805.3</v>
      </c>
    </row>
    <row r="1428" spans="2:6" x14ac:dyDescent="0.3">
      <c r="B1428" s="27" t="s">
        <v>35</v>
      </c>
      <c r="C1428" s="28" t="s">
        <v>10</v>
      </c>
      <c r="D1428" s="28" t="s">
        <v>36</v>
      </c>
      <c r="E1428" s="28">
        <v>0.95</v>
      </c>
      <c r="F1428" s="31">
        <v>181805.3</v>
      </c>
    </row>
    <row r="1429" spans="2:6" x14ac:dyDescent="0.3">
      <c r="B1429" s="25" t="s">
        <v>35</v>
      </c>
      <c r="C1429" s="26" t="s">
        <v>10</v>
      </c>
      <c r="D1429" s="26" t="s">
        <v>36</v>
      </c>
      <c r="E1429" s="26">
        <v>0.75</v>
      </c>
      <c r="F1429" s="30">
        <v>162822.39999999999</v>
      </c>
    </row>
    <row r="1430" spans="2:6" x14ac:dyDescent="0.3">
      <c r="B1430" s="27" t="s">
        <v>35</v>
      </c>
      <c r="C1430" s="28" t="s">
        <v>10</v>
      </c>
      <c r="D1430" s="28" t="s">
        <v>36</v>
      </c>
      <c r="E1430" s="28">
        <v>0.75</v>
      </c>
      <c r="F1430" s="31">
        <v>162822.39999999999</v>
      </c>
    </row>
    <row r="1431" spans="2:6" x14ac:dyDescent="0.3">
      <c r="B1431" s="25" t="s">
        <v>35</v>
      </c>
      <c r="C1431" s="26" t="s">
        <v>10</v>
      </c>
      <c r="D1431" s="26" t="s">
        <v>36</v>
      </c>
      <c r="E1431" s="26">
        <v>0.75</v>
      </c>
      <c r="F1431" s="30">
        <v>162822.39999999999</v>
      </c>
    </row>
    <row r="1432" spans="2:6" x14ac:dyDescent="0.3">
      <c r="B1432" s="27" t="s">
        <v>35</v>
      </c>
      <c r="C1432" s="28" t="s">
        <v>10</v>
      </c>
      <c r="D1432" s="28" t="s">
        <v>36</v>
      </c>
      <c r="E1432" s="28">
        <v>0.75</v>
      </c>
      <c r="F1432" s="31">
        <v>162822.39999999999</v>
      </c>
    </row>
    <row r="1433" spans="2:6" x14ac:dyDescent="0.3">
      <c r="B1433" s="25" t="s">
        <v>35</v>
      </c>
      <c r="C1433" s="26" t="s">
        <v>10</v>
      </c>
      <c r="D1433" s="26" t="s">
        <v>36</v>
      </c>
      <c r="E1433" s="26">
        <v>0.5</v>
      </c>
      <c r="F1433" s="30">
        <v>151373.95000000001</v>
      </c>
    </row>
    <row r="1434" spans="2:6" x14ac:dyDescent="0.3">
      <c r="B1434" s="27" t="s">
        <v>35</v>
      </c>
      <c r="C1434" s="28" t="s">
        <v>10</v>
      </c>
      <c r="D1434" s="28" t="s">
        <v>36</v>
      </c>
      <c r="E1434" s="28">
        <v>0.5</v>
      </c>
      <c r="F1434" s="31">
        <v>151373.95000000001</v>
      </c>
    </row>
    <row r="1435" spans="2:6" x14ac:dyDescent="0.3">
      <c r="B1435" s="25" t="s">
        <v>35</v>
      </c>
      <c r="C1435" s="26" t="s">
        <v>10</v>
      </c>
      <c r="D1435" s="26" t="s">
        <v>36</v>
      </c>
      <c r="E1435" s="26">
        <v>0.5</v>
      </c>
      <c r="F1435" s="30">
        <v>151373.95000000001</v>
      </c>
    </row>
    <row r="1436" spans="2:6" x14ac:dyDescent="0.3">
      <c r="B1436" s="27" t="s">
        <v>35</v>
      </c>
      <c r="C1436" s="28" t="s">
        <v>10</v>
      </c>
      <c r="D1436" s="28" t="s">
        <v>36</v>
      </c>
      <c r="E1436" s="28">
        <v>0.5</v>
      </c>
      <c r="F1436" s="31">
        <v>151373.95000000001</v>
      </c>
    </row>
    <row r="1437" spans="2:6" x14ac:dyDescent="0.3">
      <c r="B1437" s="25" t="s">
        <v>35</v>
      </c>
      <c r="C1437" s="26" t="s">
        <v>10</v>
      </c>
      <c r="D1437" s="26" t="s">
        <v>36</v>
      </c>
      <c r="E1437" s="26">
        <v>0.5</v>
      </c>
      <c r="F1437" s="30">
        <v>151373.95000000001</v>
      </c>
    </row>
    <row r="1438" spans="2:6" x14ac:dyDescent="0.3">
      <c r="B1438" s="27" t="s">
        <v>35</v>
      </c>
      <c r="C1438" s="28" t="s">
        <v>10</v>
      </c>
      <c r="D1438" s="28" t="s">
        <v>36</v>
      </c>
      <c r="E1438" s="28">
        <v>0.25</v>
      </c>
      <c r="F1438" s="31">
        <v>140414.75</v>
      </c>
    </row>
    <row r="1439" spans="2:6" x14ac:dyDescent="0.3">
      <c r="B1439" s="25" t="s">
        <v>35</v>
      </c>
      <c r="C1439" s="26" t="s">
        <v>10</v>
      </c>
      <c r="D1439" s="26" t="s">
        <v>36</v>
      </c>
      <c r="E1439" s="26">
        <v>0.25</v>
      </c>
      <c r="F1439" s="30">
        <v>140414.75</v>
      </c>
    </row>
    <row r="1440" spans="2:6" x14ac:dyDescent="0.3">
      <c r="B1440" s="27" t="s">
        <v>35</v>
      </c>
      <c r="C1440" s="28" t="s">
        <v>10</v>
      </c>
      <c r="D1440" s="28" t="s">
        <v>36</v>
      </c>
      <c r="E1440" s="28">
        <v>0.25</v>
      </c>
      <c r="F1440" s="31">
        <v>140414.75</v>
      </c>
    </row>
    <row r="1441" spans="2:6" x14ac:dyDescent="0.3">
      <c r="B1441" s="25" t="s">
        <v>35</v>
      </c>
      <c r="C1441" s="26" t="s">
        <v>10</v>
      </c>
      <c r="D1441" s="26" t="s">
        <v>36</v>
      </c>
      <c r="E1441" s="26">
        <v>0.25</v>
      </c>
      <c r="F1441" s="30">
        <v>140414.75</v>
      </c>
    </row>
    <row r="1442" spans="2:6" x14ac:dyDescent="0.3">
      <c r="B1442" s="27" t="s">
        <v>35</v>
      </c>
      <c r="C1442" s="28" t="s">
        <v>10</v>
      </c>
      <c r="D1442" s="28" t="s">
        <v>36</v>
      </c>
      <c r="E1442" s="28">
        <v>0.05</v>
      </c>
      <c r="F1442" s="31">
        <v>124489.66250000001</v>
      </c>
    </row>
    <row r="1443" spans="2:6" x14ac:dyDescent="0.3">
      <c r="B1443" s="25" t="s">
        <v>35</v>
      </c>
      <c r="C1443" s="26" t="s">
        <v>10</v>
      </c>
      <c r="D1443" s="26" t="s">
        <v>36</v>
      </c>
      <c r="E1443" s="26">
        <v>0.05</v>
      </c>
      <c r="F1443" s="30">
        <v>124489.66250000001</v>
      </c>
    </row>
    <row r="1444" spans="2:6" x14ac:dyDescent="0.3">
      <c r="B1444" s="27" t="s">
        <v>35</v>
      </c>
      <c r="C1444" s="28" t="s">
        <v>10</v>
      </c>
      <c r="D1444" s="28" t="s">
        <v>36</v>
      </c>
      <c r="E1444" s="28">
        <v>0.05</v>
      </c>
      <c r="F1444" s="31">
        <v>124489.66250000001</v>
      </c>
    </row>
    <row r="1445" spans="2:6" x14ac:dyDescent="0.3">
      <c r="B1445" s="25" t="s">
        <v>35</v>
      </c>
      <c r="C1445" s="26" t="s">
        <v>10</v>
      </c>
      <c r="D1445" s="26" t="s">
        <v>36</v>
      </c>
      <c r="E1445" s="26">
        <v>0</v>
      </c>
      <c r="F1445" s="30">
        <v>90902.65</v>
      </c>
    </row>
    <row r="1446" spans="2:6" x14ac:dyDescent="0.3">
      <c r="B1446" s="27" t="s">
        <v>35</v>
      </c>
      <c r="C1446" s="28" t="s">
        <v>10</v>
      </c>
      <c r="D1446" s="28" t="s">
        <v>36</v>
      </c>
      <c r="E1446" s="28" t="s">
        <v>25</v>
      </c>
      <c r="F1446" s="31">
        <v>152117.26209999999</v>
      </c>
    </row>
    <row r="1447" spans="2:6" x14ac:dyDescent="0.3">
      <c r="B1447" s="25" t="s">
        <v>35</v>
      </c>
      <c r="C1447" s="26" t="s">
        <v>10</v>
      </c>
      <c r="D1447" s="26" t="s">
        <v>37</v>
      </c>
      <c r="E1447" s="26">
        <v>1</v>
      </c>
      <c r="F1447" s="30">
        <v>67376677.420000002</v>
      </c>
    </row>
    <row r="1448" spans="2:6" x14ac:dyDescent="0.3">
      <c r="B1448" s="27" t="s">
        <v>35</v>
      </c>
      <c r="C1448" s="28" t="s">
        <v>10</v>
      </c>
      <c r="D1448" s="28" t="s">
        <v>37</v>
      </c>
      <c r="E1448" s="28">
        <v>0.95</v>
      </c>
      <c r="F1448" s="31">
        <v>47764978.409999996</v>
      </c>
    </row>
    <row r="1449" spans="2:6" x14ac:dyDescent="0.3">
      <c r="B1449" s="25" t="s">
        <v>35</v>
      </c>
      <c r="C1449" s="26" t="s">
        <v>10</v>
      </c>
      <c r="D1449" s="26" t="s">
        <v>37</v>
      </c>
      <c r="E1449" s="26">
        <v>0.95</v>
      </c>
      <c r="F1449" s="30">
        <v>47764978.409999996</v>
      </c>
    </row>
    <row r="1450" spans="2:6" x14ac:dyDescent="0.3">
      <c r="B1450" s="27" t="s">
        <v>35</v>
      </c>
      <c r="C1450" s="28" t="s">
        <v>10</v>
      </c>
      <c r="D1450" s="28" t="s">
        <v>37</v>
      </c>
      <c r="E1450" s="28">
        <v>0.95</v>
      </c>
      <c r="F1450" s="31">
        <v>47764978.409999996</v>
      </c>
    </row>
    <row r="1451" spans="2:6" x14ac:dyDescent="0.3">
      <c r="B1451" s="25" t="s">
        <v>35</v>
      </c>
      <c r="C1451" s="26" t="s">
        <v>10</v>
      </c>
      <c r="D1451" s="26" t="s">
        <v>37</v>
      </c>
      <c r="E1451" s="26">
        <v>0.75</v>
      </c>
      <c r="F1451" s="30">
        <v>41054481.840000004</v>
      </c>
    </row>
    <row r="1452" spans="2:6" x14ac:dyDescent="0.3">
      <c r="B1452" s="27" t="s">
        <v>35</v>
      </c>
      <c r="C1452" s="28" t="s">
        <v>10</v>
      </c>
      <c r="D1452" s="28" t="s">
        <v>37</v>
      </c>
      <c r="E1452" s="28">
        <v>0.75</v>
      </c>
      <c r="F1452" s="31">
        <v>41054481.840000004</v>
      </c>
    </row>
    <row r="1453" spans="2:6" x14ac:dyDescent="0.3">
      <c r="B1453" s="25" t="s">
        <v>35</v>
      </c>
      <c r="C1453" s="26" t="s">
        <v>10</v>
      </c>
      <c r="D1453" s="26" t="s">
        <v>37</v>
      </c>
      <c r="E1453" s="26">
        <v>0.75</v>
      </c>
      <c r="F1453" s="30">
        <v>41054481.840000004</v>
      </c>
    </row>
    <row r="1454" spans="2:6" x14ac:dyDescent="0.3">
      <c r="B1454" s="27" t="s">
        <v>35</v>
      </c>
      <c r="C1454" s="28" t="s">
        <v>10</v>
      </c>
      <c r="D1454" s="28" t="s">
        <v>37</v>
      </c>
      <c r="E1454" s="28">
        <v>0.75</v>
      </c>
      <c r="F1454" s="31">
        <v>41054481.840000004</v>
      </c>
    </row>
    <row r="1455" spans="2:6" x14ac:dyDescent="0.3">
      <c r="B1455" s="25" t="s">
        <v>35</v>
      </c>
      <c r="C1455" s="26" t="s">
        <v>10</v>
      </c>
      <c r="D1455" s="26" t="s">
        <v>37</v>
      </c>
      <c r="E1455" s="26">
        <v>0.5</v>
      </c>
      <c r="F1455" s="30">
        <v>36645738.229999997</v>
      </c>
    </row>
    <row r="1456" spans="2:6" x14ac:dyDescent="0.3">
      <c r="B1456" s="27" t="s">
        <v>35</v>
      </c>
      <c r="C1456" s="28" t="s">
        <v>10</v>
      </c>
      <c r="D1456" s="28" t="s">
        <v>37</v>
      </c>
      <c r="E1456" s="28">
        <v>0.5</v>
      </c>
      <c r="F1456" s="31">
        <v>36645738.229999997</v>
      </c>
    </row>
    <row r="1457" spans="2:6" x14ac:dyDescent="0.3">
      <c r="B1457" s="25" t="s">
        <v>35</v>
      </c>
      <c r="C1457" s="26" t="s">
        <v>10</v>
      </c>
      <c r="D1457" s="26" t="s">
        <v>37</v>
      </c>
      <c r="E1457" s="26">
        <v>0.5</v>
      </c>
      <c r="F1457" s="30">
        <v>36645738.229999997</v>
      </c>
    </row>
    <row r="1458" spans="2:6" x14ac:dyDescent="0.3">
      <c r="B1458" s="27" t="s">
        <v>35</v>
      </c>
      <c r="C1458" s="28" t="s">
        <v>10</v>
      </c>
      <c r="D1458" s="28" t="s">
        <v>37</v>
      </c>
      <c r="E1458" s="28">
        <v>0.5</v>
      </c>
      <c r="F1458" s="31">
        <v>36645738.229999997</v>
      </c>
    </row>
    <row r="1459" spans="2:6" x14ac:dyDescent="0.3">
      <c r="B1459" s="25" t="s">
        <v>35</v>
      </c>
      <c r="C1459" s="26" t="s">
        <v>10</v>
      </c>
      <c r="D1459" s="26" t="s">
        <v>37</v>
      </c>
      <c r="E1459" s="26">
        <v>0.5</v>
      </c>
      <c r="F1459" s="30">
        <v>36645738.229999997</v>
      </c>
    </row>
    <row r="1460" spans="2:6" x14ac:dyDescent="0.3">
      <c r="B1460" s="27" t="s">
        <v>35</v>
      </c>
      <c r="C1460" s="28" t="s">
        <v>10</v>
      </c>
      <c r="D1460" s="28" t="s">
        <v>37</v>
      </c>
      <c r="E1460" s="28">
        <v>0.25</v>
      </c>
      <c r="F1460" s="31">
        <v>32460929.420000002</v>
      </c>
    </row>
    <row r="1461" spans="2:6" x14ac:dyDescent="0.3">
      <c r="B1461" s="25" t="s">
        <v>35</v>
      </c>
      <c r="C1461" s="26" t="s">
        <v>10</v>
      </c>
      <c r="D1461" s="26" t="s">
        <v>37</v>
      </c>
      <c r="E1461" s="26">
        <v>0.25</v>
      </c>
      <c r="F1461" s="30">
        <v>32460929.420000002</v>
      </c>
    </row>
    <row r="1462" spans="2:6" x14ac:dyDescent="0.3">
      <c r="B1462" s="27" t="s">
        <v>35</v>
      </c>
      <c r="C1462" s="28" t="s">
        <v>10</v>
      </c>
      <c r="D1462" s="28" t="s">
        <v>37</v>
      </c>
      <c r="E1462" s="28">
        <v>0.25</v>
      </c>
      <c r="F1462" s="31">
        <v>32460929.420000002</v>
      </c>
    </row>
    <row r="1463" spans="2:6" x14ac:dyDescent="0.3">
      <c r="B1463" s="25" t="s">
        <v>35</v>
      </c>
      <c r="C1463" s="26" t="s">
        <v>10</v>
      </c>
      <c r="D1463" s="26" t="s">
        <v>37</v>
      </c>
      <c r="E1463" s="26">
        <v>0.25</v>
      </c>
      <c r="F1463" s="30">
        <v>32460929.420000002</v>
      </c>
    </row>
    <row r="1464" spans="2:6" x14ac:dyDescent="0.3">
      <c r="B1464" s="27" t="s">
        <v>35</v>
      </c>
      <c r="C1464" s="28" t="s">
        <v>10</v>
      </c>
      <c r="D1464" s="28" t="s">
        <v>37</v>
      </c>
      <c r="E1464" s="28">
        <v>0.05</v>
      </c>
      <c r="F1464" s="31">
        <v>27073212.280000001</v>
      </c>
    </row>
    <row r="1465" spans="2:6" x14ac:dyDescent="0.3">
      <c r="B1465" s="25" t="s">
        <v>35</v>
      </c>
      <c r="C1465" s="26" t="s">
        <v>10</v>
      </c>
      <c r="D1465" s="26" t="s">
        <v>37</v>
      </c>
      <c r="E1465" s="26">
        <v>0.05</v>
      </c>
      <c r="F1465" s="30">
        <v>27073212.280000001</v>
      </c>
    </row>
    <row r="1466" spans="2:6" x14ac:dyDescent="0.3">
      <c r="B1466" s="27" t="s">
        <v>35</v>
      </c>
      <c r="C1466" s="28" t="s">
        <v>10</v>
      </c>
      <c r="D1466" s="28" t="s">
        <v>37</v>
      </c>
      <c r="E1466" s="28">
        <v>0.05</v>
      </c>
      <c r="F1466" s="31">
        <v>27073212.280000001</v>
      </c>
    </row>
    <row r="1467" spans="2:6" x14ac:dyDescent="0.3">
      <c r="B1467" s="25" t="s">
        <v>35</v>
      </c>
      <c r="C1467" s="26" t="s">
        <v>10</v>
      </c>
      <c r="D1467" s="26" t="s">
        <v>37</v>
      </c>
      <c r="E1467" s="26">
        <v>0</v>
      </c>
      <c r="F1467" s="30">
        <v>16185633.98</v>
      </c>
    </row>
    <row r="1468" spans="2:6" x14ac:dyDescent="0.3">
      <c r="B1468" s="27" t="s">
        <v>35</v>
      </c>
      <c r="C1468" s="28" t="s">
        <v>10</v>
      </c>
      <c r="D1468" s="28" t="s">
        <v>37</v>
      </c>
      <c r="E1468" s="28" t="s">
        <v>25</v>
      </c>
      <c r="F1468" s="31">
        <v>36951272.759999998</v>
      </c>
    </row>
    <row r="1469" spans="2:6" x14ac:dyDescent="0.3">
      <c r="B1469" s="25" t="s">
        <v>35</v>
      </c>
      <c r="C1469" s="26" t="s">
        <v>10</v>
      </c>
      <c r="D1469" s="26" t="s">
        <v>38</v>
      </c>
      <c r="E1469" s="26">
        <v>1</v>
      </c>
      <c r="F1469" s="30">
        <v>42005032.710000001</v>
      </c>
    </row>
    <row r="1470" spans="2:6" x14ac:dyDescent="0.3">
      <c r="B1470" s="27" t="s">
        <v>35</v>
      </c>
      <c r="C1470" s="28" t="s">
        <v>10</v>
      </c>
      <c r="D1470" s="28" t="s">
        <v>38</v>
      </c>
      <c r="E1470" s="28">
        <v>0.95</v>
      </c>
      <c r="F1470" s="31">
        <v>30667924</v>
      </c>
    </row>
    <row r="1471" spans="2:6" x14ac:dyDescent="0.3">
      <c r="B1471" s="25" t="s">
        <v>35</v>
      </c>
      <c r="C1471" s="26" t="s">
        <v>10</v>
      </c>
      <c r="D1471" s="26" t="s">
        <v>38</v>
      </c>
      <c r="E1471" s="26">
        <v>0.95</v>
      </c>
      <c r="F1471" s="30">
        <v>30667924</v>
      </c>
    </row>
    <row r="1472" spans="2:6" x14ac:dyDescent="0.3">
      <c r="B1472" s="27" t="s">
        <v>35</v>
      </c>
      <c r="C1472" s="28" t="s">
        <v>10</v>
      </c>
      <c r="D1472" s="28" t="s">
        <v>38</v>
      </c>
      <c r="E1472" s="28">
        <v>0.95</v>
      </c>
      <c r="F1472" s="31">
        <v>30667924</v>
      </c>
    </row>
    <row r="1473" spans="2:6" x14ac:dyDescent="0.3">
      <c r="B1473" s="25" t="s">
        <v>35</v>
      </c>
      <c r="C1473" s="26" t="s">
        <v>10</v>
      </c>
      <c r="D1473" s="26" t="s">
        <v>38</v>
      </c>
      <c r="E1473" s="26">
        <v>0.75</v>
      </c>
      <c r="F1473" s="30">
        <v>26033566.879999999</v>
      </c>
    </row>
    <row r="1474" spans="2:6" x14ac:dyDescent="0.3">
      <c r="B1474" s="27" t="s">
        <v>35</v>
      </c>
      <c r="C1474" s="28" t="s">
        <v>10</v>
      </c>
      <c r="D1474" s="28" t="s">
        <v>38</v>
      </c>
      <c r="E1474" s="28">
        <v>0.75</v>
      </c>
      <c r="F1474" s="31">
        <v>26033566.879999999</v>
      </c>
    </row>
    <row r="1475" spans="2:6" x14ac:dyDescent="0.3">
      <c r="B1475" s="25" t="s">
        <v>35</v>
      </c>
      <c r="C1475" s="26" t="s">
        <v>10</v>
      </c>
      <c r="D1475" s="26" t="s">
        <v>38</v>
      </c>
      <c r="E1475" s="26">
        <v>0.75</v>
      </c>
      <c r="F1475" s="30">
        <v>26033566.879999999</v>
      </c>
    </row>
    <row r="1476" spans="2:6" x14ac:dyDescent="0.3">
      <c r="B1476" s="27" t="s">
        <v>35</v>
      </c>
      <c r="C1476" s="28" t="s">
        <v>10</v>
      </c>
      <c r="D1476" s="28" t="s">
        <v>38</v>
      </c>
      <c r="E1476" s="28">
        <v>0.75</v>
      </c>
      <c r="F1476" s="31">
        <v>26033566.879999999</v>
      </c>
    </row>
    <row r="1477" spans="2:6" x14ac:dyDescent="0.3">
      <c r="B1477" s="25" t="s">
        <v>35</v>
      </c>
      <c r="C1477" s="26" t="s">
        <v>10</v>
      </c>
      <c r="D1477" s="26" t="s">
        <v>38</v>
      </c>
      <c r="E1477" s="26">
        <v>0.5</v>
      </c>
      <c r="F1477" s="30">
        <v>22781989.460000001</v>
      </c>
    </row>
    <row r="1478" spans="2:6" x14ac:dyDescent="0.3">
      <c r="B1478" s="27" t="s">
        <v>35</v>
      </c>
      <c r="C1478" s="28" t="s">
        <v>10</v>
      </c>
      <c r="D1478" s="28" t="s">
        <v>38</v>
      </c>
      <c r="E1478" s="28">
        <v>0.5</v>
      </c>
      <c r="F1478" s="31">
        <v>22781989.460000001</v>
      </c>
    </row>
    <row r="1479" spans="2:6" x14ac:dyDescent="0.3">
      <c r="B1479" s="25" t="s">
        <v>35</v>
      </c>
      <c r="C1479" s="26" t="s">
        <v>10</v>
      </c>
      <c r="D1479" s="26" t="s">
        <v>38</v>
      </c>
      <c r="E1479" s="26">
        <v>0.5</v>
      </c>
      <c r="F1479" s="30">
        <v>22781989.460000001</v>
      </c>
    </row>
    <row r="1480" spans="2:6" x14ac:dyDescent="0.3">
      <c r="B1480" s="27" t="s">
        <v>35</v>
      </c>
      <c r="C1480" s="28" t="s">
        <v>10</v>
      </c>
      <c r="D1480" s="28" t="s">
        <v>38</v>
      </c>
      <c r="E1480" s="28">
        <v>0.5</v>
      </c>
      <c r="F1480" s="31">
        <v>22781989.460000001</v>
      </c>
    </row>
    <row r="1481" spans="2:6" x14ac:dyDescent="0.3">
      <c r="B1481" s="25" t="s">
        <v>35</v>
      </c>
      <c r="C1481" s="26" t="s">
        <v>10</v>
      </c>
      <c r="D1481" s="26" t="s">
        <v>38</v>
      </c>
      <c r="E1481" s="26">
        <v>0.5</v>
      </c>
      <c r="F1481" s="30">
        <v>22781989.460000001</v>
      </c>
    </row>
    <row r="1482" spans="2:6" x14ac:dyDescent="0.3">
      <c r="B1482" s="27" t="s">
        <v>35</v>
      </c>
      <c r="C1482" s="28" t="s">
        <v>10</v>
      </c>
      <c r="D1482" s="28" t="s">
        <v>38</v>
      </c>
      <c r="E1482" s="28">
        <v>0.25</v>
      </c>
      <c r="F1482" s="31">
        <v>19625270.23</v>
      </c>
    </row>
    <row r="1483" spans="2:6" x14ac:dyDescent="0.3">
      <c r="B1483" s="25" t="s">
        <v>35</v>
      </c>
      <c r="C1483" s="26" t="s">
        <v>10</v>
      </c>
      <c r="D1483" s="26" t="s">
        <v>38</v>
      </c>
      <c r="E1483" s="26">
        <v>0.25</v>
      </c>
      <c r="F1483" s="30">
        <v>19625270.23</v>
      </c>
    </row>
    <row r="1484" spans="2:6" x14ac:dyDescent="0.3">
      <c r="B1484" s="27" t="s">
        <v>35</v>
      </c>
      <c r="C1484" s="28" t="s">
        <v>10</v>
      </c>
      <c r="D1484" s="28" t="s">
        <v>38</v>
      </c>
      <c r="E1484" s="28">
        <v>0.25</v>
      </c>
      <c r="F1484" s="31">
        <v>19625270.23</v>
      </c>
    </row>
    <row r="1485" spans="2:6" x14ac:dyDescent="0.3">
      <c r="B1485" s="25" t="s">
        <v>35</v>
      </c>
      <c r="C1485" s="26" t="s">
        <v>10</v>
      </c>
      <c r="D1485" s="26" t="s">
        <v>38</v>
      </c>
      <c r="E1485" s="26">
        <v>0.25</v>
      </c>
      <c r="F1485" s="30">
        <v>19625270.23</v>
      </c>
    </row>
    <row r="1486" spans="2:6" x14ac:dyDescent="0.3">
      <c r="B1486" s="27" t="s">
        <v>35</v>
      </c>
      <c r="C1486" s="28" t="s">
        <v>10</v>
      </c>
      <c r="D1486" s="28" t="s">
        <v>38</v>
      </c>
      <c r="E1486" s="28">
        <v>0.05</v>
      </c>
      <c r="F1486" s="31">
        <v>16064366.189999999</v>
      </c>
    </row>
    <row r="1487" spans="2:6" x14ac:dyDescent="0.3">
      <c r="B1487" s="25" t="s">
        <v>35</v>
      </c>
      <c r="C1487" s="26" t="s">
        <v>10</v>
      </c>
      <c r="D1487" s="26" t="s">
        <v>38</v>
      </c>
      <c r="E1487" s="26">
        <v>0.05</v>
      </c>
      <c r="F1487" s="30">
        <v>16064366.189999999</v>
      </c>
    </row>
    <row r="1488" spans="2:6" x14ac:dyDescent="0.3">
      <c r="B1488" s="27" t="s">
        <v>35</v>
      </c>
      <c r="C1488" s="28" t="s">
        <v>10</v>
      </c>
      <c r="D1488" s="28" t="s">
        <v>38</v>
      </c>
      <c r="E1488" s="28">
        <v>0.05</v>
      </c>
      <c r="F1488" s="31">
        <v>16064366.189999999</v>
      </c>
    </row>
    <row r="1489" spans="2:6" x14ac:dyDescent="0.3">
      <c r="B1489" s="25" t="s">
        <v>35</v>
      </c>
      <c r="C1489" s="26" t="s">
        <v>10</v>
      </c>
      <c r="D1489" s="26" t="s">
        <v>38</v>
      </c>
      <c r="E1489" s="26">
        <v>0</v>
      </c>
      <c r="F1489" s="30">
        <v>10642750</v>
      </c>
    </row>
    <row r="1490" spans="2:6" x14ac:dyDescent="0.3">
      <c r="B1490" s="27" t="s">
        <v>35</v>
      </c>
      <c r="C1490" s="28" t="s">
        <v>10</v>
      </c>
      <c r="D1490" s="28" t="s">
        <v>38</v>
      </c>
      <c r="E1490" s="28" t="s">
        <v>25</v>
      </c>
      <c r="F1490" s="31">
        <v>22981446.670000002</v>
      </c>
    </row>
    <row r="1491" spans="2:6" x14ac:dyDescent="0.3">
      <c r="B1491" s="25" t="s">
        <v>35</v>
      </c>
      <c r="C1491" s="26" t="s">
        <v>10</v>
      </c>
      <c r="D1491" s="26" t="s">
        <v>39</v>
      </c>
      <c r="E1491" s="26">
        <v>1</v>
      </c>
      <c r="F1491" s="30">
        <v>27936122.75</v>
      </c>
    </row>
    <row r="1492" spans="2:6" x14ac:dyDescent="0.3">
      <c r="B1492" s="27" t="s">
        <v>35</v>
      </c>
      <c r="C1492" s="28" t="s">
        <v>10</v>
      </c>
      <c r="D1492" s="28" t="s">
        <v>39</v>
      </c>
      <c r="E1492" s="28">
        <v>0.95</v>
      </c>
      <c r="F1492" s="31">
        <v>18232874.100000001</v>
      </c>
    </row>
    <row r="1493" spans="2:6" x14ac:dyDescent="0.3">
      <c r="B1493" s="25" t="s">
        <v>35</v>
      </c>
      <c r="C1493" s="26" t="s">
        <v>10</v>
      </c>
      <c r="D1493" s="26" t="s">
        <v>39</v>
      </c>
      <c r="E1493" s="26">
        <v>0.95</v>
      </c>
      <c r="F1493" s="30">
        <v>18232874.100000001</v>
      </c>
    </row>
    <row r="1494" spans="2:6" x14ac:dyDescent="0.3">
      <c r="B1494" s="27" t="s">
        <v>35</v>
      </c>
      <c r="C1494" s="28" t="s">
        <v>10</v>
      </c>
      <c r="D1494" s="28" t="s">
        <v>39</v>
      </c>
      <c r="E1494" s="28">
        <v>0.95</v>
      </c>
      <c r="F1494" s="31">
        <v>18232874.100000001</v>
      </c>
    </row>
    <row r="1495" spans="2:6" x14ac:dyDescent="0.3">
      <c r="B1495" s="25" t="s">
        <v>35</v>
      </c>
      <c r="C1495" s="26" t="s">
        <v>10</v>
      </c>
      <c r="D1495" s="26" t="s">
        <v>39</v>
      </c>
      <c r="E1495" s="26">
        <v>0.75</v>
      </c>
      <c r="F1495" s="30">
        <v>14984617.66</v>
      </c>
    </row>
    <row r="1496" spans="2:6" x14ac:dyDescent="0.3">
      <c r="B1496" s="27" t="s">
        <v>35</v>
      </c>
      <c r="C1496" s="28" t="s">
        <v>10</v>
      </c>
      <c r="D1496" s="28" t="s">
        <v>39</v>
      </c>
      <c r="E1496" s="28">
        <v>0.75</v>
      </c>
      <c r="F1496" s="31">
        <v>14984617.66</v>
      </c>
    </row>
    <row r="1497" spans="2:6" x14ac:dyDescent="0.3">
      <c r="B1497" s="25" t="s">
        <v>35</v>
      </c>
      <c r="C1497" s="26" t="s">
        <v>10</v>
      </c>
      <c r="D1497" s="26" t="s">
        <v>39</v>
      </c>
      <c r="E1497" s="26">
        <v>0.75</v>
      </c>
      <c r="F1497" s="30">
        <v>14984617.66</v>
      </c>
    </row>
    <row r="1498" spans="2:6" x14ac:dyDescent="0.3">
      <c r="B1498" s="27" t="s">
        <v>35</v>
      </c>
      <c r="C1498" s="28" t="s">
        <v>10</v>
      </c>
      <c r="D1498" s="28" t="s">
        <v>39</v>
      </c>
      <c r="E1498" s="28">
        <v>0.75</v>
      </c>
      <c r="F1498" s="31">
        <v>14984617.66</v>
      </c>
    </row>
    <row r="1499" spans="2:6" x14ac:dyDescent="0.3">
      <c r="B1499" s="25" t="s">
        <v>35</v>
      </c>
      <c r="C1499" s="26" t="s">
        <v>10</v>
      </c>
      <c r="D1499" s="26" t="s">
        <v>39</v>
      </c>
      <c r="E1499" s="26">
        <v>0.5</v>
      </c>
      <c r="F1499" s="30">
        <v>13155550.939999999</v>
      </c>
    </row>
    <row r="1500" spans="2:6" x14ac:dyDescent="0.3">
      <c r="B1500" s="27" t="s">
        <v>35</v>
      </c>
      <c r="C1500" s="28" t="s">
        <v>10</v>
      </c>
      <c r="D1500" s="28" t="s">
        <v>39</v>
      </c>
      <c r="E1500" s="28">
        <v>0.5</v>
      </c>
      <c r="F1500" s="31">
        <v>13155550.939999999</v>
      </c>
    </row>
    <row r="1501" spans="2:6" x14ac:dyDescent="0.3">
      <c r="B1501" s="25" t="s">
        <v>35</v>
      </c>
      <c r="C1501" s="26" t="s">
        <v>10</v>
      </c>
      <c r="D1501" s="26" t="s">
        <v>39</v>
      </c>
      <c r="E1501" s="26">
        <v>0.5</v>
      </c>
      <c r="F1501" s="30">
        <v>13155550.939999999</v>
      </c>
    </row>
    <row r="1502" spans="2:6" x14ac:dyDescent="0.3">
      <c r="B1502" s="27" t="s">
        <v>35</v>
      </c>
      <c r="C1502" s="28" t="s">
        <v>10</v>
      </c>
      <c r="D1502" s="28" t="s">
        <v>39</v>
      </c>
      <c r="E1502" s="28">
        <v>0.5</v>
      </c>
      <c r="F1502" s="31">
        <v>13155550.939999999</v>
      </c>
    </row>
    <row r="1503" spans="2:6" x14ac:dyDescent="0.3">
      <c r="B1503" s="25" t="s">
        <v>35</v>
      </c>
      <c r="C1503" s="26" t="s">
        <v>10</v>
      </c>
      <c r="D1503" s="26" t="s">
        <v>39</v>
      </c>
      <c r="E1503" s="26">
        <v>0.5</v>
      </c>
      <c r="F1503" s="30">
        <v>13155550.939999999</v>
      </c>
    </row>
    <row r="1504" spans="2:6" x14ac:dyDescent="0.3">
      <c r="B1504" s="27" t="s">
        <v>35</v>
      </c>
      <c r="C1504" s="28" t="s">
        <v>10</v>
      </c>
      <c r="D1504" s="28" t="s">
        <v>39</v>
      </c>
      <c r="E1504" s="28">
        <v>0.25</v>
      </c>
      <c r="F1504" s="31">
        <v>11340460.039999999</v>
      </c>
    </row>
    <row r="1505" spans="2:6" x14ac:dyDescent="0.3">
      <c r="B1505" s="25" t="s">
        <v>35</v>
      </c>
      <c r="C1505" s="26" t="s">
        <v>10</v>
      </c>
      <c r="D1505" s="26" t="s">
        <v>39</v>
      </c>
      <c r="E1505" s="26">
        <v>0.25</v>
      </c>
      <c r="F1505" s="30">
        <v>11340460.039999999</v>
      </c>
    </row>
    <row r="1506" spans="2:6" x14ac:dyDescent="0.3">
      <c r="B1506" s="27" t="s">
        <v>35</v>
      </c>
      <c r="C1506" s="28" t="s">
        <v>10</v>
      </c>
      <c r="D1506" s="28" t="s">
        <v>39</v>
      </c>
      <c r="E1506" s="28">
        <v>0.25</v>
      </c>
      <c r="F1506" s="31">
        <v>11340460.039999999</v>
      </c>
    </row>
    <row r="1507" spans="2:6" x14ac:dyDescent="0.3">
      <c r="B1507" s="25" t="s">
        <v>35</v>
      </c>
      <c r="C1507" s="26" t="s">
        <v>10</v>
      </c>
      <c r="D1507" s="26" t="s">
        <v>39</v>
      </c>
      <c r="E1507" s="26">
        <v>0.25</v>
      </c>
      <c r="F1507" s="30">
        <v>11340460.039999999</v>
      </c>
    </row>
    <row r="1508" spans="2:6" x14ac:dyDescent="0.3">
      <c r="B1508" s="27" t="s">
        <v>35</v>
      </c>
      <c r="C1508" s="28" t="s">
        <v>10</v>
      </c>
      <c r="D1508" s="28" t="s">
        <v>39</v>
      </c>
      <c r="E1508" s="28">
        <v>0.05</v>
      </c>
      <c r="F1508" s="31">
        <v>9280862.7829999998</v>
      </c>
    </row>
    <row r="1509" spans="2:6" x14ac:dyDescent="0.3">
      <c r="B1509" s="25" t="s">
        <v>35</v>
      </c>
      <c r="C1509" s="26" t="s">
        <v>10</v>
      </c>
      <c r="D1509" s="26" t="s">
        <v>39</v>
      </c>
      <c r="E1509" s="26">
        <v>0.05</v>
      </c>
      <c r="F1509" s="30">
        <v>9280862.7829999998</v>
      </c>
    </row>
    <row r="1510" spans="2:6" x14ac:dyDescent="0.3">
      <c r="B1510" s="27" t="s">
        <v>35</v>
      </c>
      <c r="C1510" s="28" t="s">
        <v>10</v>
      </c>
      <c r="D1510" s="28" t="s">
        <v>39</v>
      </c>
      <c r="E1510" s="28">
        <v>0.05</v>
      </c>
      <c r="F1510" s="31">
        <v>9280862.7829999998</v>
      </c>
    </row>
    <row r="1511" spans="2:6" x14ac:dyDescent="0.3">
      <c r="B1511" s="25" t="s">
        <v>35</v>
      </c>
      <c r="C1511" s="26" t="s">
        <v>10</v>
      </c>
      <c r="D1511" s="26" t="s">
        <v>39</v>
      </c>
      <c r="E1511" s="26">
        <v>0</v>
      </c>
      <c r="F1511" s="30">
        <v>5152846.9790000003</v>
      </c>
    </row>
    <row r="1512" spans="2:6" x14ac:dyDescent="0.3">
      <c r="B1512" s="27" t="s">
        <v>35</v>
      </c>
      <c r="C1512" s="28" t="s">
        <v>10</v>
      </c>
      <c r="D1512" s="28" t="s">
        <v>39</v>
      </c>
      <c r="E1512" s="28" t="s">
        <v>25</v>
      </c>
      <c r="F1512" s="31">
        <v>13348351.779999999</v>
      </c>
    </row>
    <row r="1513" spans="2:6" x14ac:dyDescent="0.3">
      <c r="B1513" s="25" t="s">
        <v>35</v>
      </c>
      <c r="C1513" s="26" t="s">
        <v>10</v>
      </c>
      <c r="D1513" s="26" t="s">
        <v>40</v>
      </c>
      <c r="E1513" s="26">
        <v>1</v>
      </c>
      <c r="F1513" s="30">
        <v>184.049286</v>
      </c>
    </row>
    <row r="1514" spans="2:6" x14ac:dyDescent="0.3">
      <c r="B1514" s="27" t="s">
        <v>35</v>
      </c>
      <c r="C1514" s="28" t="s">
        <v>10</v>
      </c>
      <c r="D1514" s="28" t="s">
        <v>40</v>
      </c>
      <c r="E1514" s="28">
        <v>0.95</v>
      </c>
      <c r="F1514" s="31">
        <v>184.04280499999999</v>
      </c>
    </row>
    <row r="1515" spans="2:6" x14ac:dyDescent="0.3">
      <c r="B1515" s="25" t="s">
        <v>35</v>
      </c>
      <c r="C1515" s="26" t="s">
        <v>10</v>
      </c>
      <c r="D1515" s="26" t="s">
        <v>40</v>
      </c>
      <c r="E1515" s="26">
        <v>0.95</v>
      </c>
      <c r="F1515" s="30">
        <v>184.04280499999999</v>
      </c>
    </row>
    <row r="1516" spans="2:6" x14ac:dyDescent="0.3">
      <c r="B1516" s="27" t="s">
        <v>35</v>
      </c>
      <c r="C1516" s="28" t="s">
        <v>10</v>
      </c>
      <c r="D1516" s="28" t="s">
        <v>40</v>
      </c>
      <c r="E1516" s="28">
        <v>0.95</v>
      </c>
      <c r="F1516" s="31">
        <v>184.04280499999999</v>
      </c>
    </row>
    <row r="1517" spans="2:6" x14ac:dyDescent="0.3">
      <c r="B1517" s="25" t="s">
        <v>35</v>
      </c>
      <c r="C1517" s="26" t="s">
        <v>10</v>
      </c>
      <c r="D1517" s="26" t="s">
        <v>40</v>
      </c>
      <c r="E1517" s="26">
        <v>0.75</v>
      </c>
      <c r="F1517" s="30">
        <v>164.261292</v>
      </c>
    </row>
    <row r="1518" spans="2:6" x14ac:dyDescent="0.3">
      <c r="B1518" s="27" t="s">
        <v>35</v>
      </c>
      <c r="C1518" s="28" t="s">
        <v>10</v>
      </c>
      <c r="D1518" s="28" t="s">
        <v>40</v>
      </c>
      <c r="E1518" s="28">
        <v>0.75</v>
      </c>
      <c r="F1518" s="31">
        <v>164.261292</v>
      </c>
    </row>
    <row r="1519" spans="2:6" x14ac:dyDescent="0.3">
      <c r="B1519" s="25" t="s">
        <v>35</v>
      </c>
      <c r="C1519" s="26" t="s">
        <v>10</v>
      </c>
      <c r="D1519" s="26" t="s">
        <v>40</v>
      </c>
      <c r="E1519" s="26">
        <v>0.75</v>
      </c>
      <c r="F1519" s="30">
        <v>164.261292</v>
      </c>
    </row>
    <row r="1520" spans="2:6" x14ac:dyDescent="0.3">
      <c r="B1520" s="27" t="s">
        <v>35</v>
      </c>
      <c r="C1520" s="28" t="s">
        <v>10</v>
      </c>
      <c r="D1520" s="28" t="s">
        <v>40</v>
      </c>
      <c r="E1520" s="28">
        <v>0.75</v>
      </c>
      <c r="F1520" s="31">
        <v>164.261292</v>
      </c>
    </row>
    <row r="1521" spans="2:6" x14ac:dyDescent="0.3">
      <c r="B1521" s="25" t="s">
        <v>35</v>
      </c>
      <c r="C1521" s="26" t="s">
        <v>10</v>
      </c>
      <c r="D1521" s="26" t="s">
        <v>40</v>
      </c>
      <c r="E1521" s="26">
        <v>0.5</v>
      </c>
      <c r="F1521" s="30">
        <v>150.560675</v>
      </c>
    </row>
    <row r="1522" spans="2:6" x14ac:dyDescent="0.3">
      <c r="B1522" s="27" t="s">
        <v>35</v>
      </c>
      <c r="C1522" s="28" t="s">
        <v>10</v>
      </c>
      <c r="D1522" s="28" t="s">
        <v>40</v>
      </c>
      <c r="E1522" s="28">
        <v>0.5</v>
      </c>
      <c r="F1522" s="31">
        <v>150.560675</v>
      </c>
    </row>
    <row r="1523" spans="2:6" x14ac:dyDescent="0.3">
      <c r="B1523" s="25" t="s">
        <v>35</v>
      </c>
      <c r="C1523" s="26" t="s">
        <v>10</v>
      </c>
      <c r="D1523" s="26" t="s">
        <v>40</v>
      </c>
      <c r="E1523" s="26">
        <v>0.5</v>
      </c>
      <c r="F1523" s="30">
        <v>150.560675</v>
      </c>
    </row>
    <row r="1524" spans="2:6" x14ac:dyDescent="0.3">
      <c r="B1524" s="27" t="s">
        <v>35</v>
      </c>
      <c r="C1524" s="28" t="s">
        <v>10</v>
      </c>
      <c r="D1524" s="28" t="s">
        <v>40</v>
      </c>
      <c r="E1524" s="28">
        <v>0.5</v>
      </c>
      <c r="F1524" s="31">
        <v>150.560675</v>
      </c>
    </row>
    <row r="1525" spans="2:6" x14ac:dyDescent="0.3">
      <c r="B1525" s="25" t="s">
        <v>35</v>
      </c>
      <c r="C1525" s="26" t="s">
        <v>10</v>
      </c>
      <c r="D1525" s="26" t="s">
        <v>40</v>
      </c>
      <c r="E1525" s="26">
        <v>0.5</v>
      </c>
      <c r="F1525" s="30">
        <v>150.560675</v>
      </c>
    </row>
    <row r="1526" spans="2:6" x14ac:dyDescent="0.3">
      <c r="B1526" s="27" t="s">
        <v>35</v>
      </c>
      <c r="C1526" s="28" t="s">
        <v>10</v>
      </c>
      <c r="D1526" s="28" t="s">
        <v>40</v>
      </c>
      <c r="E1526" s="28">
        <v>0.25</v>
      </c>
      <c r="F1526" s="31">
        <v>136.86005900000001</v>
      </c>
    </row>
    <row r="1527" spans="2:6" x14ac:dyDescent="0.3">
      <c r="B1527" s="25" t="s">
        <v>35</v>
      </c>
      <c r="C1527" s="26" t="s">
        <v>10</v>
      </c>
      <c r="D1527" s="26" t="s">
        <v>40</v>
      </c>
      <c r="E1527" s="26">
        <v>0.25</v>
      </c>
      <c r="F1527" s="30">
        <v>136.86005900000001</v>
      </c>
    </row>
    <row r="1528" spans="2:6" x14ac:dyDescent="0.3">
      <c r="B1528" s="27" t="s">
        <v>35</v>
      </c>
      <c r="C1528" s="28" t="s">
        <v>10</v>
      </c>
      <c r="D1528" s="28" t="s">
        <v>40</v>
      </c>
      <c r="E1528" s="28">
        <v>0.25</v>
      </c>
      <c r="F1528" s="31">
        <v>136.86005900000001</v>
      </c>
    </row>
    <row r="1529" spans="2:6" x14ac:dyDescent="0.3">
      <c r="B1529" s="25" t="s">
        <v>35</v>
      </c>
      <c r="C1529" s="26" t="s">
        <v>10</v>
      </c>
      <c r="D1529" s="26" t="s">
        <v>40</v>
      </c>
      <c r="E1529" s="26">
        <v>0.25</v>
      </c>
      <c r="F1529" s="30">
        <v>136.86005900000001</v>
      </c>
    </row>
    <row r="1530" spans="2:6" x14ac:dyDescent="0.3">
      <c r="B1530" s="27" t="s">
        <v>35</v>
      </c>
      <c r="C1530" s="28" t="s">
        <v>10</v>
      </c>
      <c r="D1530" s="28" t="s">
        <v>40</v>
      </c>
      <c r="E1530" s="28">
        <v>0.05</v>
      </c>
      <c r="F1530" s="31">
        <v>117.07854500000001</v>
      </c>
    </row>
    <row r="1531" spans="2:6" x14ac:dyDescent="0.3">
      <c r="B1531" s="25" t="s">
        <v>35</v>
      </c>
      <c r="C1531" s="26" t="s">
        <v>10</v>
      </c>
      <c r="D1531" s="26" t="s">
        <v>40</v>
      </c>
      <c r="E1531" s="26">
        <v>0.05</v>
      </c>
      <c r="F1531" s="30">
        <v>117.07854500000001</v>
      </c>
    </row>
    <row r="1532" spans="2:6" x14ac:dyDescent="0.3">
      <c r="B1532" s="27" t="s">
        <v>35</v>
      </c>
      <c r="C1532" s="28" t="s">
        <v>10</v>
      </c>
      <c r="D1532" s="28" t="s">
        <v>40</v>
      </c>
      <c r="E1532" s="28">
        <v>0.05</v>
      </c>
      <c r="F1532" s="31">
        <v>117.07854500000001</v>
      </c>
    </row>
    <row r="1533" spans="2:6" x14ac:dyDescent="0.3">
      <c r="B1533" s="25" t="s">
        <v>35</v>
      </c>
      <c r="C1533" s="26" t="s">
        <v>10</v>
      </c>
      <c r="D1533" s="26" t="s">
        <v>40</v>
      </c>
      <c r="E1533" s="26">
        <v>0</v>
      </c>
      <c r="F1533" s="30">
        <v>117.07854500000001</v>
      </c>
    </row>
    <row r="1534" spans="2:6" x14ac:dyDescent="0.3">
      <c r="B1534" s="27" t="s">
        <v>35</v>
      </c>
      <c r="C1534" s="28" t="s">
        <v>10</v>
      </c>
      <c r="D1534" s="28" t="s">
        <v>40</v>
      </c>
      <c r="E1534" s="28" t="s">
        <v>25</v>
      </c>
      <c r="F1534" s="31">
        <v>150.56140400000001</v>
      </c>
    </row>
    <row r="1535" spans="2:6" x14ac:dyDescent="0.3">
      <c r="B1535" s="25" t="s">
        <v>35</v>
      </c>
      <c r="C1535" s="26" t="s">
        <v>10</v>
      </c>
      <c r="D1535" s="26" t="s">
        <v>41</v>
      </c>
      <c r="E1535" s="26">
        <v>1</v>
      </c>
      <c r="F1535" s="30">
        <v>156.03906900000001</v>
      </c>
    </row>
    <row r="1536" spans="2:6" x14ac:dyDescent="0.3">
      <c r="B1536" s="27" t="s">
        <v>35</v>
      </c>
      <c r="C1536" s="28" t="s">
        <v>10</v>
      </c>
      <c r="D1536" s="28" t="s">
        <v>41</v>
      </c>
      <c r="E1536" s="28">
        <v>0.95</v>
      </c>
      <c r="F1536" s="31">
        <v>112.633848</v>
      </c>
    </row>
    <row r="1537" spans="2:6" x14ac:dyDescent="0.3">
      <c r="B1537" s="25" t="s">
        <v>35</v>
      </c>
      <c r="C1537" s="26" t="s">
        <v>10</v>
      </c>
      <c r="D1537" s="26" t="s">
        <v>41</v>
      </c>
      <c r="E1537" s="26">
        <v>0.95</v>
      </c>
      <c r="F1537" s="30">
        <v>112.633848</v>
      </c>
    </row>
    <row r="1538" spans="2:6" x14ac:dyDescent="0.3">
      <c r="B1538" s="27" t="s">
        <v>35</v>
      </c>
      <c r="C1538" s="28" t="s">
        <v>10</v>
      </c>
      <c r="D1538" s="28" t="s">
        <v>41</v>
      </c>
      <c r="E1538" s="28">
        <v>0.95</v>
      </c>
      <c r="F1538" s="31">
        <v>112.633848</v>
      </c>
    </row>
    <row r="1539" spans="2:6" x14ac:dyDescent="0.3">
      <c r="B1539" s="25" t="s">
        <v>35</v>
      </c>
      <c r="C1539" s="26" t="s">
        <v>10</v>
      </c>
      <c r="D1539" s="26" t="s">
        <v>41</v>
      </c>
      <c r="E1539" s="26">
        <v>0.75</v>
      </c>
      <c r="F1539" s="30">
        <v>94.958855</v>
      </c>
    </row>
    <row r="1540" spans="2:6" x14ac:dyDescent="0.3">
      <c r="B1540" s="27" t="s">
        <v>35</v>
      </c>
      <c r="C1540" s="28" t="s">
        <v>10</v>
      </c>
      <c r="D1540" s="28" t="s">
        <v>41</v>
      </c>
      <c r="E1540" s="28">
        <v>0.75</v>
      </c>
      <c r="F1540" s="31">
        <v>94.958855</v>
      </c>
    </row>
    <row r="1541" spans="2:6" x14ac:dyDescent="0.3">
      <c r="B1541" s="25" t="s">
        <v>35</v>
      </c>
      <c r="C1541" s="26" t="s">
        <v>10</v>
      </c>
      <c r="D1541" s="26" t="s">
        <v>41</v>
      </c>
      <c r="E1541" s="26">
        <v>0.75</v>
      </c>
      <c r="F1541" s="30">
        <v>94.958855</v>
      </c>
    </row>
    <row r="1542" spans="2:6" x14ac:dyDescent="0.3">
      <c r="B1542" s="27" t="s">
        <v>35</v>
      </c>
      <c r="C1542" s="28" t="s">
        <v>10</v>
      </c>
      <c r="D1542" s="28" t="s">
        <v>41</v>
      </c>
      <c r="E1542" s="28">
        <v>0.75</v>
      </c>
      <c r="F1542" s="31">
        <v>94.958855</v>
      </c>
    </row>
    <row r="1543" spans="2:6" x14ac:dyDescent="0.3">
      <c r="B1543" s="25" t="s">
        <v>35</v>
      </c>
      <c r="C1543" s="26" t="s">
        <v>10</v>
      </c>
      <c r="D1543" s="26" t="s">
        <v>41</v>
      </c>
      <c r="E1543" s="26">
        <v>0.5</v>
      </c>
      <c r="F1543" s="30">
        <v>86.469189</v>
      </c>
    </row>
    <row r="1544" spans="2:6" x14ac:dyDescent="0.3">
      <c r="B1544" s="27" t="s">
        <v>35</v>
      </c>
      <c r="C1544" s="28" t="s">
        <v>10</v>
      </c>
      <c r="D1544" s="28" t="s">
        <v>41</v>
      </c>
      <c r="E1544" s="28">
        <v>0.5</v>
      </c>
      <c r="F1544" s="31">
        <v>86.469189</v>
      </c>
    </row>
    <row r="1545" spans="2:6" x14ac:dyDescent="0.3">
      <c r="B1545" s="25" t="s">
        <v>35</v>
      </c>
      <c r="C1545" s="26" t="s">
        <v>10</v>
      </c>
      <c r="D1545" s="26" t="s">
        <v>41</v>
      </c>
      <c r="E1545" s="26">
        <v>0.5</v>
      </c>
      <c r="F1545" s="30">
        <v>86.469189</v>
      </c>
    </row>
    <row r="1546" spans="2:6" x14ac:dyDescent="0.3">
      <c r="B1546" s="27" t="s">
        <v>35</v>
      </c>
      <c r="C1546" s="28" t="s">
        <v>10</v>
      </c>
      <c r="D1546" s="28" t="s">
        <v>41</v>
      </c>
      <c r="E1546" s="28">
        <v>0.5</v>
      </c>
      <c r="F1546" s="31">
        <v>86.469189</v>
      </c>
    </row>
    <row r="1547" spans="2:6" x14ac:dyDescent="0.3">
      <c r="B1547" s="25" t="s">
        <v>35</v>
      </c>
      <c r="C1547" s="26" t="s">
        <v>10</v>
      </c>
      <c r="D1547" s="26" t="s">
        <v>41</v>
      </c>
      <c r="E1547" s="26">
        <v>0.5</v>
      </c>
      <c r="F1547" s="30">
        <v>86.469189</v>
      </c>
    </row>
    <row r="1548" spans="2:6" x14ac:dyDescent="0.3">
      <c r="B1548" s="27" t="s">
        <v>35</v>
      </c>
      <c r="C1548" s="28" t="s">
        <v>10</v>
      </c>
      <c r="D1548" s="28" t="s">
        <v>41</v>
      </c>
      <c r="E1548" s="28">
        <v>0.25</v>
      </c>
      <c r="F1548" s="31">
        <v>77.290567999999993</v>
      </c>
    </row>
    <row r="1549" spans="2:6" x14ac:dyDescent="0.3">
      <c r="B1549" s="25" t="s">
        <v>35</v>
      </c>
      <c r="C1549" s="26" t="s">
        <v>10</v>
      </c>
      <c r="D1549" s="26" t="s">
        <v>41</v>
      </c>
      <c r="E1549" s="26">
        <v>0.25</v>
      </c>
      <c r="F1549" s="30">
        <v>77.290567999999993</v>
      </c>
    </row>
    <row r="1550" spans="2:6" x14ac:dyDescent="0.3">
      <c r="B1550" s="27" t="s">
        <v>35</v>
      </c>
      <c r="C1550" s="28" t="s">
        <v>10</v>
      </c>
      <c r="D1550" s="28" t="s">
        <v>41</v>
      </c>
      <c r="E1550" s="28">
        <v>0.25</v>
      </c>
      <c r="F1550" s="31">
        <v>77.290567999999993</v>
      </c>
    </row>
    <row r="1551" spans="2:6" x14ac:dyDescent="0.3">
      <c r="B1551" s="25" t="s">
        <v>35</v>
      </c>
      <c r="C1551" s="26" t="s">
        <v>10</v>
      </c>
      <c r="D1551" s="26" t="s">
        <v>41</v>
      </c>
      <c r="E1551" s="26">
        <v>0.25</v>
      </c>
      <c r="F1551" s="30">
        <v>77.290567999999993</v>
      </c>
    </row>
    <row r="1552" spans="2:6" x14ac:dyDescent="0.3">
      <c r="B1552" s="27" t="s">
        <v>35</v>
      </c>
      <c r="C1552" s="28" t="s">
        <v>10</v>
      </c>
      <c r="D1552" s="28" t="s">
        <v>41</v>
      </c>
      <c r="E1552" s="28">
        <v>0.05</v>
      </c>
      <c r="F1552" s="31">
        <v>67.524458999999993</v>
      </c>
    </row>
    <row r="1553" spans="2:6" x14ac:dyDescent="0.3">
      <c r="B1553" s="25" t="s">
        <v>35</v>
      </c>
      <c r="C1553" s="26" t="s">
        <v>10</v>
      </c>
      <c r="D1553" s="26" t="s">
        <v>41</v>
      </c>
      <c r="E1553" s="26">
        <v>0.05</v>
      </c>
      <c r="F1553" s="30">
        <v>67.524458999999993</v>
      </c>
    </row>
    <row r="1554" spans="2:6" x14ac:dyDescent="0.3">
      <c r="B1554" s="27" t="s">
        <v>35</v>
      </c>
      <c r="C1554" s="28" t="s">
        <v>10</v>
      </c>
      <c r="D1554" s="28" t="s">
        <v>41</v>
      </c>
      <c r="E1554" s="28">
        <v>0.05</v>
      </c>
      <c r="F1554" s="31">
        <v>67.524458999999993</v>
      </c>
    </row>
    <row r="1555" spans="2:6" x14ac:dyDescent="0.3">
      <c r="B1555" s="25" t="s">
        <v>35</v>
      </c>
      <c r="C1555" s="26" t="s">
        <v>10</v>
      </c>
      <c r="D1555" s="26" t="s">
        <v>41</v>
      </c>
      <c r="E1555" s="26">
        <v>0</v>
      </c>
      <c r="F1555" s="30">
        <v>50.970222999999997</v>
      </c>
    </row>
    <row r="1556" spans="2:6" x14ac:dyDescent="0.3">
      <c r="B1556" s="27" t="s">
        <v>35</v>
      </c>
      <c r="C1556" s="28" t="s">
        <v>10</v>
      </c>
      <c r="D1556" s="28" t="s">
        <v>41</v>
      </c>
      <c r="E1556" s="28" t="s">
        <v>25</v>
      </c>
      <c r="F1556" s="31">
        <v>87.535630999999995</v>
      </c>
    </row>
    <row r="1557" spans="2:6" x14ac:dyDescent="0.3">
      <c r="B1557" s="25" t="s">
        <v>35</v>
      </c>
      <c r="C1557" s="26" t="s">
        <v>10</v>
      </c>
      <c r="D1557" s="26" t="s">
        <v>42</v>
      </c>
      <c r="E1557" s="26">
        <v>1</v>
      </c>
      <c r="F1557" s="30">
        <v>335.45317</v>
      </c>
    </row>
    <row r="1558" spans="2:6" x14ac:dyDescent="0.3">
      <c r="B1558" s="27" t="s">
        <v>35</v>
      </c>
      <c r="C1558" s="28" t="s">
        <v>10</v>
      </c>
      <c r="D1558" s="28" t="s">
        <v>42</v>
      </c>
      <c r="E1558" s="28">
        <v>0.95</v>
      </c>
      <c r="F1558" s="31">
        <v>282.70064300000001</v>
      </c>
    </row>
    <row r="1559" spans="2:6" x14ac:dyDescent="0.3">
      <c r="B1559" s="25" t="s">
        <v>35</v>
      </c>
      <c r="C1559" s="26" t="s">
        <v>10</v>
      </c>
      <c r="D1559" s="26" t="s">
        <v>42</v>
      </c>
      <c r="E1559" s="26">
        <v>0.95</v>
      </c>
      <c r="F1559" s="30">
        <v>282.70064300000001</v>
      </c>
    </row>
    <row r="1560" spans="2:6" x14ac:dyDescent="0.3">
      <c r="B1560" s="27" t="s">
        <v>35</v>
      </c>
      <c r="C1560" s="28" t="s">
        <v>10</v>
      </c>
      <c r="D1560" s="28" t="s">
        <v>42</v>
      </c>
      <c r="E1560" s="28">
        <v>0.95</v>
      </c>
      <c r="F1560" s="31">
        <v>282.70064300000001</v>
      </c>
    </row>
    <row r="1561" spans="2:6" x14ac:dyDescent="0.3">
      <c r="B1561" s="25" t="s">
        <v>35</v>
      </c>
      <c r="C1561" s="26" t="s">
        <v>10</v>
      </c>
      <c r="D1561" s="26" t="s">
        <v>42</v>
      </c>
      <c r="E1561" s="26">
        <v>0.75</v>
      </c>
      <c r="F1561" s="30">
        <v>259.88008100000002</v>
      </c>
    </row>
    <row r="1562" spans="2:6" x14ac:dyDescent="0.3">
      <c r="B1562" s="27" t="s">
        <v>35</v>
      </c>
      <c r="C1562" s="28" t="s">
        <v>10</v>
      </c>
      <c r="D1562" s="28" t="s">
        <v>42</v>
      </c>
      <c r="E1562" s="28">
        <v>0.75</v>
      </c>
      <c r="F1562" s="31">
        <v>259.88008100000002</v>
      </c>
    </row>
    <row r="1563" spans="2:6" x14ac:dyDescent="0.3">
      <c r="B1563" s="25" t="s">
        <v>35</v>
      </c>
      <c r="C1563" s="26" t="s">
        <v>10</v>
      </c>
      <c r="D1563" s="26" t="s">
        <v>42</v>
      </c>
      <c r="E1563" s="26">
        <v>0.75</v>
      </c>
      <c r="F1563" s="30">
        <v>259.88008100000002</v>
      </c>
    </row>
    <row r="1564" spans="2:6" x14ac:dyDescent="0.3">
      <c r="B1564" s="27" t="s">
        <v>35</v>
      </c>
      <c r="C1564" s="28" t="s">
        <v>10</v>
      </c>
      <c r="D1564" s="28" t="s">
        <v>42</v>
      </c>
      <c r="E1564" s="28">
        <v>0.75</v>
      </c>
      <c r="F1564" s="31">
        <v>259.88008100000002</v>
      </c>
    </row>
    <row r="1565" spans="2:6" x14ac:dyDescent="0.3">
      <c r="B1565" s="25" t="s">
        <v>35</v>
      </c>
      <c r="C1565" s="26" t="s">
        <v>10</v>
      </c>
      <c r="D1565" s="26" t="s">
        <v>42</v>
      </c>
      <c r="E1565" s="26">
        <v>0.5</v>
      </c>
      <c r="F1565" s="30">
        <v>241.84752900000001</v>
      </c>
    </row>
    <row r="1566" spans="2:6" x14ac:dyDescent="0.3">
      <c r="B1566" s="27" t="s">
        <v>35</v>
      </c>
      <c r="C1566" s="28" t="s">
        <v>10</v>
      </c>
      <c r="D1566" s="28" t="s">
        <v>42</v>
      </c>
      <c r="E1566" s="28">
        <v>0.5</v>
      </c>
      <c r="F1566" s="31">
        <v>241.84752900000001</v>
      </c>
    </row>
    <row r="1567" spans="2:6" x14ac:dyDescent="0.3">
      <c r="B1567" s="25" t="s">
        <v>35</v>
      </c>
      <c r="C1567" s="26" t="s">
        <v>10</v>
      </c>
      <c r="D1567" s="26" t="s">
        <v>42</v>
      </c>
      <c r="E1567" s="26">
        <v>0.5</v>
      </c>
      <c r="F1567" s="30">
        <v>241.84752900000001</v>
      </c>
    </row>
    <row r="1568" spans="2:6" x14ac:dyDescent="0.3">
      <c r="B1568" s="27" t="s">
        <v>35</v>
      </c>
      <c r="C1568" s="28" t="s">
        <v>10</v>
      </c>
      <c r="D1568" s="28" t="s">
        <v>42</v>
      </c>
      <c r="E1568" s="28">
        <v>0.5</v>
      </c>
      <c r="F1568" s="31">
        <v>241.84752900000001</v>
      </c>
    </row>
    <row r="1569" spans="2:6" x14ac:dyDescent="0.3">
      <c r="B1569" s="25" t="s">
        <v>35</v>
      </c>
      <c r="C1569" s="26" t="s">
        <v>10</v>
      </c>
      <c r="D1569" s="26" t="s">
        <v>42</v>
      </c>
      <c r="E1569" s="26">
        <v>0.5</v>
      </c>
      <c r="F1569" s="30">
        <v>241.84752900000001</v>
      </c>
    </row>
    <row r="1570" spans="2:6" x14ac:dyDescent="0.3">
      <c r="B1570" s="27" t="s">
        <v>35</v>
      </c>
      <c r="C1570" s="28" t="s">
        <v>10</v>
      </c>
      <c r="D1570" s="28" t="s">
        <v>42</v>
      </c>
      <c r="E1570" s="28">
        <v>0.25</v>
      </c>
      <c r="F1570" s="31">
        <v>224.20405500000001</v>
      </c>
    </row>
    <row r="1571" spans="2:6" x14ac:dyDescent="0.3">
      <c r="B1571" s="25" t="s">
        <v>35</v>
      </c>
      <c r="C1571" s="26" t="s">
        <v>10</v>
      </c>
      <c r="D1571" s="26" t="s">
        <v>42</v>
      </c>
      <c r="E1571" s="26">
        <v>0.25</v>
      </c>
      <c r="F1571" s="30">
        <v>224.20405500000001</v>
      </c>
    </row>
    <row r="1572" spans="2:6" x14ac:dyDescent="0.3">
      <c r="B1572" s="27" t="s">
        <v>35</v>
      </c>
      <c r="C1572" s="28" t="s">
        <v>10</v>
      </c>
      <c r="D1572" s="28" t="s">
        <v>42</v>
      </c>
      <c r="E1572" s="28">
        <v>0.25</v>
      </c>
      <c r="F1572" s="31">
        <v>224.20405500000001</v>
      </c>
    </row>
    <row r="1573" spans="2:6" x14ac:dyDescent="0.3">
      <c r="B1573" s="25" t="s">
        <v>35</v>
      </c>
      <c r="C1573" s="26" t="s">
        <v>10</v>
      </c>
      <c r="D1573" s="26" t="s">
        <v>42</v>
      </c>
      <c r="E1573" s="26">
        <v>0.25</v>
      </c>
      <c r="F1573" s="30">
        <v>224.20405500000001</v>
      </c>
    </row>
    <row r="1574" spans="2:6" x14ac:dyDescent="0.3">
      <c r="B1574" s="27" t="s">
        <v>35</v>
      </c>
      <c r="C1574" s="28" t="s">
        <v>10</v>
      </c>
      <c r="D1574" s="28" t="s">
        <v>42</v>
      </c>
      <c r="E1574" s="28">
        <v>0.05</v>
      </c>
      <c r="F1574" s="31">
        <v>202.46575000000001</v>
      </c>
    </row>
    <row r="1575" spans="2:6" x14ac:dyDescent="0.3">
      <c r="B1575" s="25" t="s">
        <v>35</v>
      </c>
      <c r="C1575" s="26" t="s">
        <v>10</v>
      </c>
      <c r="D1575" s="26" t="s">
        <v>42</v>
      </c>
      <c r="E1575" s="26">
        <v>0.05</v>
      </c>
      <c r="F1575" s="30">
        <v>202.46575000000001</v>
      </c>
    </row>
    <row r="1576" spans="2:6" x14ac:dyDescent="0.3">
      <c r="B1576" s="27" t="s">
        <v>35</v>
      </c>
      <c r="C1576" s="28" t="s">
        <v>10</v>
      </c>
      <c r="D1576" s="28" t="s">
        <v>42</v>
      </c>
      <c r="E1576" s="28">
        <v>0.05</v>
      </c>
      <c r="F1576" s="31">
        <v>202.46575000000001</v>
      </c>
    </row>
    <row r="1577" spans="2:6" x14ac:dyDescent="0.3">
      <c r="B1577" s="25" t="s">
        <v>35</v>
      </c>
      <c r="C1577" s="26" t="s">
        <v>10</v>
      </c>
      <c r="D1577" s="26" t="s">
        <v>42</v>
      </c>
      <c r="E1577" s="26">
        <v>0</v>
      </c>
      <c r="F1577" s="30">
        <v>171.580657</v>
      </c>
    </row>
    <row r="1578" spans="2:6" x14ac:dyDescent="0.3">
      <c r="B1578" s="27" t="s">
        <v>35</v>
      </c>
      <c r="C1578" s="28" t="s">
        <v>10</v>
      </c>
      <c r="D1578" s="28" t="s">
        <v>42</v>
      </c>
      <c r="E1578" s="28" t="s">
        <v>25</v>
      </c>
      <c r="F1578" s="31">
        <v>242.198429</v>
      </c>
    </row>
    <row r="1579" spans="2:6" x14ac:dyDescent="0.3">
      <c r="B1579" s="25" t="s">
        <v>35</v>
      </c>
      <c r="C1579" s="26" t="s">
        <v>10</v>
      </c>
      <c r="D1579" s="26" t="s">
        <v>43</v>
      </c>
      <c r="E1579" s="26">
        <v>1</v>
      </c>
      <c r="F1579" s="30">
        <v>29332928.879999999</v>
      </c>
    </row>
    <row r="1580" spans="2:6" x14ac:dyDescent="0.3">
      <c r="B1580" s="27" t="s">
        <v>35</v>
      </c>
      <c r="C1580" s="28" t="s">
        <v>10</v>
      </c>
      <c r="D1580" s="28" t="s">
        <v>43</v>
      </c>
      <c r="E1580" s="28">
        <v>0.95</v>
      </c>
      <c r="F1580" s="31">
        <v>19144517.809999999</v>
      </c>
    </row>
    <row r="1581" spans="2:6" x14ac:dyDescent="0.3">
      <c r="B1581" s="25" t="s">
        <v>35</v>
      </c>
      <c r="C1581" s="26" t="s">
        <v>10</v>
      </c>
      <c r="D1581" s="26" t="s">
        <v>43</v>
      </c>
      <c r="E1581" s="26">
        <v>0.95</v>
      </c>
      <c r="F1581" s="30">
        <v>19144517.809999999</v>
      </c>
    </row>
    <row r="1582" spans="2:6" x14ac:dyDescent="0.3">
      <c r="B1582" s="27" t="s">
        <v>35</v>
      </c>
      <c r="C1582" s="28" t="s">
        <v>10</v>
      </c>
      <c r="D1582" s="28" t="s">
        <v>43</v>
      </c>
      <c r="E1582" s="28">
        <v>0.95</v>
      </c>
      <c r="F1582" s="31">
        <v>19144517.809999999</v>
      </c>
    </row>
    <row r="1583" spans="2:6" x14ac:dyDescent="0.3">
      <c r="B1583" s="25" t="s">
        <v>35</v>
      </c>
      <c r="C1583" s="26" t="s">
        <v>10</v>
      </c>
      <c r="D1583" s="26" t="s">
        <v>43</v>
      </c>
      <c r="E1583" s="26">
        <v>0.75</v>
      </c>
      <c r="F1583" s="30">
        <v>15733848.550000001</v>
      </c>
    </row>
    <row r="1584" spans="2:6" x14ac:dyDescent="0.3">
      <c r="B1584" s="27" t="s">
        <v>35</v>
      </c>
      <c r="C1584" s="28" t="s">
        <v>10</v>
      </c>
      <c r="D1584" s="28" t="s">
        <v>43</v>
      </c>
      <c r="E1584" s="28">
        <v>0.75</v>
      </c>
      <c r="F1584" s="31">
        <v>15733848.550000001</v>
      </c>
    </row>
    <row r="1585" spans="2:6" x14ac:dyDescent="0.3">
      <c r="B1585" s="25" t="s">
        <v>35</v>
      </c>
      <c r="C1585" s="26" t="s">
        <v>10</v>
      </c>
      <c r="D1585" s="26" t="s">
        <v>43</v>
      </c>
      <c r="E1585" s="26">
        <v>0.75</v>
      </c>
      <c r="F1585" s="30">
        <v>15733848.550000001</v>
      </c>
    </row>
    <row r="1586" spans="2:6" x14ac:dyDescent="0.3">
      <c r="B1586" s="27" t="s">
        <v>35</v>
      </c>
      <c r="C1586" s="28" t="s">
        <v>10</v>
      </c>
      <c r="D1586" s="28" t="s">
        <v>43</v>
      </c>
      <c r="E1586" s="28">
        <v>0.75</v>
      </c>
      <c r="F1586" s="31">
        <v>15733848.550000001</v>
      </c>
    </row>
    <row r="1587" spans="2:6" x14ac:dyDescent="0.3">
      <c r="B1587" s="25" t="s">
        <v>35</v>
      </c>
      <c r="C1587" s="26" t="s">
        <v>10</v>
      </c>
      <c r="D1587" s="26" t="s">
        <v>43</v>
      </c>
      <c r="E1587" s="26">
        <v>0.5</v>
      </c>
      <c r="F1587" s="30">
        <v>13813328.49</v>
      </c>
    </row>
    <row r="1588" spans="2:6" x14ac:dyDescent="0.3">
      <c r="B1588" s="27" t="s">
        <v>35</v>
      </c>
      <c r="C1588" s="28" t="s">
        <v>10</v>
      </c>
      <c r="D1588" s="28" t="s">
        <v>43</v>
      </c>
      <c r="E1588" s="28">
        <v>0.5</v>
      </c>
      <c r="F1588" s="31">
        <v>13813328.49</v>
      </c>
    </row>
    <row r="1589" spans="2:6" x14ac:dyDescent="0.3">
      <c r="B1589" s="25" t="s">
        <v>35</v>
      </c>
      <c r="C1589" s="26" t="s">
        <v>10</v>
      </c>
      <c r="D1589" s="26" t="s">
        <v>43</v>
      </c>
      <c r="E1589" s="26">
        <v>0.5</v>
      </c>
      <c r="F1589" s="30">
        <v>13813328.49</v>
      </c>
    </row>
    <row r="1590" spans="2:6" x14ac:dyDescent="0.3">
      <c r="B1590" s="27" t="s">
        <v>35</v>
      </c>
      <c r="C1590" s="28" t="s">
        <v>10</v>
      </c>
      <c r="D1590" s="28" t="s">
        <v>43</v>
      </c>
      <c r="E1590" s="28">
        <v>0.5</v>
      </c>
      <c r="F1590" s="31">
        <v>13813328.49</v>
      </c>
    </row>
    <row r="1591" spans="2:6" x14ac:dyDescent="0.3">
      <c r="B1591" s="25" t="s">
        <v>35</v>
      </c>
      <c r="C1591" s="26" t="s">
        <v>10</v>
      </c>
      <c r="D1591" s="26" t="s">
        <v>43</v>
      </c>
      <c r="E1591" s="26">
        <v>0.5</v>
      </c>
      <c r="F1591" s="30">
        <v>13813328.49</v>
      </c>
    </row>
    <row r="1592" spans="2:6" x14ac:dyDescent="0.3">
      <c r="B1592" s="27" t="s">
        <v>35</v>
      </c>
      <c r="C1592" s="28" t="s">
        <v>10</v>
      </c>
      <c r="D1592" s="28" t="s">
        <v>43</v>
      </c>
      <c r="E1592" s="28">
        <v>0.25</v>
      </c>
      <c r="F1592" s="31">
        <v>11907483.039999999</v>
      </c>
    </row>
    <row r="1593" spans="2:6" x14ac:dyDescent="0.3">
      <c r="B1593" s="25" t="s">
        <v>35</v>
      </c>
      <c r="C1593" s="26" t="s">
        <v>10</v>
      </c>
      <c r="D1593" s="26" t="s">
        <v>43</v>
      </c>
      <c r="E1593" s="26">
        <v>0.25</v>
      </c>
      <c r="F1593" s="30">
        <v>11907483.039999999</v>
      </c>
    </row>
    <row r="1594" spans="2:6" x14ac:dyDescent="0.3">
      <c r="B1594" s="27" t="s">
        <v>35</v>
      </c>
      <c r="C1594" s="28" t="s">
        <v>10</v>
      </c>
      <c r="D1594" s="28" t="s">
        <v>43</v>
      </c>
      <c r="E1594" s="28">
        <v>0.25</v>
      </c>
      <c r="F1594" s="31">
        <v>11907483.039999999</v>
      </c>
    </row>
    <row r="1595" spans="2:6" x14ac:dyDescent="0.3">
      <c r="B1595" s="25" t="s">
        <v>35</v>
      </c>
      <c r="C1595" s="26" t="s">
        <v>10</v>
      </c>
      <c r="D1595" s="26" t="s">
        <v>43</v>
      </c>
      <c r="E1595" s="26">
        <v>0.25</v>
      </c>
      <c r="F1595" s="30">
        <v>11907483.039999999</v>
      </c>
    </row>
    <row r="1596" spans="2:6" x14ac:dyDescent="0.3">
      <c r="B1596" s="27" t="s">
        <v>35</v>
      </c>
      <c r="C1596" s="28" t="s">
        <v>10</v>
      </c>
      <c r="D1596" s="28" t="s">
        <v>43</v>
      </c>
      <c r="E1596" s="28">
        <v>0.05</v>
      </c>
      <c r="F1596" s="31">
        <v>9744905.9220000003</v>
      </c>
    </row>
    <row r="1597" spans="2:6" x14ac:dyDescent="0.3">
      <c r="B1597" s="25" t="s">
        <v>35</v>
      </c>
      <c r="C1597" s="26" t="s">
        <v>10</v>
      </c>
      <c r="D1597" s="26" t="s">
        <v>43</v>
      </c>
      <c r="E1597" s="26">
        <v>0.05</v>
      </c>
      <c r="F1597" s="30">
        <v>9744905.9220000003</v>
      </c>
    </row>
    <row r="1598" spans="2:6" x14ac:dyDescent="0.3">
      <c r="B1598" s="27" t="s">
        <v>35</v>
      </c>
      <c r="C1598" s="28" t="s">
        <v>10</v>
      </c>
      <c r="D1598" s="28" t="s">
        <v>43</v>
      </c>
      <c r="E1598" s="28">
        <v>0.05</v>
      </c>
      <c r="F1598" s="31">
        <v>9744905.9220000003</v>
      </c>
    </row>
    <row r="1599" spans="2:6" x14ac:dyDescent="0.3">
      <c r="B1599" s="25" t="s">
        <v>35</v>
      </c>
      <c r="C1599" s="26" t="s">
        <v>10</v>
      </c>
      <c r="D1599" s="26" t="s">
        <v>43</v>
      </c>
      <c r="E1599" s="26">
        <v>0</v>
      </c>
      <c r="F1599" s="30">
        <v>5410489.3279999997</v>
      </c>
    </row>
    <row r="1600" spans="2:6" x14ac:dyDescent="0.3">
      <c r="B1600" s="27" t="s">
        <v>35</v>
      </c>
      <c r="C1600" s="28" t="s">
        <v>10</v>
      </c>
      <c r="D1600" s="28" t="s">
        <v>43</v>
      </c>
      <c r="E1600" s="28" t="s">
        <v>25</v>
      </c>
      <c r="F1600" s="31">
        <v>14015769.369999999</v>
      </c>
    </row>
    <row r="1601" spans="2:6" x14ac:dyDescent="0.3">
      <c r="B1601" s="25" t="s">
        <v>35</v>
      </c>
      <c r="C1601" s="26" t="s">
        <v>10</v>
      </c>
      <c r="D1601" s="26" t="s">
        <v>44</v>
      </c>
      <c r="E1601" s="26">
        <v>1</v>
      </c>
      <c r="F1601" s="30">
        <v>163.84102300000001</v>
      </c>
    </row>
    <row r="1602" spans="2:6" x14ac:dyDescent="0.3">
      <c r="B1602" s="27" t="s">
        <v>35</v>
      </c>
      <c r="C1602" s="28" t="s">
        <v>10</v>
      </c>
      <c r="D1602" s="28" t="s">
        <v>44</v>
      </c>
      <c r="E1602" s="28">
        <v>0.95</v>
      </c>
      <c r="F1602" s="31">
        <v>118.265541</v>
      </c>
    </row>
    <row r="1603" spans="2:6" x14ac:dyDescent="0.3">
      <c r="B1603" s="25" t="s">
        <v>35</v>
      </c>
      <c r="C1603" s="26" t="s">
        <v>10</v>
      </c>
      <c r="D1603" s="26" t="s">
        <v>44</v>
      </c>
      <c r="E1603" s="26">
        <v>0.95</v>
      </c>
      <c r="F1603" s="30">
        <v>118.265541</v>
      </c>
    </row>
    <row r="1604" spans="2:6" x14ac:dyDescent="0.3">
      <c r="B1604" s="27" t="s">
        <v>35</v>
      </c>
      <c r="C1604" s="28" t="s">
        <v>10</v>
      </c>
      <c r="D1604" s="28" t="s">
        <v>44</v>
      </c>
      <c r="E1604" s="28">
        <v>0.95</v>
      </c>
      <c r="F1604" s="31">
        <v>118.265541</v>
      </c>
    </row>
    <row r="1605" spans="2:6" x14ac:dyDescent="0.3">
      <c r="B1605" s="25" t="s">
        <v>35</v>
      </c>
      <c r="C1605" s="26" t="s">
        <v>10</v>
      </c>
      <c r="D1605" s="26" t="s">
        <v>44</v>
      </c>
      <c r="E1605" s="26">
        <v>0.75</v>
      </c>
      <c r="F1605" s="30">
        <v>99.706798000000006</v>
      </c>
    </row>
    <row r="1606" spans="2:6" x14ac:dyDescent="0.3">
      <c r="B1606" s="27" t="s">
        <v>35</v>
      </c>
      <c r="C1606" s="28" t="s">
        <v>10</v>
      </c>
      <c r="D1606" s="28" t="s">
        <v>44</v>
      </c>
      <c r="E1606" s="28">
        <v>0.75</v>
      </c>
      <c r="F1606" s="31">
        <v>99.706798000000006</v>
      </c>
    </row>
    <row r="1607" spans="2:6" x14ac:dyDescent="0.3">
      <c r="B1607" s="25" t="s">
        <v>35</v>
      </c>
      <c r="C1607" s="26" t="s">
        <v>10</v>
      </c>
      <c r="D1607" s="26" t="s">
        <v>44</v>
      </c>
      <c r="E1607" s="26">
        <v>0.75</v>
      </c>
      <c r="F1607" s="30">
        <v>99.706798000000006</v>
      </c>
    </row>
    <row r="1608" spans="2:6" x14ac:dyDescent="0.3">
      <c r="B1608" s="27" t="s">
        <v>35</v>
      </c>
      <c r="C1608" s="28" t="s">
        <v>10</v>
      </c>
      <c r="D1608" s="28" t="s">
        <v>44</v>
      </c>
      <c r="E1608" s="28">
        <v>0.75</v>
      </c>
      <c r="F1608" s="31">
        <v>99.706798000000006</v>
      </c>
    </row>
    <row r="1609" spans="2:6" x14ac:dyDescent="0.3">
      <c r="B1609" s="25" t="s">
        <v>35</v>
      </c>
      <c r="C1609" s="26" t="s">
        <v>10</v>
      </c>
      <c r="D1609" s="26" t="s">
        <v>44</v>
      </c>
      <c r="E1609" s="26">
        <v>0.5</v>
      </c>
      <c r="F1609" s="30">
        <v>90.792648999999997</v>
      </c>
    </row>
    <row r="1610" spans="2:6" x14ac:dyDescent="0.3">
      <c r="B1610" s="27" t="s">
        <v>35</v>
      </c>
      <c r="C1610" s="28" t="s">
        <v>10</v>
      </c>
      <c r="D1610" s="28" t="s">
        <v>44</v>
      </c>
      <c r="E1610" s="28">
        <v>0.5</v>
      </c>
      <c r="F1610" s="31">
        <v>90.792648999999997</v>
      </c>
    </row>
    <row r="1611" spans="2:6" x14ac:dyDescent="0.3">
      <c r="B1611" s="25" t="s">
        <v>35</v>
      </c>
      <c r="C1611" s="26" t="s">
        <v>10</v>
      </c>
      <c r="D1611" s="26" t="s">
        <v>44</v>
      </c>
      <c r="E1611" s="26">
        <v>0.5</v>
      </c>
      <c r="F1611" s="30">
        <v>90.792648999999997</v>
      </c>
    </row>
    <row r="1612" spans="2:6" x14ac:dyDescent="0.3">
      <c r="B1612" s="27" t="s">
        <v>35</v>
      </c>
      <c r="C1612" s="28" t="s">
        <v>10</v>
      </c>
      <c r="D1612" s="28" t="s">
        <v>44</v>
      </c>
      <c r="E1612" s="28">
        <v>0.5</v>
      </c>
      <c r="F1612" s="31">
        <v>90.792648999999997</v>
      </c>
    </row>
    <row r="1613" spans="2:6" x14ac:dyDescent="0.3">
      <c r="B1613" s="25" t="s">
        <v>35</v>
      </c>
      <c r="C1613" s="26" t="s">
        <v>10</v>
      </c>
      <c r="D1613" s="26" t="s">
        <v>44</v>
      </c>
      <c r="E1613" s="26">
        <v>0.5</v>
      </c>
      <c r="F1613" s="30">
        <v>90.792648999999997</v>
      </c>
    </row>
    <row r="1614" spans="2:6" x14ac:dyDescent="0.3">
      <c r="B1614" s="27" t="s">
        <v>35</v>
      </c>
      <c r="C1614" s="28" t="s">
        <v>10</v>
      </c>
      <c r="D1614" s="28" t="s">
        <v>44</v>
      </c>
      <c r="E1614" s="28">
        <v>0.25</v>
      </c>
      <c r="F1614" s="31">
        <v>81.155096</v>
      </c>
    </row>
    <row r="1615" spans="2:6" x14ac:dyDescent="0.3">
      <c r="B1615" s="25" t="s">
        <v>35</v>
      </c>
      <c r="C1615" s="26" t="s">
        <v>10</v>
      </c>
      <c r="D1615" s="26" t="s">
        <v>44</v>
      </c>
      <c r="E1615" s="26">
        <v>0.25</v>
      </c>
      <c r="F1615" s="30">
        <v>81.155096</v>
      </c>
    </row>
    <row r="1616" spans="2:6" x14ac:dyDescent="0.3">
      <c r="B1616" s="27" t="s">
        <v>35</v>
      </c>
      <c r="C1616" s="28" t="s">
        <v>10</v>
      </c>
      <c r="D1616" s="28" t="s">
        <v>44</v>
      </c>
      <c r="E1616" s="28">
        <v>0.25</v>
      </c>
      <c r="F1616" s="31">
        <v>81.155096</v>
      </c>
    </row>
    <row r="1617" spans="2:6" x14ac:dyDescent="0.3">
      <c r="B1617" s="25" t="s">
        <v>35</v>
      </c>
      <c r="C1617" s="26" t="s">
        <v>10</v>
      </c>
      <c r="D1617" s="26" t="s">
        <v>44</v>
      </c>
      <c r="E1617" s="26">
        <v>0.25</v>
      </c>
      <c r="F1617" s="30">
        <v>81.155096</v>
      </c>
    </row>
    <row r="1618" spans="2:6" x14ac:dyDescent="0.3">
      <c r="B1618" s="27" t="s">
        <v>35</v>
      </c>
      <c r="C1618" s="28" t="s">
        <v>10</v>
      </c>
      <c r="D1618" s="28" t="s">
        <v>44</v>
      </c>
      <c r="E1618" s="28">
        <v>0.05</v>
      </c>
      <c r="F1618" s="31">
        <v>70.900682000000003</v>
      </c>
    </row>
    <row r="1619" spans="2:6" x14ac:dyDescent="0.3">
      <c r="B1619" s="25" t="s">
        <v>35</v>
      </c>
      <c r="C1619" s="26" t="s">
        <v>10</v>
      </c>
      <c r="D1619" s="26" t="s">
        <v>44</v>
      </c>
      <c r="E1619" s="26">
        <v>0.05</v>
      </c>
      <c r="F1619" s="30">
        <v>70.900682000000003</v>
      </c>
    </row>
    <row r="1620" spans="2:6" x14ac:dyDescent="0.3">
      <c r="B1620" s="27" t="s">
        <v>35</v>
      </c>
      <c r="C1620" s="28" t="s">
        <v>10</v>
      </c>
      <c r="D1620" s="28" t="s">
        <v>44</v>
      </c>
      <c r="E1620" s="28">
        <v>0.05</v>
      </c>
      <c r="F1620" s="31">
        <v>70.900682000000003</v>
      </c>
    </row>
    <row r="1621" spans="2:6" x14ac:dyDescent="0.3">
      <c r="B1621" s="25" t="s">
        <v>35</v>
      </c>
      <c r="C1621" s="26" t="s">
        <v>10</v>
      </c>
      <c r="D1621" s="26" t="s">
        <v>44</v>
      </c>
      <c r="E1621" s="26">
        <v>0</v>
      </c>
      <c r="F1621" s="30">
        <v>53.518734000000002</v>
      </c>
    </row>
    <row r="1622" spans="2:6" x14ac:dyDescent="0.3">
      <c r="B1622" s="27" t="s">
        <v>35</v>
      </c>
      <c r="C1622" s="28" t="s">
        <v>10</v>
      </c>
      <c r="D1622" s="28" t="s">
        <v>44</v>
      </c>
      <c r="E1622" s="28" t="s">
        <v>25</v>
      </c>
      <c r="F1622" s="31">
        <v>91.912413000000001</v>
      </c>
    </row>
    <row r="1623" spans="2:6" x14ac:dyDescent="0.3">
      <c r="B1623" s="25" t="s">
        <v>35</v>
      </c>
      <c r="C1623" s="26" t="s">
        <v>11</v>
      </c>
      <c r="D1623" s="26" t="s">
        <v>36</v>
      </c>
      <c r="E1623" s="26">
        <v>1</v>
      </c>
      <c r="F1623" s="30">
        <v>220945.3</v>
      </c>
    </row>
    <row r="1624" spans="2:6" x14ac:dyDescent="0.3">
      <c r="B1624" s="27" t="s">
        <v>35</v>
      </c>
      <c r="C1624" s="28" t="s">
        <v>11</v>
      </c>
      <c r="D1624" s="28" t="s">
        <v>36</v>
      </c>
      <c r="E1624" s="28">
        <v>0.95</v>
      </c>
      <c r="F1624" s="31">
        <v>181071.42499999999</v>
      </c>
    </row>
    <row r="1625" spans="2:6" x14ac:dyDescent="0.3">
      <c r="B1625" s="25" t="s">
        <v>35</v>
      </c>
      <c r="C1625" s="26" t="s">
        <v>11</v>
      </c>
      <c r="D1625" s="26" t="s">
        <v>36</v>
      </c>
      <c r="E1625" s="26">
        <v>0.95</v>
      </c>
      <c r="F1625" s="30">
        <v>181071.42499999999</v>
      </c>
    </row>
    <row r="1626" spans="2:6" x14ac:dyDescent="0.3">
      <c r="B1626" s="27" t="s">
        <v>35</v>
      </c>
      <c r="C1626" s="28" t="s">
        <v>11</v>
      </c>
      <c r="D1626" s="28" t="s">
        <v>36</v>
      </c>
      <c r="E1626" s="28">
        <v>0.95</v>
      </c>
      <c r="F1626" s="31">
        <v>181071.42499999999</v>
      </c>
    </row>
    <row r="1627" spans="2:6" x14ac:dyDescent="0.3">
      <c r="B1627" s="25" t="s">
        <v>35</v>
      </c>
      <c r="C1627" s="26" t="s">
        <v>11</v>
      </c>
      <c r="D1627" s="26" t="s">
        <v>36</v>
      </c>
      <c r="E1627" s="26">
        <v>0.75</v>
      </c>
      <c r="F1627" s="30">
        <v>163605.20000000001</v>
      </c>
    </row>
    <row r="1628" spans="2:6" x14ac:dyDescent="0.3">
      <c r="B1628" s="27" t="s">
        <v>35</v>
      </c>
      <c r="C1628" s="28" t="s">
        <v>11</v>
      </c>
      <c r="D1628" s="28" t="s">
        <v>36</v>
      </c>
      <c r="E1628" s="28">
        <v>0.75</v>
      </c>
      <c r="F1628" s="31">
        <v>163605.20000000001</v>
      </c>
    </row>
    <row r="1629" spans="2:6" x14ac:dyDescent="0.3">
      <c r="B1629" s="25" t="s">
        <v>35</v>
      </c>
      <c r="C1629" s="26" t="s">
        <v>11</v>
      </c>
      <c r="D1629" s="26" t="s">
        <v>36</v>
      </c>
      <c r="E1629" s="26">
        <v>0.75</v>
      </c>
      <c r="F1629" s="30">
        <v>163605.20000000001</v>
      </c>
    </row>
    <row r="1630" spans="2:6" x14ac:dyDescent="0.3">
      <c r="B1630" s="27" t="s">
        <v>35</v>
      </c>
      <c r="C1630" s="28" t="s">
        <v>11</v>
      </c>
      <c r="D1630" s="28" t="s">
        <v>36</v>
      </c>
      <c r="E1630" s="28">
        <v>0.75</v>
      </c>
      <c r="F1630" s="31">
        <v>163605.20000000001</v>
      </c>
    </row>
    <row r="1631" spans="2:6" x14ac:dyDescent="0.3">
      <c r="B1631" s="25" t="s">
        <v>35</v>
      </c>
      <c r="C1631" s="26" t="s">
        <v>11</v>
      </c>
      <c r="D1631" s="26" t="s">
        <v>36</v>
      </c>
      <c r="E1631" s="26">
        <v>0.5</v>
      </c>
      <c r="F1631" s="30">
        <v>152303.52499999999</v>
      </c>
    </row>
    <row r="1632" spans="2:6" x14ac:dyDescent="0.3">
      <c r="B1632" s="27" t="s">
        <v>35</v>
      </c>
      <c r="C1632" s="28" t="s">
        <v>11</v>
      </c>
      <c r="D1632" s="28" t="s">
        <v>36</v>
      </c>
      <c r="E1632" s="28">
        <v>0.5</v>
      </c>
      <c r="F1632" s="31">
        <v>152303.52499999999</v>
      </c>
    </row>
    <row r="1633" spans="2:6" x14ac:dyDescent="0.3">
      <c r="B1633" s="25" t="s">
        <v>35</v>
      </c>
      <c r="C1633" s="26" t="s">
        <v>11</v>
      </c>
      <c r="D1633" s="26" t="s">
        <v>36</v>
      </c>
      <c r="E1633" s="26">
        <v>0.5</v>
      </c>
      <c r="F1633" s="30">
        <v>152303.52499999999</v>
      </c>
    </row>
    <row r="1634" spans="2:6" x14ac:dyDescent="0.3">
      <c r="B1634" s="27" t="s">
        <v>35</v>
      </c>
      <c r="C1634" s="28" t="s">
        <v>11</v>
      </c>
      <c r="D1634" s="28" t="s">
        <v>36</v>
      </c>
      <c r="E1634" s="28">
        <v>0.5</v>
      </c>
      <c r="F1634" s="31">
        <v>152303.52499999999</v>
      </c>
    </row>
    <row r="1635" spans="2:6" x14ac:dyDescent="0.3">
      <c r="B1635" s="25" t="s">
        <v>35</v>
      </c>
      <c r="C1635" s="26" t="s">
        <v>11</v>
      </c>
      <c r="D1635" s="26" t="s">
        <v>36</v>
      </c>
      <c r="E1635" s="26">
        <v>0.5</v>
      </c>
      <c r="F1635" s="30">
        <v>152303.52499999999</v>
      </c>
    </row>
    <row r="1636" spans="2:6" x14ac:dyDescent="0.3">
      <c r="B1636" s="27" t="s">
        <v>35</v>
      </c>
      <c r="C1636" s="28" t="s">
        <v>11</v>
      </c>
      <c r="D1636" s="28" t="s">
        <v>36</v>
      </c>
      <c r="E1636" s="28">
        <v>0.25</v>
      </c>
      <c r="F1636" s="31">
        <v>141148.625</v>
      </c>
    </row>
    <row r="1637" spans="2:6" x14ac:dyDescent="0.3">
      <c r="B1637" s="25" t="s">
        <v>35</v>
      </c>
      <c r="C1637" s="26" t="s">
        <v>11</v>
      </c>
      <c r="D1637" s="26" t="s">
        <v>36</v>
      </c>
      <c r="E1637" s="26">
        <v>0.25</v>
      </c>
      <c r="F1637" s="30">
        <v>141148.625</v>
      </c>
    </row>
    <row r="1638" spans="2:6" x14ac:dyDescent="0.3">
      <c r="B1638" s="27" t="s">
        <v>35</v>
      </c>
      <c r="C1638" s="28" t="s">
        <v>11</v>
      </c>
      <c r="D1638" s="28" t="s">
        <v>36</v>
      </c>
      <c r="E1638" s="28">
        <v>0.25</v>
      </c>
      <c r="F1638" s="31">
        <v>141148.625</v>
      </c>
    </row>
    <row r="1639" spans="2:6" x14ac:dyDescent="0.3">
      <c r="B1639" s="25" t="s">
        <v>35</v>
      </c>
      <c r="C1639" s="26" t="s">
        <v>11</v>
      </c>
      <c r="D1639" s="26" t="s">
        <v>36</v>
      </c>
      <c r="E1639" s="26">
        <v>0.25</v>
      </c>
      <c r="F1639" s="30">
        <v>141148.625</v>
      </c>
    </row>
    <row r="1640" spans="2:6" x14ac:dyDescent="0.3">
      <c r="B1640" s="27" t="s">
        <v>35</v>
      </c>
      <c r="C1640" s="28" t="s">
        <v>11</v>
      </c>
      <c r="D1640" s="28" t="s">
        <v>36</v>
      </c>
      <c r="E1640" s="28">
        <v>0.05</v>
      </c>
      <c r="F1640" s="31">
        <v>124709.825</v>
      </c>
    </row>
    <row r="1641" spans="2:6" x14ac:dyDescent="0.3">
      <c r="B1641" s="25" t="s">
        <v>35</v>
      </c>
      <c r="C1641" s="26" t="s">
        <v>11</v>
      </c>
      <c r="D1641" s="26" t="s">
        <v>36</v>
      </c>
      <c r="E1641" s="26">
        <v>0.05</v>
      </c>
      <c r="F1641" s="30">
        <v>124709.825</v>
      </c>
    </row>
    <row r="1642" spans="2:6" x14ac:dyDescent="0.3">
      <c r="B1642" s="27" t="s">
        <v>35</v>
      </c>
      <c r="C1642" s="28" t="s">
        <v>11</v>
      </c>
      <c r="D1642" s="28" t="s">
        <v>36</v>
      </c>
      <c r="E1642" s="28">
        <v>0.05</v>
      </c>
      <c r="F1642" s="31">
        <v>124709.825</v>
      </c>
    </row>
    <row r="1643" spans="2:6" x14ac:dyDescent="0.3">
      <c r="B1643" s="25" t="s">
        <v>35</v>
      </c>
      <c r="C1643" s="26" t="s">
        <v>11</v>
      </c>
      <c r="D1643" s="26" t="s">
        <v>36</v>
      </c>
      <c r="E1643" s="26">
        <v>0</v>
      </c>
      <c r="F1643" s="30">
        <v>92810.725000000006</v>
      </c>
    </row>
    <row r="1644" spans="2:6" x14ac:dyDescent="0.3">
      <c r="B1644" s="27" t="s">
        <v>35</v>
      </c>
      <c r="C1644" s="28" t="s">
        <v>11</v>
      </c>
      <c r="D1644" s="28" t="s">
        <v>36</v>
      </c>
      <c r="E1644" s="28" t="s">
        <v>25</v>
      </c>
      <c r="F1644" s="31">
        <v>152668.26629999999</v>
      </c>
    </row>
    <row r="1645" spans="2:6" x14ac:dyDescent="0.3">
      <c r="B1645" s="25" t="s">
        <v>35</v>
      </c>
      <c r="C1645" s="26" t="s">
        <v>11</v>
      </c>
      <c r="D1645" s="26" t="s">
        <v>37</v>
      </c>
      <c r="E1645" s="26">
        <v>1</v>
      </c>
      <c r="F1645" s="30">
        <v>66993239</v>
      </c>
    </row>
    <row r="1646" spans="2:6" x14ac:dyDescent="0.3">
      <c r="B1646" s="27" t="s">
        <v>35</v>
      </c>
      <c r="C1646" s="28" t="s">
        <v>11</v>
      </c>
      <c r="D1646" s="28" t="s">
        <v>37</v>
      </c>
      <c r="E1646" s="28">
        <v>0.95</v>
      </c>
      <c r="F1646" s="31">
        <v>50352938.359999999</v>
      </c>
    </row>
    <row r="1647" spans="2:6" x14ac:dyDescent="0.3">
      <c r="B1647" s="25" t="s">
        <v>35</v>
      </c>
      <c r="C1647" s="26" t="s">
        <v>11</v>
      </c>
      <c r="D1647" s="26" t="s">
        <v>37</v>
      </c>
      <c r="E1647" s="26">
        <v>0.95</v>
      </c>
      <c r="F1647" s="30">
        <v>50352938.359999999</v>
      </c>
    </row>
    <row r="1648" spans="2:6" x14ac:dyDescent="0.3">
      <c r="B1648" s="27" t="s">
        <v>35</v>
      </c>
      <c r="C1648" s="28" t="s">
        <v>11</v>
      </c>
      <c r="D1648" s="28" t="s">
        <v>37</v>
      </c>
      <c r="E1648" s="28">
        <v>0.95</v>
      </c>
      <c r="F1648" s="31">
        <v>50352938.359999999</v>
      </c>
    </row>
    <row r="1649" spans="2:6" x14ac:dyDescent="0.3">
      <c r="B1649" s="25" t="s">
        <v>35</v>
      </c>
      <c r="C1649" s="26" t="s">
        <v>11</v>
      </c>
      <c r="D1649" s="26" t="s">
        <v>37</v>
      </c>
      <c r="E1649" s="26">
        <v>0.75</v>
      </c>
      <c r="F1649" s="30">
        <v>43435526.240000002</v>
      </c>
    </row>
    <row r="1650" spans="2:6" x14ac:dyDescent="0.3">
      <c r="B1650" s="27" t="s">
        <v>35</v>
      </c>
      <c r="C1650" s="28" t="s">
        <v>11</v>
      </c>
      <c r="D1650" s="28" t="s">
        <v>37</v>
      </c>
      <c r="E1650" s="28">
        <v>0.75</v>
      </c>
      <c r="F1650" s="31">
        <v>43435526.240000002</v>
      </c>
    </row>
    <row r="1651" spans="2:6" x14ac:dyDescent="0.3">
      <c r="B1651" s="25" t="s">
        <v>35</v>
      </c>
      <c r="C1651" s="26" t="s">
        <v>11</v>
      </c>
      <c r="D1651" s="26" t="s">
        <v>37</v>
      </c>
      <c r="E1651" s="26">
        <v>0.75</v>
      </c>
      <c r="F1651" s="30">
        <v>43435526.240000002</v>
      </c>
    </row>
    <row r="1652" spans="2:6" x14ac:dyDescent="0.3">
      <c r="B1652" s="27" t="s">
        <v>35</v>
      </c>
      <c r="C1652" s="28" t="s">
        <v>11</v>
      </c>
      <c r="D1652" s="28" t="s">
        <v>37</v>
      </c>
      <c r="E1652" s="28">
        <v>0.75</v>
      </c>
      <c r="F1652" s="31">
        <v>43435526.240000002</v>
      </c>
    </row>
    <row r="1653" spans="2:6" x14ac:dyDescent="0.3">
      <c r="B1653" s="25" t="s">
        <v>35</v>
      </c>
      <c r="C1653" s="26" t="s">
        <v>11</v>
      </c>
      <c r="D1653" s="26" t="s">
        <v>37</v>
      </c>
      <c r="E1653" s="26">
        <v>0.5</v>
      </c>
      <c r="F1653" s="30">
        <v>38766727.039999999</v>
      </c>
    </row>
    <row r="1654" spans="2:6" x14ac:dyDescent="0.3">
      <c r="B1654" s="27" t="s">
        <v>35</v>
      </c>
      <c r="C1654" s="28" t="s">
        <v>11</v>
      </c>
      <c r="D1654" s="28" t="s">
        <v>37</v>
      </c>
      <c r="E1654" s="28">
        <v>0.5</v>
      </c>
      <c r="F1654" s="31">
        <v>38766727.039999999</v>
      </c>
    </row>
    <row r="1655" spans="2:6" x14ac:dyDescent="0.3">
      <c r="B1655" s="25" t="s">
        <v>35</v>
      </c>
      <c r="C1655" s="26" t="s">
        <v>11</v>
      </c>
      <c r="D1655" s="26" t="s">
        <v>37</v>
      </c>
      <c r="E1655" s="26">
        <v>0.5</v>
      </c>
      <c r="F1655" s="30">
        <v>38766727.039999999</v>
      </c>
    </row>
    <row r="1656" spans="2:6" x14ac:dyDescent="0.3">
      <c r="B1656" s="27" t="s">
        <v>35</v>
      </c>
      <c r="C1656" s="28" t="s">
        <v>11</v>
      </c>
      <c r="D1656" s="28" t="s">
        <v>37</v>
      </c>
      <c r="E1656" s="28">
        <v>0.5</v>
      </c>
      <c r="F1656" s="31">
        <v>38766727.039999999</v>
      </c>
    </row>
    <row r="1657" spans="2:6" x14ac:dyDescent="0.3">
      <c r="B1657" s="25" t="s">
        <v>35</v>
      </c>
      <c r="C1657" s="26" t="s">
        <v>11</v>
      </c>
      <c r="D1657" s="26" t="s">
        <v>37</v>
      </c>
      <c r="E1657" s="26">
        <v>0.5</v>
      </c>
      <c r="F1657" s="30">
        <v>38766727.039999999</v>
      </c>
    </row>
    <row r="1658" spans="2:6" x14ac:dyDescent="0.3">
      <c r="B1658" s="27" t="s">
        <v>35</v>
      </c>
      <c r="C1658" s="28" t="s">
        <v>11</v>
      </c>
      <c r="D1658" s="28" t="s">
        <v>37</v>
      </c>
      <c r="E1658" s="28">
        <v>0.25</v>
      </c>
      <c r="F1658" s="31">
        <v>34364915.060000002</v>
      </c>
    </row>
    <row r="1659" spans="2:6" x14ac:dyDescent="0.3">
      <c r="B1659" s="25" t="s">
        <v>35</v>
      </c>
      <c r="C1659" s="26" t="s">
        <v>11</v>
      </c>
      <c r="D1659" s="26" t="s">
        <v>37</v>
      </c>
      <c r="E1659" s="26">
        <v>0.25</v>
      </c>
      <c r="F1659" s="30">
        <v>34364915.060000002</v>
      </c>
    </row>
    <row r="1660" spans="2:6" x14ac:dyDescent="0.3">
      <c r="B1660" s="27" t="s">
        <v>35</v>
      </c>
      <c r="C1660" s="28" t="s">
        <v>11</v>
      </c>
      <c r="D1660" s="28" t="s">
        <v>37</v>
      </c>
      <c r="E1660" s="28">
        <v>0.25</v>
      </c>
      <c r="F1660" s="31">
        <v>34364915.060000002</v>
      </c>
    </row>
    <row r="1661" spans="2:6" x14ac:dyDescent="0.3">
      <c r="B1661" s="25" t="s">
        <v>35</v>
      </c>
      <c r="C1661" s="26" t="s">
        <v>11</v>
      </c>
      <c r="D1661" s="26" t="s">
        <v>37</v>
      </c>
      <c r="E1661" s="26">
        <v>0.25</v>
      </c>
      <c r="F1661" s="30">
        <v>34364915.060000002</v>
      </c>
    </row>
    <row r="1662" spans="2:6" x14ac:dyDescent="0.3">
      <c r="B1662" s="27" t="s">
        <v>35</v>
      </c>
      <c r="C1662" s="28" t="s">
        <v>11</v>
      </c>
      <c r="D1662" s="28" t="s">
        <v>37</v>
      </c>
      <c r="E1662" s="28">
        <v>0.05</v>
      </c>
      <c r="F1662" s="31">
        <v>28692334.640000001</v>
      </c>
    </row>
    <row r="1663" spans="2:6" x14ac:dyDescent="0.3">
      <c r="B1663" s="25" t="s">
        <v>35</v>
      </c>
      <c r="C1663" s="26" t="s">
        <v>11</v>
      </c>
      <c r="D1663" s="26" t="s">
        <v>37</v>
      </c>
      <c r="E1663" s="26">
        <v>0.05</v>
      </c>
      <c r="F1663" s="30">
        <v>28692334.640000001</v>
      </c>
    </row>
    <row r="1664" spans="2:6" x14ac:dyDescent="0.3">
      <c r="B1664" s="27" t="s">
        <v>35</v>
      </c>
      <c r="C1664" s="28" t="s">
        <v>11</v>
      </c>
      <c r="D1664" s="28" t="s">
        <v>37</v>
      </c>
      <c r="E1664" s="28">
        <v>0.05</v>
      </c>
      <c r="F1664" s="31">
        <v>28692334.640000001</v>
      </c>
    </row>
    <row r="1665" spans="2:6" x14ac:dyDescent="0.3">
      <c r="B1665" s="25" t="s">
        <v>35</v>
      </c>
      <c r="C1665" s="26" t="s">
        <v>11</v>
      </c>
      <c r="D1665" s="26" t="s">
        <v>37</v>
      </c>
      <c r="E1665" s="26">
        <v>0</v>
      </c>
      <c r="F1665" s="30">
        <v>18738640.199999999</v>
      </c>
    </row>
    <row r="1666" spans="2:6" x14ac:dyDescent="0.3">
      <c r="B1666" s="27" t="s">
        <v>35</v>
      </c>
      <c r="C1666" s="28" t="s">
        <v>11</v>
      </c>
      <c r="D1666" s="28" t="s">
        <v>37</v>
      </c>
      <c r="E1666" s="28" t="s">
        <v>25</v>
      </c>
      <c r="F1666" s="31">
        <v>39051171.359999999</v>
      </c>
    </row>
    <row r="1667" spans="2:6" x14ac:dyDescent="0.3">
      <c r="B1667" s="25" t="s">
        <v>35</v>
      </c>
      <c r="C1667" s="26" t="s">
        <v>11</v>
      </c>
      <c r="D1667" s="26" t="s">
        <v>38</v>
      </c>
      <c r="E1667" s="26">
        <v>1</v>
      </c>
      <c r="F1667" s="30">
        <v>43840613.560000002</v>
      </c>
    </row>
    <row r="1668" spans="2:6" x14ac:dyDescent="0.3">
      <c r="B1668" s="27" t="s">
        <v>35</v>
      </c>
      <c r="C1668" s="28" t="s">
        <v>11</v>
      </c>
      <c r="D1668" s="28" t="s">
        <v>38</v>
      </c>
      <c r="E1668" s="28">
        <v>0.95</v>
      </c>
      <c r="F1668" s="31">
        <v>32944437.710000001</v>
      </c>
    </row>
    <row r="1669" spans="2:6" x14ac:dyDescent="0.3">
      <c r="B1669" s="25" t="s">
        <v>35</v>
      </c>
      <c r="C1669" s="26" t="s">
        <v>11</v>
      </c>
      <c r="D1669" s="26" t="s">
        <v>38</v>
      </c>
      <c r="E1669" s="26">
        <v>0.95</v>
      </c>
      <c r="F1669" s="30">
        <v>32944437.710000001</v>
      </c>
    </row>
    <row r="1670" spans="2:6" x14ac:dyDescent="0.3">
      <c r="B1670" s="27" t="s">
        <v>35</v>
      </c>
      <c r="C1670" s="28" t="s">
        <v>11</v>
      </c>
      <c r="D1670" s="28" t="s">
        <v>38</v>
      </c>
      <c r="E1670" s="28">
        <v>0.95</v>
      </c>
      <c r="F1670" s="31">
        <v>32944437.710000001</v>
      </c>
    </row>
    <row r="1671" spans="2:6" x14ac:dyDescent="0.3">
      <c r="B1671" s="25" t="s">
        <v>35</v>
      </c>
      <c r="C1671" s="26" t="s">
        <v>11</v>
      </c>
      <c r="D1671" s="26" t="s">
        <v>38</v>
      </c>
      <c r="E1671" s="26">
        <v>0.75</v>
      </c>
      <c r="F1671" s="30">
        <v>28105463.399999999</v>
      </c>
    </row>
    <row r="1672" spans="2:6" x14ac:dyDescent="0.3">
      <c r="B1672" s="27" t="s">
        <v>35</v>
      </c>
      <c r="C1672" s="28" t="s">
        <v>11</v>
      </c>
      <c r="D1672" s="28" t="s">
        <v>38</v>
      </c>
      <c r="E1672" s="28">
        <v>0.75</v>
      </c>
      <c r="F1672" s="31">
        <v>28105463.399999999</v>
      </c>
    </row>
    <row r="1673" spans="2:6" x14ac:dyDescent="0.3">
      <c r="B1673" s="25" t="s">
        <v>35</v>
      </c>
      <c r="C1673" s="26" t="s">
        <v>11</v>
      </c>
      <c r="D1673" s="26" t="s">
        <v>38</v>
      </c>
      <c r="E1673" s="26">
        <v>0.75</v>
      </c>
      <c r="F1673" s="30">
        <v>28105463.399999999</v>
      </c>
    </row>
    <row r="1674" spans="2:6" x14ac:dyDescent="0.3">
      <c r="B1674" s="27" t="s">
        <v>35</v>
      </c>
      <c r="C1674" s="28" t="s">
        <v>11</v>
      </c>
      <c r="D1674" s="28" t="s">
        <v>38</v>
      </c>
      <c r="E1674" s="28">
        <v>0.75</v>
      </c>
      <c r="F1674" s="31">
        <v>28105463.399999999</v>
      </c>
    </row>
    <row r="1675" spans="2:6" x14ac:dyDescent="0.3">
      <c r="B1675" s="25" t="s">
        <v>35</v>
      </c>
      <c r="C1675" s="26" t="s">
        <v>11</v>
      </c>
      <c r="D1675" s="26" t="s">
        <v>38</v>
      </c>
      <c r="E1675" s="26">
        <v>0.5</v>
      </c>
      <c r="F1675" s="30">
        <v>24632989.149999999</v>
      </c>
    </row>
    <row r="1676" spans="2:6" x14ac:dyDescent="0.3">
      <c r="B1676" s="27" t="s">
        <v>35</v>
      </c>
      <c r="C1676" s="28" t="s">
        <v>11</v>
      </c>
      <c r="D1676" s="28" t="s">
        <v>38</v>
      </c>
      <c r="E1676" s="28">
        <v>0.5</v>
      </c>
      <c r="F1676" s="31">
        <v>24632989.149999999</v>
      </c>
    </row>
    <row r="1677" spans="2:6" x14ac:dyDescent="0.3">
      <c r="B1677" s="25" t="s">
        <v>35</v>
      </c>
      <c r="C1677" s="26" t="s">
        <v>11</v>
      </c>
      <c r="D1677" s="26" t="s">
        <v>38</v>
      </c>
      <c r="E1677" s="26">
        <v>0.5</v>
      </c>
      <c r="F1677" s="30">
        <v>24632989.149999999</v>
      </c>
    </row>
    <row r="1678" spans="2:6" x14ac:dyDescent="0.3">
      <c r="B1678" s="27" t="s">
        <v>35</v>
      </c>
      <c r="C1678" s="28" t="s">
        <v>11</v>
      </c>
      <c r="D1678" s="28" t="s">
        <v>38</v>
      </c>
      <c r="E1678" s="28">
        <v>0.5</v>
      </c>
      <c r="F1678" s="31">
        <v>24632989.149999999</v>
      </c>
    </row>
    <row r="1679" spans="2:6" x14ac:dyDescent="0.3">
      <c r="B1679" s="25" t="s">
        <v>35</v>
      </c>
      <c r="C1679" s="26" t="s">
        <v>11</v>
      </c>
      <c r="D1679" s="26" t="s">
        <v>38</v>
      </c>
      <c r="E1679" s="26">
        <v>0.5</v>
      </c>
      <c r="F1679" s="30">
        <v>24632989.149999999</v>
      </c>
    </row>
    <row r="1680" spans="2:6" x14ac:dyDescent="0.3">
      <c r="B1680" s="27" t="s">
        <v>35</v>
      </c>
      <c r="C1680" s="28" t="s">
        <v>11</v>
      </c>
      <c r="D1680" s="28" t="s">
        <v>38</v>
      </c>
      <c r="E1680" s="28">
        <v>0.25</v>
      </c>
      <c r="F1680" s="31">
        <v>21328016.84</v>
      </c>
    </row>
    <row r="1681" spans="2:6" x14ac:dyDescent="0.3">
      <c r="B1681" s="25" t="s">
        <v>35</v>
      </c>
      <c r="C1681" s="26" t="s">
        <v>11</v>
      </c>
      <c r="D1681" s="26" t="s">
        <v>38</v>
      </c>
      <c r="E1681" s="26">
        <v>0.25</v>
      </c>
      <c r="F1681" s="30">
        <v>21328016.84</v>
      </c>
    </row>
    <row r="1682" spans="2:6" x14ac:dyDescent="0.3">
      <c r="B1682" s="27" t="s">
        <v>35</v>
      </c>
      <c r="C1682" s="28" t="s">
        <v>11</v>
      </c>
      <c r="D1682" s="28" t="s">
        <v>38</v>
      </c>
      <c r="E1682" s="28">
        <v>0.25</v>
      </c>
      <c r="F1682" s="31">
        <v>21328016.84</v>
      </c>
    </row>
    <row r="1683" spans="2:6" x14ac:dyDescent="0.3">
      <c r="B1683" s="25" t="s">
        <v>35</v>
      </c>
      <c r="C1683" s="26" t="s">
        <v>11</v>
      </c>
      <c r="D1683" s="26" t="s">
        <v>38</v>
      </c>
      <c r="E1683" s="26">
        <v>0.25</v>
      </c>
      <c r="F1683" s="30">
        <v>21328016.84</v>
      </c>
    </row>
    <row r="1684" spans="2:6" x14ac:dyDescent="0.3">
      <c r="B1684" s="27" t="s">
        <v>35</v>
      </c>
      <c r="C1684" s="28" t="s">
        <v>11</v>
      </c>
      <c r="D1684" s="28" t="s">
        <v>38</v>
      </c>
      <c r="E1684" s="28">
        <v>0.05</v>
      </c>
      <c r="F1684" s="31">
        <v>17528249.48</v>
      </c>
    </row>
    <row r="1685" spans="2:6" x14ac:dyDescent="0.3">
      <c r="B1685" s="25" t="s">
        <v>35</v>
      </c>
      <c r="C1685" s="26" t="s">
        <v>11</v>
      </c>
      <c r="D1685" s="26" t="s">
        <v>38</v>
      </c>
      <c r="E1685" s="26">
        <v>0.05</v>
      </c>
      <c r="F1685" s="30">
        <v>17528249.48</v>
      </c>
    </row>
    <row r="1686" spans="2:6" x14ac:dyDescent="0.3">
      <c r="B1686" s="27" t="s">
        <v>35</v>
      </c>
      <c r="C1686" s="28" t="s">
        <v>11</v>
      </c>
      <c r="D1686" s="28" t="s">
        <v>38</v>
      </c>
      <c r="E1686" s="28">
        <v>0.05</v>
      </c>
      <c r="F1686" s="31">
        <v>17528249.48</v>
      </c>
    </row>
    <row r="1687" spans="2:6" x14ac:dyDescent="0.3">
      <c r="B1687" s="25" t="s">
        <v>35</v>
      </c>
      <c r="C1687" s="26" t="s">
        <v>11</v>
      </c>
      <c r="D1687" s="26" t="s">
        <v>38</v>
      </c>
      <c r="E1687" s="26">
        <v>0</v>
      </c>
      <c r="F1687" s="30">
        <v>11722081.91</v>
      </c>
    </row>
    <row r="1688" spans="2:6" x14ac:dyDescent="0.3">
      <c r="B1688" s="27" t="s">
        <v>35</v>
      </c>
      <c r="C1688" s="28" t="s">
        <v>11</v>
      </c>
      <c r="D1688" s="28" t="s">
        <v>38</v>
      </c>
      <c r="E1688" s="28" t="s">
        <v>25</v>
      </c>
      <c r="F1688" s="31">
        <v>24861289.140000001</v>
      </c>
    </row>
    <row r="1689" spans="2:6" x14ac:dyDescent="0.3">
      <c r="B1689" s="25" t="s">
        <v>35</v>
      </c>
      <c r="C1689" s="26" t="s">
        <v>11</v>
      </c>
      <c r="D1689" s="26" t="s">
        <v>39</v>
      </c>
      <c r="E1689" s="26">
        <v>1</v>
      </c>
      <c r="F1689" s="30">
        <v>22431619.379999999</v>
      </c>
    </row>
    <row r="1690" spans="2:6" x14ac:dyDescent="0.3">
      <c r="B1690" s="27" t="s">
        <v>35</v>
      </c>
      <c r="C1690" s="28" t="s">
        <v>11</v>
      </c>
      <c r="D1690" s="28" t="s">
        <v>39</v>
      </c>
      <c r="E1690" s="28">
        <v>0.95</v>
      </c>
      <c r="F1690" s="31">
        <v>18536741.390000001</v>
      </c>
    </row>
    <row r="1691" spans="2:6" x14ac:dyDescent="0.3">
      <c r="B1691" s="25" t="s">
        <v>35</v>
      </c>
      <c r="C1691" s="26" t="s">
        <v>11</v>
      </c>
      <c r="D1691" s="26" t="s">
        <v>39</v>
      </c>
      <c r="E1691" s="26">
        <v>0.95</v>
      </c>
      <c r="F1691" s="30">
        <v>18536741.390000001</v>
      </c>
    </row>
    <row r="1692" spans="2:6" x14ac:dyDescent="0.3">
      <c r="B1692" s="27" t="s">
        <v>35</v>
      </c>
      <c r="C1692" s="28" t="s">
        <v>11</v>
      </c>
      <c r="D1692" s="28" t="s">
        <v>39</v>
      </c>
      <c r="E1692" s="28">
        <v>0.95</v>
      </c>
      <c r="F1692" s="31">
        <v>18536741.390000001</v>
      </c>
    </row>
    <row r="1693" spans="2:6" x14ac:dyDescent="0.3">
      <c r="B1693" s="25" t="s">
        <v>35</v>
      </c>
      <c r="C1693" s="26" t="s">
        <v>11</v>
      </c>
      <c r="D1693" s="26" t="s">
        <v>39</v>
      </c>
      <c r="E1693" s="26">
        <v>0.75</v>
      </c>
      <c r="F1693" s="30">
        <v>15285708.390000001</v>
      </c>
    </row>
    <row r="1694" spans="2:6" x14ac:dyDescent="0.3">
      <c r="B1694" s="27" t="s">
        <v>35</v>
      </c>
      <c r="C1694" s="28" t="s">
        <v>11</v>
      </c>
      <c r="D1694" s="28" t="s">
        <v>39</v>
      </c>
      <c r="E1694" s="28">
        <v>0.75</v>
      </c>
      <c r="F1694" s="31">
        <v>15285708.390000001</v>
      </c>
    </row>
    <row r="1695" spans="2:6" x14ac:dyDescent="0.3">
      <c r="B1695" s="25" t="s">
        <v>35</v>
      </c>
      <c r="C1695" s="26" t="s">
        <v>11</v>
      </c>
      <c r="D1695" s="26" t="s">
        <v>39</v>
      </c>
      <c r="E1695" s="26">
        <v>0.75</v>
      </c>
      <c r="F1695" s="30">
        <v>15285708.390000001</v>
      </c>
    </row>
    <row r="1696" spans="2:6" x14ac:dyDescent="0.3">
      <c r="B1696" s="27" t="s">
        <v>35</v>
      </c>
      <c r="C1696" s="28" t="s">
        <v>11</v>
      </c>
      <c r="D1696" s="28" t="s">
        <v>39</v>
      </c>
      <c r="E1696" s="28">
        <v>0.75</v>
      </c>
      <c r="F1696" s="31">
        <v>15285708.390000001</v>
      </c>
    </row>
    <row r="1697" spans="2:6" x14ac:dyDescent="0.3">
      <c r="B1697" s="25" t="s">
        <v>35</v>
      </c>
      <c r="C1697" s="26" t="s">
        <v>11</v>
      </c>
      <c r="D1697" s="26" t="s">
        <v>39</v>
      </c>
      <c r="E1697" s="26">
        <v>0.5</v>
      </c>
      <c r="F1697" s="30">
        <v>13394780.210000001</v>
      </c>
    </row>
    <row r="1698" spans="2:6" x14ac:dyDescent="0.3">
      <c r="B1698" s="27" t="s">
        <v>35</v>
      </c>
      <c r="C1698" s="28" t="s">
        <v>11</v>
      </c>
      <c r="D1698" s="28" t="s">
        <v>39</v>
      </c>
      <c r="E1698" s="28">
        <v>0.5</v>
      </c>
      <c r="F1698" s="31">
        <v>13394780.210000001</v>
      </c>
    </row>
    <row r="1699" spans="2:6" x14ac:dyDescent="0.3">
      <c r="B1699" s="25" t="s">
        <v>35</v>
      </c>
      <c r="C1699" s="26" t="s">
        <v>11</v>
      </c>
      <c r="D1699" s="26" t="s">
        <v>39</v>
      </c>
      <c r="E1699" s="26">
        <v>0.5</v>
      </c>
      <c r="F1699" s="30">
        <v>13394780.210000001</v>
      </c>
    </row>
    <row r="1700" spans="2:6" x14ac:dyDescent="0.3">
      <c r="B1700" s="27" t="s">
        <v>35</v>
      </c>
      <c r="C1700" s="28" t="s">
        <v>11</v>
      </c>
      <c r="D1700" s="28" t="s">
        <v>39</v>
      </c>
      <c r="E1700" s="28">
        <v>0.5</v>
      </c>
      <c r="F1700" s="31">
        <v>13394780.210000001</v>
      </c>
    </row>
    <row r="1701" spans="2:6" x14ac:dyDescent="0.3">
      <c r="B1701" s="25" t="s">
        <v>35</v>
      </c>
      <c r="C1701" s="26" t="s">
        <v>11</v>
      </c>
      <c r="D1701" s="26" t="s">
        <v>39</v>
      </c>
      <c r="E1701" s="26">
        <v>0.5</v>
      </c>
      <c r="F1701" s="30">
        <v>13394780.210000001</v>
      </c>
    </row>
    <row r="1702" spans="2:6" x14ac:dyDescent="0.3">
      <c r="B1702" s="27" t="s">
        <v>35</v>
      </c>
      <c r="C1702" s="28" t="s">
        <v>11</v>
      </c>
      <c r="D1702" s="28" t="s">
        <v>39</v>
      </c>
      <c r="E1702" s="28">
        <v>0.25</v>
      </c>
      <c r="F1702" s="31">
        <v>11537211.85</v>
      </c>
    </row>
    <row r="1703" spans="2:6" x14ac:dyDescent="0.3">
      <c r="B1703" s="25" t="s">
        <v>35</v>
      </c>
      <c r="C1703" s="26" t="s">
        <v>11</v>
      </c>
      <c r="D1703" s="26" t="s">
        <v>39</v>
      </c>
      <c r="E1703" s="26">
        <v>0.25</v>
      </c>
      <c r="F1703" s="30">
        <v>11537211.85</v>
      </c>
    </row>
    <row r="1704" spans="2:6" x14ac:dyDescent="0.3">
      <c r="B1704" s="27" t="s">
        <v>35</v>
      </c>
      <c r="C1704" s="28" t="s">
        <v>11</v>
      </c>
      <c r="D1704" s="28" t="s">
        <v>39</v>
      </c>
      <c r="E1704" s="28">
        <v>0.25</v>
      </c>
      <c r="F1704" s="31">
        <v>11537211.85</v>
      </c>
    </row>
    <row r="1705" spans="2:6" x14ac:dyDescent="0.3">
      <c r="B1705" s="25" t="s">
        <v>35</v>
      </c>
      <c r="C1705" s="26" t="s">
        <v>11</v>
      </c>
      <c r="D1705" s="26" t="s">
        <v>39</v>
      </c>
      <c r="E1705" s="26">
        <v>0.25</v>
      </c>
      <c r="F1705" s="30">
        <v>11537211.85</v>
      </c>
    </row>
    <row r="1706" spans="2:6" x14ac:dyDescent="0.3">
      <c r="B1706" s="27" t="s">
        <v>35</v>
      </c>
      <c r="C1706" s="28" t="s">
        <v>11</v>
      </c>
      <c r="D1706" s="28" t="s">
        <v>39</v>
      </c>
      <c r="E1706" s="28">
        <v>0.05</v>
      </c>
      <c r="F1706" s="31">
        <v>9195666.5950000007</v>
      </c>
    </row>
    <row r="1707" spans="2:6" x14ac:dyDescent="0.3">
      <c r="B1707" s="25" t="s">
        <v>35</v>
      </c>
      <c r="C1707" s="26" t="s">
        <v>11</v>
      </c>
      <c r="D1707" s="26" t="s">
        <v>39</v>
      </c>
      <c r="E1707" s="26">
        <v>0.05</v>
      </c>
      <c r="F1707" s="30">
        <v>9195666.5950000007</v>
      </c>
    </row>
    <row r="1708" spans="2:6" x14ac:dyDescent="0.3">
      <c r="B1708" s="27" t="s">
        <v>35</v>
      </c>
      <c r="C1708" s="28" t="s">
        <v>11</v>
      </c>
      <c r="D1708" s="28" t="s">
        <v>39</v>
      </c>
      <c r="E1708" s="28">
        <v>0.05</v>
      </c>
      <c r="F1708" s="31">
        <v>9195666.5950000007</v>
      </c>
    </row>
    <row r="1709" spans="2:6" x14ac:dyDescent="0.3">
      <c r="B1709" s="25" t="s">
        <v>35</v>
      </c>
      <c r="C1709" s="26" t="s">
        <v>11</v>
      </c>
      <c r="D1709" s="26" t="s">
        <v>39</v>
      </c>
      <c r="E1709" s="26">
        <v>0</v>
      </c>
      <c r="F1709" s="30">
        <v>5662911.6890000002</v>
      </c>
    </row>
    <row r="1710" spans="2:6" x14ac:dyDescent="0.3">
      <c r="B1710" s="27" t="s">
        <v>35</v>
      </c>
      <c r="C1710" s="28" t="s">
        <v>11</v>
      </c>
      <c r="D1710" s="28" t="s">
        <v>39</v>
      </c>
      <c r="E1710" s="28" t="s">
        <v>25</v>
      </c>
      <c r="F1710" s="31">
        <v>13534245.08</v>
      </c>
    </row>
    <row r="1711" spans="2:6" x14ac:dyDescent="0.3">
      <c r="B1711" s="25" t="s">
        <v>35</v>
      </c>
      <c r="C1711" s="26" t="s">
        <v>11</v>
      </c>
      <c r="D1711" s="26" t="s">
        <v>40</v>
      </c>
      <c r="E1711" s="26">
        <v>1</v>
      </c>
      <c r="F1711" s="30">
        <v>198.429847</v>
      </c>
    </row>
    <row r="1712" spans="2:6" x14ac:dyDescent="0.3">
      <c r="B1712" s="27" t="s">
        <v>35</v>
      </c>
      <c r="C1712" s="28" t="s">
        <v>11</v>
      </c>
      <c r="D1712" s="28" t="s">
        <v>40</v>
      </c>
      <c r="E1712" s="28">
        <v>0.95</v>
      </c>
      <c r="F1712" s="31">
        <v>198.41629800000001</v>
      </c>
    </row>
    <row r="1713" spans="2:6" x14ac:dyDescent="0.3">
      <c r="B1713" s="25" t="s">
        <v>35</v>
      </c>
      <c r="C1713" s="26" t="s">
        <v>11</v>
      </c>
      <c r="D1713" s="26" t="s">
        <v>40</v>
      </c>
      <c r="E1713" s="26">
        <v>0.95</v>
      </c>
      <c r="F1713" s="30">
        <v>198.41629800000001</v>
      </c>
    </row>
    <row r="1714" spans="2:6" x14ac:dyDescent="0.3">
      <c r="B1714" s="27" t="s">
        <v>35</v>
      </c>
      <c r="C1714" s="28" t="s">
        <v>11</v>
      </c>
      <c r="D1714" s="28" t="s">
        <v>40</v>
      </c>
      <c r="E1714" s="28">
        <v>0.95</v>
      </c>
      <c r="F1714" s="31">
        <v>198.41629800000001</v>
      </c>
    </row>
    <row r="1715" spans="2:6" x14ac:dyDescent="0.3">
      <c r="B1715" s="25" t="s">
        <v>35</v>
      </c>
      <c r="C1715" s="26" t="s">
        <v>11</v>
      </c>
      <c r="D1715" s="26" t="s">
        <v>40</v>
      </c>
      <c r="E1715" s="26">
        <v>0.75</v>
      </c>
      <c r="F1715" s="30">
        <v>177.11313000000001</v>
      </c>
    </row>
    <row r="1716" spans="2:6" x14ac:dyDescent="0.3">
      <c r="B1716" s="27" t="s">
        <v>35</v>
      </c>
      <c r="C1716" s="28" t="s">
        <v>11</v>
      </c>
      <c r="D1716" s="28" t="s">
        <v>40</v>
      </c>
      <c r="E1716" s="28">
        <v>0.75</v>
      </c>
      <c r="F1716" s="31">
        <v>177.11313000000001</v>
      </c>
    </row>
    <row r="1717" spans="2:6" x14ac:dyDescent="0.3">
      <c r="B1717" s="25" t="s">
        <v>35</v>
      </c>
      <c r="C1717" s="26" t="s">
        <v>11</v>
      </c>
      <c r="D1717" s="26" t="s">
        <v>40</v>
      </c>
      <c r="E1717" s="26">
        <v>0.75</v>
      </c>
      <c r="F1717" s="30">
        <v>177.11313000000001</v>
      </c>
    </row>
    <row r="1718" spans="2:6" x14ac:dyDescent="0.3">
      <c r="B1718" s="27" t="s">
        <v>35</v>
      </c>
      <c r="C1718" s="28" t="s">
        <v>11</v>
      </c>
      <c r="D1718" s="28" t="s">
        <v>40</v>
      </c>
      <c r="E1718" s="28">
        <v>0.75</v>
      </c>
      <c r="F1718" s="31">
        <v>177.11313000000001</v>
      </c>
    </row>
    <row r="1719" spans="2:6" x14ac:dyDescent="0.3">
      <c r="B1719" s="25" t="s">
        <v>35</v>
      </c>
      <c r="C1719" s="26" t="s">
        <v>11</v>
      </c>
      <c r="D1719" s="26" t="s">
        <v>40</v>
      </c>
      <c r="E1719" s="26">
        <v>0.5</v>
      </c>
      <c r="F1719" s="30">
        <v>162.35862</v>
      </c>
    </row>
    <row r="1720" spans="2:6" x14ac:dyDescent="0.3">
      <c r="B1720" s="27" t="s">
        <v>35</v>
      </c>
      <c r="C1720" s="28" t="s">
        <v>11</v>
      </c>
      <c r="D1720" s="28" t="s">
        <v>40</v>
      </c>
      <c r="E1720" s="28">
        <v>0.5</v>
      </c>
      <c r="F1720" s="31">
        <v>162.35862</v>
      </c>
    </row>
    <row r="1721" spans="2:6" x14ac:dyDescent="0.3">
      <c r="B1721" s="25" t="s">
        <v>35</v>
      </c>
      <c r="C1721" s="26" t="s">
        <v>11</v>
      </c>
      <c r="D1721" s="26" t="s">
        <v>40</v>
      </c>
      <c r="E1721" s="26">
        <v>0.5</v>
      </c>
      <c r="F1721" s="30">
        <v>162.35862</v>
      </c>
    </row>
    <row r="1722" spans="2:6" x14ac:dyDescent="0.3">
      <c r="B1722" s="27" t="s">
        <v>35</v>
      </c>
      <c r="C1722" s="28" t="s">
        <v>11</v>
      </c>
      <c r="D1722" s="28" t="s">
        <v>40</v>
      </c>
      <c r="E1722" s="28">
        <v>0.5</v>
      </c>
      <c r="F1722" s="31">
        <v>162.35862</v>
      </c>
    </row>
    <row r="1723" spans="2:6" x14ac:dyDescent="0.3">
      <c r="B1723" s="25" t="s">
        <v>35</v>
      </c>
      <c r="C1723" s="26" t="s">
        <v>11</v>
      </c>
      <c r="D1723" s="26" t="s">
        <v>40</v>
      </c>
      <c r="E1723" s="26">
        <v>0.5</v>
      </c>
      <c r="F1723" s="30">
        <v>162.35862</v>
      </c>
    </row>
    <row r="1724" spans="2:6" x14ac:dyDescent="0.3">
      <c r="B1724" s="27" t="s">
        <v>35</v>
      </c>
      <c r="C1724" s="28" t="s">
        <v>11</v>
      </c>
      <c r="D1724" s="28" t="s">
        <v>40</v>
      </c>
      <c r="E1724" s="28">
        <v>0.25</v>
      </c>
      <c r="F1724" s="31">
        <v>147.60410999999999</v>
      </c>
    </row>
    <row r="1725" spans="2:6" x14ac:dyDescent="0.3">
      <c r="B1725" s="25" t="s">
        <v>35</v>
      </c>
      <c r="C1725" s="26" t="s">
        <v>11</v>
      </c>
      <c r="D1725" s="26" t="s">
        <v>40</v>
      </c>
      <c r="E1725" s="26">
        <v>0.25</v>
      </c>
      <c r="F1725" s="30">
        <v>147.60410999999999</v>
      </c>
    </row>
    <row r="1726" spans="2:6" x14ac:dyDescent="0.3">
      <c r="B1726" s="27" t="s">
        <v>35</v>
      </c>
      <c r="C1726" s="28" t="s">
        <v>11</v>
      </c>
      <c r="D1726" s="28" t="s">
        <v>40</v>
      </c>
      <c r="E1726" s="28">
        <v>0.25</v>
      </c>
      <c r="F1726" s="31">
        <v>147.60410999999999</v>
      </c>
    </row>
    <row r="1727" spans="2:6" x14ac:dyDescent="0.3">
      <c r="B1727" s="25" t="s">
        <v>35</v>
      </c>
      <c r="C1727" s="26" t="s">
        <v>11</v>
      </c>
      <c r="D1727" s="26" t="s">
        <v>40</v>
      </c>
      <c r="E1727" s="26">
        <v>0.25</v>
      </c>
      <c r="F1727" s="30">
        <v>147.60410999999999</v>
      </c>
    </row>
    <row r="1728" spans="2:6" x14ac:dyDescent="0.3">
      <c r="B1728" s="27" t="s">
        <v>35</v>
      </c>
      <c r="C1728" s="28" t="s">
        <v>11</v>
      </c>
      <c r="D1728" s="28" t="s">
        <v>40</v>
      </c>
      <c r="E1728" s="28">
        <v>0.05</v>
      </c>
      <c r="F1728" s="31">
        <v>126.30094099999999</v>
      </c>
    </row>
    <row r="1729" spans="2:6" x14ac:dyDescent="0.3">
      <c r="B1729" s="25" t="s">
        <v>35</v>
      </c>
      <c r="C1729" s="26" t="s">
        <v>11</v>
      </c>
      <c r="D1729" s="26" t="s">
        <v>40</v>
      </c>
      <c r="E1729" s="26">
        <v>0.05</v>
      </c>
      <c r="F1729" s="30">
        <v>126.30094099999999</v>
      </c>
    </row>
    <row r="1730" spans="2:6" x14ac:dyDescent="0.3">
      <c r="B1730" s="27" t="s">
        <v>35</v>
      </c>
      <c r="C1730" s="28" t="s">
        <v>11</v>
      </c>
      <c r="D1730" s="28" t="s">
        <v>40</v>
      </c>
      <c r="E1730" s="28">
        <v>0.05</v>
      </c>
      <c r="F1730" s="31">
        <v>126.30094099999999</v>
      </c>
    </row>
    <row r="1731" spans="2:6" x14ac:dyDescent="0.3">
      <c r="B1731" s="25" t="s">
        <v>35</v>
      </c>
      <c r="C1731" s="26" t="s">
        <v>11</v>
      </c>
      <c r="D1731" s="26" t="s">
        <v>40</v>
      </c>
      <c r="E1731" s="26">
        <v>0</v>
      </c>
      <c r="F1731" s="30">
        <v>126.30094099999999</v>
      </c>
    </row>
    <row r="1732" spans="2:6" x14ac:dyDescent="0.3">
      <c r="B1732" s="27" t="s">
        <v>35</v>
      </c>
      <c r="C1732" s="28" t="s">
        <v>11</v>
      </c>
      <c r="D1732" s="28" t="s">
        <v>40</v>
      </c>
      <c r="E1732" s="28" t="s">
        <v>25</v>
      </c>
      <c r="F1732" s="31">
        <v>162.35978600000001</v>
      </c>
    </row>
    <row r="1733" spans="2:6" x14ac:dyDescent="0.3">
      <c r="B1733" s="25" t="s">
        <v>35</v>
      </c>
      <c r="C1733" s="26" t="s">
        <v>11</v>
      </c>
      <c r="D1733" s="26" t="s">
        <v>41</v>
      </c>
      <c r="E1733" s="26">
        <v>1</v>
      </c>
      <c r="F1733" s="30">
        <v>140.12516600000001</v>
      </c>
    </row>
    <row r="1734" spans="2:6" x14ac:dyDescent="0.3">
      <c r="B1734" s="27" t="s">
        <v>35</v>
      </c>
      <c r="C1734" s="28" t="s">
        <v>11</v>
      </c>
      <c r="D1734" s="28" t="s">
        <v>41</v>
      </c>
      <c r="E1734" s="28">
        <v>0.95</v>
      </c>
      <c r="F1734" s="31">
        <v>114.488158</v>
      </c>
    </row>
    <row r="1735" spans="2:6" x14ac:dyDescent="0.3">
      <c r="B1735" s="25" t="s">
        <v>35</v>
      </c>
      <c r="C1735" s="26" t="s">
        <v>11</v>
      </c>
      <c r="D1735" s="26" t="s">
        <v>41</v>
      </c>
      <c r="E1735" s="26">
        <v>0.95</v>
      </c>
      <c r="F1735" s="30">
        <v>114.488158</v>
      </c>
    </row>
    <row r="1736" spans="2:6" x14ac:dyDescent="0.3">
      <c r="B1736" s="27" t="s">
        <v>35</v>
      </c>
      <c r="C1736" s="28" t="s">
        <v>11</v>
      </c>
      <c r="D1736" s="28" t="s">
        <v>41</v>
      </c>
      <c r="E1736" s="28">
        <v>0.95</v>
      </c>
      <c r="F1736" s="31">
        <v>114.488158</v>
      </c>
    </row>
    <row r="1737" spans="2:6" x14ac:dyDescent="0.3">
      <c r="B1737" s="25" t="s">
        <v>35</v>
      </c>
      <c r="C1737" s="26" t="s">
        <v>11</v>
      </c>
      <c r="D1737" s="26" t="s">
        <v>41</v>
      </c>
      <c r="E1737" s="26">
        <v>0.75</v>
      </c>
      <c r="F1737" s="30">
        <v>97.807522000000006</v>
      </c>
    </row>
    <row r="1738" spans="2:6" x14ac:dyDescent="0.3">
      <c r="B1738" s="27" t="s">
        <v>35</v>
      </c>
      <c r="C1738" s="28" t="s">
        <v>11</v>
      </c>
      <c r="D1738" s="28" t="s">
        <v>41</v>
      </c>
      <c r="E1738" s="28">
        <v>0.75</v>
      </c>
      <c r="F1738" s="31">
        <v>97.807522000000006</v>
      </c>
    </row>
    <row r="1739" spans="2:6" x14ac:dyDescent="0.3">
      <c r="B1739" s="25" t="s">
        <v>35</v>
      </c>
      <c r="C1739" s="26" t="s">
        <v>11</v>
      </c>
      <c r="D1739" s="26" t="s">
        <v>41</v>
      </c>
      <c r="E1739" s="26">
        <v>0.75</v>
      </c>
      <c r="F1739" s="30">
        <v>97.807522000000006</v>
      </c>
    </row>
    <row r="1740" spans="2:6" x14ac:dyDescent="0.3">
      <c r="B1740" s="27" t="s">
        <v>35</v>
      </c>
      <c r="C1740" s="28" t="s">
        <v>11</v>
      </c>
      <c r="D1740" s="28" t="s">
        <v>41</v>
      </c>
      <c r="E1740" s="28">
        <v>0.75</v>
      </c>
      <c r="F1740" s="31">
        <v>97.807522000000006</v>
      </c>
    </row>
    <row r="1741" spans="2:6" x14ac:dyDescent="0.3">
      <c r="B1741" s="25" t="s">
        <v>35</v>
      </c>
      <c r="C1741" s="26" t="s">
        <v>11</v>
      </c>
      <c r="D1741" s="26" t="s">
        <v>41</v>
      </c>
      <c r="E1741" s="26">
        <v>0.5</v>
      </c>
      <c r="F1741" s="30">
        <v>87.161473000000001</v>
      </c>
    </row>
    <row r="1742" spans="2:6" x14ac:dyDescent="0.3">
      <c r="B1742" s="27" t="s">
        <v>35</v>
      </c>
      <c r="C1742" s="28" t="s">
        <v>11</v>
      </c>
      <c r="D1742" s="28" t="s">
        <v>41</v>
      </c>
      <c r="E1742" s="28">
        <v>0.5</v>
      </c>
      <c r="F1742" s="31">
        <v>87.161473000000001</v>
      </c>
    </row>
    <row r="1743" spans="2:6" x14ac:dyDescent="0.3">
      <c r="B1743" s="25" t="s">
        <v>35</v>
      </c>
      <c r="C1743" s="26" t="s">
        <v>11</v>
      </c>
      <c r="D1743" s="26" t="s">
        <v>41</v>
      </c>
      <c r="E1743" s="26">
        <v>0.5</v>
      </c>
      <c r="F1743" s="30">
        <v>87.161473000000001</v>
      </c>
    </row>
    <row r="1744" spans="2:6" x14ac:dyDescent="0.3">
      <c r="B1744" s="27" t="s">
        <v>35</v>
      </c>
      <c r="C1744" s="28" t="s">
        <v>11</v>
      </c>
      <c r="D1744" s="28" t="s">
        <v>41</v>
      </c>
      <c r="E1744" s="28">
        <v>0.5</v>
      </c>
      <c r="F1744" s="31">
        <v>87.161473000000001</v>
      </c>
    </row>
    <row r="1745" spans="2:6" x14ac:dyDescent="0.3">
      <c r="B1745" s="25" t="s">
        <v>35</v>
      </c>
      <c r="C1745" s="26" t="s">
        <v>11</v>
      </c>
      <c r="D1745" s="26" t="s">
        <v>41</v>
      </c>
      <c r="E1745" s="26">
        <v>0.5</v>
      </c>
      <c r="F1745" s="30">
        <v>87.161473000000001</v>
      </c>
    </row>
    <row r="1746" spans="2:6" x14ac:dyDescent="0.3">
      <c r="B1746" s="27" t="s">
        <v>35</v>
      </c>
      <c r="C1746" s="28" t="s">
        <v>11</v>
      </c>
      <c r="D1746" s="28" t="s">
        <v>41</v>
      </c>
      <c r="E1746" s="28">
        <v>0.25</v>
      </c>
      <c r="F1746" s="31">
        <v>77.629159000000001</v>
      </c>
    </row>
    <row r="1747" spans="2:6" x14ac:dyDescent="0.3">
      <c r="B1747" s="25" t="s">
        <v>35</v>
      </c>
      <c r="C1747" s="26" t="s">
        <v>11</v>
      </c>
      <c r="D1747" s="26" t="s">
        <v>41</v>
      </c>
      <c r="E1747" s="26">
        <v>0.25</v>
      </c>
      <c r="F1747" s="30">
        <v>77.629159000000001</v>
      </c>
    </row>
    <row r="1748" spans="2:6" x14ac:dyDescent="0.3">
      <c r="B1748" s="27" t="s">
        <v>35</v>
      </c>
      <c r="C1748" s="28" t="s">
        <v>11</v>
      </c>
      <c r="D1748" s="28" t="s">
        <v>41</v>
      </c>
      <c r="E1748" s="28">
        <v>0.25</v>
      </c>
      <c r="F1748" s="31">
        <v>77.629159000000001</v>
      </c>
    </row>
    <row r="1749" spans="2:6" x14ac:dyDescent="0.3">
      <c r="B1749" s="25" t="s">
        <v>35</v>
      </c>
      <c r="C1749" s="26" t="s">
        <v>11</v>
      </c>
      <c r="D1749" s="26" t="s">
        <v>41</v>
      </c>
      <c r="E1749" s="26">
        <v>0.25</v>
      </c>
      <c r="F1749" s="30">
        <v>77.629159000000001</v>
      </c>
    </row>
    <row r="1750" spans="2:6" x14ac:dyDescent="0.3">
      <c r="B1750" s="27" t="s">
        <v>35</v>
      </c>
      <c r="C1750" s="28" t="s">
        <v>11</v>
      </c>
      <c r="D1750" s="28" t="s">
        <v>41</v>
      </c>
      <c r="E1750" s="28">
        <v>0.05</v>
      </c>
      <c r="F1750" s="31">
        <v>67.044769000000002</v>
      </c>
    </row>
    <row r="1751" spans="2:6" x14ac:dyDescent="0.3">
      <c r="B1751" s="25" t="s">
        <v>35</v>
      </c>
      <c r="C1751" s="26" t="s">
        <v>11</v>
      </c>
      <c r="D1751" s="26" t="s">
        <v>41</v>
      </c>
      <c r="E1751" s="26">
        <v>0.05</v>
      </c>
      <c r="F1751" s="30">
        <v>67.044769000000002</v>
      </c>
    </row>
    <row r="1752" spans="2:6" x14ac:dyDescent="0.3">
      <c r="B1752" s="27" t="s">
        <v>35</v>
      </c>
      <c r="C1752" s="28" t="s">
        <v>11</v>
      </c>
      <c r="D1752" s="28" t="s">
        <v>41</v>
      </c>
      <c r="E1752" s="28">
        <v>0.05</v>
      </c>
      <c r="F1752" s="31">
        <v>67.044769000000002</v>
      </c>
    </row>
    <row r="1753" spans="2:6" x14ac:dyDescent="0.3">
      <c r="B1753" s="25" t="s">
        <v>35</v>
      </c>
      <c r="C1753" s="26" t="s">
        <v>11</v>
      </c>
      <c r="D1753" s="26" t="s">
        <v>41</v>
      </c>
      <c r="E1753" s="26">
        <v>0</v>
      </c>
      <c r="F1753" s="30">
        <v>56.351534000000001</v>
      </c>
    </row>
    <row r="1754" spans="2:6" x14ac:dyDescent="0.3">
      <c r="B1754" s="27" t="s">
        <v>35</v>
      </c>
      <c r="C1754" s="28" t="s">
        <v>11</v>
      </c>
      <c r="D1754" s="28" t="s">
        <v>41</v>
      </c>
      <c r="E1754" s="28" t="s">
        <v>25</v>
      </c>
      <c r="F1754" s="31">
        <v>88.472437999999997</v>
      </c>
    </row>
    <row r="1755" spans="2:6" x14ac:dyDescent="0.3">
      <c r="B1755" s="25" t="s">
        <v>35</v>
      </c>
      <c r="C1755" s="26" t="s">
        <v>11</v>
      </c>
      <c r="D1755" s="26" t="s">
        <v>42</v>
      </c>
      <c r="E1755" s="26">
        <v>1</v>
      </c>
      <c r="F1755" s="30">
        <v>338.44809500000002</v>
      </c>
    </row>
    <row r="1756" spans="2:6" x14ac:dyDescent="0.3">
      <c r="B1756" s="27" t="s">
        <v>35</v>
      </c>
      <c r="C1756" s="28" t="s">
        <v>11</v>
      </c>
      <c r="D1756" s="28" t="s">
        <v>42</v>
      </c>
      <c r="E1756" s="28">
        <v>0.95</v>
      </c>
      <c r="F1756" s="31">
        <v>298.83328699999998</v>
      </c>
    </row>
    <row r="1757" spans="2:6" x14ac:dyDescent="0.3">
      <c r="B1757" s="25" t="s">
        <v>35</v>
      </c>
      <c r="C1757" s="26" t="s">
        <v>11</v>
      </c>
      <c r="D1757" s="26" t="s">
        <v>42</v>
      </c>
      <c r="E1757" s="26">
        <v>0.95</v>
      </c>
      <c r="F1757" s="30">
        <v>298.83328699999998</v>
      </c>
    </row>
    <row r="1758" spans="2:6" x14ac:dyDescent="0.3">
      <c r="B1758" s="27" t="s">
        <v>35</v>
      </c>
      <c r="C1758" s="28" t="s">
        <v>11</v>
      </c>
      <c r="D1758" s="28" t="s">
        <v>42</v>
      </c>
      <c r="E1758" s="28">
        <v>0.95</v>
      </c>
      <c r="F1758" s="31">
        <v>298.83328699999998</v>
      </c>
    </row>
    <row r="1759" spans="2:6" x14ac:dyDescent="0.3">
      <c r="B1759" s="25" t="s">
        <v>35</v>
      </c>
      <c r="C1759" s="26" t="s">
        <v>11</v>
      </c>
      <c r="D1759" s="26" t="s">
        <v>42</v>
      </c>
      <c r="E1759" s="26">
        <v>0.75</v>
      </c>
      <c r="F1759" s="30">
        <v>274.33614299999999</v>
      </c>
    </row>
    <row r="1760" spans="2:6" x14ac:dyDescent="0.3">
      <c r="B1760" s="27" t="s">
        <v>35</v>
      </c>
      <c r="C1760" s="28" t="s">
        <v>11</v>
      </c>
      <c r="D1760" s="28" t="s">
        <v>42</v>
      </c>
      <c r="E1760" s="28">
        <v>0.75</v>
      </c>
      <c r="F1760" s="31">
        <v>274.33614299999999</v>
      </c>
    </row>
    <row r="1761" spans="2:6" x14ac:dyDescent="0.3">
      <c r="B1761" s="25" t="s">
        <v>35</v>
      </c>
      <c r="C1761" s="26" t="s">
        <v>11</v>
      </c>
      <c r="D1761" s="26" t="s">
        <v>42</v>
      </c>
      <c r="E1761" s="26">
        <v>0.75</v>
      </c>
      <c r="F1761" s="30">
        <v>274.33614299999999</v>
      </c>
    </row>
    <row r="1762" spans="2:6" x14ac:dyDescent="0.3">
      <c r="B1762" s="27" t="s">
        <v>35</v>
      </c>
      <c r="C1762" s="28" t="s">
        <v>11</v>
      </c>
      <c r="D1762" s="28" t="s">
        <v>42</v>
      </c>
      <c r="E1762" s="28">
        <v>0.75</v>
      </c>
      <c r="F1762" s="31">
        <v>274.33614299999999</v>
      </c>
    </row>
    <row r="1763" spans="2:6" x14ac:dyDescent="0.3">
      <c r="B1763" s="25" t="s">
        <v>35</v>
      </c>
      <c r="C1763" s="26" t="s">
        <v>11</v>
      </c>
      <c r="D1763" s="26" t="s">
        <v>42</v>
      </c>
      <c r="E1763" s="26">
        <v>0.5</v>
      </c>
      <c r="F1763" s="30">
        <v>254.99732900000001</v>
      </c>
    </row>
    <row r="1764" spans="2:6" x14ac:dyDescent="0.3">
      <c r="B1764" s="27" t="s">
        <v>35</v>
      </c>
      <c r="C1764" s="28" t="s">
        <v>11</v>
      </c>
      <c r="D1764" s="28" t="s">
        <v>42</v>
      </c>
      <c r="E1764" s="28">
        <v>0.5</v>
      </c>
      <c r="F1764" s="31">
        <v>254.99732900000001</v>
      </c>
    </row>
    <row r="1765" spans="2:6" x14ac:dyDescent="0.3">
      <c r="B1765" s="25" t="s">
        <v>35</v>
      </c>
      <c r="C1765" s="26" t="s">
        <v>11</v>
      </c>
      <c r="D1765" s="26" t="s">
        <v>42</v>
      </c>
      <c r="E1765" s="26">
        <v>0.5</v>
      </c>
      <c r="F1765" s="30">
        <v>254.99732900000001</v>
      </c>
    </row>
    <row r="1766" spans="2:6" x14ac:dyDescent="0.3">
      <c r="B1766" s="27" t="s">
        <v>35</v>
      </c>
      <c r="C1766" s="28" t="s">
        <v>11</v>
      </c>
      <c r="D1766" s="28" t="s">
        <v>42</v>
      </c>
      <c r="E1766" s="28">
        <v>0.5</v>
      </c>
      <c r="F1766" s="31">
        <v>254.99732900000001</v>
      </c>
    </row>
    <row r="1767" spans="2:6" x14ac:dyDescent="0.3">
      <c r="B1767" s="25" t="s">
        <v>35</v>
      </c>
      <c r="C1767" s="26" t="s">
        <v>11</v>
      </c>
      <c r="D1767" s="26" t="s">
        <v>42</v>
      </c>
      <c r="E1767" s="26">
        <v>0.5</v>
      </c>
      <c r="F1767" s="30">
        <v>254.99732900000001</v>
      </c>
    </row>
    <row r="1768" spans="2:6" x14ac:dyDescent="0.3">
      <c r="B1768" s="27" t="s">
        <v>35</v>
      </c>
      <c r="C1768" s="28" t="s">
        <v>11</v>
      </c>
      <c r="D1768" s="28" t="s">
        <v>42</v>
      </c>
      <c r="E1768" s="28">
        <v>0.25</v>
      </c>
      <c r="F1768" s="31">
        <v>235.59048200000001</v>
      </c>
    </row>
    <row r="1769" spans="2:6" x14ac:dyDescent="0.3">
      <c r="B1769" s="25" t="s">
        <v>35</v>
      </c>
      <c r="C1769" s="26" t="s">
        <v>11</v>
      </c>
      <c r="D1769" s="26" t="s">
        <v>42</v>
      </c>
      <c r="E1769" s="26">
        <v>0.25</v>
      </c>
      <c r="F1769" s="30">
        <v>235.59048200000001</v>
      </c>
    </row>
    <row r="1770" spans="2:6" x14ac:dyDescent="0.3">
      <c r="B1770" s="27" t="s">
        <v>35</v>
      </c>
      <c r="C1770" s="28" t="s">
        <v>11</v>
      </c>
      <c r="D1770" s="28" t="s">
        <v>42</v>
      </c>
      <c r="E1770" s="28">
        <v>0.25</v>
      </c>
      <c r="F1770" s="31">
        <v>235.59048200000001</v>
      </c>
    </row>
    <row r="1771" spans="2:6" x14ac:dyDescent="0.3">
      <c r="B1771" s="25" t="s">
        <v>35</v>
      </c>
      <c r="C1771" s="26" t="s">
        <v>11</v>
      </c>
      <c r="D1771" s="26" t="s">
        <v>42</v>
      </c>
      <c r="E1771" s="26">
        <v>0.25</v>
      </c>
      <c r="F1771" s="30">
        <v>235.59048200000001</v>
      </c>
    </row>
    <row r="1772" spans="2:6" x14ac:dyDescent="0.3">
      <c r="B1772" s="27" t="s">
        <v>35</v>
      </c>
      <c r="C1772" s="28" t="s">
        <v>11</v>
      </c>
      <c r="D1772" s="28" t="s">
        <v>42</v>
      </c>
      <c r="E1772" s="28">
        <v>0.05</v>
      </c>
      <c r="F1772" s="31">
        <v>211.68242100000001</v>
      </c>
    </row>
    <row r="1773" spans="2:6" x14ac:dyDescent="0.3">
      <c r="B1773" s="25" t="s">
        <v>35</v>
      </c>
      <c r="C1773" s="26" t="s">
        <v>11</v>
      </c>
      <c r="D1773" s="26" t="s">
        <v>42</v>
      </c>
      <c r="E1773" s="26">
        <v>0.05</v>
      </c>
      <c r="F1773" s="30">
        <v>211.68242100000001</v>
      </c>
    </row>
    <row r="1774" spans="2:6" x14ac:dyDescent="0.3">
      <c r="B1774" s="27" t="s">
        <v>35</v>
      </c>
      <c r="C1774" s="28" t="s">
        <v>11</v>
      </c>
      <c r="D1774" s="28" t="s">
        <v>42</v>
      </c>
      <c r="E1774" s="28">
        <v>0.05</v>
      </c>
      <c r="F1774" s="31">
        <v>211.68242100000001</v>
      </c>
    </row>
    <row r="1775" spans="2:6" x14ac:dyDescent="0.3">
      <c r="B1775" s="25" t="s">
        <v>35</v>
      </c>
      <c r="C1775" s="26" t="s">
        <v>11</v>
      </c>
      <c r="D1775" s="26" t="s">
        <v>42</v>
      </c>
      <c r="E1775" s="26">
        <v>0</v>
      </c>
      <c r="F1775" s="30">
        <v>186.244462</v>
      </c>
    </row>
    <row r="1776" spans="2:6" x14ac:dyDescent="0.3">
      <c r="B1776" s="27" t="s">
        <v>35</v>
      </c>
      <c r="C1776" s="28" t="s">
        <v>11</v>
      </c>
      <c r="D1776" s="28" t="s">
        <v>42</v>
      </c>
      <c r="E1776" s="28" t="s">
        <v>25</v>
      </c>
      <c r="F1776" s="31">
        <v>255.14311499999999</v>
      </c>
    </row>
    <row r="1777" spans="2:6" x14ac:dyDescent="0.3">
      <c r="B1777" s="25" t="s">
        <v>35</v>
      </c>
      <c r="C1777" s="26" t="s">
        <v>11</v>
      </c>
      <c r="D1777" s="26" t="s">
        <v>43</v>
      </c>
      <c r="E1777" s="26">
        <v>1</v>
      </c>
      <c r="F1777" s="30">
        <v>23553200.350000001</v>
      </c>
    </row>
    <row r="1778" spans="2:6" x14ac:dyDescent="0.3">
      <c r="B1778" s="27" t="s">
        <v>35</v>
      </c>
      <c r="C1778" s="28" t="s">
        <v>11</v>
      </c>
      <c r="D1778" s="28" t="s">
        <v>43</v>
      </c>
      <c r="E1778" s="28">
        <v>0.95</v>
      </c>
      <c r="F1778" s="31">
        <v>19463578.460000001</v>
      </c>
    </row>
    <row r="1779" spans="2:6" x14ac:dyDescent="0.3">
      <c r="B1779" s="25" t="s">
        <v>35</v>
      </c>
      <c r="C1779" s="26" t="s">
        <v>11</v>
      </c>
      <c r="D1779" s="26" t="s">
        <v>43</v>
      </c>
      <c r="E1779" s="26">
        <v>0.95</v>
      </c>
      <c r="F1779" s="30">
        <v>19463578.460000001</v>
      </c>
    </row>
    <row r="1780" spans="2:6" x14ac:dyDescent="0.3">
      <c r="B1780" s="27" t="s">
        <v>35</v>
      </c>
      <c r="C1780" s="28" t="s">
        <v>11</v>
      </c>
      <c r="D1780" s="28" t="s">
        <v>43</v>
      </c>
      <c r="E1780" s="28">
        <v>0.95</v>
      </c>
      <c r="F1780" s="31">
        <v>19463578.460000001</v>
      </c>
    </row>
    <row r="1781" spans="2:6" x14ac:dyDescent="0.3">
      <c r="B1781" s="25" t="s">
        <v>35</v>
      </c>
      <c r="C1781" s="26" t="s">
        <v>11</v>
      </c>
      <c r="D1781" s="26" t="s">
        <v>43</v>
      </c>
      <c r="E1781" s="26">
        <v>0.75</v>
      </c>
      <c r="F1781" s="30">
        <v>16049993.810000001</v>
      </c>
    </row>
    <row r="1782" spans="2:6" x14ac:dyDescent="0.3">
      <c r="B1782" s="27" t="s">
        <v>35</v>
      </c>
      <c r="C1782" s="28" t="s">
        <v>11</v>
      </c>
      <c r="D1782" s="28" t="s">
        <v>43</v>
      </c>
      <c r="E1782" s="28">
        <v>0.75</v>
      </c>
      <c r="F1782" s="31">
        <v>16049993.810000001</v>
      </c>
    </row>
    <row r="1783" spans="2:6" x14ac:dyDescent="0.3">
      <c r="B1783" s="25" t="s">
        <v>35</v>
      </c>
      <c r="C1783" s="26" t="s">
        <v>11</v>
      </c>
      <c r="D1783" s="26" t="s">
        <v>43</v>
      </c>
      <c r="E1783" s="26">
        <v>0.75</v>
      </c>
      <c r="F1783" s="30">
        <v>16049993.810000001</v>
      </c>
    </row>
    <row r="1784" spans="2:6" x14ac:dyDescent="0.3">
      <c r="B1784" s="27" t="s">
        <v>35</v>
      </c>
      <c r="C1784" s="28" t="s">
        <v>11</v>
      </c>
      <c r="D1784" s="28" t="s">
        <v>43</v>
      </c>
      <c r="E1784" s="28">
        <v>0.75</v>
      </c>
      <c r="F1784" s="31">
        <v>16049993.810000001</v>
      </c>
    </row>
    <row r="1785" spans="2:6" x14ac:dyDescent="0.3">
      <c r="B1785" s="25" t="s">
        <v>35</v>
      </c>
      <c r="C1785" s="26" t="s">
        <v>11</v>
      </c>
      <c r="D1785" s="26" t="s">
        <v>43</v>
      </c>
      <c r="E1785" s="26">
        <v>0.5</v>
      </c>
      <c r="F1785" s="30">
        <v>14064519.23</v>
      </c>
    </row>
    <row r="1786" spans="2:6" x14ac:dyDescent="0.3">
      <c r="B1786" s="27" t="s">
        <v>35</v>
      </c>
      <c r="C1786" s="28" t="s">
        <v>11</v>
      </c>
      <c r="D1786" s="28" t="s">
        <v>43</v>
      </c>
      <c r="E1786" s="28">
        <v>0.5</v>
      </c>
      <c r="F1786" s="31">
        <v>14064519.23</v>
      </c>
    </row>
    <row r="1787" spans="2:6" x14ac:dyDescent="0.3">
      <c r="B1787" s="25" t="s">
        <v>35</v>
      </c>
      <c r="C1787" s="26" t="s">
        <v>11</v>
      </c>
      <c r="D1787" s="26" t="s">
        <v>43</v>
      </c>
      <c r="E1787" s="26">
        <v>0.5</v>
      </c>
      <c r="F1787" s="30">
        <v>14064519.23</v>
      </c>
    </row>
    <row r="1788" spans="2:6" x14ac:dyDescent="0.3">
      <c r="B1788" s="27" t="s">
        <v>35</v>
      </c>
      <c r="C1788" s="28" t="s">
        <v>11</v>
      </c>
      <c r="D1788" s="28" t="s">
        <v>43</v>
      </c>
      <c r="E1788" s="28">
        <v>0.5</v>
      </c>
      <c r="F1788" s="31">
        <v>14064519.23</v>
      </c>
    </row>
    <row r="1789" spans="2:6" x14ac:dyDescent="0.3">
      <c r="B1789" s="25" t="s">
        <v>35</v>
      </c>
      <c r="C1789" s="26" t="s">
        <v>11</v>
      </c>
      <c r="D1789" s="26" t="s">
        <v>43</v>
      </c>
      <c r="E1789" s="26">
        <v>0.5</v>
      </c>
      <c r="F1789" s="30">
        <v>14064519.23</v>
      </c>
    </row>
    <row r="1790" spans="2:6" x14ac:dyDescent="0.3">
      <c r="B1790" s="27" t="s">
        <v>35</v>
      </c>
      <c r="C1790" s="28" t="s">
        <v>11</v>
      </c>
      <c r="D1790" s="28" t="s">
        <v>43</v>
      </c>
      <c r="E1790" s="28">
        <v>0.25</v>
      </c>
      <c r="F1790" s="31">
        <v>12114072.439999999</v>
      </c>
    </row>
    <row r="1791" spans="2:6" x14ac:dyDescent="0.3">
      <c r="B1791" s="25" t="s">
        <v>35</v>
      </c>
      <c r="C1791" s="26" t="s">
        <v>11</v>
      </c>
      <c r="D1791" s="26" t="s">
        <v>43</v>
      </c>
      <c r="E1791" s="26">
        <v>0.25</v>
      </c>
      <c r="F1791" s="30">
        <v>12114072.439999999</v>
      </c>
    </row>
    <row r="1792" spans="2:6" x14ac:dyDescent="0.3">
      <c r="B1792" s="27" t="s">
        <v>35</v>
      </c>
      <c r="C1792" s="28" t="s">
        <v>11</v>
      </c>
      <c r="D1792" s="28" t="s">
        <v>43</v>
      </c>
      <c r="E1792" s="28">
        <v>0.25</v>
      </c>
      <c r="F1792" s="31">
        <v>12114072.439999999</v>
      </c>
    </row>
    <row r="1793" spans="2:6" x14ac:dyDescent="0.3">
      <c r="B1793" s="25" t="s">
        <v>35</v>
      </c>
      <c r="C1793" s="26" t="s">
        <v>11</v>
      </c>
      <c r="D1793" s="26" t="s">
        <v>43</v>
      </c>
      <c r="E1793" s="26">
        <v>0.25</v>
      </c>
      <c r="F1793" s="30">
        <v>12114072.439999999</v>
      </c>
    </row>
    <row r="1794" spans="2:6" x14ac:dyDescent="0.3">
      <c r="B1794" s="27" t="s">
        <v>35</v>
      </c>
      <c r="C1794" s="28" t="s">
        <v>11</v>
      </c>
      <c r="D1794" s="28" t="s">
        <v>43</v>
      </c>
      <c r="E1794" s="28">
        <v>0.05</v>
      </c>
      <c r="F1794" s="31">
        <v>9655449.9250000007</v>
      </c>
    </row>
    <row r="1795" spans="2:6" x14ac:dyDescent="0.3">
      <c r="B1795" s="25" t="s">
        <v>35</v>
      </c>
      <c r="C1795" s="26" t="s">
        <v>11</v>
      </c>
      <c r="D1795" s="26" t="s">
        <v>43</v>
      </c>
      <c r="E1795" s="26">
        <v>0.05</v>
      </c>
      <c r="F1795" s="30">
        <v>9655449.9250000007</v>
      </c>
    </row>
    <row r="1796" spans="2:6" x14ac:dyDescent="0.3">
      <c r="B1796" s="27" t="s">
        <v>35</v>
      </c>
      <c r="C1796" s="28" t="s">
        <v>11</v>
      </c>
      <c r="D1796" s="28" t="s">
        <v>43</v>
      </c>
      <c r="E1796" s="28">
        <v>0.05</v>
      </c>
      <c r="F1796" s="31">
        <v>9655449.9250000007</v>
      </c>
    </row>
    <row r="1797" spans="2:6" x14ac:dyDescent="0.3">
      <c r="B1797" s="25" t="s">
        <v>35</v>
      </c>
      <c r="C1797" s="26" t="s">
        <v>11</v>
      </c>
      <c r="D1797" s="26" t="s">
        <v>43</v>
      </c>
      <c r="E1797" s="26">
        <v>0</v>
      </c>
      <c r="F1797" s="30">
        <v>5946057.273</v>
      </c>
    </row>
    <row r="1798" spans="2:6" x14ac:dyDescent="0.3">
      <c r="B1798" s="27" t="s">
        <v>35</v>
      </c>
      <c r="C1798" s="28" t="s">
        <v>11</v>
      </c>
      <c r="D1798" s="28" t="s">
        <v>43</v>
      </c>
      <c r="E1798" s="28" t="s">
        <v>25</v>
      </c>
      <c r="F1798" s="31">
        <v>14210957.34</v>
      </c>
    </row>
    <row r="1799" spans="2:6" x14ac:dyDescent="0.3">
      <c r="B1799" s="25" t="s">
        <v>35</v>
      </c>
      <c r="C1799" s="26" t="s">
        <v>11</v>
      </c>
      <c r="D1799" s="26" t="s">
        <v>44</v>
      </c>
      <c r="E1799" s="26">
        <v>1</v>
      </c>
      <c r="F1799" s="30">
        <v>147.13142400000001</v>
      </c>
    </row>
    <row r="1800" spans="2:6" x14ac:dyDescent="0.3">
      <c r="B1800" s="27" t="s">
        <v>35</v>
      </c>
      <c r="C1800" s="28" t="s">
        <v>11</v>
      </c>
      <c r="D1800" s="28" t="s">
        <v>44</v>
      </c>
      <c r="E1800" s="28">
        <v>0.95</v>
      </c>
      <c r="F1800" s="31">
        <v>120.212566</v>
      </c>
    </row>
    <row r="1801" spans="2:6" x14ac:dyDescent="0.3">
      <c r="B1801" s="25" t="s">
        <v>35</v>
      </c>
      <c r="C1801" s="26" t="s">
        <v>11</v>
      </c>
      <c r="D1801" s="26" t="s">
        <v>44</v>
      </c>
      <c r="E1801" s="26">
        <v>0.95</v>
      </c>
      <c r="F1801" s="30">
        <v>120.212566</v>
      </c>
    </row>
    <row r="1802" spans="2:6" x14ac:dyDescent="0.3">
      <c r="B1802" s="27" t="s">
        <v>35</v>
      </c>
      <c r="C1802" s="28" t="s">
        <v>11</v>
      </c>
      <c r="D1802" s="28" t="s">
        <v>44</v>
      </c>
      <c r="E1802" s="28">
        <v>0.95</v>
      </c>
      <c r="F1802" s="31">
        <v>120.212566</v>
      </c>
    </row>
    <row r="1803" spans="2:6" x14ac:dyDescent="0.3">
      <c r="B1803" s="25" t="s">
        <v>35</v>
      </c>
      <c r="C1803" s="26" t="s">
        <v>11</v>
      </c>
      <c r="D1803" s="26" t="s">
        <v>44</v>
      </c>
      <c r="E1803" s="26">
        <v>0.75</v>
      </c>
      <c r="F1803" s="30">
        <v>102.697898</v>
      </c>
    </row>
    <row r="1804" spans="2:6" x14ac:dyDescent="0.3">
      <c r="B1804" s="27" t="s">
        <v>35</v>
      </c>
      <c r="C1804" s="28" t="s">
        <v>11</v>
      </c>
      <c r="D1804" s="28" t="s">
        <v>44</v>
      </c>
      <c r="E1804" s="28">
        <v>0.75</v>
      </c>
      <c r="F1804" s="31">
        <v>102.697898</v>
      </c>
    </row>
    <row r="1805" spans="2:6" x14ac:dyDescent="0.3">
      <c r="B1805" s="25" t="s">
        <v>35</v>
      </c>
      <c r="C1805" s="26" t="s">
        <v>11</v>
      </c>
      <c r="D1805" s="26" t="s">
        <v>44</v>
      </c>
      <c r="E1805" s="26">
        <v>0.75</v>
      </c>
      <c r="F1805" s="30">
        <v>102.697898</v>
      </c>
    </row>
    <row r="1806" spans="2:6" x14ac:dyDescent="0.3">
      <c r="B1806" s="27" t="s">
        <v>35</v>
      </c>
      <c r="C1806" s="28" t="s">
        <v>11</v>
      </c>
      <c r="D1806" s="28" t="s">
        <v>44</v>
      </c>
      <c r="E1806" s="28">
        <v>0.75</v>
      </c>
      <c r="F1806" s="31">
        <v>102.697898</v>
      </c>
    </row>
    <row r="1807" spans="2:6" x14ac:dyDescent="0.3">
      <c r="B1807" s="25" t="s">
        <v>35</v>
      </c>
      <c r="C1807" s="26" t="s">
        <v>11</v>
      </c>
      <c r="D1807" s="26" t="s">
        <v>44</v>
      </c>
      <c r="E1807" s="26">
        <v>0.5</v>
      </c>
      <c r="F1807" s="30">
        <v>91.519547000000003</v>
      </c>
    </row>
    <row r="1808" spans="2:6" x14ac:dyDescent="0.3">
      <c r="B1808" s="27" t="s">
        <v>35</v>
      </c>
      <c r="C1808" s="28" t="s">
        <v>11</v>
      </c>
      <c r="D1808" s="28" t="s">
        <v>44</v>
      </c>
      <c r="E1808" s="28">
        <v>0.5</v>
      </c>
      <c r="F1808" s="31">
        <v>91.519547000000003</v>
      </c>
    </row>
    <row r="1809" spans="2:6" x14ac:dyDescent="0.3">
      <c r="B1809" s="25" t="s">
        <v>35</v>
      </c>
      <c r="C1809" s="26" t="s">
        <v>11</v>
      </c>
      <c r="D1809" s="26" t="s">
        <v>44</v>
      </c>
      <c r="E1809" s="26">
        <v>0.5</v>
      </c>
      <c r="F1809" s="30">
        <v>91.519547000000003</v>
      </c>
    </row>
    <row r="1810" spans="2:6" x14ac:dyDescent="0.3">
      <c r="B1810" s="27" t="s">
        <v>35</v>
      </c>
      <c r="C1810" s="28" t="s">
        <v>11</v>
      </c>
      <c r="D1810" s="28" t="s">
        <v>44</v>
      </c>
      <c r="E1810" s="28">
        <v>0.5</v>
      </c>
      <c r="F1810" s="31">
        <v>91.519547000000003</v>
      </c>
    </row>
    <row r="1811" spans="2:6" x14ac:dyDescent="0.3">
      <c r="B1811" s="25" t="s">
        <v>35</v>
      </c>
      <c r="C1811" s="26" t="s">
        <v>11</v>
      </c>
      <c r="D1811" s="26" t="s">
        <v>44</v>
      </c>
      <c r="E1811" s="26">
        <v>0.5</v>
      </c>
      <c r="F1811" s="30">
        <v>91.519547000000003</v>
      </c>
    </row>
    <row r="1812" spans="2:6" x14ac:dyDescent="0.3">
      <c r="B1812" s="27" t="s">
        <v>35</v>
      </c>
      <c r="C1812" s="28" t="s">
        <v>11</v>
      </c>
      <c r="D1812" s="28" t="s">
        <v>44</v>
      </c>
      <c r="E1812" s="28">
        <v>0.25</v>
      </c>
      <c r="F1812" s="31">
        <v>81.510615999999999</v>
      </c>
    </row>
    <row r="1813" spans="2:6" x14ac:dyDescent="0.3">
      <c r="B1813" s="25" t="s">
        <v>35</v>
      </c>
      <c r="C1813" s="26" t="s">
        <v>11</v>
      </c>
      <c r="D1813" s="26" t="s">
        <v>44</v>
      </c>
      <c r="E1813" s="26">
        <v>0.25</v>
      </c>
      <c r="F1813" s="30">
        <v>81.510615999999999</v>
      </c>
    </row>
    <row r="1814" spans="2:6" x14ac:dyDescent="0.3">
      <c r="B1814" s="27" t="s">
        <v>35</v>
      </c>
      <c r="C1814" s="28" t="s">
        <v>11</v>
      </c>
      <c r="D1814" s="28" t="s">
        <v>44</v>
      </c>
      <c r="E1814" s="28">
        <v>0.25</v>
      </c>
      <c r="F1814" s="31">
        <v>81.510615999999999</v>
      </c>
    </row>
    <row r="1815" spans="2:6" x14ac:dyDescent="0.3">
      <c r="B1815" s="25" t="s">
        <v>35</v>
      </c>
      <c r="C1815" s="26" t="s">
        <v>11</v>
      </c>
      <c r="D1815" s="26" t="s">
        <v>44</v>
      </c>
      <c r="E1815" s="26">
        <v>0.25</v>
      </c>
      <c r="F1815" s="30">
        <v>81.510615999999999</v>
      </c>
    </row>
    <row r="1816" spans="2:6" x14ac:dyDescent="0.3">
      <c r="B1816" s="27" t="s">
        <v>35</v>
      </c>
      <c r="C1816" s="28" t="s">
        <v>11</v>
      </c>
      <c r="D1816" s="28" t="s">
        <v>44</v>
      </c>
      <c r="E1816" s="28">
        <v>0.05</v>
      </c>
      <c r="F1816" s="31">
        <v>70.397007000000002</v>
      </c>
    </row>
    <row r="1817" spans="2:6" x14ac:dyDescent="0.3">
      <c r="B1817" s="25" t="s">
        <v>35</v>
      </c>
      <c r="C1817" s="26" t="s">
        <v>11</v>
      </c>
      <c r="D1817" s="26" t="s">
        <v>44</v>
      </c>
      <c r="E1817" s="26">
        <v>0.05</v>
      </c>
      <c r="F1817" s="30">
        <v>70.397007000000002</v>
      </c>
    </row>
    <row r="1818" spans="2:6" x14ac:dyDescent="0.3">
      <c r="B1818" s="27" t="s">
        <v>35</v>
      </c>
      <c r="C1818" s="28" t="s">
        <v>11</v>
      </c>
      <c r="D1818" s="28" t="s">
        <v>44</v>
      </c>
      <c r="E1818" s="28">
        <v>0.05</v>
      </c>
      <c r="F1818" s="31">
        <v>70.397007000000002</v>
      </c>
    </row>
    <row r="1819" spans="2:6" x14ac:dyDescent="0.3">
      <c r="B1819" s="25" t="s">
        <v>35</v>
      </c>
      <c r="C1819" s="26" t="s">
        <v>11</v>
      </c>
      <c r="D1819" s="26" t="s">
        <v>44</v>
      </c>
      <c r="E1819" s="26">
        <v>0</v>
      </c>
      <c r="F1819" s="30">
        <v>59.169111000000001</v>
      </c>
    </row>
    <row r="1820" spans="2:6" x14ac:dyDescent="0.3">
      <c r="B1820" s="27" t="s">
        <v>35</v>
      </c>
      <c r="C1820" s="28" t="s">
        <v>11</v>
      </c>
      <c r="D1820" s="28" t="s">
        <v>44</v>
      </c>
      <c r="E1820" s="28" t="s">
        <v>25</v>
      </c>
      <c r="F1820" s="31">
        <v>92.896060000000006</v>
      </c>
    </row>
    <row r="1821" spans="2:6" x14ac:dyDescent="0.3">
      <c r="B1821" s="25" t="s">
        <v>35</v>
      </c>
      <c r="C1821" s="26" t="s">
        <v>12</v>
      </c>
      <c r="D1821" s="26" t="s">
        <v>36</v>
      </c>
      <c r="E1821" s="26">
        <v>1</v>
      </c>
      <c r="F1821" s="30">
        <v>230926</v>
      </c>
    </row>
    <row r="1822" spans="2:6" x14ac:dyDescent="0.3">
      <c r="B1822" s="27" t="s">
        <v>35</v>
      </c>
      <c r="C1822" s="28" t="s">
        <v>12</v>
      </c>
      <c r="D1822" s="28" t="s">
        <v>36</v>
      </c>
      <c r="E1822" s="28">
        <v>0.95</v>
      </c>
      <c r="F1822" s="31">
        <v>189070.66250000001</v>
      </c>
    </row>
    <row r="1823" spans="2:6" x14ac:dyDescent="0.3">
      <c r="B1823" s="25" t="s">
        <v>35</v>
      </c>
      <c r="C1823" s="26" t="s">
        <v>12</v>
      </c>
      <c r="D1823" s="26" t="s">
        <v>36</v>
      </c>
      <c r="E1823" s="26">
        <v>0.95</v>
      </c>
      <c r="F1823" s="30">
        <v>189070.66250000001</v>
      </c>
    </row>
    <row r="1824" spans="2:6" x14ac:dyDescent="0.3">
      <c r="B1824" s="27" t="s">
        <v>35</v>
      </c>
      <c r="C1824" s="28" t="s">
        <v>12</v>
      </c>
      <c r="D1824" s="28" t="s">
        <v>36</v>
      </c>
      <c r="E1824" s="28">
        <v>0.95</v>
      </c>
      <c r="F1824" s="31">
        <v>189070.66250000001</v>
      </c>
    </row>
    <row r="1825" spans="2:6" x14ac:dyDescent="0.3">
      <c r="B1825" s="25" t="s">
        <v>35</v>
      </c>
      <c r="C1825" s="26" t="s">
        <v>12</v>
      </c>
      <c r="D1825" s="26" t="s">
        <v>36</v>
      </c>
      <c r="E1825" s="26">
        <v>0.75</v>
      </c>
      <c r="F1825" s="30">
        <v>168693.4</v>
      </c>
    </row>
    <row r="1826" spans="2:6" x14ac:dyDescent="0.3">
      <c r="B1826" s="27" t="s">
        <v>35</v>
      </c>
      <c r="C1826" s="28" t="s">
        <v>12</v>
      </c>
      <c r="D1826" s="28" t="s">
        <v>36</v>
      </c>
      <c r="E1826" s="28">
        <v>0.75</v>
      </c>
      <c r="F1826" s="31">
        <v>168693.4</v>
      </c>
    </row>
    <row r="1827" spans="2:6" x14ac:dyDescent="0.3">
      <c r="B1827" s="25" t="s">
        <v>35</v>
      </c>
      <c r="C1827" s="26" t="s">
        <v>12</v>
      </c>
      <c r="D1827" s="26" t="s">
        <v>36</v>
      </c>
      <c r="E1827" s="26">
        <v>0.75</v>
      </c>
      <c r="F1827" s="30">
        <v>168693.4</v>
      </c>
    </row>
    <row r="1828" spans="2:6" x14ac:dyDescent="0.3">
      <c r="B1828" s="27" t="s">
        <v>35</v>
      </c>
      <c r="C1828" s="28" t="s">
        <v>12</v>
      </c>
      <c r="D1828" s="28" t="s">
        <v>36</v>
      </c>
      <c r="E1828" s="28">
        <v>0.75</v>
      </c>
      <c r="F1828" s="31">
        <v>168693.4</v>
      </c>
    </row>
    <row r="1829" spans="2:6" x14ac:dyDescent="0.3">
      <c r="B1829" s="25" t="s">
        <v>35</v>
      </c>
      <c r="C1829" s="26" t="s">
        <v>12</v>
      </c>
      <c r="D1829" s="26" t="s">
        <v>36</v>
      </c>
      <c r="E1829" s="26">
        <v>0.5</v>
      </c>
      <c r="F1829" s="30">
        <v>155997.36249999999</v>
      </c>
    </row>
    <row r="1830" spans="2:6" x14ac:dyDescent="0.3">
      <c r="B1830" s="27" t="s">
        <v>35</v>
      </c>
      <c r="C1830" s="28" t="s">
        <v>12</v>
      </c>
      <c r="D1830" s="28" t="s">
        <v>36</v>
      </c>
      <c r="E1830" s="28">
        <v>0.5</v>
      </c>
      <c r="F1830" s="31">
        <v>155997.36249999999</v>
      </c>
    </row>
    <row r="1831" spans="2:6" x14ac:dyDescent="0.3">
      <c r="B1831" s="25" t="s">
        <v>35</v>
      </c>
      <c r="C1831" s="26" t="s">
        <v>12</v>
      </c>
      <c r="D1831" s="26" t="s">
        <v>36</v>
      </c>
      <c r="E1831" s="26">
        <v>0.5</v>
      </c>
      <c r="F1831" s="30">
        <v>155997.36249999999</v>
      </c>
    </row>
    <row r="1832" spans="2:6" x14ac:dyDescent="0.3">
      <c r="B1832" s="27" t="s">
        <v>35</v>
      </c>
      <c r="C1832" s="28" t="s">
        <v>12</v>
      </c>
      <c r="D1832" s="28" t="s">
        <v>36</v>
      </c>
      <c r="E1832" s="28">
        <v>0.5</v>
      </c>
      <c r="F1832" s="31">
        <v>155997.36249999999</v>
      </c>
    </row>
    <row r="1833" spans="2:6" x14ac:dyDescent="0.3">
      <c r="B1833" s="25" t="s">
        <v>35</v>
      </c>
      <c r="C1833" s="26" t="s">
        <v>12</v>
      </c>
      <c r="D1833" s="26" t="s">
        <v>36</v>
      </c>
      <c r="E1833" s="26">
        <v>0.5</v>
      </c>
      <c r="F1833" s="30">
        <v>155997.36249999999</v>
      </c>
    </row>
    <row r="1834" spans="2:6" x14ac:dyDescent="0.3">
      <c r="B1834" s="27" t="s">
        <v>35</v>
      </c>
      <c r="C1834" s="28" t="s">
        <v>12</v>
      </c>
      <c r="D1834" s="28" t="s">
        <v>36</v>
      </c>
      <c r="E1834" s="28">
        <v>0.25</v>
      </c>
      <c r="F1834" s="31">
        <v>143301.32500000001</v>
      </c>
    </row>
    <row r="1835" spans="2:6" x14ac:dyDescent="0.3">
      <c r="B1835" s="25" t="s">
        <v>35</v>
      </c>
      <c r="C1835" s="26" t="s">
        <v>12</v>
      </c>
      <c r="D1835" s="26" t="s">
        <v>36</v>
      </c>
      <c r="E1835" s="26">
        <v>0.25</v>
      </c>
      <c r="F1835" s="30">
        <v>143301.32500000001</v>
      </c>
    </row>
    <row r="1836" spans="2:6" x14ac:dyDescent="0.3">
      <c r="B1836" s="27" t="s">
        <v>35</v>
      </c>
      <c r="C1836" s="28" t="s">
        <v>12</v>
      </c>
      <c r="D1836" s="28" t="s">
        <v>36</v>
      </c>
      <c r="E1836" s="28">
        <v>0.25</v>
      </c>
      <c r="F1836" s="31">
        <v>143301.32500000001</v>
      </c>
    </row>
    <row r="1837" spans="2:6" x14ac:dyDescent="0.3">
      <c r="B1837" s="25" t="s">
        <v>35</v>
      </c>
      <c r="C1837" s="26" t="s">
        <v>12</v>
      </c>
      <c r="D1837" s="26" t="s">
        <v>36</v>
      </c>
      <c r="E1837" s="26">
        <v>0.25</v>
      </c>
      <c r="F1837" s="30">
        <v>143301.32500000001</v>
      </c>
    </row>
    <row r="1838" spans="2:6" x14ac:dyDescent="0.3">
      <c r="B1838" s="27" t="s">
        <v>35</v>
      </c>
      <c r="C1838" s="28" t="s">
        <v>12</v>
      </c>
      <c r="D1838" s="28" t="s">
        <v>36</v>
      </c>
      <c r="E1838" s="28">
        <v>0.05</v>
      </c>
      <c r="F1838" s="31">
        <v>124954.45</v>
      </c>
    </row>
    <row r="1839" spans="2:6" x14ac:dyDescent="0.3">
      <c r="B1839" s="25" t="s">
        <v>35</v>
      </c>
      <c r="C1839" s="26" t="s">
        <v>12</v>
      </c>
      <c r="D1839" s="26" t="s">
        <v>36</v>
      </c>
      <c r="E1839" s="26">
        <v>0.05</v>
      </c>
      <c r="F1839" s="30">
        <v>124954.45</v>
      </c>
    </row>
    <row r="1840" spans="2:6" x14ac:dyDescent="0.3">
      <c r="B1840" s="27" t="s">
        <v>35</v>
      </c>
      <c r="C1840" s="28" t="s">
        <v>12</v>
      </c>
      <c r="D1840" s="28" t="s">
        <v>36</v>
      </c>
      <c r="E1840" s="28">
        <v>0.05</v>
      </c>
      <c r="F1840" s="31">
        <v>124954.45</v>
      </c>
    </row>
    <row r="1841" spans="2:6" x14ac:dyDescent="0.3">
      <c r="B1841" s="25" t="s">
        <v>35</v>
      </c>
      <c r="C1841" s="26" t="s">
        <v>12</v>
      </c>
      <c r="D1841" s="26" t="s">
        <v>36</v>
      </c>
      <c r="E1841" s="26">
        <v>0</v>
      </c>
      <c r="F1841" s="30">
        <v>98975.274999999994</v>
      </c>
    </row>
    <row r="1842" spans="2:6" x14ac:dyDescent="0.3">
      <c r="B1842" s="27" t="s">
        <v>35</v>
      </c>
      <c r="C1842" s="28" t="s">
        <v>12</v>
      </c>
      <c r="D1842" s="28" t="s">
        <v>36</v>
      </c>
      <c r="E1842" s="28" t="s">
        <v>25</v>
      </c>
      <c r="F1842" s="31">
        <v>156446.30369999999</v>
      </c>
    </row>
    <row r="1843" spans="2:6" x14ac:dyDescent="0.3">
      <c r="B1843" s="25" t="s">
        <v>35</v>
      </c>
      <c r="C1843" s="26" t="s">
        <v>12</v>
      </c>
      <c r="D1843" s="26" t="s">
        <v>37</v>
      </c>
      <c r="E1843" s="26">
        <v>1</v>
      </c>
      <c r="F1843" s="30">
        <v>75884146.689999998</v>
      </c>
    </row>
    <row r="1844" spans="2:6" x14ac:dyDescent="0.3">
      <c r="B1844" s="27" t="s">
        <v>35</v>
      </c>
      <c r="C1844" s="28" t="s">
        <v>12</v>
      </c>
      <c r="D1844" s="28" t="s">
        <v>37</v>
      </c>
      <c r="E1844" s="28">
        <v>0.95</v>
      </c>
      <c r="F1844" s="31">
        <v>56244646.649999999</v>
      </c>
    </row>
    <row r="1845" spans="2:6" x14ac:dyDescent="0.3">
      <c r="B1845" s="25" t="s">
        <v>35</v>
      </c>
      <c r="C1845" s="26" t="s">
        <v>12</v>
      </c>
      <c r="D1845" s="26" t="s">
        <v>37</v>
      </c>
      <c r="E1845" s="26">
        <v>0.95</v>
      </c>
      <c r="F1845" s="30">
        <v>56244646.649999999</v>
      </c>
    </row>
    <row r="1846" spans="2:6" x14ac:dyDescent="0.3">
      <c r="B1846" s="27" t="s">
        <v>35</v>
      </c>
      <c r="C1846" s="28" t="s">
        <v>12</v>
      </c>
      <c r="D1846" s="28" t="s">
        <v>37</v>
      </c>
      <c r="E1846" s="28">
        <v>0.95</v>
      </c>
      <c r="F1846" s="31">
        <v>56244646.649999999</v>
      </c>
    </row>
    <row r="1847" spans="2:6" x14ac:dyDescent="0.3">
      <c r="B1847" s="25" t="s">
        <v>35</v>
      </c>
      <c r="C1847" s="26" t="s">
        <v>12</v>
      </c>
      <c r="D1847" s="26" t="s">
        <v>37</v>
      </c>
      <c r="E1847" s="26">
        <v>0.75</v>
      </c>
      <c r="F1847" s="30">
        <v>47379016.32</v>
      </c>
    </row>
    <row r="1848" spans="2:6" x14ac:dyDescent="0.3">
      <c r="B1848" s="27" t="s">
        <v>35</v>
      </c>
      <c r="C1848" s="28" t="s">
        <v>12</v>
      </c>
      <c r="D1848" s="28" t="s">
        <v>37</v>
      </c>
      <c r="E1848" s="28">
        <v>0.75</v>
      </c>
      <c r="F1848" s="31">
        <v>47379016.32</v>
      </c>
    </row>
    <row r="1849" spans="2:6" x14ac:dyDescent="0.3">
      <c r="B1849" s="25" t="s">
        <v>35</v>
      </c>
      <c r="C1849" s="26" t="s">
        <v>12</v>
      </c>
      <c r="D1849" s="26" t="s">
        <v>37</v>
      </c>
      <c r="E1849" s="26">
        <v>0.75</v>
      </c>
      <c r="F1849" s="30">
        <v>47379016.32</v>
      </c>
    </row>
    <row r="1850" spans="2:6" x14ac:dyDescent="0.3">
      <c r="B1850" s="27" t="s">
        <v>35</v>
      </c>
      <c r="C1850" s="28" t="s">
        <v>12</v>
      </c>
      <c r="D1850" s="28" t="s">
        <v>37</v>
      </c>
      <c r="E1850" s="28">
        <v>0.75</v>
      </c>
      <c r="F1850" s="31">
        <v>47379016.32</v>
      </c>
    </row>
    <row r="1851" spans="2:6" x14ac:dyDescent="0.3">
      <c r="B1851" s="25" t="s">
        <v>35</v>
      </c>
      <c r="C1851" s="26" t="s">
        <v>12</v>
      </c>
      <c r="D1851" s="26" t="s">
        <v>37</v>
      </c>
      <c r="E1851" s="26">
        <v>0.5</v>
      </c>
      <c r="F1851" s="30">
        <v>41695210.460000001</v>
      </c>
    </row>
    <row r="1852" spans="2:6" x14ac:dyDescent="0.3">
      <c r="B1852" s="27" t="s">
        <v>35</v>
      </c>
      <c r="C1852" s="28" t="s">
        <v>12</v>
      </c>
      <c r="D1852" s="28" t="s">
        <v>37</v>
      </c>
      <c r="E1852" s="28">
        <v>0.5</v>
      </c>
      <c r="F1852" s="31">
        <v>41695210.460000001</v>
      </c>
    </row>
    <row r="1853" spans="2:6" x14ac:dyDescent="0.3">
      <c r="B1853" s="25" t="s">
        <v>35</v>
      </c>
      <c r="C1853" s="26" t="s">
        <v>12</v>
      </c>
      <c r="D1853" s="26" t="s">
        <v>37</v>
      </c>
      <c r="E1853" s="26">
        <v>0.5</v>
      </c>
      <c r="F1853" s="30">
        <v>41695210.460000001</v>
      </c>
    </row>
    <row r="1854" spans="2:6" x14ac:dyDescent="0.3">
      <c r="B1854" s="27" t="s">
        <v>35</v>
      </c>
      <c r="C1854" s="28" t="s">
        <v>12</v>
      </c>
      <c r="D1854" s="28" t="s">
        <v>37</v>
      </c>
      <c r="E1854" s="28">
        <v>0.5</v>
      </c>
      <c r="F1854" s="31">
        <v>41695210.460000001</v>
      </c>
    </row>
    <row r="1855" spans="2:6" x14ac:dyDescent="0.3">
      <c r="B1855" s="25" t="s">
        <v>35</v>
      </c>
      <c r="C1855" s="26" t="s">
        <v>12</v>
      </c>
      <c r="D1855" s="26" t="s">
        <v>37</v>
      </c>
      <c r="E1855" s="26">
        <v>0.5</v>
      </c>
      <c r="F1855" s="30">
        <v>41695210.460000001</v>
      </c>
    </row>
    <row r="1856" spans="2:6" x14ac:dyDescent="0.3">
      <c r="B1856" s="27" t="s">
        <v>35</v>
      </c>
      <c r="C1856" s="28" t="s">
        <v>12</v>
      </c>
      <c r="D1856" s="28" t="s">
        <v>37</v>
      </c>
      <c r="E1856" s="28">
        <v>0.25</v>
      </c>
      <c r="F1856" s="31">
        <v>36640043.149999999</v>
      </c>
    </row>
    <row r="1857" spans="2:6" x14ac:dyDescent="0.3">
      <c r="B1857" s="25" t="s">
        <v>35</v>
      </c>
      <c r="C1857" s="26" t="s">
        <v>12</v>
      </c>
      <c r="D1857" s="26" t="s">
        <v>37</v>
      </c>
      <c r="E1857" s="26">
        <v>0.25</v>
      </c>
      <c r="F1857" s="30">
        <v>36640043.149999999</v>
      </c>
    </row>
    <row r="1858" spans="2:6" x14ac:dyDescent="0.3">
      <c r="B1858" s="27" t="s">
        <v>35</v>
      </c>
      <c r="C1858" s="28" t="s">
        <v>12</v>
      </c>
      <c r="D1858" s="28" t="s">
        <v>37</v>
      </c>
      <c r="E1858" s="28">
        <v>0.25</v>
      </c>
      <c r="F1858" s="31">
        <v>36640043.149999999</v>
      </c>
    </row>
    <row r="1859" spans="2:6" x14ac:dyDescent="0.3">
      <c r="B1859" s="25" t="s">
        <v>35</v>
      </c>
      <c r="C1859" s="26" t="s">
        <v>12</v>
      </c>
      <c r="D1859" s="26" t="s">
        <v>37</v>
      </c>
      <c r="E1859" s="26">
        <v>0.25</v>
      </c>
      <c r="F1859" s="30">
        <v>36640043.149999999</v>
      </c>
    </row>
    <row r="1860" spans="2:6" x14ac:dyDescent="0.3">
      <c r="B1860" s="27" t="s">
        <v>35</v>
      </c>
      <c r="C1860" s="28" t="s">
        <v>12</v>
      </c>
      <c r="D1860" s="28" t="s">
        <v>37</v>
      </c>
      <c r="E1860" s="28">
        <v>0.05</v>
      </c>
      <c r="F1860" s="31">
        <v>30483854.379999999</v>
      </c>
    </row>
    <row r="1861" spans="2:6" x14ac:dyDescent="0.3">
      <c r="B1861" s="25" t="s">
        <v>35</v>
      </c>
      <c r="C1861" s="26" t="s">
        <v>12</v>
      </c>
      <c r="D1861" s="26" t="s">
        <v>37</v>
      </c>
      <c r="E1861" s="26">
        <v>0.05</v>
      </c>
      <c r="F1861" s="30">
        <v>30483854.379999999</v>
      </c>
    </row>
    <row r="1862" spans="2:6" x14ac:dyDescent="0.3">
      <c r="B1862" s="27" t="s">
        <v>35</v>
      </c>
      <c r="C1862" s="28" t="s">
        <v>12</v>
      </c>
      <c r="D1862" s="28" t="s">
        <v>37</v>
      </c>
      <c r="E1862" s="28">
        <v>0.05</v>
      </c>
      <c r="F1862" s="31">
        <v>30483854.379999999</v>
      </c>
    </row>
    <row r="1863" spans="2:6" x14ac:dyDescent="0.3">
      <c r="B1863" s="25" t="s">
        <v>35</v>
      </c>
      <c r="C1863" s="26" t="s">
        <v>12</v>
      </c>
      <c r="D1863" s="26" t="s">
        <v>37</v>
      </c>
      <c r="E1863" s="26">
        <v>0</v>
      </c>
      <c r="F1863" s="30">
        <v>20136629.59</v>
      </c>
    </row>
    <row r="1864" spans="2:6" x14ac:dyDescent="0.3">
      <c r="B1864" s="27" t="s">
        <v>35</v>
      </c>
      <c r="C1864" s="28" t="s">
        <v>12</v>
      </c>
      <c r="D1864" s="28" t="s">
        <v>37</v>
      </c>
      <c r="E1864" s="28" t="s">
        <v>25</v>
      </c>
      <c r="F1864" s="31">
        <v>42317666.549999997</v>
      </c>
    </row>
    <row r="1865" spans="2:6" x14ac:dyDescent="0.3">
      <c r="B1865" s="25" t="s">
        <v>35</v>
      </c>
      <c r="C1865" s="26" t="s">
        <v>12</v>
      </c>
      <c r="D1865" s="26" t="s">
        <v>38</v>
      </c>
      <c r="E1865" s="26">
        <v>1</v>
      </c>
      <c r="F1865" s="30">
        <v>52734186.57</v>
      </c>
    </row>
    <row r="1866" spans="2:6" x14ac:dyDescent="0.3">
      <c r="B1866" s="27" t="s">
        <v>35</v>
      </c>
      <c r="C1866" s="28" t="s">
        <v>12</v>
      </c>
      <c r="D1866" s="28" t="s">
        <v>38</v>
      </c>
      <c r="E1866" s="28">
        <v>0.95</v>
      </c>
      <c r="F1866" s="31">
        <v>38990580.890000001</v>
      </c>
    </row>
    <row r="1867" spans="2:6" x14ac:dyDescent="0.3">
      <c r="B1867" s="25" t="s">
        <v>35</v>
      </c>
      <c r="C1867" s="26" t="s">
        <v>12</v>
      </c>
      <c r="D1867" s="26" t="s">
        <v>38</v>
      </c>
      <c r="E1867" s="26">
        <v>0.95</v>
      </c>
      <c r="F1867" s="30">
        <v>38990580.890000001</v>
      </c>
    </row>
    <row r="1868" spans="2:6" x14ac:dyDescent="0.3">
      <c r="B1868" s="27" t="s">
        <v>35</v>
      </c>
      <c r="C1868" s="28" t="s">
        <v>12</v>
      </c>
      <c r="D1868" s="28" t="s">
        <v>38</v>
      </c>
      <c r="E1868" s="28">
        <v>0.95</v>
      </c>
      <c r="F1868" s="31">
        <v>38990580.890000001</v>
      </c>
    </row>
    <row r="1869" spans="2:6" x14ac:dyDescent="0.3">
      <c r="B1869" s="25" t="s">
        <v>35</v>
      </c>
      <c r="C1869" s="26" t="s">
        <v>12</v>
      </c>
      <c r="D1869" s="26" t="s">
        <v>38</v>
      </c>
      <c r="E1869" s="26">
        <v>0.75</v>
      </c>
      <c r="F1869" s="30">
        <v>32514209.289999999</v>
      </c>
    </row>
    <row r="1870" spans="2:6" x14ac:dyDescent="0.3">
      <c r="B1870" s="27" t="s">
        <v>35</v>
      </c>
      <c r="C1870" s="28" t="s">
        <v>12</v>
      </c>
      <c r="D1870" s="28" t="s">
        <v>38</v>
      </c>
      <c r="E1870" s="28">
        <v>0.75</v>
      </c>
      <c r="F1870" s="31">
        <v>32514209.289999999</v>
      </c>
    </row>
    <row r="1871" spans="2:6" x14ac:dyDescent="0.3">
      <c r="B1871" s="25" t="s">
        <v>35</v>
      </c>
      <c r="C1871" s="26" t="s">
        <v>12</v>
      </c>
      <c r="D1871" s="26" t="s">
        <v>38</v>
      </c>
      <c r="E1871" s="26">
        <v>0.75</v>
      </c>
      <c r="F1871" s="30">
        <v>32514209.289999999</v>
      </c>
    </row>
    <row r="1872" spans="2:6" x14ac:dyDescent="0.3">
      <c r="B1872" s="27" t="s">
        <v>35</v>
      </c>
      <c r="C1872" s="28" t="s">
        <v>12</v>
      </c>
      <c r="D1872" s="28" t="s">
        <v>38</v>
      </c>
      <c r="E1872" s="28">
        <v>0.75</v>
      </c>
      <c r="F1872" s="31">
        <v>32514209.289999999</v>
      </c>
    </row>
    <row r="1873" spans="2:6" x14ac:dyDescent="0.3">
      <c r="B1873" s="25" t="s">
        <v>35</v>
      </c>
      <c r="C1873" s="26" t="s">
        <v>12</v>
      </c>
      <c r="D1873" s="26" t="s">
        <v>38</v>
      </c>
      <c r="E1873" s="26">
        <v>0.5</v>
      </c>
      <c r="F1873" s="30">
        <v>28117349.219999999</v>
      </c>
    </row>
    <row r="1874" spans="2:6" x14ac:dyDescent="0.3">
      <c r="B1874" s="27" t="s">
        <v>35</v>
      </c>
      <c r="C1874" s="28" t="s">
        <v>12</v>
      </c>
      <c r="D1874" s="28" t="s">
        <v>38</v>
      </c>
      <c r="E1874" s="28">
        <v>0.5</v>
      </c>
      <c r="F1874" s="31">
        <v>28117349.219999999</v>
      </c>
    </row>
    <row r="1875" spans="2:6" x14ac:dyDescent="0.3">
      <c r="B1875" s="25" t="s">
        <v>35</v>
      </c>
      <c r="C1875" s="26" t="s">
        <v>12</v>
      </c>
      <c r="D1875" s="26" t="s">
        <v>38</v>
      </c>
      <c r="E1875" s="26">
        <v>0.5</v>
      </c>
      <c r="F1875" s="30">
        <v>28117349.219999999</v>
      </c>
    </row>
    <row r="1876" spans="2:6" x14ac:dyDescent="0.3">
      <c r="B1876" s="27" t="s">
        <v>35</v>
      </c>
      <c r="C1876" s="28" t="s">
        <v>12</v>
      </c>
      <c r="D1876" s="28" t="s">
        <v>38</v>
      </c>
      <c r="E1876" s="28">
        <v>0.5</v>
      </c>
      <c r="F1876" s="31">
        <v>28117349.219999999</v>
      </c>
    </row>
    <row r="1877" spans="2:6" x14ac:dyDescent="0.3">
      <c r="B1877" s="25" t="s">
        <v>35</v>
      </c>
      <c r="C1877" s="26" t="s">
        <v>12</v>
      </c>
      <c r="D1877" s="26" t="s">
        <v>38</v>
      </c>
      <c r="E1877" s="26">
        <v>0.5</v>
      </c>
      <c r="F1877" s="30">
        <v>28117349.219999999</v>
      </c>
    </row>
    <row r="1878" spans="2:6" x14ac:dyDescent="0.3">
      <c r="B1878" s="27" t="s">
        <v>35</v>
      </c>
      <c r="C1878" s="28" t="s">
        <v>12</v>
      </c>
      <c r="D1878" s="28" t="s">
        <v>38</v>
      </c>
      <c r="E1878" s="28">
        <v>0.25</v>
      </c>
      <c r="F1878" s="31">
        <v>24251750.329999998</v>
      </c>
    </row>
    <row r="1879" spans="2:6" x14ac:dyDescent="0.3">
      <c r="B1879" s="25" t="s">
        <v>35</v>
      </c>
      <c r="C1879" s="26" t="s">
        <v>12</v>
      </c>
      <c r="D1879" s="26" t="s">
        <v>38</v>
      </c>
      <c r="E1879" s="26">
        <v>0.25</v>
      </c>
      <c r="F1879" s="30">
        <v>24251750.329999998</v>
      </c>
    </row>
    <row r="1880" spans="2:6" x14ac:dyDescent="0.3">
      <c r="B1880" s="27" t="s">
        <v>35</v>
      </c>
      <c r="C1880" s="28" t="s">
        <v>12</v>
      </c>
      <c r="D1880" s="28" t="s">
        <v>38</v>
      </c>
      <c r="E1880" s="28">
        <v>0.25</v>
      </c>
      <c r="F1880" s="31">
        <v>24251750.329999998</v>
      </c>
    </row>
    <row r="1881" spans="2:6" x14ac:dyDescent="0.3">
      <c r="B1881" s="25" t="s">
        <v>35</v>
      </c>
      <c r="C1881" s="26" t="s">
        <v>12</v>
      </c>
      <c r="D1881" s="26" t="s">
        <v>38</v>
      </c>
      <c r="E1881" s="26">
        <v>0.25</v>
      </c>
      <c r="F1881" s="30">
        <v>24251750.329999998</v>
      </c>
    </row>
    <row r="1882" spans="2:6" x14ac:dyDescent="0.3">
      <c r="B1882" s="27" t="s">
        <v>35</v>
      </c>
      <c r="C1882" s="28" t="s">
        <v>12</v>
      </c>
      <c r="D1882" s="28" t="s">
        <v>38</v>
      </c>
      <c r="E1882" s="28">
        <v>0.05</v>
      </c>
      <c r="F1882" s="31">
        <v>19948008.620000001</v>
      </c>
    </row>
    <row r="1883" spans="2:6" x14ac:dyDescent="0.3">
      <c r="B1883" s="25" t="s">
        <v>35</v>
      </c>
      <c r="C1883" s="26" t="s">
        <v>12</v>
      </c>
      <c r="D1883" s="26" t="s">
        <v>38</v>
      </c>
      <c r="E1883" s="26">
        <v>0.05</v>
      </c>
      <c r="F1883" s="30">
        <v>19948008.620000001</v>
      </c>
    </row>
    <row r="1884" spans="2:6" x14ac:dyDescent="0.3">
      <c r="B1884" s="27" t="s">
        <v>35</v>
      </c>
      <c r="C1884" s="28" t="s">
        <v>12</v>
      </c>
      <c r="D1884" s="28" t="s">
        <v>38</v>
      </c>
      <c r="E1884" s="28">
        <v>0.05</v>
      </c>
      <c r="F1884" s="31">
        <v>19948008.620000001</v>
      </c>
    </row>
    <row r="1885" spans="2:6" x14ac:dyDescent="0.3">
      <c r="B1885" s="25" t="s">
        <v>35</v>
      </c>
      <c r="C1885" s="26" t="s">
        <v>12</v>
      </c>
      <c r="D1885" s="26" t="s">
        <v>38</v>
      </c>
      <c r="E1885" s="26">
        <v>0</v>
      </c>
      <c r="F1885" s="30">
        <v>13998634.07</v>
      </c>
    </row>
    <row r="1886" spans="2:6" x14ac:dyDescent="0.3">
      <c r="B1886" s="27" t="s">
        <v>35</v>
      </c>
      <c r="C1886" s="28" t="s">
        <v>12</v>
      </c>
      <c r="D1886" s="28" t="s">
        <v>38</v>
      </c>
      <c r="E1886" s="28" t="s">
        <v>25</v>
      </c>
      <c r="F1886" s="31">
        <v>28630051.420000002</v>
      </c>
    </row>
    <row r="1887" spans="2:6" x14ac:dyDescent="0.3">
      <c r="B1887" s="25" t="s">
        <v>35</v>
      </c>
      <c r="C1887" s="26" t="s">
        <v>12</v>
      </c>
      <c r="D1887" s="26" t="s">
        <v>39</v>
      </c>
      <c r="E1887" s="26">
        <v>1</v>
      </c>
      <c r="F1887" s="30">
        <v>25474432.359999999</v>
      </c>
    </row>
    <row r="1888" spans="2:6" x14ac:dyDescent="0.3">
      <c r="B1888" s="27" t="s">
        <v>35</v>
      </c>
      <c r="C1888" s="28" t="s">
        <v>12</v>
      </c>
      <c r="D1888" s="28" t="s">
        <v>39</v>
      </c>
      <c r="E1888" s="28">
        <v>0.95</v>
      </c>
      <c r="F1888" s="31">
        <v>17980520.359999999</v>
      </c>
    </row>
    <row r="1889" spans="2:6" x14ac:dyDescent="0.3">
      <c r="B1889" s="25" t="s">
        <v>35</v>
      </c>
      <c r="C1889" s="26" t="s">
        <v>12</v>
      </c>
      <c r="D1889" s="26" t="s">
        <v>39</v>
      </c>
      <c r="E1889" s="26">
        <v>0.95</v>
      </c>
      <c r="F1889" s="30">
        <v>17980520.359999999</v>
      </c>
    </row>
    <row r="1890" spans="2:6" x14ac:dyDescent="0.3">
      <c r="B1890" s="27" t="s">
        <v>35</v>
      </c>
      <c r="C1890" s="28" t="s">
        <v>12</v>
      </c>
      <c r="D1890" s="28" t="s">
        <v>39</v>
      </c>
      <c r="E1890" s="28">
        <v>0.95</v>
      </c>
      <c r="F1890" s="31">
        <v>17980520.359999999</v>
      </c>
    </row>
    <row r="1891" spans="2:6" x14ac:dyDescent="0.3">
      <c r="B1891" s="25" t="s">
        <v>35</v>
      </c>
      <c r="C1891" s="26" t="s">
        <v>12</v>
      </c>
      <c r="D1891" s="26" t="s">
        <v>39</v>
      </c>
      <c r="E1891" s="26">
        <v>0.75</v>
      </c>
      <c r="F1891" s="30">
        <v>14570546.449999999</v>
      </c>
    </row>
    <row r="1892" spans="2:6" x14ac:dyDescent="0.3">
      <c r="B1892" s="27" t="s">
        <v>35</v>
      </c>
      <c r="C1892" s="28" t="s">
        <v>12</v>
      </c>
      <c r="D1892" s="28" t="s">
        <v>39</v>
      </c>
      <c r="E1892" s="28">
        <v>0.75</v>
      </c>
      <c r="F1892" s="31">
        <v>14570546.449999999</v>
      </c>
    </row>
    <row r="1893" spans="2:6" x14ac:dyDescent="0.3">
      <c r="B1893" s="25" t="s">
        <v>35</v>
      </c>
      <c r="C1893" s="26" t="s">
        <v>12</v>
      </c>
      <c r="D1893" s="26" t="s">
        <v>39</v>
      </c>
      <c r="E1893" s="26">
        <v>0.75</v>
      </c>
      <c r="F1893" s="30">
        <v>14570546.449999999</v>
      </c>
    </row>
    <row r="1894" spans="2:6" x14ac:dyDescent="0.3">
      <c r="B1894" s="27" t="s">
        <v>35</v>
      </c>
      <c r="C1894" s="28" t="s">
        <v>12</v>
      </c>
      <c r="D1894" s="28" t="s">
        <v>39</v>
      </c>
      <c r="E1894" s="28">
        <v>0.75</v>
      </c>
      <c r="F1894" s="31">
        <v>14570546.449999999</v>
      </c>
    </row>
    <row r="1895" spans="2:6" x14ac:dyDescent="0.3">
      <c r="B1895" s="25" t="s">
        <v>35</v>
      </c>
      <c r="C1895" s="26" t="s">
        <v>12</v>
      </c>
      <c r="D1895" s="26" t="s">
        <v>39</v>
      </c>
      <c r="E1895" s="26">
        <v>0.5</v>
      </c>
      <c r="F1895" s="30">
        <v>12740820.609999999</v>
      </c>
    </row>
    <row r="1896" spans="2:6" x14ac:dyDescent="0.3">
      <c r="B1896" s="27" t="s">
        <v>35</v>
      </c>
      <c r="C1896" s="28" t="s">
        <v>12</v>
      </c>
      <c r="D1896" s="28" t="s">
        <v>39</v>
      </c>
      <c r="E1896" s="28">
        <v>0.5</v>
      </c>
      <c r="F1896" s="31">
        <v>12740820.609999999</v>
      </c>
    </row>
    <row r="1897" spans="2:6" x14ac:dyDescent="0.3">
      <c r="B1897" s="25" t="s">
        <v>35</v>
      </c>
      <c r="C1897" s="26" t="s">
        <v>12</v>
      </c>
      <c r="D1897" s="26" t="s">
        <v>39</v>
      </c>
      <c r="E1897" s="26">
        <v>0.5</v>
      </c>
      <c r="F1897" s="30">
        <v>12740820.609999999</v>
      </c>
    </row>
    <row r="1898" spans="2:6" x14ac:dyDescent="0.3">
      <c r="B1898" s="27" t="s">
        <v>35</v>
      </c>
      <c r="C1898" s="28" t="s">
        <v>12</v>
      </c>
      <c r="D1898" s="28" t="s">
        <v>39</v>
      </c>
      <c r="E1898" s="28">
        <v>0.5</v>
      </c>
      <c r="F1898" s="31">
        <v>12740820.609999999</v>
      </c>
    </row>
    <row r="1899" spans="2:6" x14ac:dyDescent="0.3">
      <c r="B1899" s="25" t="s">
        <v>35</v>
      </c>
      <c r="C1899" s="26" t="s">
        <v>12</v>
      </c>
      <c r="D1899" s="26" t="s">
        <v>39</v>
      </c>
      <c r="E1899" s="26">
        <v>0.5</v>
      </c>
      <c r="F1899" s="30">
        <v>12740820.609999999</v>
      </c>
    </row>
    <row r="1900" spans="2:6" x14ac:dyDescent="0.3">
      <c r="B1900" s="27" t="s">
        <v>35</v>
      </c>
      <c r="C1900" s="28" t="s">
        <v>12</v>
      </c>
      <c r="D1900" s="28" t="s">
        <v>39</v>
      </c>
      <c r="E1900" s="28">
        <v>0.25</v>
      </c>
      <c r="F1900" s="31">
        <v>11071538.35</v>
      </c>
    </row>
    <row r="1901" spans="2:6" x14ac:dyDescent="0.3">
      <c r="B1901" s="25" t="s">
        <v>35</v>
      </c>
      <c r="C1901" s="26" t="s">
        <v>12</v>
      </c>
      <c r="D1901" s="26" t="s">
        <v>39</v>
      </c>
      <c r="E1901" s="26">
        <v>0.25</v>
      </c>
      <c r="F1901" s="30">
        <v>11071538.35</v>
      </c>
    </row>
    <row r="1902" spans="2:6" x14ac:dyDescent="0.3">
      <c r="B1902" s="27" t="s">
        <v>35</v>
      </c>
      <c r="C1902" s="28" t="s">
        <v>12</v>
      </c>
      <c r="D1902" s="28" t="s">
        <v>39</v>
      </c>
      <c r="E1902" s="28">
        <v>0.25</v>
      </c>
      <c r="F1902" s="31">
        <v>11071538.35</v>
      </c>
    </row>
    <row r="1903" spans="2:6" x14ac:dyDescent="0.3">
      <c r="B1903" s="25" t="s">
        <v>35</v>
      </c>
      <c r="C1903" s="26" t="s">
        <v>12</v>
      </c>
      <c r="D1903" s="26" t="s">
        <v>39</v>
      </c>
      <c r="E1903" s="26">
        <v>0.25</v>
      </c>
      <c r="F1903" s="30">
        <v>11071538.35</v>
      </c>
    </row>
    <row r="1904" spans="2:6" x14ac:dyDescent="0.3">
      <c r="B1904" s="27" t="s">
        <v>35</v>
      </c>
      <c r="C1904" s="28" t="s">
        <v>12</v>
      </c>
      <c r="D1904" s="28" t="s">
        <v>39</v>
      </c>
      <c r="E1904" s="28">
        <v>0.05</v>
      </c>
      <c r="F1904" s="31">
        <v>8937618.5260000005</v>
      </c>
    </row>
    <row r="1905" spans="2:6" x14ac:dyDescent="0.3">
      <c r="B1905" s="25" t="s">
        <v>35</v>
      </c>
      <c r="C1905" s="26" t="s">
        <v>12</v>
      </c>
      <c r="D1905" s="26" t="s">
        <v>39</v>
      </c>
      <c r="E1905" s="26">
        <v>0.05</v>
      </c>
      <c r="F1905" s="30">
        <v>8937618.5260000005</v>
      </c>
    </row>
    <row r="1906" spans="2:6" x14ac:dyDescent="0.3">
      <c r="B1906" s="27" t="s">
        <v>35</v>
      </c>
      <c r="C1906" s="28" t="s">
        <v>12</v>
      </c>
      <c r="D1906" s="28" t="s">
        <v>39</v>
      </c>
      <c r="E1906" s="28">
        <v>0.05</v>
      </c>
      <c r="F1906" s="31">
        <v>8937618.5260000005</v>
      </c>
    </row>
    <row r="1907" spans="2:6" x14ac:dyDescent="0.3">
      <c r="B1907" s="25" t="s">
        <v>35</v>
      </c>
      <c r="C1907" s="26" t="s">
        <v>12</v>
      </c>
      <c r="D1907" s="26" t="s">
        <v>39</v>
      </c>
      <c r="E1907" s="26">
        <v>0</v>
      </c>
      <c r="F1907" s="30">
        <v>5141244.1670000004</v>
      </c>
    </row>
    <row r="1908" spans="2:6" x14ac:dyDescent="0.3">
      <c r="B1908" s="27" t="s">
        <v>35</v>
      </c>
      <c r="C1908" s="28" t="s">
        <v>12</v>
      </c>
      <c r="D1908" s="28" t="s">
        <v>39</v>
      </c>
      <c r="E1908" s="28" t="s">
        <v>25</v>
      </c>
      <c r="F1908" s="31">
        <v>12976150.939999999</v>
      </c>
    </row>
    <row r="1909" spans="2:6" x14ac:dyDescent="0.3">
      <c r="B1909" s="25" t="s">
        <v>35</v>
      </c>
      <c r="C1909" s="26" t="s">
        <v>12</v>
      </c>
      <c r="D1909" s="26" t="s">
        <v>40</v>
      </c>
      <c r="E1909" s="26">
        <v>1</v>
      </c>
      <c r="F1909" s="30">
        <v>228.35967600000001</v>
      </c>
    </row>
    <row r="1910" spans="2:6" x14ac:dyDescent="0.3">
      <c r="B1910" s="27" t="s">
        <v>35</v>
      </c>
      <c r="C1910" s="28" t="s">
        <v>12</v>
      </c>
      <c r="D1910" s="28" t="s">
        <v>40</v>
      </c>
      <c r="E1910" s="28">
        <v>0.95</v>
      </c>
      <c r="F1910" s="31">
        <v>228.35967600000001</v>
      </c>
    </row>
    <row r="1911" spans="2:6" x14ac:dyDescent="0.3">
      <c r="B1911" s="25" t="s">
        <v>35</v>
      </c>
      <c r="C1911" s="26" t="s">
        <v>12</v>
      </c>
      <c r="D1911" s="26" t="s">
        <v>40</v>
      </c>
      <c r="E1911" s="26">
        <v>0.95</v>
      </c>
      <c r="F1911" s="30">
        <v>228.35967600000001</v>
      </c>
    </row>
    <row r="1912" spans="2:6" x14ac:dyDescent="0.3">
      <c r="B1912" s="27" t="s">
        <v>35</v>
      </c>
      <c r="C1912" s="28" t="s">
        <v>12</v>
      </c>
      <c r="D1912" s="28" t="s">
        <v>40</v>
      </c>
      <c r="E1912" s="28">
        <v>0.95</v>
      </c>
      <c r="F1912" s="31">
        <v>228.35967600000001</v>
      </c>
    </row>
    <row r="1913" spans="2:6" x14ac:dyDescent="0.3">
      <c r="B1913" s="25" t="s">
        <v>35</v>
      </c>
      <c r="C1913" s="26" t="s">
        <v>12</v>
      </c>
      <c r="D1913" s="26" t="s">
        <v>40</v>
      </c>
      <c r="E1913" s="26">
        <v>0.75</v>
      </c>
      <c r="F1913" s="30">
        <v>199.82864599999999</v>
      </c>
    </row>
    <row r="1914" spans="2:6" x14ac:dyDescent="0.3">
      <c r="B1914" s="27" t="s">
        <v>35</v>
      </c>
      <c r="C1914" s="28" t="s">
        <v>12</v>
      </c>
      <c r="D1914" s="28" t="s">
        <v>40</v>
      </c>
      <c r="E1914" s="28">
        <v>0.75</v>
      </c>
      <c r="F1914" s="31">
        <v>199.82864599999999</v>
      </c>
    </row>
    <row r="1915" spans="2:6" x14ac:dyDescent="0.3">
      <c r="B1915" s="25" t="s">
        <v>35</v>
      </c>
      <c r="C1915" s="26" t="s">
        <v>12</v>
      </c>
      <c r="D1915" s="26" t="s">
        <v>40</v>
      </c>
      <c r="E1915" s="26">
        <v>0.75</v>
      </c>
      <c r="F1915" s="30">
        <v>199.82864599999999</v>
      </c>
    </row>
    <row r="1916" spans="2:6" x14ac:dyDescent="0.3">
      <c r="B1916" s="27" t="s">
        <v>35</v>
      </c>
      <c r="C1916" s="28" t="s">
        <v>12</v>
      </c>
      <c r="D1916" s="28" t="s">
        <v>40</v>
      </c>
      <c r="E1916" s="28">
        <v>0.75</v>
      </c>
      <c r="F1916" s="31">
        <v>199.82864599999999</v>
      </c>
    </row>
    <row r="1917" spans="2:6" x14ac:dyDescent="0.3">
      <c r="B1917" s="25" t="s">
        <v>35</v>
      </c>
      <c r="C1917" s="26" t="s">
        <v>12</v>
      </c>
      <c r="D1917" s="26" t="s">
        <v>40</v>
      </c>
      <c r="E1917" s="26">
        <v>0.5</v>
      </c>
      <c r="F1917" s="30">
        <v>180.06814199999999</v>
      </c>
    </row>
    <row r="1918" spans="2:6" x14ac:dyDescent="0.3">
      <c r="B1918" s="27" t="s">
        <v>35</v>
      </c>
      <c r="C1918" s="28" t="s">
        <v>12</v>
      </c>
      <c r="D1918" s="28" t="s">
        <v>40</v>
      </c>
      <c r="E1918" s="28">
        <v>0.5</v>
      </c>
      <c r="F1918" s="31">
        <v>180.06814199999999</v>
      </c>
    </row>
    <row r="1919" spans="2:6" x14ac:dyDescent="0.3">
      <c r="B1919" s="25" t="s">
        <v>35</v>
      </c>
      <c r="C1919" s="26" t="s">
        <v>12</v>
      </c>
      <c r="D1919" s="26" t="s">
        <v>40</v>
      </c>
      <c r="E1919" s="26">
        <v>0.5</v>
      </c>
      <c r="F1919" s="30">
        <v>180.06814199999999</v>
      </c>
    </row>
    <row r="1920" spans="2:6" x14ac:dyDescent="0.3">
      <c r="B1920" s="27" t="s">
        <v>35</v>
      </c>
      <c r="C1920" s="28" t="s">
        <v>12</v>
      </c>
      <c r="D1920" s="28" t="s">
        <v>40</v>
      </c>
      <c r="E1920" s="28">
        <v>0.5</v>
      </c>
      <c r="F1920" s="31">
        <v>180.06814199999999</v>
      </c>
    </row>
    <row r="1921" spans="2:6" x14ac:dyDescent="0.3">
      <c r="B1921" s="25" t="s">
        <v>35</v>
      </c>
      <c r="C1921" s="26" t="s">
        <v>12</v>
      </c>
      <c r="D1921" s="26" t="s">
        <v>40</v>
      </c>
      <c r="E1921" s="26">
        <v>0.5</v>
      </c>
      <c r="F1921" s="30">
        <v>180.06814199999999</v>
      </c>
    </row>
    <row r="1922" spans="2:6" x14ac:dyDescent="0.3">
      <c r="B1922" s="27" t="s">
        <v>35</v>
      </c>
      <c r="C1922" s="28" t="s">
        <v>12</v>
      </c>
      <c r="D1922" s="28" t="s">
        <v>40</v>
      </c>
      <c r="E1922" s="28">
        <v>0.25</v>
      </c>
      <c r="F1922" s="31">
        <v>164.259739</v>
      </c>
    </row>
    <row r="1923" spans="2:6" x14ac:dyDescent="0.3">
      <c r="B1923" s="25" t="s">
        <v>35</v>
      </c>
      <c r="C1923" s="26" t="s">
        <v>12</v>
      </c>
      <c r="D1923" s="26" t="s">
        <v>40</v>
      </c>
      <c r="E1923" s="26">
        <v>0.25</v>
      </c>
      <c r="F1923" s="30">
        <v>164.259739</v>
      </c>
    </row>
    <row r="1924" spans="2:6" x14ac:dyDescent="0.3">
      <c r="B1924" s="27" t="s">
        <v>35</v>
      </c>
      <c r="C1924" s="28" t="s">
        <v>12</v>
      </c>
      <c r="D1924" s="28" t="s">
        <v>40</v>
      </c>
      <c r="E1924" s="28">
        <v>0.25</v>
      </c>
      <c r="F1924" s="31">
        <v>164.259739</v>
      </c>
    </row>
    <row r="1925" spans="2:6" x14ac:dyDescent="0.3">
      <c r="B1925" s="25" t="s">
        <v>35</v>
      </c>
      <c r="C1925" s="26" t="s">
        <v>12</v>
      </c>
      <c r="D1925" s="26" t="s">
        <v>40</v>
      </c>
      <c r="E1925" s="26">
        <v>0.25</v>
      </c>
      <c r="F1925" s="30">
        <v>164.259739</v>
      </c>
    </row>
    <row r="1926" spans="2:6" x14ac:dyDescent="0.3">
      <c r="B1926" s="27" t="s">
        <v>35</v>
      </c>
      <c r="C1926" s="28" t="s">
        <v>12</v>
      </c>
      <c r="D1926" s="28" t="s">
        <v>40</v>
      </c>
      <c r="E1926" s="28">
        <v>0.05</v>
      </c>
      <c r="F1926" s="31">
        <v>141.43491499999999</v>
      </c>
    </row>
    <row r="1927" spans="2:6" x14ac:dyDescent="0.3">
      <c r="B1927" s="25" t="s">
        <v>35</v>
      </c>
      <c r="C1927" s="26" t="s">
        <v>12</v>
      </c>
      <c r="D1927" s="26" t="s">
        <v>40</v>
      </c>
      <c r="E1927" s="26">
        <v>0.05</v>
      </c>
      <c r="F1927" s="30">
        <v>141.43491499999999</v>
      </c>
    </row>
    <row r="1928" spans="2:6" x14ac:dyDescent="0.3">
      <c r="B1928" s="27" t="s">
        <v>35</v>
      </c>
      <c r="C1928" s="28" t="s">
        <v>12</v>
      </c>
      <c r="D1928" s="28" t="s">
        <v>40</v>
      </c>
      <c r="E1928" s="28">
        <v>0.05</v>
      </c>
      <c r="F1928" s="31">
        <v>141.43491499999999</v>
      </c>
    </row>
    <row r="1929" spans="2:6" x14ac:dyDescent="0.3">
      <c r="B1929" s="25" t="s">
        <v>35</v>
      </c>
      <c r="C1929" s="26" t="s">
        <v>12</v>
      </c>
      <c r="D1929" s="26" t="s">
        <v>40</v>
      </c>
      <c r="E1929" s="26">
        <v>0</v>
      </c>
      <c r="F1929" s="30">
        <v>141.43491499999999</v>
      </c>
    </row>
    <row r="1930" spans="2:6" x14ac:dyDescent="0.3">
      <c r="B1930" s="27" t="s">
        <v>35</v>
      </c>
      <c r="C1930" s="28" t="s">
        <v>12</v>
      </c>
      <c r="D1930" s="28" t="s">
        <v>40</v>
      </c>
      <c r="E1930" s="28" t="s">
        <v>25</v>
      </c>
      <c r="F1930" s="31">
        <v>182.49740700000001</v>
      </c>
    </row>
    <row r="1931" spans="2:6" x14ac:dyDescent="0.3">
      <c r="B1931" s="25" t="s">
        <v>35</v>
      </c>
      <c r="C1931" s="26" t="s">
        <v>12</v>
      </c>
      <c r="D1931" s="26" t="s">
        <v>41</v>
      </c>
      <c r="E1931" s="26">
        <v>1</v>
      </c>
      <c r="F1931" s="30">
        <v>159.52308199999999</v>
      </c>
    </row>
    <row r="1932" spans="2:6" x14ac:dyDescent="0.3">
      <c r="B1932" s="27" t="s">
        <v>35</v>
      </c>
      <c r="C1932" s="28" t="s">
        <v>12</v>
      </c>
      <c r="D1932" s="28" t="s">
        <v>41</v>
      </c>
      <c r="E1932" s="28">
        <v>0.95</v>
      </c>
      <c r="F1932" s="31">
        <v>106.201914</v>
      </c>
    </row>
    <row r="1933" spans="2:6" x14ac:dyDescent="0.3">
      <c r="B1933" s="25" t="s">
        <v>35</v>
      </c>
      <c r="C1933" s="26" t="s">
        <v>12</v>
      </c>
      <c r="D1933" s="26" t="s">
        <v>41</v>
      </c>
      <c r="E1933" s="26">
        <v>0.95</v>
      </c>
      <c r="F1933" s="30">
        <v>106.201914</v>
      </c>
    </row>
    <row r="1934" spans="2:6" x14ac:dyDescent="0.3">
      <c r="B1934" s="27" t="s">
        <v>35</v>
      </c>
      <c r="C1934" s="28" t="s">
        <v>12</v>
      </c>
      <c r="D1934" s="28" t="s">
        <v>41</v>
      </c>
      <c r="E1934" s="28">
        <v>0.95</v>
      </c>
      <c r="F1934" s="31">
        <v>106.201914</v>
      </c>
    </row>
    <row r="1935" spans="2:6" x14ac:dyDescent="0.3">
      <c r="B1935" s="25" t="s">
        <v>35</v>
      </c>
      <c r="C1935" s="26" t="s">
        <v>12</v>
      </c>
      <c r="D1935" s="26" t="s">
        <v>41</v>
      </c>
      <c r="E1935" s="26">
        <v>0.75</v>
      </c>
      <c r="F1935" s="30">
        <v>90.959935000000002</v>
      </c>
    </row>
    <row r="1936" spans="2:6" x14ac:dyDescent="0.3">
      <c r="B1936" s="27" t="s">
        <v>35</v>
      </c>
      <c r="C1936" s="28" t="s">
        <v>12</v>
      </c>
      <c r="D1936" s="28" t="s">
        <v>41</v>
      </c>
      <c r="E1936" s="28">
        <v>0.75</v>
      </c>
      <c r="F1936" s="31">
        <v>90.959935000000002</v>
      </c>
    </row>
    <row r="1937" spans="2:6" x14ac:dyDescent="0.3">
      <c r="B1937" s="25" t="s">
        <v>35</v>
      </c>
      <c r="C1937" s="26" t="s">
        <v>12</v>
      </c>
      <c r="D1937" s="26" t="s">
        <v>41</v>
      </c>
      <c r="E1937" s="26">
        <v>0.75</v>
      </c>
      <c r="F1937" s="30">
        <v>90.959935000000002</v>
      </c>
    </row>
    <row r="1938" spans="2:6" x14ac:dyDescent="0.3">
      <c r="B1938" s="27" t="s">
        <v>35</v>
      </c>
      <c r="C1938" s="28" t="s">
        <v>12</v>
      </c>
      <c r="D1938" s="28" t="s">
        <v>41</v>
      </c>
      <c r="E1938" s="28">
        <v>0.75</v>
      </c>
      <c r="F1938" s="31">
        <v>90.959935000000002</v>
      </c>
    </row>
    <row r="1939" spans="2:6" x14ac:dyDescent="0.3">
      <c r="B1939" s="25" t="s">
        <v>35</v>
      </c>
      <c r="C1939" s="26" t="s">
        <v>12</v>
      </c>
      <c r="D1939" s="26" t="s">
        <v>41</v>
      </c>
      <c r="E1939" s="26">
        <v>0.5</v>
      </c>
      <c r="F1939" s="30">
        <v>81.599509999999995</v>
      </c>
    </row>
    <row r="1940" spans="2:6" x14ac:dyDescent="0.3">
      <c r="B1940" s="27" t="s">
        <v>35</v>
      </c>
      <c r="C1940" s="28" t="s">
        <v>12</v>
      </c>
      <c r="D1940" s="28" t="s">
        <v>41</v>
      </c>
      <c r="E1940" s="28">
        <v>0.5</v>
      </c>
      <c r="F1940" s="31">
        <v>81.599509999999995</v>
      </c>
    </row>
    <row r="1941" spans="2:6" x14ac:dyDescent="0.3">
      <c r="B1941" s="25" t="s">
        <v>35</v>
      </c>
      <c r="C1941" s="26" t="s">
        <v>12</v>
      </c>
      <c r="D1941" s="26" t="s">
        <v>41</v>
      </c>
      <c r="E1941" s="26">
        <v>0.5</v>
      </c>
      <c r="F1941" s="30">
        <v>81.599509999999995</v>
      </c>
    </row>
    <row r="1942" spans="2:6" x14ac:dyDescent="0.3">
      <c r="B1942" s="27" t="s">
        <v>35</v>
      </c>
      <c r="C1942" s="28" t="s">
        <v>12</v>
      </c>
      <c r="D1942" s="28" t="s">
        <v>41</v>
      </c>
      <c r="E1942" s="28">
        <v>0.5</v>
      </c>
      <c r="F1942" s="31">
        <v>81.599509999999995</v>
      </c>
    </row>
    <row r="1943" spans="2:6" x14ac:dyDescent="0.3">
      <c r="B1943" s="25" t="s">
        <v>35</v>
      </c>
      <c r="C1943" s="26" t="s">
        <v>12</v>
      </c>
      <c r="D1943" s="26" t="s">
        <v>41</v>
      </c>
      <c r="E1943" s="26">
        <v>0.5</v>
      </c>
      <c r="F1943" s="30">
        <v>81.599509999999995</v>
      </c>
    </row>
    <row r="1944" spans="2:6" x14ac:dyDescent="0.3">
      <c r="B1944" s="27" t="s">
        <v>35</v>
      </c>
      <c r="C1944" s="28" t="s">
        <v>12</v>
      </c>
      <c r="D1944" s="28" t="s">
        <v>41</v>
      </c>
      <c r="E1944" s="28">
        <v>0.25</v>
      </c>
      <c r="F1944" s="31">
        <v>73.258870999999999</v>
      </c>
    </row>
    <row r="1945" spans="2:6" x14ac:dyDescent="0.3">
      <c r="B1945" s="25" t="s">
        <v>35</v>
      </c>
      <c r="C1945" s="26" t="s">
        <v>12</v>
      </c>
      <c r="D1945" s="26" t="s">
        <v>41</v>
      </c>
      <c r="E1945" s="26">
        <v>0.25</v>
      </c>
      <c r="F1945" s="30">
        <v>73.258870999999999</v>
      </c>
    </row>
    <row r="1946" spans="2:6" x14ac:dyDescent="0.3">
      <c r="B1946" s="27" t="s">
        <v>35</v>
      </c>
      <c r="C1946" s="28" t="s">
        <v>12</v>
      </c>
      <c r="D1946" s="28" t="s">
        <v>41</v>
      </c>
      <c r="E1946" s="28">
        <v>0.25</v>
      </c>
      <c r="F1946" s="31">
        <v>73.258870999999999</v>
      </c>
    </row>
    <row r="1947" spans="2:6" x14ac:dyDescent="0.3">
      <c r="B1947" s="25" t="s">
        <v>35</v>
      </c>
      <c r="C1947" s="26" t="s">
        <v>12</v>
      </c>
      <c r="D1947" s="26" t="s">
        <v>41</v>
      </c>
      <c r="E1947" s="26">
        <v>0.25</v>
      </c>
      <c r="F1947" s="30">
        <v>73.258870999999999</v>
      </c>
    </row>
    <row r="1948" spans="2:6" x14ac:dyDescent="0.3">
      <c r="B1948" s="27" t="s">
        <v>35</v>
      </c>
      <c r="C1948" s="28" t="s">
        <v>12</v>
      </c>
      <c r="D1948" s="28" t="s">
        <v>41</v>
      </c>
      <c r="E1948" s="28">
        <v>0.05</v>
      </c>
      <c r="F1948" s="31">
        <v>62.878715</v>
      </c>
    </row>
    <row r="1949" spans="2:6" x14ac:dyDescent="0.3">
      <c r="B1949" s="25" t="s">
        <v>35</v>
      </c>
      <c r="C1949" s="26" t="s">
        <v>12</v>
      </c>
      <c r="D1949" s="26" t="s">
        <v>41</v>
      </c>
      <c r="E1949" s="26">
        <v>0.05</v>
      </c>
      <c r="F1949" s="30">
        <v>62.878715</v>
      </c>
    </row>
    <row r="1950" spans="2:6" x14ac:dyDescent="0.3">
      <c r="B1950" s="27" t="s">
        <v>35</v>
      </c>
      <c r="C1950" s="28" t="s">
        <v>12</v>
      </c>
      <c r="D1950" s="28" t="s">
        <v>41</v>
      </c>
      <c r="E1950" s="28">
        <v>0.05</v>
      </c>
      <c r="F1950" s="31">
        <v>62.878715</v>
      </c>
    </row>
    <row r="1951" spans="2:6" x14ac:dyDescent="0.3">
      <c r="B1951" s="25" t="s">
        <v>35</v>
      </c>
      <c r="C1951" s="26" t="s">
        <v>12</v>
      </c>
      <c r="D1951" s="26" t="s">
        <v>41</v>
      </c>
      <c r="E1951" s="26">
        <v>0</v>
      </c>
      <c r="F1951" s="30">
        <v>48.086053</v>
      </c>
    </row>
    <row r="1952" spans="2:6" x14ac:dyDescent="0.3">
      <c r="B1952" s="27" t="s">
        <v>35</v>
      </c>
      <c r="C1952" s="28" t="s">
        <v>12</v>
      </c>
      <c r="D1952" s="28" t="s">
        <v>41</v>
      </c>
      <c r="E1952" s="28" t="s">
        <v>25</v>
      </c>
      <c r="F1952" s="31">
        <v>82.810547</v>
      </c>
    </row>
    <row r="1953" spans="2:6" x14ac:dyDescent="0.3">
      <c r="B1953" s="25" t="s">
        <v>35</v>
      </c>
      <c r="C1953" s="26" t="s">
        <v>12</v>
      </c>
      <c r="D1953" s="26" t="s">
        <v>42</v>
      </c>
      <c r="E1953" s="26">
        <v>1</v>
      </c>
      <c r="F1953" s="30">
        <v>393.87782299999998</v>
      </c>
    </row>
    <row r="1954" spans="2:6" x14ac:dyDescent="0.3">
      <c r="B1954" s="27" t="s">
        <v>35</v>
      </c>
      <c r="C1954" s="28" t="s">
        <v>12</v>
      </c>
      <c r="D1954" s="28" t="s">
        <v>42</v>
      </c>
      <c r="E1954" s="28">
        <v>0.95</v>
      </c>
      <c r="F1954" s="31">
        <v>324.94673</v>
      </c>
    </row>
    <row r="1955" spans="2:6" x14ac:dyDescent="0.3">
      <c r="B1955" s="25" t="s">
        <v>35</v>
      </c>
      <c r="C1955" s="26" t="s">
        <v>12</v>
      </c>
      <c r="D1955" s="26" t="s">
        <v>42</v>
      </c>
      <c r="E1955" s="26">
        <v>0.95</v>
      </c>
      <c r="F1955" s="30">
        <v>324.94673</v>
      </c>
    </row>
    <row r="1956" spans="2:6" x14ac:dyDescent="0.3">
      <c r="B1956" s="27" t="s">
        <v>35</v>
      </c>
      <c r="C1956" s="28" t="s">
        <v>12</v>
      </c>
      <c r="D1956" s="28" t="s">
        <v>42</v>
      </c>
      <c r="E1956" s="28">
        <v>0.95</v>
      </c>
      <c r="F1956" s="31">
        <v>324.94673</v>
      </c>
    </row>
    <row r="1957" spans="2:6" x14ac:dyDescent="0.3">
      <c r="B1957" s="25" t="s">
        <v>35</v>
      </c>
      <c r="C1957" s="26" t="s">
        <v>12</v>
      </c>
      <c r="D1957" s="26" t="s">
        <v>42</v>
      </c>
      <c r="E1957" s="26">
        <v>0.75</v>
      </c>
      <c r="F1957" s="30">
        <v>294.01526699999999</v>
      </c>
    </row>
    <row r="1958" spans="2:6" x14ac:dyDescent="0.3">
      <c r="B1958" s="27" t="s">
        <v>35</v>
      </c>
      <c r="C1958" s="28" t="s">
        <v>12</v>
      </c>
      <c r="D1958" s="28" t="s">
        <v>42</v>
      </c>
      <c r="E1958" s="28">
        <v>0.75</v>
      </c>
      <c r="F1958" s="31">
        <v>294.01526699999999</v>
      </c>
    </row>
    <row r="1959" spans="2:6" x14ac:dyDescent="0.3">
      <c r="B1959" s="25" t="s">
        <v>35</v>
      </c>
      <c r="C1959" s="26" t="s">
        <v>12</v>
      </c>
      <c r="D1959" s="26" t="s">
        <v>42</v>
      </c>
      <c r="E1959" s="26">
        <v>0.75</v>
      </c>
      <c r="F1959" s="30">
        <v>294.01526699999999</v>
      </c>
    </row>
    <row r="1960" spans="2:6" x14ac:dyDescent="0.3">
      <c r="B1960" s="27" t="s">
        <v>35</v>
      </c>
      <c r="C1960" s="28" t="s">
        <v>12</v>
      </c>
      <c r="D1960" s="28" t="s">
        <v>42</v>
      </c>
      <c r="E1960" s="28">
        <v>0.75</v>
      </c>
      <c r="F1960" s="31">
        <v>294.01526699999999</v>
      </c>
    </row>
    <row r="1961" spans="2:6" x14ac:dyDescent="0.3">
      <c r="B1961" s="25" t="s">
        <v>35</v>
      </c>
      <c r="C1961" s="26" t="s">
        <v>12</v>
      </c>
      <c r="D1961" s="26" t="s">
        <v>42</v>
      </c>
      <c r="E1961" s="26">
        <v>0.5</v>
      </c>
      <c r="F1961" s="30">
        <v>267.85146500000002</v>
      </c>
    </row>
    <row r="1962" spans="2:6" x14ac:dyDescent="0.3">
      <c r="B1962" s="27" t="s">
        <v>35</v>
      </c>
      <c r="C1962" s="28" t="s">
        <v>12</v>
      </c>
      <c r="D1962" s="28" t="s">
        <v>42</v>
      </c>
      <c r="E1962" s="28">
        <v>0.5</v>
      </c>
      <c r="F1962" s="31">
        <v>267.85146500000002</v>
      </c>
    </row>
    <row r="1963" spans="2:6" x14ac:dyDescent="0.3">
      <c r="B1963" s="25" t="s">
        <v>35</v>
      </c>
      <c r="C1963" s="26" t="s">
        <v>12</v>
      </c>
      <c r="D1963" s="26" t="s">
        <v>42</v>
      </c>
      <c r="E1963" s="26">
        <v>0.5</v>
      </c>
      <c r="F1963" s="30">
        <v>267.85146500000002</v>
      </c>
    </row>
    <row r="1964" spans="2:6" x14ac:dyDescent="0.3">
      <c r="B1964" s="27" t="s">
        <v>35</v>
      </c>
      <c r="C1964" s="28" t="s">
        <v>12</v>
      </c>
      <c r="D1964" s="28" t="s">
        <v>42</v>
      </c>
      <c r="E1964" s="28">
        <v>0.5</v>
      </c>
      <c r="F1964" s="31">
        <v>267.85146500000002</v>
      </c>
    </row>
    <row r="1965" spans="2:6" x14ac:dyDescent="0.3">
      <c r="B1965" s="25" t="s">
        <v>35</v>
      </c>
      <c r="C1965" s="26" t="s">
        <v>12</v>
      </c>
      <c r="D1965" s="26" t="s">
        <v>42</v>
      </c>
      <c r="E1965" s="26">
        <v>0.5</v>
      </c>
      <c r="F1965" s="30">
        <v>267.85146500000002</v>
      </c>
    </row>
    <row r="1966" spans="2:6" x14ac:dyDescent="0.3">
      <c r="B1966" s="27" t="s">
        <v>35</v>
      </c>
      <c r="C1966" s="28" t="s">
        <v>12</v>
      </c>
      <c r="D1966" s="28" t="s">
        <v>42</v>
      </c>
      <c r="E1966" s="28">
        <v>0.25</v>
      </c>
      <c r="F1966" s="31">
        <v>245.17588900000001</v>
      </c>
    </row>
    <row r="1967" spans="2:6" x14ac:dyDescent="0.3">
      <c r="B1967" s="25" t="s">
        <v>35</v>
      </c>
      <c r="C1967" s="26" t="s">
        <v>12</v>
      </c>
      <c r="D1967" s="26" t="s">
        <v>42</v>
      </c>
      <c r="E1967" s="26">
        <v>0.25</v>
      </c>
      <c r="F1967" s="30">
        <v>245.17588900000001</v>
      </c>
    </row>
    <row r="1968" spans="2:6" x14ac:dyDescent="0.3">
      <c r="B1968" s="27" t="s">
        <v>35</v>
      </c>
      <c r="C1968" s="28" t="s">
        <v>12</v>
      </c>
      <c r="D1968" s="28" t="s">
        <v>42</v>
      </c>
      <c r="E1968" s="28">
        <v>0.25</v>
      </c>
      <c r="F1968" s="31">
        <v>245.17588900000001</v>
      </c>
    </row>
    <row r="1969" spans="2:6" x14ac:dyDescent="0.3">
      <c r="B1969" s="25" t="s">
        <v>35</v>
      </c>
      <c r="C1969" s="26" t="s">
        <v>12</v>
      </c>
      <c r="D1969" s="26" t="s">
        <v>42</v>
      </c>
      <c r="E1969" s="26">
        <v>0.25</v>
      </c>
      <c r="F1969" s="30">
        <v>245.17588900000001</v>
      </c>
    </row>
    <row r="1970" spans="2:6" x14ac:dyDescent="0.3">
      <c r="B1970" s="27" t="s">
        <v>35</v>
      </c>
      <c r="C1970" s="28" t="s">
        <v>12</v>
      </c>
      <c r="D1970" s="28" t="s">
        <v>42</v>
      </c>
      <c r="E1970" s="28">
        <v>0.05</v>
      </c>
      <c r="F1970" s="31">
        <v>218.81729300000001</v>
      </c>
    </row>
    <row r="1971" spans="2:6" x14ac:dyDescent="0.3">
      <c r="B1971" s="25" t="s">
        <v>35</v>
      </c>
      <c r="C1971" s="26" t="s">
        <v>12</v>
      </c>
      <c r="D1971" s="26" t="s">
        <v>42</v>
      </c>
      <c r="E1971" s="26">
        <v>0.05</v>
      </c>
      <c r="F1971" s="30">
        <v>218.81729300000001</v>
      </c>
    </row>
    <row r="1972" spans="2:6" x14ac:dyDescent="0.3">
      <c r="B1972" s="27" t="s">
        <v>35</v>
      </c>
      <c r="C1972" s="28" t="s">
        <v>12</v>
      </c>
      <c r="D1972" s="28" t="s">
        <v>42</v>
      </c>
      <c r="E1972" s="28">
        <v>0.05</v>
      </c>
      <c r="F1972" s="31">
        <v>218.81729300000001</v>
      </c>
    </row>
    <row r="1973" spans="2:6" x14ac:dyDescent="0.3">
      <c r="B1973" s="25" t="s">
        <v>35</v>
      </c>
      <c r="C1973" s="26" t="s">
        <v>12</v>
      </c>
      <c r="D1973" s="26" t="s">
        <v>42</v>
      </c>
      <c r="E1973" s="26">
        <v>0</v>
      </c>
      <c r="F1973" s="30">
        <v>193.119102</v>
      </c>
    </row>
    <row r="1974" spans="2:6" x14ac:dyDescent="0.3">
      <c r="B1974" s="27" t="s">
        <v>35</v>
      </c>
      <c r="C1974" s="28" t="s">
        <v>12</v>
      </c>
      <c r="D1974" s="28" t="s">
        <v>42</v>
      </c>
      <c r="E1974" s="28" t="s">
        <v>25</v>
      </c>
      <c r="F1974" s="31">
        <v>269.87884100000002</v>
      </c>
    </row>
    <row r="1975" spans="2:6" x14ac:dyDescent="0.3">
      <c r="B1975" s="25" t="s">
        <v>35</v>
      </c>
      <c r="C1975" s="26" t="s">
        <v>12</v>
      </c>
      <c r="D1975" s="26" t="s">
        <v>43</v>
      </c>
      <c r="E1975" s="26">
        <v>1</v>
      </c>
      <c r="F1975" s="30">
        <v>26748153.98</v>
      </c>
    </row>
    <row r="1976" spans="2:6" x14ac:dyDescent="0.3">
      <c r="B1976" s="27" t="s">
        <v>35</v>
      </c>
      <c r="C1976" s="28" t="s">
        <v>12</v>
      </c>
      <c r="D1976" s="28" t="s">
        <v>43</v>
      </c>
      <c r="E1976" s="28">
        <v>0.95</v>
      </c>
      <c r="F1976" s="31">
        <v>18879546.379999999</v>
      </c>
    </row>
    <row r="1977" spans="2:6" x14ac:dyDescent="0.3">
      <c r="B1977" s="25" t="s">
        <v>35</v>
      </c>
      <c r="C1977" s="26" t="s">
        <v>12</v>
      </c>
      <c r="D1977" s="26" t="s">
        <v>43</v>
      </c>
      <c r="E1977" s="26">
        <v>0.95</v>
      </c>
      <c r="F1977" s="30">
        <v>18879546.379999999</v>
      </c>
    </row>
    <row r="1978" spans="2:6" x14ac:dyDescent="0.3">
      <c r="B1978" s="27" t="s">
        <v>35</v>
      </c>
      <c r="C1978" s="28" t="s">
        <v>12</v>
      </c>
      <c r="D1978" s="28" t="s">
        <v>43</v>
      </c>
      <c r="E1978" s="28">
        <v>0.95</v>
      </c>
      <c r="F1978" s="31">
        <v>18879546.379999999</v>
      </c>
    </row>
    <row r="1979" spans="2:6" x14ac:dyDescent="0.3">
      <c r="B1979" s="25" t="s">
        <v>35</v>
      </c>
      <c r="C1979" s="26" t="s">
        <v>12</v>
      </c>
      <c r="D1979" s="26" t="s">
        <v>43</v>
      </c>
      <c r="E1979" s="26">
        <v>0.75</v>
      </c>
      <c r="F1979" s="30">
        <v>15299073.77</v>
      </c>
    </row>
    <row r="1980" spans="2:6" x14ac:dyDescent="0.3">
      <c r="B1980" s="27" t="s">
        <v>35</v>
      </c>
      <c r="C1980" s="28" t="s">
        <v>12</v>
      </c>
      <c r="D1980" s="28" t="s">
        <v>43</v>
      </c>
      <c r="E1980" s="28">
        <v>0.75</v>
      </c>
      <c r="F1980" s="31">
        <v>15299073.77</v>
      </c>
    </row>
    <row r="1981" spans="2:6" x14ac:dyDescent="0.3">
      <c r="B1981" s="25" t="s">
        <v>35</v>
      </c>
      <c r="C1981" s="26" t="s">
        <v>12</v>
      </c>
      <c r="D1981" s="26" t="s">
        <v>43</v>
      </c>
      <c r="E1981" s="26">
        <v>0.75</v>
      </c>
      <c r="F1981" s="30">
        <v>15299073.77</v>
      </c>
    </row>
    <row r="1982" spans="2:6" x14ac:dyDescent="0.3">
      <c r="B1982" s="27" t="s">
        <v>35</v>
      </c>
      <c r="C1982" s="28" t="s">
        <v>12</v>
      </c>
      <c r="D1982" s="28" t="s">
        <v>43</v>
      </c>
      <c r="E1982" s="28">
        <v>0.75</v>
      </c>
      <c r="F1982" s="31">
        <v>15299073.77</v>
      </c>
    </row>
    <row r="1983" spans="2:6" x14ac:dyDescent="0.3">
      <c r="B1983" s="25" t="s">
        <v>35</v>
      </c>
      <c r="C1983" s="26" t="s">
        <v>12</v>
      </c>
      <c r="D1983" s="26" t="s">
        <v>43</v>
      </c>
      <c r="E1983" s="26">
        <v>0.5</v>
      </c>
      <c r="F1983" s="30">
        <v>13377861.640000001</v>
      </c>
    </row>
    <row r="1984" spans="2:6" x14ac:dyDescent="0.3">
      <c r="B1984" s="27" t="s">
        <v>35</v>
      </c>
      <c r="C1984" s="28" t="s">
        <v>12</v>
      </c>
      <c r="D1984" s="28" t="s">
        <v>43</v>
      </c>
      <c r="E1984" s="28">
        <v>0.5</v>
      </c>
      <c r="F1984" s="31">
        <v>13377861.640000001</v>
      </c>
    </row>
    <row r="1985" spans="2:6" x14ac:dyDescent="0.3">
      <c r="B1985" s="25" t="s">
        <v>35</v>
      </c>
      <c r="C1985" s="26" t="s">
        <v>12</v>
      </c>
      <c r="D1985" s="26" t="s">
        <v>43</v>
      </c>
      <c r="E1985" s="26">
        <v>0.5</v>
      </c>
      <c r="F1985" s="30">
        <v>13377861.640000001</v>
      </c>
    </row>
    <row r="1986" spans="2:6" x14ac:dyDescent="0.3">
      <c r="B1986" s="27" t="s">
        <v>35</v>
      </c>
      <c r="C1986" s="28" t="s">
        <v>12</v>
      </c>
      <c r="D1986" s="28" t="s">
        <v>43</v>
      </c>
      <c r="E1986" s="28">
        <v>0.5</v>
      </c>
      <c r="F1986" s="31">
        <v>13377861.640000001</v>
      </c>
    </row>
    <row r="1987" spans="2:6" x14ac:dyDescent="0.3">
      <c r="B1987" s="25" t="s">
        <v>35</v>
      </c>
      <c r="C1987" s="26" t="s">
        <v>12</v>
      </c>
      <c r="D1987" s="26" t="s">
        <v>43</v>
      </c>
      <c r="E1987" s="26">
        <v>0.5</v>
      </c>
      <c r="F1987" s="30">
        <v>13377861.640000001</v>
      </c>
    </row>
    <row r="1988" spans="2:6" x14ac:dyDescent="0.3">
      <c r="B1988" s="27" t="s">
        <v>35</v>
      </c>
      <c r="C1988" s="28" t="s">
        <v>12</v>
      </c>
      <c r="D1988" s="28" t="s">
        <v>43</v>
      </c>
      <c r="E1988" s="28">
        <v>0.25</v>
      </c>
      <c r="F1988" s="31">
        <v>11625115.27</v>
      </c>
    </row>
    <row r="1989" spans="2:6" x14ac:dyDescent="0.3">
      <c r="B1989" s="25" t="s">
        <v>35</v>
      </c>
      <c r="C1989" s="26" t="s">
        <v>12</v>
      </c>
      <c r="D1989" s="26" t="s">
        <v>43</v>
      </c>
      <c r="E1989" s="26">
        <v>0.25</v>
      </c>
      <c r="F1989" s="30">
        <v>11625115.27</v>
      </c>
    </row>
    <row r="1990" spans="2:6" x14ac:dyDescent="0.3">
      <c r="B1990" s="27" t="s">
        <v>35</v>
      </c>
      <c r="C1990" s="28" t="s">
        <v>12</v>
      </c>
      <c r="D1990" s="28" t="s">
        <v>43</v>
      </c>
      <c r="E1990" s="28">
        <v>0.25</v>
      </c>
      <c r="F1990" s="31">
        <v>11625115.27</v>
      </c>
    </row>
    <row r="1991" spans="2:6" x14ac:dyDescent="0.3">
      <c r="B1991" s="25" t="s">
        <v>35</v>
      </c>
      <c r="C1991" s="26" t="s">
        <v>12</v>
      </c>
      <c r="D1991" s="26" t="s">
        <v>43</v>
      </c>
      <c r="E1991" s="26">
        <v>0.25</v>
      </c>
      <c r="F1991" s="30">
        <v>11625115.27</v>
      </c>
    </row>
    <row r="1992" spans="2:6" x14ac:dyDescent="0.3">
      <c r="B1992" s="27" t="s">
        <v>35</v>
      </c>
      <c r="C1992" s="28" t="s">
        <v>12</v>
      </c>
      <c r="D1992" s="28" t="s">
        <v>43</v>
      </c>
      <c r="E1992" s="28">
        <v>0.05</v>
      </c>
      <c r="F1992" s="31">
        <v>9384499.4529999997</v>
      </c>
    </row>
    <row r="1993" spans="2:6" x14ac:dyDescent="0.3">
      <c r="B1993" s="25" t="s">
        <v>35</v>
      </c>
      <c r="C1993" s="26" t="s">
        <v>12</v>
      </c>
      <c r="D1993" s="26" t="s">
        <v>43</v>
      </c>
      <c r="E1993" s="26">
        <v>0.05</v>
      </c>
      <c r="F1993" s="30">
        <v>9384499.4529999997</v>
      </c>
    </row>
    <row r="1994" spans="2:6" x14ac:dyDescent="0.3">
      <c r="B1994" s="27" t="s">
        <v>35</v>
      </c>
      <c r="C1994" s="28" t="s">
        <v>12</v>
      </c>
      <c r="D1994" s="28" t="s">
        <v>43</v>
      </c>
      <c r="E1994" s="28">
        <v>0.05</v>
      </c>
      <c r="F1994" s="31">
        <v>9384499.4529999997</v>
      </c>
    </row>
    <row r="1995" spans="2:6" x14ac:dyDescent="0.3">
      <c r="B1995" s="25" t="s">
        <v>35</v>
      </c>
      <c r="C1995" s="26" t="s">
        <v>12</v>
      </c>
      <c r="D1995" s="26" t="s">
        <v>43</v>
      </c>
      <c r="E1995" s="26">
        <v>0</v>
      </c>
      <c r="F1995" s="30">
        <v>5398306.3760000002</v>
      </c>
    </row>
    <row r="1996" spans="2:6" x14ac:dyDescent="0.3">
      <c r="B1996" s="27" t="s">
        <v>35</v>
      </c>
      <c r="C1996" s="28" t="s">
        <v>12</v>
      </c>
      <c r="D1996" s="28" t="s">
        <v>43</v>
      </c>
      <c r="E1996" s="28" t="s">
        <v>25</v>
      </c>
      <c r="F1996" s="31">
        <v>13624958.49</v>
      </c>
    </row>
    <row r="1997" spans="2:6" x14ac:dyDescent="0.3">
      <c r="B1997" s="25" t="s">
        <v>35</v>
      </c>
      <c r="C1997" s="26" t="s">
        <v>12</v>
      </c>
      <c r="D1997" s="26" t="s">
        <v>44</v>
      </c>
      <c r="E1997" s="26">
        <v>1</v>
      </c>
      <c r="F1997" s="30">
        <v>167.499236</v>
      </c>
    </row>
    <row r="1998" spans="2:6" x14ac:dyDescent="0.3">
      <c r="B1998" s="27" t="s">
        <v>35</v>
      </c>
      <c r="C1998" s="28" t="s">
        <v>12</v>
      </c>
      <c r="D1998" s="28" t="s">
        <v>44</v>
      </c>
      <c r="E1998" s="28">
        <v>0.95</v>
      </c>
      <c r="F1998" s="31">
        <v>111.51201</v>
      </c>
    </row>
    <row r="1999" spans="2:6" x14ac:dyDescent="0.3">
      <c r="B1999" s="25" t="s">
        <v>35</v>
      </c>
      <c r="C1999" s="26" t="s">
        <v>12</v>
      </c>
      <c r="D1999" s="26" t="s">
        <v>44</v>
      </c>
      <c r="E1999" s="26">
        <v>0.95</v>
      </c>
      <c r="F1999" s="30">
        <v>111.51201</v>
      </c>
    </row>
    <row r="2000" spans="2:6" x14ac:dyDescent="0.3">
      <c r="B2000" s="27" t="s">
        <v>35</v>
      </c>
      <c r="C2000" s="28" t="s">
        <v>12</v>
      </c>
      <c r="D2000" s="28" t="s">
        <v>44</v>
      </c>
      <c r="E2000" s="28">
        <v>0.95</v>
      </c>
      <c r="F2000" s="31">
        <v>111.51201</v>
      </c>
    </row>
    <row r="2001" spans="2:6" x14ac:dyDescent="0.3">
      <c r="B2001" s="25" t="s">
        <v>35</v>
      </c>
      <c r="C2001" s="26" t="s">
        <v>12</v>
      </c>
      <c r="D2001" s="26" t="s">
        <v>44</v>
      </c>
      <c r="E2001" s="26">
        <v>0.75</v>
      </c>
      <c r="F2001" s="30">
        <v>95.507931999999997</v>
      </c>
    </row>
    <row r="2002" spans="2:6" x14ac:dyDescent="0.3">
      <c r="B2002" s="27" t="s">
        <v>35</v>
      </c>
      <c r="C2002" s="28" t="s">
        <v>12</v>
      </c>
      <c r="D2002" s="28" t="s">
        <v>44</v>
      </c>
      <c r="E2002" s="28">
        <v>0.75</v>
      </c>
      <c r="F2002" s="31">
        <v>95.507931999999997</v>
      </c>
    </row>
    <row r="2003" spans="2:6" x14ac:dyDescent="0.3">
      <c r="B2003" s="25" t="s">
        <v>35</v>
      </c>
      <c r="C2003" s="26" t="s">
        <v>12</v>
      </c>
      <c r="D2003" s="26" t="s">
        <v>44</v>
      </c>
      <c r="E2003" s="26">
        <v>0.75</v>
      </c>
      <c r="F2003" s="30">
        <v>95.507931999999997</v>
      </c>
    </row>
    <row r="2004" spans="2:6" x14ac:dyDescent="0.3">
      <c r="B2004" s="27" t="s">
        <v>35</v>
      </c>
      <c r="C2004" s="28" t="s">
        <v>12</v>
      </c>
      <c r="D2004" s="28" t="s">
        <v>44</v>
      </c>
      <c r="E2004" s="28">
        <v>0.75</v>
      </c>
      <c r="F2004" s="31">
        <v>95.507931999999997</v>
      </c>
    </row>
    <row r="2005" spans="2:6" x14ac:dyDescent="0.3">
      <c r="B2005" s="25" t="s">
        <v>35</v>
      </c>
      <c r="C2005" s="26" t="s">
        <v>12</v>
      </c>
      <c r="D2005" s="26" t="s">
        <v>44</v>
      </c>
      <c r="E2005" s="26">
        <v>0.5</v>
      </c>
      <c r="F2005" s="30">
        <v>85.679485</v>
      </c>
    </row>
    <row r="2006" spans="2:6" x14ac:dyDescent="0.3">
      <c r="B2006" s="27" t="s">
        <v>35</v>
      </c>
      <c r="C2006" s="28" t="s">
        <v>12</v>
      </c>
      <c r="D2006" s="28" t="s">
        <v>44</v>
      </c>
      <c r="E2006" s="28">
        <v>0.5</v>
      </c>
      <c r="F2006" s="31">
        <v>85.679485</v>
      </c>
    </row>
    <row r="2007" spans="2:6" x14ac:dyDescent="0.3">
      <c r="B2007" s="25" t="s">
        <v>35</v>
      </c>
      <c r="C2007" s="26" t="s">
        <v>12</v>
      </c>
      <c r="D2007" s="26" t="s">
        <v>44</v>
      </c>
      <c r="E2007" s="26">
        <v>0.5</v>
      </c>
      <c r="F2007" s="30">
        <v>85.679485</v>
      </c>
    </row>
    <row r="2008" spans="2:6" x14ac:dyDescent="0.3">
      <c r="B2008" s="27" t="s">
        <v>35</v>
      </c>
      <c r="C2008" s="28" t="s">
        <v>12</v>
      </c>
      <c r="D2008" s="28" t="s">
        <v>44</v>
      </c>
      <c r="E2008" s="28">
        <v>0.5</v>
      </c>
      <c r="F2008" s="31">
        <v>85.679485</v>
      </c>
    </row>
    <row r="2009" spans="2:6" x14ac:dyDescent="0.3">
      <c r="B2009" s="25" t="s">
        <v>35</v>
      </c>
      <c r="C2009" s="26" t="s">
        <v>12</v>
      </c>
      <c r="D2009" s="26" t="s">
        <v>44</v>
      </c>
      <c r="E2009" s="26">
        <v>0.5</v>
      </c>
      <c r="F2009" s="30">
        <v>85.679485</v>
      </c>
    </row>
    <row r="2010" spans="2:6" x14ac:dyDescent="0.3">
      <c r="B2010" s="27" t="s">
        <v>35</v>
      </c>
      <c r="C2010" s="28" t="s">
        <v>12</v>
      </c>
      <c r="D2010" s="28" t="s">
        <v>44</v>
      </c>
      <c r="E2010" s="28">
        <v>0.25</v>
      </c>
      <c r="F2010" s="31">
        <v>76.921813999999998</v>
      </c>
    </row>
    <row r="2011" spans="2:6" x14ac:dyDescent="0.3">
      <c r="B2011" s="25" t="s">
        <v>35</v>
      </c>
      <c r="C2011" s="26" t="s">
        <v>12</v>
      </c>
      <c r="D2011" s="26" t="s">
        <v>44</v>
      </c>
      <c r="E2011" s="26">
        <v>0.25</v>
      </c>
      <c r="F2011" s="30">
        <v>76.921813999999998</v>
      </c>
    </row>
    <row r="2012" spans="2:6" x14ac:dyDescent="0.3">
      <c r="B2012" s="27" t="s">
        <v>35</v>
      </c>
      <c r="C2012" s="28" t="s">
        <v>12</v>
      </c>
      <c r="D2012" s="28" t="s">
        <v>44</v>
      </c>
      <c r="E2012" s="28">
        <v>0.25</v>
      </c>
      <c r="F2012" s="31">
        <v>76.921813999999998</v>
      </c>
    </row>
    <row r="2013" spans="2:6" x14ac:dyDescent="0.3">
      <c r="B2013" s="25" t="s">
        <v>35</v>
      </c>
      <c r="C2013" s="26" t="s">
        <v>12</v>
      </c>
      <c r="D2013" s="26" t="s">
        <v>44</v>
      </c>
      <c r="E2013" s="26">
        <v>0.25</v>
      </c>
      <c r="F2013" s="30">
        <v>76.921813999999998</v>
      </c>
    </row>
    <row r="2014" spans="2:6" x14ac:dyDescent="0.3">
      <c r="B2014" s="27" t="s">
        <v>35</v>
      </c>
      <c r="C2014" s="28" t="s">
        <v>12</v>
      </c>
      <c r="D2014" s="28" t="s">
        <v>44</v>
      </c>
      <c r="E2014" s="28">
        <v>0.05</v>
      </c>
      <c r="F2014" s="31">
        <v>66.022649999999999</v>
      </c>
    </row>
    <row r="2015" spans="2:6" x14ac:dyDescent="0.3">
      <c r="B2015" s="25" t="s">
        <v>35</v>
      </c>
      <c r="C2015" s="26" t="s">
        <v>12</v>
      </c>
      <c r="D2015" s="26" t="s">
        <v>44</v>
      </c>
      <c r="E2015" s="26">
        <v>0.05</v>
      </c>
      <c r="F2015" s="30">
        <v>66.022649999999999</v>
      </c>
    </row>
    <row r="2016" spans="2:6" x14ac:dyDescent="0.3">
      <c r="B2016" s="27" t="s">
        <v>35</v>
      </c>
      <c r="C2016" s="28" t="s">
        <v>12</v>
      </c>
      <c r="D2016" s="28" t="s">
        <v>44</v>
      </c>
      <c r="E2016" s="28">
        <v>0.05</v>
      </c>
      <c r="F2016" s="31">
        <v>66.022649999999999</v>
      </c>
    </row>
    <row r="2017" spans="2:6" x14ac:dyDescent="0.3">
      <c r="B2017" s="25" t="s">
        <v>35</v>
      </c>
      <c r="C2017" s="26" t="s">
        <v>12</v>
      </c>
      <c r="D2017" s="26" t="s">
        <v>44</v>
      </c>
      <c r="E2017" s="26">
        <v>0</v>
      </c>
      <c r="F2017" s="30">
        <v>50.490355000000001</v>
      </c>
    </row>
    <row r="2018" spans="2:6" x14ac:dyDescent="0.3">
      <c r="B2018" s="27" t="s">
        <v>35</v>
      </c>
      <c r="C2018" s="28" t="s">
        <v>12</v>
      </c>
      <c r="D2018" s="28" t="s">
        <v>44</v>
      </c>
      <c r="E2018" s="28" t="s">
        <v>25</v>
      </c>
      <c r="F2018" s="31">
        <v>86.951074000000006</v>
      </c>
    </row>
    <row r="2019" spans="2:6" x14ac:dyDescent="0.3">
      <c r="B2019" s="25" t="s">
        <v>35</v>
      </c>
      <c r="C2019" s="26" t="s">
        <v>13</v>
      </c>
      <c r="D2019" s="26" t="s">
        <v>36</v>
      </c>
      <c r="E2019" s="26">
        <v>1</v>
      </c>
      <c r="F2019" s="30">
        <v>237139.47500000001</v>
      </c>
    </row>
    <row r="2020" spans="2:6" x14ac:dyDescent="0.3">
      <c r="B2020" s="27" t="s">
        <v>35</v>
      </c>
      <c r="C2020" s="28" t="s">
        <v>13</v>
      </c>
      <c r="D2020" s="28" t="s">
        <v>36</v>
      </c>
      <c r="E2020" s="28">
        <v>0.95</v>
      </c>
      <c r="F2020" s="31">
        <v>192911.27499999999</v>
      </c>
    </row>
    <row r="2021" spans="2:6" x14ac:dyDescent="0.3">
      <c r="B2021" s="25" t="s">
        <v>35</v>
      </c>
      <c r="C2021" s="26" t="s">
        <v>13</v>
      </c>
      <c r="D2021" s="26" t="s">
        <v>36</v>
      </c>
      <c r="E2021" s="26">
        <v>0.95</v>
      </c>
      <c r="F2021" s="30">
        <v>192911.27499999999</v>
      </c>
    </row>
    <row r="2022" spans="2:6" x14ac:dyDescent="0.3">
      <c r="B2022" s="27" t="s">
        <v>35</v>
      </c>
      <c r="C2022" s="28" t="s">
        <v>13</v>
      </c>
      <c r="D2022" s="28" t="s">
        <v>36</v>
      </c>
      <c r="E2022" s="28">
        <v>0.95</v>
      </c>
      <c r="F2022" s="31">
        <v>192911.27499999999</v>
      </c>
    </row>
    <row r="2023" spans="2:6" x14ac:dyDescent="0.3">
      <c r="B2023" s="25" t="s">
        <v>35</v>
      </c>
      <c r="C2023" s="26" t="s">
        <v>13</v>
      </c>
      <c r="D2023" s="26" t="s">
        <v>36</v>
      </c>
      <c r="E2023" s="26">
        <v>0.75</v>
      </c>
      <c r="F2023" s="30">
        <v>173096.65</v>
      </c>
    </row>
    <row r="2024" spans="2:6" x14ac:dyDescent="0.3">
      <c r="B2024" s="27" t="s">
        <v>35</v>
      </c>
      <c r="C2024" s="28" t="s">
        <v>13</v>
      </c>
      <c r="D2024" s="28" t="s">
        <v>36</v>
      </c>
      <c r="E2024" s="28">
        <v>0.75</v>
      </c>
      <c r="F2024" s="31">
        <v>173096.65</v>
      </c>
    </row>
    <row r="2025" spans="2:6" x14ac:dyDescent="0.3">
      <c r="B2025" s="25" t="s">
        <v>35</v>
      </c>
      <c r="C2025" s="26" t="s">
        <v>13</v>
      </c>
      <c r="D2025" s="26" t="s">
        <v>36</v>
      </c>
      <c r="E2025" s="26">
        <v>0.75</v>
      </c>
      <c r="F2025" s="30">
        <v>173096.65</v>
      </c>
    </row>
    <row r="2026" spans="2:6" x14ac:dyDescent="0.3">
      <c r="B2026" s="27" t="s">
        <v>35</v>
      </c>
      <c r="C2026" s="28" t="s">
        <v>13</v>
      </c>
      <c r="D2026" s="28" t="s">
        <v>36</v>
      </c>
      <c r="E2026" s="28">
        <v>0.75</v>
      </c>
      <c r="F2026" s="31">
        <v>173096.65</v>
      </c>
    </row>
    <row r="2027" spans="2:6" x14ac:dyDescent="0.3">
      <c r="B2027" s="25" t="s">
        <v>35</v>
      </c>
      <c r="C2027" s="26" t="s">
        <v>13</v>
      </c>
      <c r="D2027" s="26" t="s">
        <v>36</v>
      </c>
      <c r="E2027" s="26">
        <v>0.5</v>
      </c>
      <c r="F2027" s="30">
        <v>158370.22500000001</v>
      </c>
    </row>
    <row r="2028" spans="2:6" x14ac:dyDescent="0.3">
      <c r="B2028" s="27" t="s">
        <v>35</v>
      </c>
      <c r="C2028" s="28" t="s">
        <v>13</v>
      </c>
      <c r="D2028" s="28" t="s">
        <v>36</v>
      </c>
      <c r="E2028" s="28">
        <v>0.5</v>
      </c>
      <c r="F2028" s="31">
        <v>158370.22500000001</v>
      </c>
    </row>
    <row r="2029" spans="2:6" x14ac:dyDescent="0.3">
      <c r="B2029" s="25" t="s">
        <v>35</v>
      </c>
      <c r="C2029" s="26" t="s">
        <v>13</v>
      </c>
      <c r="D2029" s="26" t="s">
        <v>36</v>
      </c>
      <c r="E2029" s="26">
        <v>0.5</v>
      </c>
      <c r="F2029" s="30">
        <v>158370.22500000001</v>
      </c>
    </row>
    <row r="2030" spans="2:6" x14ac:dyDescent="0.3">
      <c r="B2030" s="27" t="s">
        <v>35</v>
      </c>
      <c r="C2030" s="28" t="s">
        <v>13</v>
      </c>
      <c r="D2030" s="28" t="s">
        <v>36</v>
      </c>
      <c r="E2030" s="28">
        <v>0.5</v>
      </c>
      <c r="F2030" s="31">
        <v>158370.22500000001</v>
      </c>
    </row>
    <row r="2031" spans="2:6" x14ac:dyDescent="0.3">
      <c r="B2031" s="25" t="s">
        <v>35</v>
      </c>
      <c r="C2031" s="26" t="s">
        <v>13</v>
      </c>
      <c r="D2031" s="26" t="s">
        <v>36</v>
      </c>
      <c r="E2031" s="26">
        <v>0.5</v>
      </c>
      <c r="F2031" s="30">
        <v>158370.22500000001</v>
      </c>
    </row>
    <row r="2032" spans="2:6" x14ac:dyDescent="0.3">
      <c r="B2032" s="27" t="s">
        <v>35</v>
      </c>
      <c r="C2032" s="28" t="s">
        <v>13</v>
      </c>
      <c r="D2032" s="28" t="s">
        <v>36</v>
      </c>
      <c r="E2032" s="28">
        <v>0.25</v>
      </c>
      <c r="F2032" s="31">
        <v>143350.25</v>
      </c>
    </row>
    <row r="2033" spans="2:6" x14ac:dyDescent="0.3">
      <c r="B2033" s="25" t="s">
        <v>35</v>
      </c>
      <c r="C2033" s="26" t="s">
        <v>13</v>
      </c>
      <c r="D2033" s="26" t="s">
        <v>36</v>
      </c>
      <c r="E2033" s="26">
        <v>0.25</v>
      </c>
      <c r="F2033" s="30">
        <v>143350.25</v>
      </c>
    </row>
    <row r="2034" spans="2:6" x14ac:dyDescent="0.3">
      <c r="B2034" s="27" t="s">
        <v>35</v>
      </c>
      <c r="C2034" s="28" t="s">
        <v>13</v>
      </c>
      <c r="D2034" s="28" t="s">
        <v>36</v>
      </c>
      <c r="E2034" s="28">
        <v>0.25</v>
      </c>
      <c r="F2034" s="31">
        <v>143350.25</v>
      </c>
    </row>
    <row r="2035" spans="2:6" x14ac:dyDescent="0.3">
      <c r="B2035" s="25" t="s">
        <v>35</v>
      </c>
      <c r="C2035" s="26" t="s">
        <v>13</v>
      </c>
      <c r="D2035" s="26" t="s">
        <v>36</v>
      </c>
      <c r="E2035" s="26">
        <v>0.25</v>
      </c>
      <c r="F2035" s="30">
        <v>143350.25</v>
      </c>
    </row>
    <row r="2036" spans="2:6" x14ac:dyDescent="0.3">
      <c r="B2036" s="27" t="s">
        <v>35</v>
      </c>
      <c r="C2036" s="28" t="s">
        <v>13</v>
      </c>
      <c r="D2036" s="28" t="s">
        <v>36</v>
      </c>
      <c r="E2036" s="28">
        <v>0.05</v>
      </c>
      <c r="F2036" s="31">
        <v>125541.55</v>
      </c>
    </row>
    <row r="2037" spans="2:6" x14ac:dyDescent="0.3">
      <c r="B2037" s="25" t="s">
        <v>35</v>
      </c>
      <c r="C2037" s="26" t="s">
        <v>13</v>
      </c>
      <c r="D2037" s="26" t="s">
        <v>36</v>
      </c>
      <c r="E2037" s="26">
        <v>0.05</v>
      </c>
      <c r="F2037" s="30">
        <v>125541.55</v>
      </c>
    </row>
    <row r="2038" spans="2:6" x14ac:dyDescent="0.3">
      <c r="B2038" s="27" t="s">
        <v>35</v>
      </c>
      <c r="C2038" s="28" t="s">
        <v>13</v>
      </c>
      <c r="D2038" s="28" t="s">
        <v>36</v>
      </c>
      <c r="E2038" s="28">
        <v>0.05</v>
      </c>
      <c r="F2038" s="31">
        <v>125541.55</v>
      </c>
    </row>
    <row r="2039" spans="2:6" x14ac:dyDescent="0.3">
      <c r="B2039" s="25" t="s">
        <v>35</v>
      </c>
      <c r="C2039" s="26" t="s">
        <v>13</v>
      </c>
      <c r="D2039" s="26" t="s">
        <v>36</v>
      </c>
      <c r="E2039" s="26">
        <v>0</v>
      </c>
      <c r="F2039" s="30">
        <v>98437.1</v>
      </c>
    </row>
    <row r="2040" spans="2:6" x14ac:dyDescent="0.3">
      <c r="B2040" s="27" t="s">
        <v>35</v>
      </c>
      <c r="C2040" s="28" t="s">
        <v>13</v>
      </c>
      <c r="D2040" s="28" t="s">
        <v>36</v>
      </c>
      <c r="E2040" s="28" t="s">
        <v>25</v>
      </c>
      <c r="F2040" s="31">
        <v>158763.3591</v>
      </c>
    </row>
    <row r="2041" spans="2:6" x14ac:dyDescent="0.3">
      <c r="B2041" s="25" t="s">
        <v>35</v>
      </c>
      <c r="C2041" s="26" t="s">
        <v>13</v>
      </c>
      <c r="D2041" s="26" t="s">
        <v>37</v>
      </c>
      <c r="E2041" s="26">
        <v>1</v>
      </c>
      <c r="F2041" s="30">
        <v>78306299.930000007</v>
      </c>
    </row>
    <row r="2042" spans="2:6" x14ac:dyDescent="0.3">
      <c r="B2042" s="27" t="s">
        <v>35</v>
      </c>
      <c r="C2042" s="28" t="s">
        <v>13</v>
      </c>
      <c r="D2042" s="28" t="s">
        <v>37</v>
      </c>
      <c r="E2042" s="28">
        <v>0.95</v>
      </c>
      <c r="F2042" s="31">
        <v>56878483.600000001</v>
      </c>
    </row>
    <row r="2043" spans="2:6" x14ac:dyDescent="0.3">
      <c r="B2043" s="25" t="s">
        <v>35</v>
      </c>
      <c r="C2043" s="26" t="s">
        <v>13</v>
      </c>
      <c r="D2043" s="26" t="s">
        <v>37</v>
      </c>
      <c r="E2043" s="26">
        <v>0.95</v>
      </c>
      <c r="F2043" s="30">
        <v>56878483.600000001</v>
      </c>
    </row>
    <row r="2044" spans="2:6" x14ac:dyDescent="0.3">
      <c r="B2044" s="27" t="s">
        <v>35</v>
      </c>
      <c r="C2044" s="28" t="s">
        <v>13</v>
      </c>
      <c r="D2044" s="28" t="s">
        <v>37</v>
      </c>
      <c r="E2044" s="28">
        <v>0.95</v>
      </c>
      <c r="F2044" s="31">
        <v>56878483.600000001</v>
      </c>
    </row>
    <row r="2045" spans="2:6" x14ac:dyDescent="0.3">
      <c r="B2045" s="25" t="s">
        <v>35</v>
      </c>
      <c r="C2045" s="26" t="s">
        <v>13</v>
      </c>
      <c r="D2045" s="26" t="s">
        <v>37</v>
      </c>
      <c r="E2045" s="26">
        <v>0.75</v>
      </c>
      <c r="F2045" s="30">
        <v>48401621.32</v>
      </c>
    </row>
    <row r="2046" spans="2:6" x14ac:dyDescent="0.3">
      <c r="B2046" s="27" t="s">
        <v>35</v>
      </c>
      <c r="C2046" s="28" t="s">
        <v>13</v>
      </c>
      <c r="D2046" s="28" t="s">
        <v>37</v>
      </c>
      <c r="E2046" s="28">
        <v>0.75</v>
      </c>
      <c r="F2046" s="31">
        <v>48401621.32</v>
      </c>
    </row>
    <row r="2047" spans="2:6" x14ac:dyDescent="0.3">
      <c r="B2047" s="25" t="s">
        <v>35</v>
      </c>
      <c r="C2047" s="26" t="s">
        <v>13</v>
      </c>
      <c r="D2047" s="26" t="s">
        <v>37</v>
      </c>
      <c r="E2047" s="26">
        <v>0.75</v>
      </c>
      <c r="F2047" s="30">
        <v>48401621.32</v>
      </c>
    </row>
    <row r="2048" spans="2:6" x14ac:dyDescent="0.3">
      <c r="B2048" s="27" t="s">
        <v>35</v>
      </c>
      <c r="C2048" s="28" t="s">
        <v>13</v>
      </c>
      <c r="D2048" s="28" t="s">
        <v>37</v>
      </c>
      <c r="E2048" s="28">
        <v>0.75</v>
      </c>
      <c r="F2048" s="31">
        <v>48401621.32</v>
      </c>
    </row>
    <row r="2049" spans="2:6" x14ac:dyDescent="0.3">
      <c r="B2049" s="25" t="s">
        <v>35</v>
      </c>
      <c r="C2049" s="26" t="s">
        <v>13</v>
      </c>
      <c r="D2049" s="26" t="s">
        <v>37</v>
      </c>
      <c r="E2049" s="26">
        <v>0.5</v>
      </c>
      <c r="F2049" s="30">
        <v>42606207.920000002</v>
      </c>
    </row>
    <row r="2050" spans="2:6" x14ac:dyDescent="0.3">
      <c r="B2050" s="27" t="s">
        <v>35</v>
      </c>
      <c r="C2050" s="28" t="s">
        <v>13</v>
      </c>
      <c r="D2050" s="28" t="s">
        <v>37</v>
      </c>
      <c r="E2050" s="28">
        <v>0.5</v>
      </c>
      <c r="F2050" s="31">
        <v>42606207.920000002</v>
      </c>
    </row>
    <row r="2051" spans="2:6" x14ac:dyDescent="0.3">
      <c r="B2051" s="25" t="s">
        <v>35</v>
      </c>
      <c r="C2051" s="26" t="s">
        <v>13</v>
      </c>
      <c r="D2051" s="26" t="s">
        <v>37</v>
      </c>
      <c r="E2051" s="26">
        <v>0.5</v>
      </c>
      <c r="F2051" s="30">
        <v>42606207.920000002</v>
      </c>
    </row>
    <row r="2052" spans="2:6" x14ac:dyDescent="0.3">
      <c r="B2052" s="27" t="s">
        <v>35</v>
      </c>
      <c r="C2052" s="28" t="s">
        <v>13</v>
      </c>
      <c r="D2052" s="28" t="s">
        <v>37</v>
      </c>
      <c r="E2052" s="28">
        <v>0.5</v>
      </c>
      <c r="F2052" s="31">
        <v>42606207.920000002</v>
      </c>
    </row>
    <row r="2053" spans="2:6" x14ac:dyDescent="0.3">
      <c r="B2053" s="25" t="s">
        <v>35</v>
      </c>
      <c r="C2053" s="26" t="s">
        <v>13</v>
      </c>
      <c r="D2053" s="26" t="s">
        <v>37</v>
      </c>
      <c r="E2053" s="26">
        <v>0.5</v>
      </c>
      <c r="F2053" s="30">
        <v>42606207.920000002</v>
      </c>
    </row>
    <row r="2054" spans="2:6" x14ac:dyDescent="0.3">
      <c r="B2054" s="27" t="s">
        <v>35</v>
      </c>
      <c r="C2054" s="28" t="s">
        <v>13</v>
      </c>
      <c r="D2054" s="28" t="s">
        <v>37</v>
      </c>
      <c r="E2054" s="28">
        <v>0.25</v>
      </c>
      <c r="F2054" s="31">
        <v>37296562.299999997</v>
      </c>
    </row>
    <row r="2055" spans="2:6" x14ac:dyDescent="0.3">
      <c r="B2055" s="25" t="s">
        <v>35</v>
      </c>
      <c r="C2055" s="26" t="s">
        <v>13</v>
      </c>
      <c r="D2055" s="26" t="s">
        <v>37</v>
      </c>
      <c r="E2055" s="26">
        <v>0.25</v>
      </c>
      <c r="F2055" s="30">
        <v>37296562.299999997</v>
      </c>
    </row>
    <row r="2056" spans="2:6" x14ac:dyDescent="0.3">
      <c r="B2056" s="27" t="s">
        <v>35</v>
      </c>
      <c r="C2056" s="28" t="s">
        <v>13</v>
      </c>
      <c r="D2056" s="28" t="s">
        <v>37</v>
      </c>
      <c r="E2056" s="28">
        <v>0.25</v>
      </c>
      <c r="F2056" s="31">
        <v>37296562.299999997</v>
      </c>
    </row>
    <row r="2057" spans="2:6" x14ac:dyDescent="0.3">
      <c r="B2057" s="25" t="s">
        <v>35</v>
      </c>
      <c r="C2057" s="26" t="s">
        <v>13</v>
      </c>
      <c r="D2057" s="26" t="s">
        <v>37</v>
      </c>
      <c r="E2057" s="26">
        <v>0.25</v>
      </c>
      <c r="F2057" s="30">
        <v>37296562.299999997</v>
      </c>
    </row>
    <row r="2058" spans="2:6" x14ac:dyDescent="0.3">
      <c r="B2058" s="27" t="s">
        <v>35</v>
      </c>
      <c r="C2058" s="28" t="s">
        <v>13</v>
      </c>
      <c r="D2058" s="28" t="s">
        <v>37</v>
      </c>
      <c r="E2058" s="28">
        <v>0.05</v>
      </c>
      <c r="F2058" s="31">
        <v>30781310.629999999</v>
      </c>
    </row>
    <row r="2059" spans="2:6" x14ac:dyDescent="0.3">
      <c r="B2059" s="25" t="s">
        <v>35</v>
      </c>
      <c r="C2059" s="26" t="s">
        <v>13</v>
      </c>
      <c r="D2059" s="26" t="s">
        <v>37</v>
      </c>
      <c r="E2059" s="26">
        <v>0.05</v>
      </c>
      <c r="F2059" s="30">
        <v>30781310.629999999</v>
      </c>
    </row>
    <row r="2060" spans="2:6" x14ac:dyDescent="0.3">
      <c r="B2060" s="27" t="s">
        <v>35</v>
      </c>
      <c r="C2060" s="28" t="s">
        <v>13</v>
      </c>
      <c r="D2060" s="28" t="s">
        <v>37</v>
      </c>
      <c r="E2060" s="28">
        <v>0.05</v>
      </c>
      <c r="F2060" s="31">
        <v>30781310.629999999</v>
      </c>
    </row>
    <row r="2061" spans="2:6" x14ac:dyDescent="0.3">
      <c r="B2061" s="25" t="s">
        <v>35</v>
      </c>
      <c r="C2061" s="26" t="s">
        <v>13</v>
      </c>
      <c r="D2061" s="26" t="s">
        <v>37</v>
      </c>
      <c r="E2061" s="26">
        <v>0</v>
      </c>
      <c r="F2061" s="30">
        <v>22029158.170000002</v>
      </c>
    </row>
    <row r="2062" spans="2:6" x14ac:dyDescent="0.3">
      <c r="B2062" s="27" t="s">
        <v>35</v>
      </c>
      <c r="C2062" s="28" t="s">
        <v>13</v>
      </c>
      <c r="D2062" s="28" t="s">
        <v>37</v>
      </c>
      <c r="E2062" s="28" t="s">
        <v>25</v>
      </c>
      <c r="F2062" s="31">
        <v>43110890.789999999</v>
      </c>
    </row>
    <row r="2063" spans="2:6" x14ac:dyDescent="0.3">
      <c r="B2063" s="25" t="s">
        <v>35</v>
      </c>
      <c r="C2063" s="26" t="s">
        <v>13</v>
      </c>
      <c r="D2063" s="26" t="s">
        <v>38</v>
      </c>
      <c r="E2063" s="26">
        <v>1</v>
      </c>
      <c r="F2063" s="30">
        <v>53445171.710000001</v>
      </c>
    </row>
    <row r="2064" spans="2:6" x14ac:dyDescent="0.3">
      <c r="B2064" s="27" t="s">
        <v>35</v>
      </c>
      <c r="C2064" s="28" t="s">
        <v>13</v>
      </c>
      <c r="D2064" s="28" t="s">
        <v>38</v>
      </c>
      <c r="E2064" s="28">
        <v>0.95</v>
      </c>
      <c r="F2064" s="31">
        <v>39603964.18</v>
      </c>
    </row>
    <row r="2065" spans="2:6" x14ac:dyDescent="0.3">
      <c r="B2065" s="25" t="s">
        <v>35</v>
      </c>
      <c r="C2065" s="26" t="s">
        <v>13</v>
      </c>
      <c r="D2065" s="26" t="s">
        <v>38</v>
      </c>
      <c r="E2065" s="26">
        <v>0.95</v>
      </c>
      <c r="F2065" s="30">
        <v>39603964.18</v>
      </c>
    </row>
    <row r="2066" spans="2:6" x14ac:dyDescent="0.3">
      <c r="B2066" s="27" t="s">
        <v>35</v>
      </c>
      <c r="C2066" s="28" t="s">
        <v>13</v>
      </c>
      <c r="D2066" s="28" t="s">
        <v>38</v>
      </c>
      <c r="E2066" s="28">
        <v>0.95</v>
      </c>
      <c r="F2066" s="31">
        <v>39603964.18</v>
      </c>
    </row>
    <row r="2067" spans="2:6" x14ac:dyDescent="0.3">
      <c r="B2067" s="25" t="s">
        <v>35</v>
      </c>
      <c r="C2067" s="26" t="s">
        <v>13</v>
      </c>
      <c r="D2067" s="26" t="s">
        <v>38</v>
      </c>
      <c r="E2067" s="26">
        <v>0.75</v>
      </c>
      <c r="F2067" s="30">
        <v>33277197.559999999</v>
      </c>
    </row>
    <row r="2068" spans="2:6" x14ac:dyDescent="0.3">
      <c r="B2068" s="27" t="s">
        <v>35</v>
      </c>
      <c r="C2068" s="28" t="s">
        <v>13</v>
      </c>
      <c r="D2068" s="28" t="s">
        <v>38</v>
      </c>
      <c r="E2068" s="28">
        <v>0.75</v>
      </c>
      <c r="F2068" s="31">
        <v>33277197.559999999</v>
      </c>
    </row>
    <row r="2069" spans="2:6" x14ac:dyDescent="0.3">
      <c r="B2069" s="25" t="s">
        <v>35</v>
      </c>
      <c r="C2069" s="26" t="s">
        <v>13</v>
      </c>
      <c r="D2069" s="26" t="s">
        <v>38</v>
      </c>
      <c r="E2069" s="26">
        <v>0.75</v>
      </c>
      <c r="F2069" s="30">
        <v>33277197.559999999</v>
      </c>
    </row>
    <row r="2070" spans="2:6" x14ac:dyDescent="0.3">
      <c r="B2070" s="27" t="s">
        <v>35</v>
      </c>
      <c r="C2070" s="28" t="s">
        <v>13</v>
      </c>
      <c r="D2070" s="28" t="s">
        <v>38</v>
      </c>
      <c r="E2070" s="28">
        <v>0.75</v>
      </c>
      <c r="F2070" s="31">
        <v>33277197.559999999</v>
      </c>
    </row>
    <row r="2071" spans="2:6" x14ac:dyDescent="0.3">
      <c r="B2071" s="25" t="s">
        <v>35</v>
      </c>
      <c r="C2071" s="26" t="s">
        <v>13</v>
      </c>
      <c r="D2071" s="26" t="s">
        <v>38</v>
      </c>
      <c r="E2071" s="26">
        <v>0.5</v>
      </c>
      <c r="F2071" s="30">
        <v>28955099.780000001</v>
      </c>
    </row>
    <row r="2072" spans="2:6" x14ac:dyDescent="0.3">
      <c r="B2072" s="27" t="s">
        <v>35</v>
      </c>
      <c r="C2072" s="28" t="s">
        <v>13</v>
      </c>
      <c r="D2072" s="28" t="s">
        <v>38</v>
      </c>
      <c r="E2072" s="28">
        <v>0.5</v>
      </c>
      <c r="F2072" s="31">
        <v>28955099.780000001</v>
      </c>
    </row>
    <row r="2073" spans="2:6" x14ac:dyDescent="0.3">
      <c r="B2073" s="25" t="s">
        <v>35</v>
      </c>
      <c r="C2073" s="26" t="s">
        <v>13</v>
      </c>
      <c r="D2073" s="26" t="s">
        <v>38</v>
      </c>
      <c r="E2073" s="26">
        <v>0.5</v>
      </c>
      <c r="F2073" s="30">
        <v>28955099.780000001</v>
      </c>
    </row>
    <row r="2074" spans="2:6" x14ac:dyDescent="0.3">
      <c r="B2074" s="27" t="s">
        <v>35</v>
      </c>
      <c r="C2074" s="28" t="s">
        <v>13</v>
      </c>
      <c r="D2074" s="28" t="s">
        <v>38</v>
      </c>
      <c r="E2074" s="28">
        <v>0.5</v>
      </c>
      <c r="F2074" s="31">
        <v>28955099.780000001</v>
      </c>
    </row>
    <row r="2075" spans="2:6" x14ac:dyDescent="0.3">
      <c r="B2075" s="25" t="s">
        <v>35</v>
      </c>
      <c r="C2075" s="26" t="s">
        <v>13</v>
      </c>
      <c r="D2075" s="26" t="s">
        <v>38</v>
      </c>
      <c r="E2075" s="26">
        <v>0.5</v>
      </c>
      <c r="F2075" s="30">
        <v>28955099.780000001</v>
      </c>
    </row>
    <row r="2076" spans="2:6" x14ac:dyDescent="0.3">
      <c r="B2076" s="27" t="s">
        <v>35</v>
      </c>
      <c r="C2076" s="28" t="s">
        <v>13</v>
      </c>
      <c r="D2076" s="28" t="s">
        <v>38</v>
      </c>
      <c r="E2076" s="28">
        <v>0.25</v>
      </c>
      <c r="F2076" s="31">
        <v>24933356.989999998</v>
      </c>
    </row>
    <row r="2077" spans="2:6" x14ac:dyDescent="0.3">
      <c r="B2077" s="25" t="s">
        <v>35</v>
      </c>
      <c r="C2077" s="26" t="s">
        <v>13</v>
      </c>
      <c r="D2077" s="26" t="s">
        <v>38</v>
      </c>
      <c r="E2077" s="26">
        <v>0.25</v>
      </c>
      <c r="F2077" s="30">
        <v>24933356.989999998</v>
      </c>
    </row>
    <row r="2078" spans="2:6" x14ac:dyDescent="0.3">
      <c r="B2078" s="27" t="s">
        <v>35</v>
      </c>
      <c r="C2078" s="28" t="s">
        <v>13</v>
      </c>
      <c r="D2078" s="28" t="s">
        <v>38</v>
      </c>
      <c r="E2078" s="28">
        <v>0.25</v>
      </c>
      <c r="F2078" s="31">
        <v>24933356.989999998</v>
      </c>
    </row>
    <row r="2079" spans="2:6" x14ac:dyDescent="0.3">
      <c r="B2079" s="25" t="s">
        <v>35</v>
      </c>
      <c r="C2079" s="26" t="s">
        <v>13</v>
      </c>
      <c r="D2079" s="26" t="s">
        <v>38</v>
      </c>
      <c r="E2079" s="26">
        <v>0.25</v>
      </c>
      <c r="F2079" s="30">
        <v>24933356.989999998</v>
      </c>
    </row>
    <row r="2080" spans="2:6" x14ac:dyDescent="0.3">
      <c r="B2080" s="27" t="s">
        <v>35</v>
      </c>
      <c r="C2080" s="28" t="s">
        <v>13</v>
      </c>
      <c r="D2080" s="28" t="s">
        <v>38</v>
      </c>
      <c r="E2080" s="28">
        <v>0.05</v>
      </c>
      <c r="F2080" s="31">
        <v>20258598.390000001</v>
      </c>
    </row>
    <row r="2081" spans="2:6" x14ac:dyDescent="0.3">
      <c r="B2081" s="25" t="s">
        <v>35</v>
      </c>
      <c r="C2081" s="26" t="s">
        <v>13</v>
      </c>
      <c r="D2081" s="26" t="s">
        <v>38</v>
      </c>
      <c r="E2081" s="26">
        <v>0.05</v>
      </c>
      <c r="F2081" s="30">
        <v>20258598.390000001</v>
      </c>
    </row>
    <row r="2082" spans="2:6" x14ac:dyDescent="0.3">
      <c r="B2082" s="27" t="s">
        <v>35</v>
      </c>
      <c r="C2082" s="28" t="s">
        <v>13</v>
      </c>
      <c r="D2082" s="28" t="s">
        <v>38</v>
      </c>
      <c r="E2082" s="28">
        <v>0.05</v>
      </c>
      <c r="F2082" s="31">
        <v>20258598.390000001</v>
      </c>
    </row>
    <row r="2083" spans="2:6" x14ac:dyDescent="0.3">
      <c r="B2083" s="25" t="s">
        <v>35</v>
      </c>
      <c r="C2083" s="26" t="s">
        <v>13</v>
      </c>
      <c r="D2083" s="26" t="s">
        <v>38</v>
      </c>
      <c r="E2083" s="26">
        <v>0</v>
      </c>
      <c r="F2083" s="30">
        <v>14072259.609999999</v>
      </c>
    </row>
    <row r="2084" spans="2:6" x14ac:dyDescent="0.3">
      <c r="B2084" s="27" t="s">
        <v>35</v>
      </c>
      <c r="C2084" s="28" t="s">
        <v>13</v>
      </c>
      <c r="D2084" s="28" t="s">
        <v>38</v>
      </c>
      <c r="E2084" s="28" t="s">
        <v>25</v>
      </c>
      <c r="F2084" s="31">
        <v>29309380.109999999</v>
      </c>
    </row>
    <row r="2085" spans="2:6" x14ac:dyDescent="0.3">
      <c r="B2085" s="25" t="s">
        <v>35</v>
      </c>
      <c r="C2085" s="26" t="s">
        <v>13</v>
      </c>
      <c r="D2085" s="26" t="s">
        <v>39</v>
      </c>
      <c r="E2085" s="26">
        <v>1</v>
      </c>
      <c r="F2085" s="30">
        <v>25279545.960000001</v>
      </c>
    </row>
    <row r="2086" spans="2:6" x14ac:dyDescent="0.3">
      <c r="B2086" s="27" t="s">
        <v>35</v>
      </c>
      <c r="C2086" s="28" t="s">
        <v>13</v>
      </c>
      <c r="D2086" s="28" t="s">
        <v>39</v>
      </c>
      <c r="E2086" s="28">
        <v>0.95</v>
      </c>
      <c r="F2086" s="31">
        <v>17900303.800000001</v>
      </c>
    </row>
    <row r="2087" spans="2:6" x14ac:dyDescent="0.3">
      <c r="B2087" s="25" t="s">
        <v>35</v>
      </c>
      <c r="C2087" s="26" t="s">
        <v>13</v>
      </c>
      <c r="D2087" s="26" t="s">
        <v>39</v>
      </c>
      <c r="E2087" s="26">
        <v>0.95</v>
      </c>
      <c r="F2087" s="30">
        <v>17900303.800000001</v>
      </c>
    </row>
    <row r="2088" spans="2:6" x14ac:dyDescent="0.3">
      <c r="B2088" s="27" t="s">
        <v>35</v>
      </c>
      <c r="C2088" s="28" t="s">
        <v>13</v>
      </c>
      <c r="D2088" s="28" t="s">
        <v>39</v>
      </c>
      <c r="E2088" s="28">
        <v>0.95</v>
      </c>
      <c r="F2088" s="31">
        <v>17900303.800000001</v>
      </c>
    </row>
    <row r="2089" spans="2:6" x14ac:dyDescent="0.3">
      <c r="B2089" s="25" t="s">
        <v>35</v>
      </c>
      <c r="C2089" s="26" t="s">
        <v>13</v>
      </c>
      <c r="D2089" s="26" t="s">
        <v>39</v>
      </c>
      <c r="E2089" s="26">
        <v>0.75</v>
      </c>
      <c r="F2089" s="30">
        <v>14814280.279999999</v>
      </c>
    </row>
    <row r="2090" spans="2:6" x14ac:dyDescent="0.3">
      <c r="B2090" s="27" t="s">
        <v>35</v>
      </c>
      <c r="C2090" s="28" t="s">
        <v>13</v>
      </c>
      <c r="D2090" s="28" t="s">
        <v>39</v>
      </c>
      <c r="E2090" s="28">
        <v>0.75</v>
      </c>
      <c r="F2090" s="31">
        <v>14814280.279999999</v>
      </c>
    </row>
    <row r="2091" spans="2:6" x14ac:dyDescent="0.3">
      <c r="B2091" s="25" t="s">
        <v>35</v>
      </c>
      <c r="C2091" s="26" t="s">
        <v>13</v>
      </c>
      <c r="D2091" s="26" t="s">
        <v>39</v>
      </c>
      <c r="E2091" s="26">
        <v>0.75</v>
      </c>
      <c r="F2091" s="30">
        <v>14814280.279999999</v>
      </c>
    </row>
    <row r="2092" spans="2:6" x14ac:dyDescent="0.3">
      <c r="B2092" s="27" t="s">
        <v>35</v>
      </c>
      <c r="C2092" s="28" t="s">
        <v>13</v>
      </c>
      <c r="D2092" s="28" t="s">
        <v>39</v>
      </c>
      <c r="E2092" s="28">
        <v>0.75</v>
      </c>
      <c r="F2092" s="31">
        <v>14814280.279999999</v>
      </c>
    </row>
    <row r="2093" spans="2:6" x14ac:dyDescent="0.3">
      <c r="B2093" s="25" t="s">
        <v>35</v>
      </c>
      <c r="C2093" s="26" t="s">
        <v>13</v>
      </c>
      <c r="D2093" s="26" t="s">
        <v>39</v>
      </c>
      <c r="E2093" s="26">
        <v>0.5</v>
      </c>
      <c r="F2093" s="30">
        <v>12884340.439999999</v>
      </c>
    </row>
    <row r="2094" spans="2:6" x14ac:dyDescent="0.3">
      <c r="B2094" s="27" t="s">
        <v>35</v>
      </c>
      <c r="C2094" s="28" t="s">
        <v>13</v>
      </c>
      <c r="D2094" s="28" t="s">
        <v>39</v>
      </c>
      <c r="E2094" s="28">
        <v>0.5</v>
      </c>
      <c r="F2094" s="31">
        <v>12884340.439999999</v>
      </c>
    </row>
    <row r="2095" spans="2:6" x14ac:dyDescent="0.3">
      <c r="B2095" s="25" t="s">
        <v>35</v>
      </c>
      <c r="C2095" s="26" t="s">
        <v>13</v>
      </c>
      <c r="D2095" s="26" t="s">
        <v>39</v>
      </c>
      <c r="E2095" s="26">
        <v>0.5</v>
      </c>
      <c r="F2095" s="30">
        <v>12884340.439999999</v>
      </c>
    </row>
    <row r="2096" spans="2:6" x14ac:dyDescent="0.3">
      <c r="B2096" s="27" t="s">
        <v>35</v>
      </c>
      <c r="C2096" s="28" t="s">
        <v>13</v>
      </c>
      <c r="D2096" s="28" t="s">
        <v>39</v>
      </c>
      <c r="E2096" s="28">
        <v>0.5</v>
      </c>
      <c r="F2096" s="31">
        <v>12884340.439999999</v>
      </c>
    </row>
    <row r="2097" spans="2:6" x14ac:dyDescent="0.3">
      <c r="B2097" s="25" t="s">
        <v>35</v>
      </c>
      <c r="C2097" s="26" t="s">
        <v>13</v>
      </c>
      <c r="D2097" s="26" t="s">
        <v>39</v>
      </c>
      <c r="E2097" s="26">
        <v>0.5</v>
      </c>
      <c r="F2097" s="30">
        <v>12884340.439999999</v>
      </c>
    </row>
    <row r="2098" spans="2:6" x14ac:dyDescent="0.3">
      <c r="B2098" s="27" t="s">
        <v>35</v>
      </c>
      <c r="C2098" s="28" t="s">
        <v>13</v>
      </c>
      <c r="D2098" s="28" t="s">
        <v>39</v>
      </c>
      <c r="E2098" s="28">
        <v>0.25</v>
      </c>
      <c r="F2098" s="31">
        <v>11115764.15</v>
      </c>
    </row>
    <row r="2099" spans="2:6" x14ac:dyDescent="0.3">
      <c r="B2099" s="25" t="s">
        <v>35</v>
      </c>
      <c r="C2099" s="26" t="s">
        <v>13</v>
      </c>
      <c r="D2099" s="26" t="s">
        <v>39</v>
      </c>
      <c r="E2099" s="26">
        <v>0.25</v>
      </c>
      <c r="F2099" s="30">
        <v>11115764.15</v>
      </c>
    </row>
    <row r="2100" spans="2:6" x14ac:dyDescent="0.3">
      <c r="B2100" s="27" t="s">
        <v>35</v>
      </c>
      <c r="C2100" s="28" t="s">
        <v>13</v>
      </c>
      <c r="D2100" s="28" t="s">
        <v>39</v>
      </c>
      <c r="E2100" s="28">
        <v>0.25</v>
      </c>
      <c r="F2100" s="31">
        <v>11115764.15</v>
      </c>
    </row>
    <row r="2101" spans="2:6" x14ac:dyDescent="0.3">
      <c r="B2101" s="25" t="s">
        <v>35</v>
      </c>
      <c r="C2101" s="26" t="s">
        <v>13</v>
      </c>
      <c r="D2101" s="26" t="s">
        <v>39</v>
      </c>
      <c r="E2101" s="26">
        <v>0.25</v>
      </c>
      <c r="F2101" s="30">
        <v>11115764.15</v>
      </c>
    </row>
    <row r="2102" spans="2:6" x14ac:dyDescent="0.3">
      <c r="B2102" s="27" t="s">
        <v>35</v>
      </c>
      <c r="C2102" s="28" t="s">
        <v>13</v>
      </c>
      <c r="D2102" s="28" t="s">
        <v>39</v>
      </c>
      <c r="E2102" s="28">
        <v>0.05</v>
      </c>
      <c r="F2102" s="31">
        <v>8884349.0439999998</v>
      </c>
    </row>
    <row r="2103" spans="2:6" x14ac:dyDescent="0.3">
      <c r="B2103" s="25" t="s">
        <v>35</v>
      </c>
      <c r="C2103" s="26" t="s">
        <v>13</v>
      </c>
      <c r="D2103" s="26" t="s">
        <v>39</v>
      </c>
      <c r="E2103" s="26">
        <v>0.05</v>
      </c>
      <c r="F2103" s="30">
        <v>8884349.0439999998</v>
      </c>
    </row>
    <row r="2104" spans="2:6" x14ac:dyDescent="0.3">
      <c r="B2104" s="27" t="s">
        <v>35</v>
      </c>
      <c r="C2104" s="28" t="s">
        <v>13</v>
      </c>
      <c r="D2104" s="28" t="s">
        <v>39</v>
      </c>
      <c r="E2104" s="28">
        <v>0.05</v>
      </c>
      <c r="F2104" s="31">
        <v>8884349.0439999998</v>
      </c>
    </row>
    <row r="2105" spans="2:6" x14ac:dyDescent="0.3">
      <c r="B2105" s="25" t="s">
        <v>35</v>
      </c>
      <c r="C2105" s="26" t="s">
        <v>13</v>
      </c>
      <c r="D2105" s="26" t="s">
        <v>39</v>
      </c>
      <c r="E2105" s="26">
        <v>0</v>
      </c>
      <c r="F2105" s="30">
        <v>5846387.4869999997</v>
      </c>
    </row>
    <row r="2106" spans="2:6" x14ac:dyDescent="0.3">
      <c r="B2106" s="27" t="s">
        <v>35</v>
      </c>
      <c r="C2106" s="28" t="s">
        <v>13</v>
      </c>
      <c r="D2106" s="28" t="s">
        <v>39</v>
      </c>
      <c r="E2106" s="28" t="s">
        <v>25</v>
      </c>
      <c r="F2106" s="31">
        <v>13079976.539999999</v>
      </c>
    </row>
    <row r="2107" spans="2:6" x14ac:dyDescent="0.3">
      <c r="B2107" s="25" t="s">
        <v>35</v>
      </c>
      <c r="C2107" s="26" t="s">
        <v>13</v>
      </c>
      <c r="D2107" s="26" t="s">
        <v>40</v>
      </c>
      <c r="E2107" s="26">
        <v>1</v>
      </c>
      <c r="F2107" s="30">
        <v>225.37441999999999</v>
      </c>
    </row>
    <row r="2108" spans="2:6" x14ac:dyDescent="0.3">
      <c r="B2108" s="27" t="s">
        <v>35</v>
      </c>
      <c r="C2108" s="28" t="s">
        <v>13</v>
      </c>
      <c r="D2108" s="28" t="s">
        <v>40</v>
      </c>
      <c r="E2108" s="28">
        <v>0.95</v>
      </c>
      <c r="F2108" s="31">
        <v>225.37441999999999</v>
      </c>
    </row>
    <row r="2109" spans="2:6" x14ac:dyDescent="0.3">
      <c r="B2109" s="25" t="s">
        <v>35</v>
      </c>
      <c r="C2109" s="26" t="s">
        <v>13</v>
      </c>
      <c r="D2109" s="26" t="s">
        <v>40</v>
      </c>
      <c r="E2109" s="26">
        <v>0.95</v>
      </c>
      <c r="F2109" s="30">
        <v>225.37441999999999</v>
      </c>
    </row>
    <row r="2110" spans="2:6" x14ac:dyDescent="0.3">
      <c r="B2110" s="27" t="s">
        <v>35</v>
      </c>
      <c r="C2110" s="28" t="s">
        <v>13</v>
      </c>
      <c r="D2110" s="28" t="s">
        <v>40</v>
      </c>
      <c r="E2110" s="28">
        <v>0.95</v>
      </c>
      <c r="F2110" s="31">
        <v>225.37441999999999</v>
      </c>
    </row>
    <row r="2111" spans="2:6" x14ac:dyDescent="0.3">
      <c r="B2111" s="25" t="s">
        <v>35</v>
      </c>
      <c r="C2111" s="26" t="s">
        <v>13</v>
      </c>
      <c r="D2111" s="26" t="s">
        <v>40</v>
      </c>
      <c r="E2111" s="26">
        <v>0.75</v>
      </c>
      <c r="F2111" s="30">
        <v>201.027942</v>
      </c>
    </row>
    <row r="2112" spans="2:6" x14ac:dyDescent="0.3">
      <c r="B2112" s="27" t="s">
        <v>35</v>
      </c>
      <c r="C2112" s="28" t="s">
        <v>13</v>
      </c>
      <c r="D2112" s="28" t="s">
        <v>40</v>
      </c>
      <c r="E2112" s="28">
        <v>0.75</v>
      </c>
      <c r="F2112" s="31">
        <v>201.027942</v>
      </c>
    </row>
    <row r="2113" spans="2:6" x14ac:dyDescent="0.3">
      <c r="B2113" s="25" t="s">
        <v>35</v>
      </c>
      <c r="C2113" s="26" t="s">
        <v>13</v>
      </c>
      <c r="D2113" s="26" t="s">
        <v>40</v>
      </c>
      <c r="E2113" s="26">
        <v>0.75</v>
      </c>
      <c r="F2113" s="30">
        <v>201.027942</v>
      </c>
    </row>
    <row r="2114" spans="2:6" x14ac:dyDescent="0.3">
      <c r="B2114" s="27" t="s">
        <v>35</v>
      </c>
      <c r="C2114" s="28" t="s">
        <v>13</v>
      </c>
      <c r="D2114" s="28" t="s">
        <v>40</v>
      </c>
      <c r="E2114" s="28">
        <v>0.75</v>
      </c>
      <c r="F2114" s="31">
        <v>201.027942</v>
      </c>
    </row>
    <row r="2115" spans="2:6" x14ac:dyDescent="0.3">
      <c r="B2115" s="25" t="s">
        <v>35</v>
      </c>
      <c r="C2115" s="26" t="s">
        <v>13</v>
      </c>
      <c r="D2115" s="26" t="s">
        <v>40</v>
      </c>
      <c r="E2115" s="26">
        <v>0.5</v>
      </c>
      <c r="F2115" s="30">
        <v>184.16564500000001</v>
      </c>
    </row>
    <row r="2116" spans="2:6" x14ac:dyDescent="0.3">
      <c r="B2116" s="27" t="s">
        <v>35</v>
      </c>
      <c r="C2116" s="28" t="s">
        <v>13</v>
      </c>
      <c r="D2116" s="28" t="s">
        <v>40</v>
      </c>
      <c r="E2116" s="28">
        <v>0.5</v>
      </c>
      <c r="F2116" s="31">
        <v>184.16564500000001</v>
      </c>
    </row>
    <row r="2117" spans="2:6" x14ac:dyDescent="0.3">
      <c r="B2117" s="25" t="s">
        <v>35</v>
      </c>
      <c r="C2117" s="26" t="s">
        <v>13</v>
      </c>
      <c r="D2117" s="26" t="s">
        <v>40</v>
      </c>
      <c r="E2117" s="26">
        <v>0.5</v>
      </c>
      <c r="F2117" s="30">
        <v>184.16564500000001</v>
      </c>
    </row>
    <row r="2118" spans="2:6" x14ac:dyDescent="0.3">
      <c r="B2118" s="27" t="s">
        <v>35</v>
      </c>
      <c r="C2118" s="28" t="s">
        <v>13</v>
      </c>
      <c r="D2118" s="28" t="s">
        <v>40</v>
      </c>
      <c r="E2118" s="28">
        <v>0.5</v>
      </c>
      <c r="F2118" s="31">
        <v>184.16564500000001</v>
      </c>
    </row>
    <row r="2119" spans="2:6" x14ac:dyDescent="0.3">
      <c r="B2119" s="25" t="s">
        <v>35</v>
      </c>
      <c r="C2119" s="26" t="s">
        <v>13</v>
      </c>
      <c r="D2119" s="26" t="s">
        <v>40</v>
      </c>
      <c r="E2119" s="26">
        <v>0.5</v>
      </c>
      <c r="F2119" s="30">
        <v>184.16564500000001</v>
      </c>
    </row>
    <row r="2120" spans="2:6" x14ac:dyDescent="0.3">
      <c r="B2120" s="27" t="s">
        <v>35</v>
      </c>
      <c r="C2120" s="28" t="s">
        <v>13</v>
      </c>
      <c r="D2120" s="28" t="s">
        <v>40</v>
      </c>
      <c r="E2120" s="28">
        <v>0.25</v>
      </c>
      <c r="F2120" s="31">
        <v>167.303348</v>
      </c>
    </row>
    <row r="2121" spans="2:6" x14ac:dyDescent="0.3">
      <c r="B2121" s="25" t="s">
        <v>35</v>
      </c>
      <c r="C2121" s="26" t="s">
        <v>13</v>
      </c>
      <c r="D2121" s="26" t="s">
        <v>40</v>
      </c>
      <c r="E2121" s="26">
        <v>0.25</v>
      </c>
      <c r="F2121" s="30">
        <v>167.303348</v>
      </c>
    </row>
    <row r="2122" spans="2:6" x14ac:dyDescent="0.3">
      <c r="B2122" s="27" t="s">
        <v>35</v>
      </c>
      <c r="C2122" s="28" t="s">
        <v>13</v>
      </c>
      <c r="D2122" s="28" t="s">
        <v>40</v>
      </c>
      <c r="E2122" s="28">
        <v>0.25</v>
      </c>
      <c r="F2122" s="31">
        <v>167.303348</v>
      </c>
    </row>
    <row r="2123" spans="2:6" x14ac:dyDescent="0.3">
      <c r="B2123" s="25" t="s">
        <v>35</v>
      </c>
      <c r="C2123" s="26" t="s">
        <v>13</v>
      </c>
      <c r="D2123" s="26" t="s">
        <v>40</v>
      </c>
      <c r="E2123" s="26">
        <v>0.25</v>
      </c>
      <c r="F2123" s="30">
        <v>167.303348</v>
      </c>
    </row>
    <row r="2124" spans="2:6" x14ac:dyDescent="0.3">
      <c r="B2124" s="27" t="s">
        <v>35</v>
      </c>
      <c r="C2124" s="28" t="s">
        <v>13</v>
      </c>
      <c r="D2124" s="28" t="s">
        <v>40</v>
      </c>
      <c r="E2124" s="28">
        <v>0.05</v>
      </c>
      <c r="F2124" s="31">
        <v>142.95686900000001</v>
      </c>
    </row>
    <row r="2125" spans="2:6" x14ac:dyDescent="0.3">
      <c r="B2125" s="25" t="s">
        <v>35</v>
      </c>
      <c r="C2125" s="26" t="s">
        <v>13</v>
      </c>
      <c r="D2125" s="26" t="s">
        <v>40</v>
      </c>
      <c r="E2125" s="26">
        <v>0.05</v>
      </c>
      <c r="F2125" s="30">
        <v>142.95686900000001</v>
      </c>
    </row>
    <row r="2126" spans="2:6" x14ac:dyDescent="0.3">
      <c r="B2126" s="27" t="s">
        <v>35</v>
      </c>
      <c r="C2126" s="28" t="s">
        <v>13</v>
      </c>
      <c r="D2126" s="28" t="s">
        <v>40</v>
      </c>
      <c r="E2126" s="28">
        <v>0.05</v>
      </c>
      <c r="F2126" s="31">
        <v>142.95686900000001</v>
      </c>
    </row>
    <row r="2127" spans="2:6" x14ac:dyDescent="0.3">
      <c r="B2127" s="25" t="s">
        <v>35</v>
      </c>
      <c r="C2127" s="26" t="s">
        <v>13</v>
      </c>
      <c r="D2127" s="26" t="s">
        <v>40</v>
      </c>
      <c r="E2127" s="26">
        <v>0</v>
      </c>
      <c r="F2127" s="30">
        <v>142.95686900000001</v>
      </c>
    </row>
    <row r="2128" spans="2:6" x14ac:dyDescent="0.3">
      <c r="B2128" s="27" t="s">
        <v>35</v>
      </c>
      <c r="C2128" s="28" t="s">
        <v>13</v>
      </c>
      <c r="D2128" s="28" t="s">
        <v>40</v>
      </c>
      <c r="E2128" s="28" t="s">
        <v>25</v>
      </c>
      <c r="F2128" s="31">
        <v>184.16564500000001</v>
      </c>
    </row>
    <row r="2129" spans="2:6" x14ac:dyDescent="0.3">
      <c r="B2129" s="25" t="s">
        <v>35</v>
      </c>
      <c r="C2129" s="26" t="s">
        <v>13</v>
      </c>
      <c r="D2129" s="26" t="s">
        <v>41</v>
      </c>
      <c r="E2129" s="26">
        <v>1</v>
      </c>
      <c r="F2129" s="30">
        <v>147.040401</v>
      </c>
    </row>
    <row r="2130" spans="2:6" x14ac:dyDescent="0.3">
      <c r="B2130" s="27" t="s">
        <v>35</v>
      </c>
      <c r="C2130" s="28" t="s">
        <v>13</v>
      </c>
      <c r="D2130" s="28" t="s">
        <v>41</v>
      </c>
      <c r="E2130" s="28">
        <v>0.95</v>
      </c>
      <c r="F2130" s="31">
        <v>105.225041</v>
      </c>
    </row>
    <row r="2131" spans="2:6" x14ac:dyDescent="0.3">
      <c r="B2131" s="25" t="s">
        <v>35</v>
      </c>
      <c r="C2131" s="26" t="s">
        <v>13</v>
      </c>
      <c r="D2131" s="26" t="s">
        <v>41</v>
      </c>
      <c r="E2131" s="26">
        <v>0.95</v>
      </c>
      <c r="F2131" s="30">
        <v>105.225041</v>
      </c>
    </row>
    <row r="2132" spans="2:6" x14ac:dyDescent="0.3">
      <c r="B2132" s="27" t="s">
        <v>35</v>
      </c>
      <c r="C2132" s="28" t="s">
        <v>13</v>
      </c>
      <c r="D2132" s="28" t="s">
        <v>41</v>
      </c>
      <c r="E2132" s="28">
        <v>0.95</v>
      </c>
      <c r="F2132" s="31">
        <v>105.225041</v>
      </c>
    </row>
    <row r="2133" spans="2:6" x14ac:dyDescent="0.3">
      <c r="B2133" s="25" t="s">
        <v>35</v>
      </c>
      <c r="C2133" s="26" t="s">
        <v>13</v>
      </c>
      <c r="D2133" s="26" t="s">
        <v>41</v>
      </c>
      <c r="E2133" s="26">
        <v>0.75</v>
      </c>
      <c r="F2133" s="30">
        <v>90.329297999999994</v>
      </c>
    </row>
    <row r="2134" spans="2:6" x14ac:dyDescent="0.3">
      <c r="B2134" s="27" t="s">
        <v>35</v>
      </c>
      <c r="C2134" s="28" t="s">
        <v>13</v>
      </c>
      <c r="D2134" s="28" t="s">
        <v>41</v>
      </c>
      <c r="E2134" s="28">
        <v>0.75</v>
      </c>
      <c r="F2134" s="31">
        <v>90.329297999999994</v>
      </c>
    </row>
    <row r="2135" spans="2:6" x14ac:dyDescent="0.3">
      <c r="B2135" s="25" t="s">
        <v>35</v>
      </c>
      <c r="C2135" s="26" t="s">
        <v>13</v>
      </c>
      <c r="D2135" s="26" t="s">
        <v>41</v>
      </c>
      <c r="E2135" s="26">
        <v>0.75</v>
      </c>
      <c r="F2135" s="30">
        <v>90.329297999999994</v>
      </c>
    </row>
    <row r="2136" spans="2:6" x14ac:dyDescent="0.3">
      <c r="B2136" s="27" t="s">
        <v>35</v>
      </c>
      <c r="C2136" s="28" t="s">
        <v>13</v>
      </c>
      <c r="D2136" s="28" t="s">
        <v>41</v>
      </c>
      <c r="E2136" s="28">
        <v>0.75</v>
      </c>
      <c r="F2136" s="31">
        <v>90.329297999999994</v>
      </c>
    </row>
    <row r="2137" spans="2:6" x14ac:dyDescent="0.3">
      <c r="B2137" s="25" t="s">
        <v>35</v>
      </c>
      <c r="C2137" s="26" t="s">
        <v>13</v>
      </c>
      <c r="D2137" s="26" t="s">
        <v>41</v>
      </c>
      <c r="E2137" s="26">
        <v>0.5</v>
      </c>
      <c r="F2137" s="30">
        <v>81.084072000000006</v>
      </c>
    </row>
    <row r="2138" spans="2:6" x14ac:dyDescent="0.3">
      <c r="B2138" s="27" t="s">
        <v>35</v>
      </c>
      <c r="C2138" s="28" t="s">
        <v>13</v>
      </c>
      <c r="D2138" s="28" t="s">
        <v>41</v>
      </c>
      <c r="E2138" s="28">
        <v>0.5</v>
      </c>
      <c r="F2138" s="31">
        <v>81.084072000000006</v>
      </c>
    </row>
    <row r="2139" spans="2:6" x14ac:dyDescent="0.3">
      <c r="B2139" s="25" t="s">
        <v>35</v>
      </c>
      <c r="C2139" s="26" t="s">
        <v>13</v>
      </c>
      <c r="D2139" s="26" t="s">
        <v>41</v>
      </c>
      <c r="E2139" s="26">
        <v>0.5</v>
      </c>
      <c r="F2139" s="30">
        <v>81.084072000000006</v>
      </c>
    </row>
    <row r="2140" spans="2:6" x14ac:dyDescent="0.3">
      <c r="B2140" s="27" t="s">
        <v>35</v>
      </c>
      <c r="C2140" s="28" t="s">
        <v>13</v>
      </c>
      <c r="D2140" s="28" t="s">
        <v>41</v>
      </c>
      <c r="E2140" s="28">
        <v>0.5</v>
      </c>
      <c r="F2140" s="31">
        <v>81.084072000000006</v>
      </c>
    </row>
    <row r="2141" spans="2:6" x14ac:dyDescent="0.3">
      <c r="B2141" s="25" t="s">
        <v>35</v>
      </c>
      <c r="C2141" s="26" t="s">
        <v>13</v>
      </c>
      <c r="D2141" s="26" t="s">
        <v>41</v>
      </c>
      <c r="E2141" s="26">
        <v>0.5</v>
      </c>
      <c r="F2141" s="30">
        <v>81.084072000000006</v>
      </c>
    </row>
    <row r="2142" spans="2:6" x14ac:dyDescent="0.3">
      <c r="B2142" s="27" t="s">
        <v>35</v>
      </c>
      <c r="C2142" s="28" t="s">
        <v>13</v>
      </c>
      <c r="D2142" s="28" t="s">
        <v>41</v>
      </c>
      <c r="E2142" s="28">
        <v>0.25</v>
      </c>
      <c r="F2142" s="31">
        <v>73.105480999999997</v>
      </c>
    </row>
    <row r="2143" spans="2:6" x14ac:dyDescent="0.3">
      <c r="B2143" s="25" t="s">
        <v>35</v>
      </c>
      <c r="C2143" s="26" t="s">
        <v>13</v>
      </c>
      <c r="D2143" s="26" t="s">
        <v>41</v>
      </c>
      <c r="E2143" s="26">
        <v>0.25</v>
      </c>
      <c r="F2143" s="30">
        <v>73.105480999999997</v>
      </c>
    </row>
    <row r="2144" spans="2:6" x14ac:dyDescent="0.3">
      <c r="B2144" s="27" t="s">
        <v>35</v>
      </c>
      <c r="C2144" s="28" t="s">
        <v>13</v>
      </c>
      <c r="D2144" s="28" t="s">
        <v>41</v>
      </c>
      <c r="E2144" s="28">
        <v>0.25</v>
      </c>
      <c r="F2144" s="31">
        <v>73.105480999999997</v>
      </c>
    </row>
    <row r="2145" spans="2:6" x14ac:dyDescent="0.3">
      <c r="B2145" s="25" t="s">
        <v>35</v>
      </c>
      <c r="C2145" s="26" t="s">
        <v>13</v>
      </c>
      <c r="D2145" s="26" t="s">
        <v>41</v>
      </c>
      <c r="E2145" s="26">
        <v>0.25</v>
      </c>
      <c r="F2145" s="30">
        <v>73.105480999999997</v>
      </c>
    </row>
    <row r="2146" spans="2:6" x14ac:dyDescent="0.3">
      <c r="B2146" s="27" t="s">
        <v>35</v>
      </c>
      <c r="C2146" s="28" t="s">
        <v>13</v>
      </c>
      <c r="D2146" s="28" t="s">
        <v>41</v>
      </c>
      <c r="E2146" s="28">
        <v>0.05</v>
      </c>
      <c r="F2146" s="31">
        <v>63.154189000000002</v>
      </c>
    </row>
    <row r="2147" spans="2:6" x14ac:dyDescent="0.3">
      <c r="B2147" s="25" t="s">
        <v>35</v>
      </c>
      <c r="C2147" s="26" t="s">
        <v>13</v>
      </c>
      <c r="D2147" s="26" t="s">
        <v>41</v>
      </c>
      <c r="E2147" s="26">
        <v>0.05</v>
      </c>
      <c r="F2147" s="30">
        <v>63.154189000000002</v>
      </c>
    </row>
    <row r="2148" spans="2:6" x14ac:dyDescent="0.3">
      <c r="B2148" s="27" t="s">
        <v>35</v>
      </c>
      <c r="C2148" s="28" t="s">
        <v>13</v>
      </c>
      <c r="D2148" s="28" t="s">
        <v>41</v>
      </c>
      <c r="E2148" s="28">
        <v>0.05</v>
      </c>
      <c r="F2148" s="31">
        <v>63.154189000000002</v>
      </c>
    </row>
    <row r="2149" spans="2:6" x14ac:dyDescent="0.3">
      <c r="B2149" s="25" t="s">
        <v>35</v>
      </c>
      <c r="C2149" s="26" t="s">
        <v>13</v>
      </c>
      <c r="D2149" s="26" t="s">
        <v>41</v>
      </c>
      <c r="E2149" s="26">
        <v>0</v>
      </c>
      <c r="F2149" s="30">
        <v>50.325896999999998</v>
      </c>
    </row>
    <row r="2150" spans="2:6" x14ac:dyDescent="0.3">
      <c r="B2150" s="27" t="s">
        <v>35</v>
      </c>
      <c r="C2150" s="28" t="s">
        <v>13</v>
      </c>
      <c r="D2150" s="28" t="s">
        <v>41</v>
      </c>
      <c r="E2150" s="28" t="s">
        <v>25</v>
      </c>
      <c r="F2150" s="31">
        <v>82.279321999999993</v>
      </c>
    </row>
    <row r="2151" spans="2:6" x14ac:dyDescent="0.3">
      <c r="B2151" s="25" t="s">
        <v>35</v>
      </c>
      <c r="C2151" s="26" t="s">
        <v>13</v>
      </c>
      <c r="D2151" s="26" t="s">
        <v>42</v>
      </c>
      <c r="E2151" s="26">
        <v>1</v>
      </c>
      <c r="F2151" s="30">
        <v>378.00555200000002</v>
      </c>
    </row>
    <row r="2152" spans="2:6" x14ac:dyDescent="0.3">
      <c r="B2152" s="27" t="s">
        <v>35</v>
      </c>
      <c r="C2152" s="28" t="s">
        <v>13</v>
      </c>
      <c r="D2152" s="28" t="s">
        <v>42</v>
      </c>
      <c r="E2152" s="28">
        <v>0.95</v>
      </c>
      <c r="F2152" s="31">
        <v>321.28573499999999</v>
      </c>
    </row>
    <row r="2153" spans="2:6" x14ac:dyDescent="0.3">
      <c r="B2153" s="25" t="s">
        <v>35</v>
      </c>
      <c r="C2153" s="26" t="s">
        <v>13</v>
      </c>
      <c r="D2153" s="26" t="s">
        <v>42</v>
      </c>
      <c r="E2153" s="26">
        <v>0.95</v>
      </c>
      <c r="F2153" s="30">
        <v>321.28573499999999</v>
      </c>
    </row>
    <row r="2154" spans="2:6" x14ac:dyDescent="0.3">
      <c r="B2154" s="27" t="s">
        <v>35</v>
      </c>
      <c r="C2154" s="28" t="s">
        <v>13</v>
      </c>
      <c r="D2154" s="28" t="s">
        <v>42</v>
      </c>
      <c r="E2154" s="28">
        <v>0.95</v>
      </c>
      <c r="F2154" s="31">
        <v>321.28573499999999</v>
      </c>
    </row>
    <row r="2155" spans="2:6" x14ac:dyDescent="0.3">
      <c r="B2155" s="25" t="s">
        <v>35</v>
      </c>
      <c r="C2155" s="26" t="s">
        <v>13</v>
      </c>
      <c r="D2155" s="26" t="s">
        <v>42</v>
      </c>
      <c r="E2155" s="26">
        <v>0.75</v>
      </c>
      <c r="F2155" s="30">
        <v>294.18350400000003</v>
      </c>
    </row>
    <row r="2156" spans="2:6" x14ac:dyDescent="0.3">
      <c r="B2156" s="27" t="s">
        <v>35</v>
      </c>
      <c r="C2156" s="28" t="s">
        <v>13</v>
      </c>
      <c r="D2156" s="28" t="s">
        <v>42</v>
      </c>
      <c r="E2156" s="28">
        <v>0.75</v>
      </c>
      <c r="F2156" s="31">
        <v>294.18350400000003</v>
      </c>
    </row>
    <row r="2157" spans="2:6" x14ac:dyDescent="0.3">
      <c r="B2157" s="25" t="s">
        <v>35</v>
      </c>
      <c r="C2157" s="26" t="s">
        <v>13</v>
      </c>
      <c r="D2157" s="26" t="s">
        <v>42</v>
      </c>
      <c r="E2157" s="26">
        <v>0.75</v>
      </c>
      <c r="F2157" s="30">
        <v>294.18350400000003</v>
      </c>
    </row>
    <row r="2158" spans="2:6" x14ac:dyDescent="0.3">
      <c r="B2158" s="27" t="s">
        <v>35</v>
      </c>
      <c r="C2158" s="28" t="s">
        <v>13</v>
      </c>
      <c r="D2158" s="28" t="s">
        <v>42</v>
      </c>
      <c r="E2158" s="28">
        <v>0.75</v>
      </c>
      <c r="F2158" s="31">
        <v>294.18350400000003</v>
      </c>
    </row>
    <row r="2159" spans="2:6" x14ac:dyDescent="0.3">
      <c r="B2159" s="25" t="s">
        <v>35</v>
      </c>
      <c r="C2159" s="26" t="s">
        <v>13</v>
      </c>
      <c r="D2159" s="26" t="s">
        <v>42</v>
      </c>
      <c r="E2159" s="26">
        <v>0.5</v>
      </c>
      <c r="F2159" s="30">
        <v>270.77435400000002</v>
      </c>
    </row>
    <row r="2160" spans="2:6" x14ac:dyDescent="0.3">
      <c r="B2160" s="27" t="s">
        <v>35</v>
      </c>
      <c r="C2160" s="28" t="s">
        <v>13</v>
      </c>
      <c r="D2160" s="28" t="s">
        <v>42</v>
      </c>
      <c r="E2160" s="28">
        <v>0.5</v>
      </c>
      <c r="F2160" s="31">
        <v>270.77435400000002</v>
      </c>
    </row>
    <row r="2161" spans="2:6" x14ac:dyDescent="0.3">
      <c r="B2161" s="25" t="s">
        <v>35</v>
      </c>
      <c r="C2161" s="26" t="s">
        <v>13</v>
      </c>
      <c r="D2161" s="26" t="s">
        <v>42</v>
      </c>
      <c r="E2161" s="26">
        <v>0.5</v>
      </c>
      <c r="F2161" s="30">
        <v>270.77435400000002</v>
      </c>
    </row>
    <row r="2162" spans="2:6" x14ac:dyDescent="0.3">
      <c r="B2162" s="27" t="s">
        <v>35</v>
      </c>
      <c r="C2162" s="28" t="s">
        <v>13</v>
      </c>
      <c r="D2162" s="28" t="s">
        <v>42</v>
      </c>
      <c r="E2162" s="28">
        <v>0.5</v>
      </c>
      <c r="F2162" s="31">
        <v>270.77435400000002</v>
      </c>
    </row>
    <row r="2163" spans="2:6" x14ac:dyDescent="0.3">
      <c r="B2163" s="25" t="s">
        <v>35</v>
      </c>
      <c r="C2163" s="26" t="s">
        <v>13</v>
      </c>
      <c r="D2163" s="26" t="s">
        <v>42</v>
      </c>
      <c r="E2163" s="26">
        <v>0.5</v>
      </c>
      <c r="F2163" s="30">
        <v>270.77435400000002</v>
      </c>
    </row>
    <row r="2164" spans="2:6" x14ac:dyDescent="0.3">
      <c r="B2164" s="27" t="s">
        <v>35</v>
      </c>
      <c r="C2164" s="28" t="s">
        <v>13</v>
      </c>
      <c r="D2164" s="28" t="s">
        <v>42</v>
      </c>
      <c r="E2164" s="28">
        <v>0.25</v>
      </c>
      <c r="F2164" s="31">
        <v>247.773301</v>
      </c>
    </row>
    <row r="2165" spans="2:6" x14ac:dyDescent="0.3">
      <c r="B2165" s="25" t="s">
        <v>35</v>
      </c>
      <c r="C2165" s="26" t="s">
        <v>13</v>
      </c>
      <c r="D2165" s="26" t="s">
        <v>42</v>
      </c>
      <c r="E2165" s="26">
        <v>0.25</v>
      </c>
      <c r="F2165" s="30">
        <v>247.773301</v>
      </c>
    </row>
    <row r="2166" spans="2:6" x14ac:dyDescent="0.3">
      <c r="B2166" s="27" t="s">
        <v>35</v>
      </c>
      <c r="C2166" s="28" t="s">
        <v>13</v>
      </c>
      <c r="D2166" s="28" t="s">
        <v>42</v>
      </c>
      <c r="E2166" s="28">
        <v>0.25</v>
      </c>
      <c r="F2166" s="31">
        <v>247.773301</v>
      </c>
    </row>
    <row r="2167" spans="2:6" x14ac:dyDescent="0.3">
      <c r="B2167" s="25" t="s">
        <v>35</v>
      </c>
      <c r="C2167" s="26" t="s">
        <v>13</v>
      </c>
      <c r="D2167" s="26" t="s">
        <v>42</v>
      </c>
      <c r="E2167" s="26">
        <v>0.25</v>
      </c>
      <c r="F2167" s="30">
        <v>247.773301</v>
      </c>
    </row>
    <row r="2168" spans="2:6" x14ac:dyDescent="0.3">
      <c r="B2168" s="27" t="s">
        <v>35</v>
      </c>
      <c r="C2168" s="28" t="s">
        <v>13</v>
      </c>
      <c r="D2168" s="28" t="s">
        <v>42</v>
      </c>
      <c r="E2168" s="28">
        <v>0.05</v>
      </c>
      <c r="F2168" s="31">
        <v>219.99276</v>
      </c>
    </row>
    <row r="2169" spans="2:6" x14ac:dyDescent="0.3">
      <c r="B2169" s="25" t="s">
        <v>35</v>
      </c>
      <c r="C2169" s="26" t="s">
        <v>13</v>
      </c>
      <c r="D2169" s="26" t="s">
        <v>42</v>
      </c>
      <c r="E2169" s="26">
        <v>0.05</v>
      </c>
      <c r="F2169" s="30">
        <v>219.99276</v>
      </c>
    </row>
    <row r="2170" spans="2:6" x14ac:dyDescent="0.3">
      <c r="B2170" s="27" t="s">
        <v>35</v>
      </c>
      <c r="C2170" s="28" t="s">
        <v>13</v>
      </c>
      <c r="D2170" s="28" t="s">
        <v>42</v>
      </c>
      <c r="E2170" s="28">
        <v>0.05</v>
      </c>
      <c r="F2170" s="31">
        <v>219.99276</v>
      </c>
    </row>
    <row r="2171" spans="2:6" x14ac:dyDescent="0.3">
      <c r="B2171" s="25" t="s">
        <v>35</v>
      </c>
      <c r="C2171" s="26" t="s">
        <v>13</v>
      </c>
      <c r="D2171" s="26" t="s">
        <v>42</v>
      </c>
      <c r="E2171" s="26">
        <v>0</v>
      </c>
      <c r="F2171" s="30">
        <v>197.19517300000001</v>
      </c>
    </row>
    <row r="2172" spans="2:6" x14ac:dyDescent="0.3">
      <c r="B2172" s="27" t="s">
        <v>35</v>
      </c>
      <c r="C2172" s="28" t="s">
        <v>13</v>
      </c>
      <c r="D2172" s="28" t="s">
        <v>42</v>
      </c>
      <c r="E2172" s="28" t="s">
        <v>25</v>
      </c>
      <c r="F2172" s="31">
        <v>271.01917800000001</v>
      </c>
    </row>
    <row r="2173" spans="2:6" x14ac:dyDescent="0.3">
      <c r="B2173" s="25" t="s">
        <v>35</v>
      </c>
      <c r="C2173" s="26" t="s">
        <v>13</v>
      </c>
      <c r="D2173" s="26" t="s">
        <v>43</v>
      </c>
      <c r="E2173" s="26">
        <v>1</v>
      </c>
      <c r="F2173" s="30">
        <v>26543523.260000002</v>
      </c>
    </row>
    <row r="2174" spans="2:6" x14ac:dyDescent="0.3">
      <c r="B2174" s="27" t="s">
        <v>35</v>
      </c>
      <c r="C2174" s="28" t="s">
        <v>13</v>
      </c>
      <c r="D2174" s="28" t="s">
        <v>43</v>
      </c>
      <c r="E2174" s="28">
        <v>0.95</v>
      </c>
      <c r="F2174" s="31">
        <v>18795318.989999998</v>
      </c>
    </row>
    <row r="2175" spans="2:6" x14ac:dyDescent="0.3">
      <c r="B2175" s="25" t="s">
        <v>35</v>
      </c>
      <c r="C2175" s="26" t="s">
        <v>13</v>
      </c>
      <c r="D2175" s="26" t="s">
        <v>43</v>
      </c>
      <c r="E2175" s="26">
        <v>0.95</v>
      </c>
      <c r="F2175" s="30">
        <v>18795318.989999998</v>
      </c>
    </row>
    <row r="2176" spans="2:6" x14ac:dyDescent="0.3">
      <c r="B2176" s="27" t="s">
        <v>35</v>
      </c>
      <c r="C2176" s="28" t="s">
        <v>13</v>
      </c>
      <c r="D2176" s="28" t="s">
        <v>43</v>
      </c>
      <c r="E2176" s="28">
        <v>0.95</v>
      </c>
      <c r="F2176" s="31">
        <v>18795318.989999998</v>
      </c>
    </row>
    <row r="2177" spans="2:6" x14ac:dyDescent="0.3">
      <c r="B2177" s="25" t="s">
        <v>35</v>
      </c>
      <c r="C2177" s="26" t="s">
        <v>13</v>
      </c>
      <c r="D2177" s="26" t="s">
        <v>43</v>
      </c>
      <c r="E2177" s="26">
        <v>0.75</v>
      </c>
      <c r="F2177" s="30">
        <v>15554994.289999999</v>
      </c>
    </row>
    <row r="2178" spans="2:6" x14ac:dyDescent="0.3">
      <c r="B2178" s="27" t="s">
        <v>35</v>
      </c>
      <c r="C2178" s="28" t="s">
        <v>13</v>
      </c>
      <c r="D2178" s="28" t="s">
        <v>43</v>
      </c>
      <c r="E2178" s="28">
        <v>0.75</v>
      </c>
      <c r="F2178" s="31">
        <v>15554994.289999999</v>
      </c>
    </row>
    <row r="2179" spans="2:6" x14ac:dyDescent="0.3">
      <c r="B2179" s="25" t="s">
        <v>35</v>
      </c>
      <c r="C2179" s="26" t="s">
        <v>13</v>
      </c>
      <c r="D2179" s="26" t="s">
        <v>43</v>
      </c>
      <c r="E2179" s="26">
        <v>0.75</v>
      </c>
      <c r="F2179" s="30">
        <v>15554994.289999999</v>
      </c>
    </row>
    <row r="2180" spans="2:6" x14ac:dyDescent="0.3">
      <c r="B2180" s="27" t="s">
        <v>35</v>
      </c>
      <c r="C2180" s="28" t="s">
        <v>13</v>
      </c>
      <c r="D2180" s="28" t="s">
        <v>43</v>
      </c>
      <c r="E2180" s="28">
        <v>0.75</v>
      </c>
      <c r="F2180" s="31">
        <v>15554994.289999999</v>
      </c>
    </row>
    <row r="2181" spans="2:6" x14ac:dyDescent="0.3">
      <c r="B2181" s="25" t="s">
        <v>35</v>
      </c>
      <c r="C2181" s="26" t="s">
        <v>13</v>
      </c>
      <c r="D2181" s="26" t="s">
        <v>43</v>
      </c>
      <c r="E2181" s="26">
        <v>0.5</v>
      </c>
      <c r="F2181" s="30">
        <v>13528557.460000001</v>
      </c>
    </row>
    <row r="2182" spans="2:6" x14ac:dyDescent="0.3">
      <c r="B2182" s="27" t="s">
        <v>35</v>
      </c>
      <c r="C2182" s="28" t="s">
        <v>13</v>
      </c>
      <c r="D2182" s="28" t="s">
        <v>43</v>
      </c>
      <c r="E2182" s="28">
        <v>0.5</v>
      </c>
      <c r="F2182" s="31">
        <v>13528557.460000001</v>
      </c>
    </row>
    <row r="2183" spans="2:6" x14ac:dyDescent="0.3">
      <c r="B2183" s="25" t="s">
        <v>35</v>
      </c>
      <c r="C2183" s="26" t="s">
        <v>13</v>
      </c>
      <c r="D2183" s="26" t="s">
        <v>43</v>
      </c>
      <c r="E2183" s="26">
        <v>0.5</v>
      </c>
      <c r="F2183" s="30">
        <v>13528557.460000001</v>
      </c>
    </row>
    <row r="2184" spans="2:6" x14ac:dyDescent="0.3">
      <c r="B2184" s="27" t="s">
        <v>35</v>
      </c>
      <c r="C2184" s="28" t="s">
        <v>13</v>
      </c>
      <c r="D2184" s="28" t="s">
        <v>43</v>
      </c>
      <c r="E2184" s="28">
        <v>0.5</v>
      </c>
      <c r="F2184" s="31">
        <v>13528557.460000001</v>
      </c>
    </row>
    <row r="2185" spans="2:6" x14ac:dyDescent="0.3">
      <c r="B2185" s="25" t="s">
        <v>35</v>
      </c>
      <c r="C2185" s="26" t="s">
        <v>13</v>
      </c>
      <c r="D2185" s="26" t="s">
        <v>43</v>
      </c>
      <c r="E2185" s="26">
        <v>0.5</v>
      </c>
      <c r="F2185" s="30">
        <v>13528557.460000001</v>
      </c>
    </row>
    <row r="2186" spans="2:6" x14ac:dyDescent="0.3">
      <c r="B2186" s="27" t="s">
        <v>35</v>
      </c>
      <c r="C2186" s="28" t="s">
        <v>13</v>
      </c>
      <c r="D2186" s="28" t="s">
        <v>43</v>
      </c>
      <c r="E2186" s="28">
        <v>0.25</v>
      </c>
      <c r="F2186" s="31">
        <v>11671552.35</v>
      </c>
    </row>
    <row r="2187" spans="2:6" x14ac:dyDescent="0.3">
      <c r="B2187" s="25" t="s">
        <v>35</v>
      </c>
      <c r="C2187" s="26" t="s">
        <v>13</v>
      </c>
      <c r="D2187" s="26" t="s">
        <v>43</v>
      </c>
      <c r="E2187" s="26">
        <v>0.25</v>
      </c>
      <c r="F2187" s="30">
        <v>11671552.35</v>
      </c>
    </row>
    <row r="2188" spans="2:6" x14ac:dyDescent="0.3">
      <c r="B2188" s="27" t="s">
        <v>35</v>
      </c>
      <c r="C2188" s="28" t="s">
        <v>13</v>
      </c>
      <c r="D2188" s="28" t="s">
        <v>43</v>
      </c>
      <c r="E2188" s="28">
        <v>0.25</v>
      </c>
      <c r="F2188" s="31">
        <v>11671552.35</v>
      </c>
    </row>
    <row r="2189" spans="2:6" x14ac:dyDescent="0.3">
      <c r="B2189" s="25" t="s">
        <v>35</v>
      </c>
      <c r="C2189" s="26" t="s">
        <v>13</v>
      </c>
      <c r="D2189" s="26" t="s">
        <v>43</v>
      </c>
      <c r="E2189" s="26">
        <v>0.25</v>
      </c>
      <c r="F2189" s="30">
        <v>11671552.35</v>
      </c>
    </row>
    <row r="2190" spans="2:6" x14ac:dyDescent="0.3">
      <c r="B2190" s="27" t="s">
        <v>35</v>
      </c>
      <c r="C2190" s="28" t="s">
        <v>13</v>
      </c>
      <c r="D2190" s="28" t="s">
        <v>43</v>
      </c>
      <c r="E2190" s="28">
        <v>0.05</v>
      </c>
      <c r="F2190" s="31">
        <v>9328566.4959999993</v>
      </c>
    </row>
    <row r="2191" spans="2:6" x14ac:dyDescent="0.3">
      <c r="B2191" s="25" t="s">
        <v>35</v>
      </c>
      <c r="C2191" s="26" t="s">
        <v>13</v>
      </c>
      <c r="D2191" s="26" t="s">
        <v>43</v>
      </c>
      <c r="E2191" s="26">
        <v>0.05</v>
      </c>
      <c r="F2191" s="30">
        <v>9328566.4959999993</v>
      </c>
    </row>
    <row r="2192" spans="2:6" x14ac:dyDescent="0.3">
      <c r="B2192" s="27" t="s">
        <v>35</v>
      </c>
      <c r="C2192" s="28" t="s">
        <v>13</v>
      </c>
      <c r="D2192" s="28" t="s">
        <v>43</v>
      </c>
      <c r="E2192" s="28">
        <v>0.05</v>
      </c>
      <c r="F2192" s="31">
        <v>9328566.4959999993</v>
      </c>
    </row>
    <row r="2193" spans="2:6" x14ac:dyDescent="0.3">
      <c r="B2193" s="25" t="s">
        <v>35</v>
      </c>
      <c r="C2193" s="26" t="s">
        <v>13</v>
      </c>
      <c r="D2193" s="26" t="s">
        <v>43</v>
      </c>
      <c r="E2193" s="26">
        <v>0</v>
      </c>
      <c r="F2193" s="30">
        <v>6138706.8609999996</v>
      </c>
    </row>
    <row r="2194" spans="2:6" x14ac:dyDescent="0.3">
      <c r="B2194" s="27" t="s">
        <v>35</v>
      </c>
      <c r="C2194" s="28" t="s">
        <v>13</v>
      </c>
      <c r="D2194" s="28" t="s">
        <v>43</v>
      </c>
      <c r="E2194" s="28" t="s">
        <v>25</v>
      </c>
      <c r="F2194" s="31">
        <v>13733975.369999999</v>
      </c>
    </row>
    <row r="2195" spans="2:6" x14ac:dyDescent="0.3">
      <c r="B2195" s="25" t="s">
        <v>35</v>
      </c>
      <c r="C2195" s="26" t="s">
        <v>13</v>
      </c>
      <c r="D2195" s="26" t="s">
        <v>44</v>
      </c>
      <c r="E2195" s="26">
        <v>1</v>
      </c>
      <c r="F2195" s="30">
        <v>154.39242100000001</v>
      </c>
    </row>
    <row r="2196" spans="2:6" x14ac:dyDescent="0.3">
      <c r="B2196" s="27" t="s">
        <v>35</v>
      </c>
      <c r="C2196" s="28" t="s">
        <v>13</v>
      </c>
      <c r="D2196" s="28" t="s">
        <v>44</v>
      </c>
      <c r="E2196" s="28">
        <v>0.95</v>
      </c>
      <c r="F2196" s="31">
        <v>110.486293</v>
      </c>
    </row>
    <row r="2197" spans="2:6" x14ac:dyDescent="0.3">
      <c r="B2197" s="25" t="s">
        <v>35</v>
      </c>
      <c r="C2197" s="26" t="s">
        <v>13</v>
      </c>
      <c r="D2197" s="26" t="s">
        <v>44</v>
      </c>
      <c r="E2197" s="26">
        <v>0.95</v>
      </c>
      <c r="F2197" s="30">
        <v>110.486293</v>
      </c>
    </row>
    <row r="2198" spans="2:6" x14ac:dyDescent="0.3">
      <c r="B2198" s="27" t="s">
        <v>35</v>
      </c>
      <c r="C2198" s="28" t="s">
        <v>13</v>
      </c>
      <c r="D2198" s="28" t="s">
        <v>44</v>
      </c>
      <c r="E2198" s="28">
        <v>0.95</v>
      </c>
      <c r="F2198" s="31">
        <v>110.486293</v>
      </c>
    </row>
    <row r="2199" spans="2:6" x14ac:dyDescent="0.3">
      <c r="B2199" s="25" t="s">
        <v>35</v>
      </c>
      <c r="C2199" s="26" t="s">
        <v>13</v>
      </c>
      <c r="D2199" s="26" t="s">
        <v>44</v>
      </c>
      <c r="E2199" s="26">
        <v>0.75</v>
      </c>
      <c r="F2199" s="30">
        <v>94.845763000000005</v>
      </c>
    </row>
    <row r="2200" spans="2:6" x14ac:dyDescent="0.3">
      <c r="B2200" s="27" t="s">
        <v>35</v>
      </c>
      <c r="C2200" s="28" t="s">
        <v>13</v>
      </c>
      <c r="D2200" s="28" t="s">
        <v>44</v>
      </c>
      <c r="E2200" s="28">
        <v>0.75</v>
      </c>
      <c r="F2200" s="31">
        <v>94.845763000000005</v>
      </c>
    </row>
    <row r="2201" spans="2:6" x14ac:dyDescent="0.3">
      <c r="B2201" s="25" t="s">
        <v>35</v>
      </c>
      <c r="C2201" s="26" t="s">
        <v>13</v>
      </c>
      <c r="D2201" s="26" t="s">
        <v>44</v>
      </c>
      <c r="E2201" s="26">
        <v>0.75</v>
      </c>
      <c r="F2201" s="30">
        <v>94.845763000000005</v>
      </c>
    </row>
    <row r="2202" spans="2:6" x14ac:dyDescent="0.3">
      <c r="B2202" s="27" t="s">
        <v>35</v>
      </c>
      <c r="C2202" s="28" t="s">
        <v>13</v>
      </c>
      <c r="D2202" s="28" t="s">
        <v>44</v>
      </c>
      <c r="E2202" s="28">
        <v>0.75</v>
      </c>
      <c r="F2202" s="31">
        <v>94.845763000000005</v>
      </c>
    </row>
    <row r="2203" spans="2:6" x14ac:dyDescent="0.3">
      <c r="B2203" s="25" t="s">
        <v>35</v>
      </c>
      <c r="C2203" s="26" t="s">
        <v>13</v>
      </c>
      <c r="D2203" s="26" t="s">
        <v>44</v>
      </c>
      <c r="E2203" s="26">
        <v>0.5</v>
      </c>
      <c r="F2203" s="30">
        <v>85.138274999999993</v>
      </c>
    </row>
    <row r="2204" spans="2:6" x14ac:dyDescent="0.3">
      <c r="B2204" s="27" t="s">
        <v>35</v>
      </c>
      <c r="C2204" s="28" t="s">
        <v>13</v>
      </c>
      <c r="D2204" s="28" t="s">
        <v>44</v>
      </c>
      <c r="E2204" s="28">
        <v>0.5</v>
      </c>
      <c r="F2204" s="31">
        <v>85.138274999999993</v>
      </c>
    </row>
    <row r="2205" spans="2:6" x14ac:dyDescent="0.3">
      <c r="B2205" s="25" t="s">
        <v>35</v>
      </c>
      <c r="C2205" s="26" t="s">
        <v>13</v>
      </c>
      <c r="D2205" s="26" t="s">
        <v>44</v>
      </c>
      <c r="E2205" s="26">
        <v>0.5</v>
      </c>
      <c r="F2205" s="30">
        <v>85.138274999999993</v>
      </c>
    </row>
    <row r="2206" spans="2:6" x14ac:dyDescent="0.3">
      <c r="B2206" s="27" t="s">
        <v>35</v>
      </c>
      <c r="C2206" s="28" t="s">
        <v>13</v>
      </c>
      <c r="D2206" s="28" t="s">
        <v>44</v>
      </c>
      <c r="E2206" s="28">
        <v>0.5</v>
      </c>
      <c r="F2206" s="31">
        <v>85.138274999999993</v>
      </c>
    </row>
    <row r="2207" spans="2:6" x14ac:dyDescent="0.3">
      <c r="B2207" s="25" t="s">
        <v>35</v>
      </c>
      <c r="C2207" s="26" t="s">
        <v>13</v>
      </c>
      <c r="D2207" s="26" t="s">
        <v>44</v>
      </c>
      <c r="E2207" s="26">
        <v>0.5</v>
      </c>
      <c r="F2207" s="30">
        <v>85.138274999999993</v>
      </c>
    </row>
    <row r="2208" spans="2:6" x14ac:dyDescent="0.3">
      <c r="B2208" s="27" t="s">
        <v>35</v>
      </c>
      <c r="C2208" s="28" t="s">
        <v>13</v>
      </c>
      <c r="D2208" s="28" t="s">
        <v>44</v>
      </c>
      <c r="E2208" s="28">
        <v>0.25</v>
      </c>
      <c r="F2208" s="31">
        <v>76.760755000000003</v>
      </c>
    </row>
    <row r="2209" spans="2:6" x14ac:dyDescent="0.3">
      <c r="B2209" s="25" t="s">
        <v>35</v>
      </c>
      <c r="C2209" s="26" t="s">
        <v>13</v>
      </c>
      <c r="D2209" s="26" t="s">
        <v>44</v>
      </c>
      <c r="E2209" s="26">
        <v>0.25</v>
      </c>
      <c r="F2209" s="30">
        <v>76.760755000000003</v>
      </c>
    </row>
    <row r="2210" spans="2:6" x14ac:dyDescent="0.3">
      <c r="B2210" s="27" t="s">
        <v>35</v>
      </c>
      <c r="C2210" s="28" t="s">
        <v>13</v>
      </c>
      <c r="D2210" s="28" t="s">
        <v>44</v>
      </c>
      <c r="E2210" s="28">
        <v>0.25</v>
      </c>
      <c r="F2210" s="31">
        <v>76.760755000000003</v>
      </c>
    </row>
    <row r="2211" spans="2:6" x14ac:dyDescent="0.3">
      <c r="B2211" s="25" t="s">
        <v>35</v>
      </c>
      <c r="C2211" s="26" t="s">
        <v>13</v>
      </c>
      <c r="D2211" s="26" t="s">
        <v>44</v>
      </c>
      <c r="E2211" s="26">
        <v>0.25</v>
      </c>
      <c r="F2211" s="30">
        <v>76.760755000000003</v>
      </c>
    </row>
    <row r="2212" spans="2:6" x14ac:dyDescent="0.3">
      <c r="B2212" s="27" t="s">
        <v>35</v>
      </c>
      <c r="C2212" s="28" t="s">
        <v>13</v>
      </c>
      <c r="D2212" s="28" t="s">
        <v>44</v>
      </c>
      <c r="E2212" s="28">
        <v>0.05</v>
      </c>
      <c r="F2212" s="31">
        <v>66.311897999999999</v>
      </c>
    </row>
    <row r="2213" spans="2:6" x14ac:dyDescent="0.3">
      <c r="B2213" s="25" t="s">
        <v>35</v>
      </c>
      <c r="C2213" s="26" t="s">
        <v>13</v>
      </c>
      <c r="D2213" s="26" t="s">
        <v>44</v>
      </c>
      <c r="E2213" s="26">
        <v>0.05</v>
      </c>
      <c r="F2213" s="30">
        <v>66.311897999999999</v>
      </c>
    </row>
    <row r="2214" spans="2:6" x14ac:dyDescent="0.3">
      <c r="B2214" s="27" t="s">
        <v>35</v>
      </c>
      <c r="C2214" s="28" t="s">
        <v>13</v>
      </c>
      <c r="D2214" s="28" t="s">
        <v>44</v>
      </c>
      <c r="E2214" s="28">
        <v>0.05</v>
      </c>
      <c r="F2214" s="31">
        <v>66.311897999999999</v>
      </c>
    </row>
    <row r="2215" spans="2:6" x14ac:dyDescent="0.3">
      <c r="B2215" s="25" t="s">
        <v>35</v>
      </c>
      <c r="C2215" s="26" t="s">
        <v>13</v>
      </c>
      <c r="D2215" s="26" t="s">
        <v>44</v>
      </c>
      <c r="E2215" s="26">
        <v>0</v>
      </c>
      <c r="F2215" s="30">
        <v>52.842191999999997</v>
      </c>
    </row>
    <row r="2216" spans="2:6" x14ac:dyDescent="0.3">
      <c r="B2216" s="27" t="s">
        <v>35</v>
      </c>
      <c r="C2216" s="28" t="s">
        <v>13</v>
      </c>
      <c r="D2216" s="28" t="s">
        <v>44</v>
      </c>
      <c r="E2216" s="28" t="s">
        <v>25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workbookViewId="0">
      <selection activeCell="E19" sqref="E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">
        <v>43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20736392.945037164</v>
      </c>
      <c r="Q17" s="19">
        <f>'Spot Prices'!Q17/'Spot Prices'!P17*'2hBatteryCM'!P17</f>
        <v>20913117.04694711</v>
      </c>
      <c r="R17" s="19">
        <f>'Spot Prices'!R17/'Spot Prices'!Q17*'2hBatteryCM'!Q17</f>
        <v>21293343.971425012</v>
      </c>
      <c r="S17" s="19">
        <f>'Spot Prices'!S17/'Spot Prices'!R17*'2hBatteryCM'!R17</f>
        <v>21629015.367239285</v>
      </c>
      <c r="T17" s="19">
        <f>'Spot Prices'!T17/'Spot Prices'!S17*'2hBatteryCM'!S17</f>
        <v>21509675.229754534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16029232.980831023</v>
      </c>
      <c r="Q18" s="19">
        <f>'Spot Prices'!Q18/'Spot Prices'!P18*'2hBatteryCM'!P18</f>
        <v>16256203.652839476</v>
      </c>
      <c r="R18" s="19">
        <f>'Spot Prices'!R18/'Spot Prices'!Q18*'2hBatteryCM'!Q18</f>
        <v>16573618.961641103</v>
      </c>
      <c r="S18" s="19">
        <f>'Spot Prices'!S18/'Spot Prices'!R18*'2hBatteryCM'!R18</f>
        <v>16878769.319468997</v>
      </c>
      <c r="T18" s="19">
        <f>'Spot Prices'!T18/'Spot Prices'!S18*'2hBatteryCM'!S18</f>
        <v>16962152.763157349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14286814.733391276</v>
      </c>
      <c r="Q19" s="49">
        <f>'Spot Prices'!Q19/'Spot Prices'!P19*'2hBatteryCM'!P19</f>
        <v>14661421.450539876</v>
      </c>
      <c r="R19" s="49">
        <f>'Spot Prices'!R19/'Spot Prices'!Q19*'2hBatteryCM'!Q19</f>
        <v>15383211.490516238</v>
      </c>
      <c r="S19" s="49">
        <f>'Spot Prices'!S19/'Spot Prices'!R19*'2hBatteryCM'!R19</f>
        <v>15970927.539687743</v>
      </c>
      <c r="T19" s="49">
        <f>'Spot Prices'!T19/'Spot Prices'!S19*'2hBatteryCM'!S19</f>
        <v>16119061.702279279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12712298.092353854</v>
      </c>
      <c r="Q20" s="40">
        <f>'Spot Prices'!Q20/'Spot Prices'!P20*'2hBatteryCM'!P20</f>
        <v>13133072.718796505</v>
      </c>
      <c r="R20" s="40">
        <f>'Spot Prices'!R20/'Spot Prices'!Q20*'2hBatteryCM'!Q20</f>
        <v>14012198.663050637</v>
      </c>
      <c r="S20" s="40">
        <f>'Spot Prices'!S20/'Spot Prices'!R20*'2hBatteryCM'!R20</f>
        <v>14657435.320643824</v>
      </c>
      <c r="T20" s="40">
        <f>'Spot Prices'!T20/'Spot Prices'!S20*'2hBatteryCM'!S20</f>
        <v>14771726.73269687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10828043.330767527</v>
      </c>
      <c r="Q21" s="49">
        <f>'Spot Prices'!Q21/'Spot Prices'!P21*'2hBatteryCM'!P21</f>
        <v>11050386.700361989</v>
      </c>
      <c r="R21" s="49">
        <f>'Spot Prices'!R21/'Spot Prices'!Q21*'2hBatteryCM'!Q21</f>
        <v>11487718.399841057</v>
      </c>
      <c r="S21" s="49">
        <f>'Spot Prices'!S21/'Spot Prices'!R21*'2hBatteryCM'!R21</f>
        <v>11855967.484693389</v>
      </c>
      <c r="T21" s="49">
        <f>'Spot Prices'!T21/'Spot Prices'!S21*'2hBatteryCM'!S21</f>
        <v>11756348.298010249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8535910.1192609519</v>
      </c>
      <c r="Q22" s="19">
        <f>'Spot Prices'!Q22/'Spot Prices'!P22*'2hBatteryCM'!P22</f>
        <v>8400599.8592638001</v>
      </c>
      <c r="R22" s="19">
        <f>'Spot Prices'!R22/'Spot Prices'!Q22*'2hBatteryCM'!Q22</f>
        <v>8172465.4721456356</v>
      </c>
      <c r="S22" s="19">
        <f>'Spot Prices'!S22/'Spot Prices'!R22*'2hBatteryCM'!R22</f>
        <v>8283814.6495809518</v>
      </c>
      <c r="T22" s="19">
        <f>'Spot Prices'!T22/'Spot Prices'!S22*'2hBatteryCM'!S22</f>
        <v>7952894.6645982852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6014913.721830653</v>
      </c>
      <c r="Q23" s="19">
        <f>'Spot Prices'!Q23/'Spot Prices'!P23*'2hBatteryCM'!P23</f>
        <v>5939128.6167098982</v>
      </c>
      <c r="R23" s="19">
        <f>'Spot Prices'!R23/'Spot Prices'!Q23*'2hBatteryCM'!Q23</f>
        <v>5648634.7032493651</v>
      </c>
      <c r="S23" s="19">
        <f>'Spot Prices'!S23/'Spot Prices'!R23*'2hBatteryCM'!R23</f>
        <v>5682783.072519212</v>
      </c>
      <c r="T23" s="19">
        <f>'Spot Prices'!T23/'Spot Prices'!S23*'2hBatteryCM'!S23</f>
        <v>5359442.1741862921</v>
      </c>
    </row>
    <row r="24" spans="2:20" x14ac:dyDescent="0.3">
      <c r="B24" s="9" t="s">
        <v>30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12515545.497036036</v>
      </c>
      <c r="Q24" s="49">
        <f>'Spot Prices'!Q24/'Spot Prices'!P24*'2hBatteryCM'!P24</f>
        <v>12771036.402935278</v>
      </c>
      <c r="R24" s="49">
        <f>'Spot Prices'!R24/'Spot Prices'!Q24*'2hBatteryCM'!Q24</f>
        <v>13280589.977706498</v>
      </c>
      <c r="S24" s="49">
        <f>'Spot Prices'!S24/'Spot Prices'!R24*'2hBatteryCM'!R24</f>
        <v>13728973.086477233</v>
      </c>
      <c r="T24" s="49">
        <f>'Spot Prices'!T24/'Spot Prices'!S24*'2hBatteryCM'!S24</f>
        <v>13722440.373246307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11744882.487899832</v>
      </c>
      <c r="J28" s="20">
        <f t="shared" si="3"/>
        <v>12798638.644403562</v>
      </c>
      <c r="K28" s="20">
        <f t="shared" si="3"/>
        <v>12074551.634173758</v>
      </c>
      <c r="L28" s="20">
        <f t="shared" si="3"/>
        <v>11136105.992358321</v>
      </c>
      <c r="M28" s="20">
        <f t="shared" si="3"/>
        <v>10265233.093764074</v>
      </c>
      <c r="N28" s="20">
        <f t="shared" si="3"/>
        <v>11722063.4207066</v>
      </c>
      <c r="O28" s="20">
        <f t="shared" si="3"/>
        <v>11263875.373884533</v>
      </c>
      <c r="P28" s="21">
        <f t="shared" si="3"/>
        <v>11683438.221812567</v>
      </c>
      <c r="Q28" s="21">
        <f t="shared" si="3"/>
        <v>11572598.425502378</v>
      </c>
      <c r="R28" s="21">
        <f t="shared" si="3"/>
        <v>11568766.488574129</v>
      </c>
      <c r="S28" s="21">
        <f t="shared" si="3"/>
        <v>11533524.548667129</v>
      </c>
      <c r="T28" s="21">
        <f t="shared" si="3"/>
        <v>11469887.236383073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8871827.042916378</v>
      </c>
      <c r="J29" s="20">
        <f t="shared" si="5"/>
        <v>9235810.3453103136</v>
      </c>
      <c r="K29" s="20">
        <f t="shared" si="5"/>
        <v>9257892.8834547233</v>
      </c>
      <c r="L29" s="20">
        <f t="shared" si="5"/>
        <v>7600243.0096420236</v>
      </c>
      <c r="M29" s="20">
        <f t="shared" si="5"/>
        <v>8006532.4629420256</v>
      </c>
      <c r="N29" s="20">
        <f t="shared" si="5"/>
        <v>8706282.4508779049</v>
      </c>
      <c r="O29" s="20">
        <f t="shared" si="5"/>
        <v>8509352.7186800931</v>
      </c>
      <c r="P29" s="21">
        <f t="shared" si="5"/>
        <v>8978042.1510987505</v>
      </c>
      <c r="Q29" s="21">
        <f t="shared" si="5"/>
        <v>8942577.0874172151</v>
      </c>
      <c r="R29" s="21">
        <f t="shared" si="5"/>
        <v>8951420.9643424097</v>
      </c>
      <c r="S29" s="21">
        <f t="shared" si="5"/>
        <v>8947413.7182387765</v>
      </c>
      <c r="T29" s="21">
        <f t="shared" si="5"/>
        <v>8991615.1735587809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7335949.4857760295</v>
      </c>
      <c r="J30" s="48">
        <f t="shared" si="6"/>
        <v>7742566.1249687411</v>
      </c>
      <c r="K30" s="48">
        <f t="shared" si="6"/>
        <v>7923662.570915278</v>
      </c>
      <c r="L30" s="48">
        <f t="shared" si="6"/>
        <v>6506621.163843967</v>
      </c>
      <c r="M30" s="48">
        <f t="shared" si="6"/>
        <v>6899348.3171391934</v>
      </c>
      <c r="N30" s="48">
        <f t="shared" si="6"/>
        <v>7468504.8139747437</v>
      </c>
      <c r="O30" s="48">
        <f t="shared" si="6"/>
        <v>7401632.0616669077</v>
      </c>
      <c r="P30" s="49">
        <f t="shared" si="6"/>
        <v>8004175.8848163839</v>
      </c>
      <c r="Q30" s="49">
        <f t="shared" si="6"/>
        <v>8067369.5355289029</v>
      </c>
      <c r="R30" s="49">
        <f t="shared" si="6"/>
        <v>8310630.1259777211</v>
      </c>
      <c r="S30" s="49">
        <f t="shared" si="6"/>
        <v>8468357.6620586514</v>
      </c>
      <c r="T30" s="49">
        <f t="shared" si="6"/>
        <v>8546903.699392885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6246073.412937589</v>
      </c>
      <c r="J31" s="39">
        <f t="shared" si="7"/>
        <v>6646740.812319288</v>
      </c>
      <c r="K31" s="39">
        <f t="shared" si="7"/>
        <v>6934824.9228759455</v>
      </c>
      <c r="L31" s="39">
        <f t="shared" si="7"/>
        <v>5719861.0715086237</v>
      </c>
      <c r="M31" s="39">
        <f t="shared" si="7"/>
        <v>6095663.5873336382</v>
      </c>
      <c r="N31" s="39">
        <f t="shared" si="7"/>
        <v>6513064.2314726375</v>
      </c>
      <c r="O31" s="39">
        <f t="shared" si="7"/>
        <v>6533614.3562990483</v>
      </c>
      <c r="P31" s="40">
        <f t="shared" si="7"/>
        <v>7116660.3208921403</v>
      </c>
      <c r="Q31" s="40">
        <f t="shared" si="7"/>
        <v>7220930.7611071831</v>
      </c>
      <c r="R31" s="40">
        <f t="shared" si="7"/>
        <v>7564220.6376847541</v>
      </c>
      <c r="S31" s="40">
        <f t="shared" si="7"/>
        <v>7766010.9448409602</v>
      </c>
      <c r="T31" s="40">
        <f t="shared" si="7"/>
        <v>7826566.4470477616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5218937.646146331</v>
      </c>
      <c r="J32" s="48">
        <f t="shared" si="8"/>
        <v>5561207.8535117395</v>
      </c>
      <c r="K32" s="48">
        <f t="shared" si="8"/>
        <v>5876862.5584964119</v>
      </c>
      <c r="L32" s="48">
        <f t="shared" si="8"/>
        <v>4911199.9997344473</v>
      </c>
      <c r="M32" s="48">
        <f t="shared" si="8"/>
        <v>5296302.5096710688</v>
      </c>
      <c r="N32" s="48">
        <f t="shared" si="8"/>
        <v>5623978.3454896323</v>
      </c>
      <c r="O32" s="48">
        <f t="shared" si="8"/>
        <v>5648668.0565602761</v>
      </c>
      <c r="P32" s="49">
        <f t="shared" si="8"/>
        <v>6055160.9584835768</v>
      </c>
      <c r="Q32" s="49">
        <f t="shared" si="8"/>
        <v>6069149.6416346356</v>
      </c>
      <c r="R32" s="49">
        <f t="shared" si="8"/>
        <v>6194627.8534797113</v>
      </c>
      <c r="S32" s="49">
        <f t="shared" si="8"/>
        <v>6274809.5550289853</v>
      </c>
      <c r="T32" s="49">
        <f t="shared" si="8"/>
        <v>6222085.7747663781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4051617.0510973381</v>
      </c>
      <c r="J33" s="20">
        <f t="shared" si="9"/>
        <v>4285323.2526687356</v>
      </c>
      <c r="K33" s="20">
        <f t="shared" si="9"/>
        <v>4535106.467385604</v>
      </c>
      <c r="L33" s="20">
        <f t="shared" si="9"/>
        <v>3815727.9526550937</v>
      </c>
      <c r="M33" s="20">
        <f t="shared" si="9"/>
        <v>4206975.2619630788</v>
      </c>
      <c r="N33" s="20">
        <f t="shared" si="9"/>
        <v>4560674.7909138128</v>
      </c>
      <c r="O33" s="20">
        <f t="shared" si="9"/>
        <v>4576859.2680455297</v>
      </c>
      <c r="P33" s="21">
        <f t="shared" si="9"/>
        <v>4773673.3545980863</v>
      </c>
      <c r="Q33" s="21">
        <f t="shared" si="9"/>
        <v>4614108.7503068838</v>
      </c>
      <c r="R33" s="21">
        <f t="shared" si="9"/>
        <v>4407189.1709696995</v>
      </c>
      <c r="S33" s="21">
        <f t="shared" si="9"/>
        <v>4384510.1582517009</v>
      </c>
      <c r="T33" s="21">
        <f t="shared" si="9"/>
        <v>4209358.7217334546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2047526.0539877163</v>
      </c>
      <c r="J34" s="20">
        <f t="shared" si="10"/>
        <v>2549108.4900179543</v>
      </c>
      <c r="K34" s="20">
        <f t="shared" si="10"/>
        <v>2789355.6322819307</v>
      </c>
      <c r="L34" s="20">
        <f t="shared" si="10"/>
        <v>2167208.3059594869</v>
      </c>
      <c r="M34" s="20">
        <f t="shared" si="10"/>
        <v>2694651.7847050168</v>
      </c>
      <c r="N34" s="20">
        <f t="shared" si="10"/>
        <v>3080867.7122790338</v>
      </c>
      <c r="O34" s="20">
        <f t="shared" si="10"/>
        <v>3287160.8315097983</v>
      </c>
      <c r="P34" s="21">
        <f t="shared" si="10"/>
        <v>3360730.9643408866</v>
      </c>
      <c r="Q34" s="21">
        <f t="shared" si="10"/>
        <v>3259130.406504537</v>
      </c>
      <c r="R34" s="21">
        <f t="shared" si="10"/>
        <v>3043361.6795055191</v>
      </c>
      <c r="S34" s="21">
        <f t="shared" si="10"/>
        <v>3005060.8183793705</v>
      </c>
      <c r="T34" s="21">
        <f t="shared" si="10"/>
        <v>2834077.8594734441</v>
      </c>
    </row>
    <row r="35" spans="2:20" x14ac:dyDescent="0.3">
      <c r="B35" s="9" t="s">
        <v>30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6325319.5014899122</v>
      </c>
      <c r="J35" s="20">
        <f t="shared" si="11"/>
        <v>6688749.8381187338</v>
      </c>
      <c r="K35" s="20">
        <f t="shared" si="11"/>
        <v>6908689.5176952053</v>
      </c>
      <c r="L35" s="20">
        <f t="shared" si="11"/>
        <v>5714231.6540917857</v>
      </c>
      <c r="M35" s="20">
        <f t="shared" si="11"/>
        <v>6100166.7764244992</v>
      </c>
      <c r="N35" s="20">
        <f t="shared" si="11"/>
        <v>6564913.1375755044</v>
      </c>
      <c r="O35" s="20">
        <f t="shared" si="11"/>
        <v>6535647.3831156045</v>
      </c>
      <c r="P35" s="21">
        <f t="shared" si="11"/>
        <v>7008878.7934464626</v>
      </c>
      <c r="Q35" s="21">
        <f t="shared" si="11"/>
        <v>7024243.7166635217</v>
      </c>
      <c r="R35" s="21">
        <f t="shared" si="11"/>
        <v>7171695.9291995037</v>
      </c>
      <c r="S35" s="21">
        <f t="shared" si="11"/>
        <v>7276535.6695413189</v>
      </c>
      <c r="T35" s="21">
        <f t="shared" si="11"/>
        <v>7273073.2459103381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  <c r="K38" t="s">
        <v>57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  <c r="K39" t="s">
        <v>58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  <c r="K40" t="s">
        <v>48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0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0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  <c r="I43" t="s">
        <v>55</v>
      </c>
    </row>
    <row r="44" spans="2:20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  <c r="I44" s="1" t="s">
        <v>49</v>
      </c>
    </row>
    <row r="45" spans="2:20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0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  <c r="I46" t="s">
        <v>34</v>
      </c>
      <c r="J46" t="s">
        <v>50</v>
      </c>
      <c r="K46" t="s">
        <v>51</v>
      </c>
      <c r="L46" t="s">
        <v>52</v>
      </c>
      <c r="M46" t="s">
        <v>53</v>
      </c>
      <c r="N46" t="s">
        <v>54</v>
      </c>
    </row>
    <row r="47" spans="2:20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14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  <c r="I55" t="s">
        <v>56</v>
      </c>
    </row>
    <row r="56" spans="2:14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14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14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14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14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14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14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14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B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>AVERAGEIFS($F$39:$F$1048576,$B$39:$B$1048576,$B$2,$D$39:$D$1048576,$B$15,$C$39:$C$1048576,M$16,$E$39:$E$1048576,$B17)/100*$E$15</f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77896.619401632284</v>
      </c>
      <c r="Q17" s="36">
        <f>'Spot Prices'!Q17/'Spot Prices'!P17*'2hBatteryMWh'!P17</f>
        <v>78560.486552590621</v>
      </c>
      <c r="R17" s="36">
        <f>'Spot Prices'!R17/'Spot Prices'!Q17*'2hBatteryMWh'!Q17</f>
        <v>79988.815582659314</v>
      </c>
      <c r="S17" s="36">
        <f>'Spot Prices'!S17/'Spot Prices'!R17*'2hBatteryMWh'!R17</f>
        <v>81249.77099728059</v>
      </c>
      <c r="T17" s="36">
        <f>'Spot Prices'!T17/'Spot Prices'!S17*'2hBatteryMWh'!S17</f>
        <v>80801.467702988855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68837.575915980575</v>
      </c>
      <c r="Q18" s="36">
        <f>'Spot Prices'!Q18/'Spot Prices'!P18*'2hBatteryMWh'!P18</f>
        <v>69812.301960811761</v>
      </c>
      <c r="R18" s="36">
        <f>'Spot Prices'!R18/'Spot Prices'!Q18*'2hBatteryMWh'!Q18</f>
        <v>71175.442695159829</v>
      </c>
      <c r="S18" s="36">
        <f>'Spot Prices'!S18/'Spot Prices'!R18*'2hBatteryMWh'!R18</f>
        <v>72485.911570862518</v>
      </c>
      <c r="T18" s="36">
        <f>'Spot Prices'!T18/'Spot Prices'!S18*'2hBatteryMWh'!S18</f>
        <v>72844.001951225495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64252.966207365927</v>
      </c>
      <c r="Q19" s="50">
        <f>'Spot Prices'!Q19/'Spot Prices'!P19*'2hBatteryMWh'!P19</f>
        <v>65937.70792111865</v>
      </c>
      <c r="R19" s="50">
        <f>'Spot Prices'!R19/'Spot Prices'!Q19*'2hBatteryMWh'!Q19</f>
        <v>69183.858439121905</v>
      </c>
      <c r="S19" s="50">
        <f>'Spot Prices'!S19/'Spot Prices'!R19*'2hBatteryMWh'!R19</f>
        <v>71827.029793383568</v>
      </c>
      <c r="T19" s="50">
        <f>'Spot Prices'!T19/'Spot Prices'!S19*'2hBatteryMWh'!S19</f>
        <v>72493.24262813844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58989.604566923685</v>
      </c>
      <c r="Q20" s="45">
        <f>'Spot Prices'!Q20/'Spot Prices'!P20*'2hBatteryMWh'!P20</f>
        <v>60942.149153694852</v>
      </c>
      <c r="R20" s="45">
        <f>'Spot Prices'!R20/'Spot Prices'!Q20*'2hBatteryMWh'!Q20</f>
        <v>65021.607599313487</v>
      </c>
      <c r="S20" s="45">
        <f>'Spot Prices'!S20/'Spot Prices'!R20*'2hBatteryMWh'!R20</f>
        <v>68015.736198799306</v>
      </c>
      <c r="T20" s="45">
        <f>'Spot Prices'!T20/'Spot Prices'!S20*'2hBatteryMWh'!S20</f>
        <v>68546.089180882045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51984.515280460633</v>
      </c>
      <c r="Q21" s="50">
        <f>'Spot Prices'!Q21/'Spot Prices'!P21*'2hBatteryMWh'!P21</f>
        <v>53051.966891163887</v>
      </c>
      <c r="R21" s="50">
        <f>'Spot Prices'!R21/'Spot Prices'!Q21*'2hBatteryMWh'!Q21</f>
        <v>55151.559192350956</v>
      </c>
      <c r="S21" s="50">
        <f>'Spot Prices'!S21/'Spot Prices'!R21*'2hBatteryMWh'!R21</f>
        <v>56919.491735077936</v>
      </c>
      <c r="T21" s="50">
        <f>'Spot Prices'!T21/'Spot Prices'!S21*'2hBatteryMWh'!S21</f>
        <v>56441.228490818299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42203.602550944037</v>
      </c>
      <c r="Q22" s="36">
        <f>'Spot Prices'!Q22/'Spot Prices'!P22*'2hBatteryMWh'!P22</f>
        <v>41534.595924327972</v>
      </c>
      <c r="R22" s="36">
        <f>'Spot Prices'!R22/'Spot Prices'!Q22*'2hBatteryMWh'!Q22</f>
        <v>40406.64437989772</v>
      </c>
      <c r="S22" s="36">
        <f>'Spot Prices'!S22/'Spot Prices'!R22*'2hBatteryMWh'!R22</f>
        <v>40957.181623518729</v>
      </c>
      <c r="T22" s="36">
        <f>'Spot Prices'!T22/'Spot Prices'!S22*'2hBatteryMWh'!S22</f>
        <v>39321.033242473917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31220.67077823963</v>
      </c>
      <c r="Q23" s="36">
        <f>'Spot Prices'!Q23/'Spot Prices'!P23*'2hBatteryMWh'!P23</f>
        <v>30827.30490030826</v>
      </c>
      <c r="R23" s="36">
        <f>'Spot Prices'!R23/'Spot Prices'!Q23*'2hBatteryMWh'!Q23</f>
        <v>29319.483632262964</v>
      </c>
      <c r="S23" s="36">
        <f>'Spot Prices'!S23/'Spot Prices'!R23*'2hBatteryMWh'!R23</f>
        <v>29496.732225325602</v>
      </c>
      <c r="T23" s="36">
        <f>'Spot Prices'!T23/'Spot Prices'!S23*'2hBatteryMWh'!S23</f>
        <v>27818.417256425277</v>
      </c>
    </row>
    <row r="24" spans="2:20" x14ac:dyDescent="0.3">
      <c r="B24" s="9" t="s">
        <v>30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57602.280219009212</v>
      </c>
      <c r="Q24" s="50">
        <f>'Spot Prices'!Q24/'Spot Prices'!P24*'2hBatteryMWh'!P24</f>
        <v>58778.166540424601</v>
      </c>
      <c r="R24" s="50">
        <f>'Spot Prices'!R24/'Spot Prices'!Q24*'2hBatteryMWh'!Q24</f>
        <v>61123.36578144216</v>
      </c>
      <c r="S24" s="50">
        <f>'Spot Prices'!S24/'Spot Prices'!R24*'2hBatteryMWh'!R24</f>
        <v>63187.030484111252</v>
      </c>
      <c r="T24" s="50">
        <f>'Spot Prices'!T24/'Spot Prices'!S24*'2hBatteryMWh'!S24</f>
        <v>63156.963941809328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46787.171772895643</v>
      </c>
      <c r="J28" s="15">
        <f t="shared" si="4"/>
        <v>48801.862855386789</v>
      </c>
      <c r="K28" s="15">
        <f t="shared" si="4"/>
        <v>47234.109198324528</v>
      </c>
      <c r="L28" s="15">
        <f t="shared" si="4"/>
        <v>38318.881150607303</v>
      </c>
      <c r="M28" s="15">
        <f t="shared" si="4"/>
        <v>39707.448581115488</v>
      </c>
      <c r="N28" s="15">
        <f t="shared" si="4"/>
        <v>41118.442037388559</v>
      </c>
      <c r="O28" s="15">
        <f t="shared" si="4"/>
        <v>42312.943013403594</v>
      </c>
      <c r="P28" s="36">
        <f t="shared" si="4"/>
        <v>43889.038121494079</v>
      </c>
      <c r="Q28" s="36">
        <f t="shared" si="4"/>
        <v>43472.666506111687</v>
      </c>
      <c r="R28" s="36">
        <f t="shared" si="4"/>
        <v>43458.271768643986</v>
      </c>
      <c r="S28" s="36">
        <f t="shared" si="4"/>
        <v>43325.88481073924</v>
      </c>
      <c r="T28" s="36">
        <f t="shared" si="4"/>
        <v>43086.830144487838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39116.262295395325</v>
      </c>
      <c r="J29" s="15">
        <f t="shared" si="5"/>
        <v>40938.741778153606</v>
      </c>
      <c r="K29" s="15">
        <f t="shared" si="5"/>
        <v>40765.279276741778</v>
      </c>
      <c r="L29" s="15">
        <f t="shared" si="5"/>
        <v>32706.247408165822</v>
      </c>
      <c r="M29" s="15">
        <f t="shared" si="5"/>
        <v>34058.003005116152</v>
      </c>
      <c r="N29" s="15">
        <f t="shared" si="5"/>
        <v>36954.739596325067</v>
      </c>
      <c r="O29" s="15">
        <f t="shared" si="5"/>
        <v>36543.433766824455</v>
      </c>
      <c r="P29" s="36">
        <f t="shared" si="5"/>
        <v>38556.221554220159</v>
      </c>
      <c r="Q29" s="36">
        <f t="shared" si="5"/>
        <v>38403.916761067412</v>
      </c>
      <c r="R29" s="36">
        <f t="shared" si="5"/>
        <v>38441.896809767029</v>
      </c>
      <c r="S29" s="36">
        <f t="shared" si="5"/>
        <v>38424.68768265516</v>
      </c>
      <c r="T29" s="36">
        <f t="shared" si="5"/>
        <v>38614.510928709802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32119.029275405985</v>
      </c>
      <c r="J30" s="47">
        <f t="shared" si="6"/>
        <v>35352.300325392862</v>
      </c>
      <c r="K30" s="47">
        <f t="shared" si="6"/>
        <v>36005.502409187677</v>
      </c>
      <c r="L30" s="47">
        <f t="shared" si="6"/>
        <v>29273.843643559449</v>
      </c>
      <c r="M30" s="47">
        <f t="shared" si="6"/>
        <v>30626.240063703135</v>
      </c>
      <c r="N30" s="47">
        <f t="shared" si="6"/>
        <v>33429.435198566542</v>
      </c>
      <c r="O30" s="47">
        <f t="shared" si="6"/>
        <v>33287.812826893984</v>
      </c>
      <c r="P30" s="50">
        <f t="shared" si="6"/>
        <v>35997.670036478616</v>
      </c>
      <c r="Q30" s="50">
        <f t="shared" si="6"/>
        <v>36281.8747090752</v>
      </c>
      <c r="R30" s="50">
        <f t="shared" si="6"/>
        <v>37375.90544926258</v>
      </c>
      <c r="S30" s="50">
        <f t="shared" si="6"/>
        <v>38085.263149694758</v>
      </c>
      <c r="T30" s="50">
        <f t="shared" si="6"/>
        <v>38438.513050161622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24133.805848922704</v>
      </c>
      <c r="J31" s="42">
        <f t="shared" si="7"/>
        <v>28904.631995601772</v>
      </c>
      <c r="K31" s="42">
        <f t="shared" si="7"/>
        <v>31145.383206200117</v>
      </c>
      <c r="L31" s="42">
        <f t="shared" si="7"/>
        <v>26079.701469197615</v>
      </c>
      <c r="M31" s="42">
        <f t="shared" si="7"/>
        <v>27756.18598545036</v>
      </c>
      <c r="N31" s="42">
        <f t="shared" si="7"/>
        <v>30131.276049352316</v>
      </c>
      <c r="O31" s="42">
        <f t="shared" si="7"/>
        <v>30318.30472121124</v>
      </c>
      <c r="P31" s="45">
        <f t="shared" si="7"/>
        <v>33023.846287796594</v>
      </c>
      <c r="Q31" s="45">
        <f t="shared" si="7"/>
        <v>33507.698380598289</v>
      </c>
      <c r="R31" s="45">
        <f t="shared" si="7"/>
        <v>35100.686046873925</v>
      </c>
      <c r="S31" s="45">
        <f t="shared" si="7"/>
        <v>36037.065160870814</v>
      </c>
      <c r="T31" s="45">
        <f t="shared" si="7"/>
        <v>36318.064324324921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18856.471615060058</v>
      </c>
      <c r="J32" s="47">
        <f t="shared" si="8"/>
        <v>21815.259353321439</v>
      </c>
      <c r="K32" s="47">
        <f t="shared" si="8"/>
        <v>24467.350398371025</v>
      </c>
      <c r="L32" s="47">
        <f t="shared" si="8"/>
        <v>21765.62914615995</v>
      </c>
      <c r="M32" s="47">
        <f t="shared" si="8"/>
        <v>24197.923844530349</v>
      </c>
      <c r="N32" s="47">
        <f t="shared" si="8"/>
        <v>26971.892489519945</v>
      </c>
      <c r="O32" s="47">
        <f t="shared" si="8"/>
        <v>27118.775011375314</v>
      </c>
      <c r="P32" s="50">
        <f t="shared" si="8"/>
        <v>29070.312867839795</v>
      </c>
      <c r="Q32" s="50">
        <f t="shared" si="8"/>
        <v>29137.471346136004</v>
      </c>
      <c r="R32" s="50">
        <f t="shared" si="8"/>
        <v>29739.88157130481</v>
      </c>
      <c r="S32" s="50">
        <f t="shared" si="8"/>
        <v>30124.827102281564</v>
      </c>
      <c r="T32" s="50">
        <f t="shared" si="8"/>
        <v>29871.704716548473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14322.225452165987</v>
      </c>
      <c r="J33" s="15">
        <f t="shared" si="9"/>
        <v>15989.316704805182</v>
      </c>
      <c r="K33" s="15">
        <f t="shared" si="9"/>
        <v>16930.548646796342</v>
      </c>
      <c r="L33" s="15">
        <f t="shared" si="9"/>
        <v>15067.702058832916</v>
      </c>
      <c r="M33" s="15">
        <f t="shared" si="9"/>
        <v>18310.586605275272</v>
      </c>
      <c r="N33" s="15">
        <f t="shared" si="9"/>
        <v>22500.571070299338</v>
      </c>
      <c r="O33" s="15">
        <f t="shared" si="9"/>
        <v>22629.098336490239</v>
      </c>
      <c r="P33" s="36">
        <f t="shared" si="9"/>
        <v>23602.194745571258</v>
      </c>
      <c r="Q33" s="36">
        <f t="shared" si="9"/>
        <v>22813.26877908186</v>
      </c>
      <c r="R33" s="36">
        <f t="shared" si="9"/>
        <v>21790.208371422468</v>
      </c>
      <c r="S33" s="36">
        <f t="shared" si="9"/>
        <v>21678.077851580361</v>
      </c>
      <c r="T33" s="36">
        <f t="shared" si="9"/>
        <v>20812.08681960321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8673.2248502151942</v>
      </c>
      <c r="J34" s="15">
        <f t="shared" si="10"/>
        <v>9081.350224218646</v>
      </c>
      <c r="K34" s="15">
        <f t="shared" si="10"/>
        <v>10939.14114229619</v>
      </c>
      <c r="L34" s="15">
        <f t="shared" si="10"/>
        <v>9834.5863354628327</v>
      </c>
      <c r="M34" s="15">
        <f t="shared" si="10"/>
        <v>13648.822058377837</v>
      </c>
      <c r="N34" s="15">
        <f t="shared" si="10"/>
        <v>17059.77384411349</v>
      </c>
      <c r="O34" s="15">
        <f t="shared" si="10"/>
        <v>17062.150990331575</v>
      </c>
      <c r="P34" s="36">
        <f t="shared" si="10"/>
        <v>17444.019958442339</v>
      </c>
      <c r="Q34" s="36">
        <f t="shared" si="10"/>
        <v>16916.65785255186</v>
      </c>
      <c r="R34" s="36">
        <f t="shared" si="10"/>
        <v>15796.700908626492</v>
      </c>
      <c r="S34" s="36">
        <f t="shared" si="10"/>
        <v>15597.898626325654</v>
      </c>
      <c r="T34" s="36">
        <f t="shared" si="10"/>
        <v>14710.404155820348</v>
      </c>
    </row>
    <row r="35" spans="2:20" x14ac:dyDescent="0.3">
      <c r="B35" s="9" t="s">
        <v>30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25514.884935485432</v>
      </c>
      <c r="J35" s="47">
        <f t="shared" si="11"/>
        <v>28676.725131186711</v>
      </c>
      <c r="K35" s="47">
        <f t="shared" si="11"/>
        <v>30075.800278692273</v>
      </c>
      <c r="L35" s="47">
        <f t="shared" si="11"/>
        <v>25233.365190133565</v>
      </c>
      <c r="M35" s="47">
        <f t="shared" si="11"/>
        <v>27169.585079118904</v>
      </c>
      <c r="N35" s="47">
        <f t="shared" si="11"/>
        <v>30049.274386444948</v>
      </c>
      <c r="O35" s="47">
        <f t="shared" si="11"/>
        <v>30080.046615947787</v>
      </c>
      <c r="P35" s="50">
        <f t="shared" si="11"/>
        <v>32258.074598249517</v>
      </c>
      <c r="Q35" s="50">
        <f t="shared" si="11"/>
        <v>32328.791021509078</v>
      </c>
      <c r="R35" s="50">
        <f t="shared" si="11"/>
        <v>33007.433727687727</v>
      </c>
      <c r="S35" s="50">
        <f t="shared" si="11"/>
        <v>33489.954294025607</v>
      </c>
      <c r="T35" s="50">
        <f t="shared" si="11"/>
        <v>33474.018632549567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</row>
    <row r="40" spans="2:20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</row>
    <row r="41" spans="2:20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0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0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</row>
    <row r="44" spans="2:20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</row>
    <row r="45" spans="2:20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0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</row>
    <row r="47" spans="2:20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</row>
    <row r="48" spans="2:20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</row>
    <row r="49" spans="2:6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</row>
    <row r="50" spans="2:6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</row>
    <row r="51" spans="2:6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</row>
    <row r="52" spans="2:6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</row>
    <row r="53" spans="2:6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</row>
    <row r="54" spans="2:6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6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</row>
    <row r="56" spans="2:6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</row>
    <row r="57" spans="2:6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6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6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6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6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6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6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6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31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1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1" x14ac:dyDescent="0.3">
      <c r="B15" s="33" t="s">
        <v>47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48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389.48309700816139</v>
      </c>
      <c r="Q17" s="15">
        <f>'2hBatteryMWh'!Q17/200</f>
        <v>392.80243276295312</v>
      </c>
      <c r="R17" s="15">
        <f>'2hBatteryMWh'!R17/200</f>
        <v>399.94407791329655</v>
      </c>
      <c r="S17" s="15">
        <f>'2hBatteryMWh'!S17/200</f>
        <v>406.24885498640293</v>
      </c>
      <c r="T17" s="15">
        <f>'2hBatteryMWh'!T17/200</f>
        <v>404.00733851494425</v>
      </c>
      <c r="U17" s="37">
        <f>SUM(E17:T17)</f>
        <v>5129.7230511857588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344.18787957990287</v>
      </c>
      <c r="Q18" s="15">
        <f>'2hBatteryMWh'!Q18/200</f>
        <v>349.0615098040588</v>
      </c>
      <c r="R18" s="15">
        <f>'2hBatteryMWh'!R18/200</f>
        <v>355.87721347579912</v>
      </c>
      <c r="S18" s="15">
        <f>'2hBatteryMWh'!S18/200</f>
        <v>362.42955785431258</v>
      </c>
      <c r="T18" s="15">
        <f>'2hBatteryMWh'!T18/200</f>
        <v>364.22000975612747</v>
      </c>
      <c r="U18" s="37">
        <f t="shared" ref="U18:U24" si="0">SUM(E18:T18)</f>
        <v>4390.6642329702008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321.26483103682966</v>
      </c>
      <c r="Q19" s="47">
        <f>'2hBatteryMWh'!Q19/200</f>
        <v>329.68853960559323</v>
      </c>
      <c r="R19" s="47">
        <f>'2hBatteryMWh'!R19/200</f>
        <v>345.9192921956095</v>
      </c>
      <c r="S19" s="47">
        <f>'2hBatteryMWh'!S19/200</f>
        <v>359.13514896691782</v>
      </c>
      <c r="T19" s="47">
        <f>'2hBatteryMWh'!T19/200</f>
        <v>362.46621314069222</v>
      </c>
      <c r="U19" s="37">
        <f t="shared" si="0"/>
        <v>3956.3652749456423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294.94802283461843</v>
      </c>
      <c r="Q20" s="42">
        <f>'2hBatteryMWh'!Q20/200</f>
        <v>304.71074576847428</v>
      </c>
      <c r="R20" s="42">
        <f>'2hBatteryMWh'!R20/200</f>
        <v>325.10803799656742</v>
      </c>
      <c r="S20" s="42">
        <f>'2hBatteryMWh'!S20/200</f>
        <v>340.07868099399656</v>
      </c>
      <c r="T20" s="42">
        <f>'2hBatteryMWh'!T20/200</f>
        <v>342.7304459044102</v>
      </c>
      <c r="U20" s="37">
        <f t="shared" si="0"/>
        <v>3515.3694959980671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259.92257640230315</v>
      </c>
      <c r="Q21" s="47">
        <f>'2hBatteryMWh'!Q21/200</f>
        <v>265.25983445581943</v>
      </c>
      <c r="R21" s="47">
        <f>'2hBatteryMWh'!R21/200</f>
        <v>275.75779596175477</v>
      </c>
      <c r="S21" s="47">
        <f>'2hBatteryMWh'!S21/200</f>
        <v>284.5974586753897</v>
      </c>
      <c r="T21" s="47">
        <f>'2hBatteryMWh'!T21/200</f>
        <v>282.20614245409149</v>
      </c>
      <c r="U21" s="37">
        <f t="shared" si="0"/>
        <v>2969.1219954493586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211.01801275472019</v>
      </c>
      <c r="Q22" s="15">
        <f>'2hBatteryMWh'!Q22/200</f>
        <v>207.67297962163985</v>
      </c>
      <c r="R22" s="15">
        <f>'2hBatteryMWh'!R22/200</f>
        <v>202.03322189948861</v>
      </c>
      <c r="S22" s="15">
        <f>'2hBatteryMWh'!S22/200</f>
        <v>204.78590811759364</v>
      </c>
      <c r="T22" s="15">
        <f>'2hBatteryMWh'!T22/200</f>
        <v>196.6051662123696</v>
      </c>
      <c r="U22" s="37">
        <f t="shared" si="0"/>
        <v>2261.4508511058116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156.10335389119814</v>
      </c>
      <c r="Q23" s="15">
        <f>'2hBatteryMWh'!Q23/200</f>
        <v>154.13652450154129</v>
      </c>
      <c r="R23" s="15">
        <f>'2hBatteryMWh'!R23/200</f>
        <v>146.59741816131481</v>
      </c>
      <c r="S23" s="15">
        <f>'2hBatteryMWh'!S23/200</f>
        <v>147.48366112662802</v>
      </c>
      <c r="T23" s="15">
        <f>'2hBatteryMWh'!T23/200</f>
        <v>139.09208628212639</v>
      </c>
      <c r="U23" s="37">
        <f t="shared" si="0"/>
        <v>1585.9680439628087</v>
      </c>
    </row>
    <row r="24" spans="2:21" x14ac:dyDescent="0.3">
      <c r="B24" s="9" t="s">
        <v>30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288.01140109504604</v>
      </c>
      <c r="Q24" s="47">
        <f>'2hBatteryMWh'!Q24/200</f>
        <v>293.89083270212302</v>
      </c>
      <c r="R24" s="47">
        <f>'2hBatteryMWh'!R24/200</f>
        <v>305.61682890721079</v>
      </c>
      <c r="S24" s="47">
        <f>'2hBatteryMWh'!S24/200</f>
        <v>315.93515242055628</v>
      </c>
      <c r="T24" s="47">
        <f>'2hBatteryMWh'!T24/200</f>
        <v>315.78481970904664</v>
      </c>
      <c r="U24" s="37">
        <f t="shared" si="0"/>
        <v>3438.8425262914825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233.93585886447821</v>
      </c>
      <c r="J28" s="15">
        <f>'2hBatteryMWh'!J28/200</f>
        <v>244.00931427693394</v>
      </c>
      <c r="K28" s="15">
        <f>'2hBatteryMWh'!K28/200</f>
        <v>236.17054599162265</v>
      </c>
      <c r="L28" s="15">
        <f>'2hBatteryMWh'!L28/200</f>
        <v>191.59440575303651</v>
      </c>
      <c r="M28" s="15">
        <f>'2hBatteryMWh'!M28/200</f>
        <v>198.53724290557744</v>
      </c>
      <c r="N28" s="15">
        <f>'2hBatteryMWh'!N28/200</f>
        <v>205.59221018694279</v>
      </c>
      <c r="O28" s="15">
        <f>'2hBatteryMWh'!O28/200</f>
        <v>211.56471506701797</v>
      </c>
      <c r="P28" s="15">
        <f>'2hBatteryMWh'!P28/200</f>
        <v>219.44519060747041</v>
      </c>
      <c r="Q28" s="15">
        <f>'2hBatteryMWh'!Q28/200</f>
        <v>217.36333253055844</v>
      </c>
      <c r="R28" s="15">
        <f>'2hBatteryMWh'!R28/200</f>
        <v>217.29135884321994</v>
      </c>
      <c r="S28" s="15">
        <f>'2hBatteryMWh'!S28/200</f>
        <v>216.6294240536962</v>
      </c>
      <c r="T28" s="15">
        <f>'2hBatteryMWh'!T28/200</f>
        <v>215.4341507224392</v>
      </c>
      <c r="U28" s="37">
        <f>SUM(E28:T28)</f>
        <v>3319.7502426347182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195.58131147697662</v>
      </c>
      <c r="J29" s="15">
        <f>'2hBatteryMWh'!J29/200</f>
        <v>204.69370889076802</v>
      </c>
      <c r="K29" s="15">
        <f>'2hBatteryMWh'!K29/200</f>
        <v>203.8263963837089</v>
      </c>
      <c r="L29" s="15">
        <f>'2hBatteryMWh'!L29/200</f>
        <v>163.5312370408291</v>
      </c>
      <c r="M29" s="15">
        <f>'2hBatteryMWh'!M29/200</f>
        <v>170.29001502558077</v>
      </c>
      <c r="N29" s="15">
        <f>'2hBatteryMWh'!N29/200</f>
        <v>184.77369798162533</v>
      </c>
      <c r="O29" s="15">
        <f>'2hBatteryMWh'!O29/200</f>
        <v>182.71716883412228</v>
      </c>
      <c r="P29" s="15">
        <f>'2hBatteryMWh'!P29/200</f>
        <v>192.78110777110081</v>
      </c>
      <c r="Q29" s="15">
        <f>'2hBatteryMWh'!Q29/200</f>
        <v>192.01958380533705</v>
      </c>
      <c r="R29" s="15">
        <f>'2hBatteryMWh'!R29/200</f>
        <v>192.20948404883515</v>
      </c>
      <c r="S29" s="15">
        <f>'2hBatteryMWh'!S29/200</f>
        <v>192.12343841327581</v>
      </c>
      <c r="T29" s="15">
        <f>'2hBatteryMWh'!T29/200</f>
        <v>193.07255464354901</v>
      </c>
      <c r="U29" s="37">
        <f t="shared" ref="U29:U35" si="2">SUM(E29:T29)</f>
        <v>2803.6181729272207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160.59514637702992</v>
      </c>
      <c r="J30" s="47">
        <f>'2hBatteryMWh'!J30/200</f>
        <v>176.7615016269643</v>
      </c>
      <c r="K30" s="47">
        <f>'2hBatteryMWh'!K30/200</f>
        <v>180.02751204593838</v>
      </c>
      <c r="L30" s="47">
        <f>'2hBatteryMWh'!L30/200</f>
        <v>146.36921821779725</v>
      </c>
      <c r="M30" s="47">
        <f>'2hBatteryMWh'!M30/200</f>
        <v>153.13120031851568</v>
      </c>
      <c r="N30" s="47">
        <f>'2hBatteryMWh'!N30/200</f>
        <v>167.1471759928327</v>
      </c>
      <c r="O30" s="47">
        <f>'2hBatteryMWh'!O30/200</f>
        <v>166.43906413446993</v>
      </c>
      <c r="P30" s="47">
        <f>'2hBatteryMWh'!P30/200</f>
        <v>179.98835018239308</v>
      </c>
      <c r="Q30" s="47">
        <f>'2hBatteryMWh'!Q30/200</f>
        <v>181.40937354537601</v>
      </c>
      <c r="R30" s="47">
        <f>'2hBatteryMWh'!R30/200</f>
        <v>186.8795272463129</v>
      </c>
      <c r="S30" s="47">
        <f>'2hBatteryMWh'!S30/200</f>
        <v>190.4263157484738</v>
      </c>
      <c r="T30" s="47">
        <f>'2hBatteryMWh'!T30/200</f>
        <v>192.19256525080812</v>
      </c>
      <c r="U30" s="37">
        <f t="shared" si="2"/>
        <v>2492.6577658694659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120.66902924461353</v>
      </c>
      <c r="J31" s="42">
        <f>'2hBatteryMWh'!J31/200</f>
        <v>144.52315997800886</v>
      </c>
      <c r="K31" s="42">
        <f>'2hBatteryMWh'!K31/200</f>
        <v>155.72691603100057</v>
      </c>
      <c r="L31" s="42">
        <f>'2hBatteryMWh'!L31/200</f>
        <v>130.39850734598807</v>
      </c>
      <c r="M31" s="42">
        <f>'2hBatteryMWh'!M31/200</f>
        <v>138.7809299272518</v>
      </c>
      <c r="N31" s="42">
        <f>'2hBatteryMWh'!N31/200</f>
        <v>150.65638024676159</v>
      </c>
      <c r="O31" s="42">
        <f>'2hBatteryMWh'!O31/200</f>
        <v>151.5915236060562</v>
      </c>
      <c r="P31" s="42">
        <f>'2hBatteryMWh'!P31/200</f>
        <v>165.11923143898298</v>
      </c>
      <c r="Q31" s="42">
        <f>'2hBatteryMWh'!Q31/200</f>
        <v>167.53849190299144</v>
      </c>
      <c r="R31" s="42">
        <f>'2hBatteryMWh'!R31/200</f>
        <v>175.50343023436963</v>
      </c>
      <c r="S31" s="42">
        <f>'2hBatteryMWh'!S31/200</f>
        <v>180.18532580435408</v>
      </c>
      <c r="T31" s="42">
        <f>'2hBatteryMWh'!T31/200</f>
        <v>181.59032162162461</v>
      </c>
      <c r="U31" s="37">
        <f t="shared" si="2"/>
        <v>2189.0048083479455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94.282358075300294</v>
      </c>
      <c r="J32" s="47">
        <f>'2hBatteryMWh'!J32/200</f>
        <v>109.07629676660719</v>
      </c>
      <c r="K32" s="47">
        <f>'2hBatteryMWh'!K32/200</f>
        <v>122.33675199185512</v>
      </c>
      <c r="L32" s="47">
        <f>'2hBatteryMWh'!L32/200</f>
        <v>108.82814573079975</v>
      </c>
      <c r="M32" s="47">
        <f>'2hBatteryMWh'!M32/200</f>
        <v>120.98961922265174</v>
      </c>
      <c r="N32" s="47">
        <f>'2hBatteryMWh'!N32/200</f>
        <v>134.85946244759973</v>
      </c>
      <c r="O32" s="47">
        <f>'2hBatteryMWh'!O32/200</f>
        <v>135.59387505687656</v>
      </c>
      <c r="P32" s="47">
        <f>'2hBatteryMWh'!P32/200</f>
        <v>145.35156433919897</v>
      </c>
      <c r="Q32" s="47">
        <f>'2hBatteryMWh'!Q32/200</f>
        <v>145.68735673068002</v>
      </c>
      <c r="R32" s="47">
        <f>'2hBatteryMWh'!R32/200</f>
        <v>148.69940785652406</v>
      </c>
      <c r="S32" s="47">
        <f>'2hBatteryMWh'!S32/200</f>
        <v>150.62413551140781</v>
      </c>
      <c r="T32" s="47">
        <f>'2hBatteryMWh'!T32/200</f>
        <v>149.35852358274235</v>
      </c>
      <c r="U32" s="37">
        <f t="shared" si="2"/>
        <v>1838.1575878466219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71.611127260829932</v>
      </c>
      <c r="J33" s="15">
        <f>'2hBatteryMWh'!J33/200</f>
        <v>79.946583524025911</v>
      </c>
      <c r="K33" s="15">
        <f>'2hBatteryMWh'!K33/200</f>
        <v>84.65274323398171</v>
      </c>
      <c r="L33" s="15">
        <f>'2hBatteryMWh'!L33/200</f>
        <v>75.338510294164578</v>
      </c>
      <c r="M33" s="15">
        <f>'2hBatteryMWh'!M33/200</f>
        <v>91.552933026376365</v>
      </c>
      <c r="N33" s="15">
        <f>'2hBatteryMWh'!N33/200</f>
        <v>112.50285535149669</v>
      </c>
      <c r="O33" s="15">
        <f>'2hBatteryMWh'!O33/200</f>
        <v>113.14549168245119</v>
      </c>
      <c r="P33" s="15">
        <f>'2hBatteryMWh'!P33/200</f>
        <v>118.0109737278563</v>
      </c>
      <c r="Q33" s="15">
        <f>'2hBatteryMWh'!Q33/200</f>
        <v>114.0663438954093</v>
      </c>
      <c r="R33" s="15">
        <f>'2hBatteryMWh'!R33/200</f>
        <v>108.95104185711234</v>
      </c>
      <c r="S33" s="15">
        <f>'2hBatteryMWh'!S33/200</f>
        <v>108.3903892579018</v>
      </c>
      <c r="T33" s="15">
        <f>'2hBatteryMWh'!T33/200</f>
        <v>104.06043409801605</v>
      </c>
      <c r="U33" s="37">
        <f t="shared" si="2"/>
        <v>1400.5038026066866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43.366124251075973</v>
      </c>
      <c r="J34" s="15">
        <f>'2hBatteryMWh'!J34/200</f>
        <v>45.40675112109323</v>
      </c>
      <c r="K34" s="15">
        <f>'2hBatteryMWh'!K34/200</f>
        <v>54.695705711480947</v>
      </c>
      <c r="L34" s="15">
        <f>'2hBatteryMWh'!L34/200</f>
        <v>49.17293167731416</v>
      </c>
      <c r="M34" s="15">
        <f>'2hBatteryMWh'!M34/200</f>
        <v>68.244110291889186</v>
      </c>
      <c r="N34" s="15">
        <f>'2hBatteryMWh'!N34/200</f>
        <v>85.298869220567454</v>
      </c>
      <c r="O34" s="15">
        <f>'2hBatteryMWh'!O34/200</f>
        <v>85.31075495165787</v>
      </c>
      <c r="P34" s="15">
        <f>'2hBatteryMWh'!P34/200</f>
        <v>87.220099792211698</v>
      </c>
      <c r="Q34" s="15">
        <f>'2hBatteryMWh'!Q34/200</f>
        <v>84.583289262759294</v>
      </c>
      <c r="R34" s="15">
        <f>'2hBatteryMWh'!R34/200</f>
        <v>78.983504543132455</v>
      </c>
      <c r="S34" s="15">
        <f>'2hBatteryMWh'!S34/200</f>
        <v>77.989493131628265</v>
      </c>
      <c r="T34" s="15">
        <f>'2hBatteryMWh'!T34/200</f>
        <v>73.552020779101738</v>
      </c>
      <c r="U34" s="37">
        <f t="shared" si="2"/>
        <v>965.87102752987448</v>
      </c>
    </row>
    <row r="35" spans="2:21" x14ac:dyDescent="0.3">
      <c r="B35" s="9" t="s">
        <v>30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127.57442467742716</v>
      </c>
      <c r="J35" s="47">
        <f>'2hBatteryMWh'!J35/200</f>
        <v>143.38362565593354</v>
      </c>
      <c r="K35" s="47">
        <f>'2hBatteryMWh'!K35/200</f>
        <v>150.37900139346138</v>
      </c>
      <c r="L35" s="47">
        <f>'2hBatteryMWh'!L35/200</f>
        <v>126.16682595066783</v>
      </c>
      <c r="M35" s="47">
        <f>'2hBatteryMWh'!M35/200</f>
        <v>135.84792539559453</v>
      </c>
      <c r="N35" s="47">
        <f>'2hBatteryMWh'!N35/200</f>
        <v>150.24637193222475</v>
      </c>
      <c r="O35" s="47">
        <f>'2hBatteryMWh'!O35/200</f>
        <v>150.40023307973894</v>
      </c>
      <c r="P35" s="47">
        <f>'2hBatteryMWh'!P35/200</f>
        <v>161.29037299124758</v>
      </c>
      <c r="Q35" s="47">
        <f>'2hBatteryMWh'!Q35/200</f>
        <v>161.64395510754539</v>
      </c>
      <c r="R35" s="47">
        <f>'2hBatteryMWh'!R35/200</f>
        <v>165.03716863843863</v>
      </c>
      <c r="S35" s="47">
        <f>'2hBatteryMWh'!S35/200</f>
        <v>167.44977147012804</v>
      </c>
      <c r="T35" s="47">
        <f>'2hBatteryMWh'!T35/200</f>
        <v>167.37009316274782</v>
      </c>
      <c r="U35" s="37">
        <f t="shared" si="2"/>
        <v>2154.6482797835893</v>
      </c>
    </row>
    <row r="38" spans="2:21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1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</row>
    <row r="40" spans="2:21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</row>
    <row r="41" spans="2:21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1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1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</row>
    <row r="44" spans="2:21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</row>
    <row r="45" spans="2:21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1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</row>
    <row r="47" spans="2:21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</row>
    <row r="48" spans="2:21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</row>
    <row r="49" spans="2:6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</row>
    <row r="50" spans="2:6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</row>
    <row r="51" spans="2:6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</row>
    <row r="52" spans="2:6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</row>
    <row r="53" spans="2:6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</row>
    <row r="54" spans="2:6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6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</row>
    <row r="56" spans="2:6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</row>
    <row r="57" spans="2:6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6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6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6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6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6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6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6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5" workbookViewId="0">
      <selection activeCell="F247" sqref="F247"/>
    </sheetView>
  </sheetViews>
  <sheetFormatPr defaultRowHeight="15.05" x14ac:dyDescent="0.3"/>
  <cols>
    <col min="2" max="2" width="14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">
        <v>80</v>
      </c>
    </row>
    <row r="4" spans="2:19" x14ac:dyDescent="0.3">
      <c r="B4" s="54" t="s">
        <v>59</v>
      </c>
      <c r="C4" s="55" t="s">
        <v>60</v>
      </c>
      <c r="D4" s="55" t="s">
        <v>0</v>
      </c>
      <c r="E4" s="55" t="s">
        <v>21</v>
      </c>
      <c r="F4" s="55" t="s">
        <v>61</v>
      </c>
      <c r="G4" s="55" t="s">
        <v>62</v>
      </c>
      <c r="H4" s="55" t="s">
        <v>63</v>
      </c>
      <c r="I4" s="55" t="s">
        <v>64</v>
      </c>
      <c r="K4" s="58" t="s">
        <v>67</v>
      </c>
      <c r="L4" s="58" t="s">
        <v>66</v>
      </c>
      <c r="O4" s="59" t="s">
        <v>0</v>
      </c>
      <c r="P4" s="58" t="s">
        <v>67</v>
      </c>
      <c r="R4" s="58" t="s">
        <v>34</v>
      </c>
      <c r="S4" s="58" t="s">
        <v>66</v>
      </c>
    </row>
    <row r="5" spans="2:19" x14ac:dyDescent="0.3">
      <c r="B5" t="str">
        <f>$B$2</f>
        <v>Snowy Delayed</v>
      </c>
      <c r="C5" t="s">
        <v>65</v>
      </c>
      <c r="D5" s="56">
        <v>1</v>
      </c>
      <c r="E5" t="s">
        <v>3</v>
      </c>
      <c r="F5" t="s">
        <v>35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9750533.4899814688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Snowy Delayed</v>
      </c>
      <c r="C6" t="s">
        <v>65</v>
      </c>
      <c r="D6" s="57">
        <v>0.95</v>
      </c>
      <c r="E6" t="str">
        <f>E5</f>
        <v>Cal-22</v>
      </c>
      <c r="F6" t="s">
        <v>35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4708747.0747562461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Snowy Delayed</v>
      </c>
      <c r="C7" t="s">
        <v>65</v>
      </c>
      <c r="D7" s="57">
        <v>0.75</v>
      </c>
      <c r="E7" t="str">
        <f t="shared" ref="E7:E12" si="3">E6</f>
        <v>Cal-22</v>
      </c>
      <c r="F7" t="s">
        <v>35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1953824.6706316678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Snowy Delayed</v>
      </c>
      <c r="C8" t="s">
        <v>65</v>
      </c>
      <c r="D8" s="57">
        <v>0.5</v>
      </c>
      <c r="E8" t="str">
        <f t="shared" si="3"/>
        <v>Cal-22</v>
      </c>
      <c r="F8" t="s">
        <v>35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854.74924914786493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Snowy Delayed</v>
      </c>
      <c r="C9" t="s">
        <v>65</v>
      </c>
      <c r="D9" s="57">
        <v>0.25</v>
      </c>
      <c r="E9" t="str">
        <f t="shared" si="3"/>
        <v>Cal-22</v>
      </c>
      <c r="F9" t="s">
        <v>35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-2202318.1628548801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Snowy Delayed</v>
      </c>
      <c r="C10" t="s">
        <v>65</v>
      </c>
      <c r="D10" s="57">
        <v>0.05</v>
      </c>
      <c r="E10" t="str">
        <f t="shared" si="3"/>
        <v>Cal-22</v>
      </c>
      <c r="F10" t="s">
        <v>35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-5590296.4412127826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Snowy Delayed</v>
      </c>
      <c r="C11" t="s">
        <v>65</v>
      </c>
      <c r="D11" s="57">
        <v>0</v>
      </c>
      <c r="E11" t="str">
        <f t="shared" si="3"/>
        <v>Cal-22</v>
      </c>
      <c r="F11" t="s">
        <v>35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-13662184.279623836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Snowy Delayed</v>
      </c>
      <c r="C12" t="s">
        <v>65</v>
      </c>
      <c r="D12" s="57" t="s">
        <v>25</v>
      </c>
      <c r="E12" t="str">
        <f t="shared" si="3"/>
        <v>Cal-22</v>
      </c>
      <c r="F12" t="s">
        <v>35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-195240.07009138132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25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Snowy Delayed</v>
      </c>
      <c r="C13" t="s">
        <v>65</v>
      </c>
      <c r="D13">
        <f>D5</f>
        <v>1</v>
      </c>
      <c r="E13" t="s">
        <v>4</v>
      </c>
      <c r="F13" t="s">
        <v>35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13932590.258378031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Snowy Delayed</v>
      </c>
      <c r="C14" t="s">
        <v>65</v>
      </c>
      <c r="D14">
        <f>D6</f>
        <v>0.95</v>
      </c>
      <c r="E14" t="str">
        <f>E13</f>
        <v>Cal-23</v>
      </c>
      <c r="F14" t="s">
        <v>35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6474624.4779091263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Snowy Delayed</v>
      </c>
      <c r="C15" t="s">
        <v>65</v>
      </c>
      <c r="D15">
        <f t="shared" ref="D15:D260" si="4">D7</f>
        <v>0.75</v>
      </c>
      <c r="E15" t="str">
        <f t="shared" ref="E15:E66" si="5">E14</f>
        <v>Cal-23</v>
      </c>
      <c r="F15" t="s">
        <v>35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2808516.6575054191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Snowy Delayed</v>
      </c>
      <c r="C16" t="s">
        <v>65</v>
      </c>
      <c r="D16">
        <f t="shared" si="4"/>
        <v>0.5</v>
      </c>
      <c r="E16" t="str">
        <f t="shared" si="5"/>
        <v>Cal-23</v>
      </c>
      <c r="F16" t="s">
        <v>35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488.48208825373263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Snowy Delayed</v>
      </c>
      <c r="C17" t="s">
        <v>65</v>
      </c>
      <c r="D17">
        <f t="shared" si="4"/>
        <v>0.25</v>
      </c>
      <c r="E17" t="str">
        <f t="shared" si="5"/>
        <v>Cal-23</v>
      </c>
      <c r="F17" t="s">
        <v>35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-3203270.0412451704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Snowy Delayed</v>
      </c>
      <c r="C18" t="s">
        <v>65</v>
      </c>
      <c r="D18">
        <f t="shared" si="4"/>
        <v>0.05</v>
      </c>
      <c r="E18" t="str">
        <f t="shared" si="5"/>
        <v>Cal-23</v>
      </c>
      <c r="F18" t="s">
        <v>35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-7784272.2287530433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Snowy Delayed</v>
      </c>
      <c r="C19" t="s">
        <v>65</v>
      </c>
      <c r="D19">
        <f t="shared" si="4"/>
        <v>0</v>
      </c>
      <c r="E19" t="str">
        <f t="shared" si="5"/>
        <v>Cal-23</v>
      </c>
      <c r="F19" t="s">
        <v>35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-20984937.076507073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Snowy Delayed</v>
      </c>
      <c r="C20" t="s">
        <v>65</v>
      </c>
      <c r="D20" t="str">
        <f t="shared" si="4"/>
        <v>avg</v>
      </c>
      <c r="E20" t="str">
        <f t="shared" si="5"/>
        <v>Cal-23</v>
      </c>
      <c r="F20" t="s">
        <v>35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-266356.11720052944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Snowy Delayed</v>
      </c>
      <c r="C21" t="s">
        <v>65</v>
      </c>
      <c r="D21">
        <f t="shared" si="4"/>
        <v>1</v>
      </c>
      <c r="E21" t="s">
        <v>5</v>
      </c>
      <c r="F21" t="s">
        <v>35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14259702.086721892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Snowy Delayed</v>
      </c>
      <c r="C22" t="s">
        <v>65</v>
      </c>
      <c r="D22">
        <f t="shared" si="4"/>
        <v>0.95</v>
      </c>
      <c r="E22" t="str">
        <f t="shared" si="5"/>
        <v>Cal-24</v>
      </c>
      <c r="F22" t="s">
        <v>35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6537221.6073519727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Snowy Delayed</v>
      </c>
      <c r="C23" t="s">
        <v>65</v>
      </c>
      <c r="D23">
        <f t="shared" si="4"/>
        <v>0.75</v>
      </c>
      <c r="E23" t="str">
        <f t="shared" si="5"/>
        <v>Cal-24</v>
      </c>
      <c r="F23" t="s">
        <v>35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2773927.4102115943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Snowy Delayed</v>
      </c>
      <c r="C24" t="s">
        <v>65</v>
      </c>
      <c r="D24">
        <f t="shared" si="4"/>
        <v>0.5</v>
      </c>
      <c r="E24" t="str">
        <f t="shared" si="5"/>
        <v>Cal-24</v>
      </c>
      <c r="F24" t="s">
        <v>35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-1.56035184772918E-9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Snowy Delayed</v>
      </c>
      <c r="C25" t="s">
        <v>65</v>
      </c>
      <c r="D25">
        <f t="shared" si="4"/>
        <v>0.25</v>
      </c>
      <c r="E25" t="str">
        <f t="shared" si="5"/>
        <v>Cal-24</v>
      </c>
      <c r="F25" t="s">
        <v>35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-3021562.7904051421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Snowy Delayed</v>
      </c>
      <c r="C26" t="s">
        <v>65</v>
      </c>
      <c r="D26">
        <f t="shared" si="4"/>
        <v>0.05</v>
      </c>
      <c r="E26" t="str">
        <f t="shared" si="5"/>
        <v>Cal-24</v>
      </c>
      <c r="F26" t="s">
        <v>35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-7354760.5696954289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Snowy Delayed</v>
      </c>
      <c r="C27" t="s">
        <v>65</v>
      </c>
      <c r="D27">
        <f t="shared" si="4"/>
        <v>0</v>
      </c>
      <c r="E27" t="str">
        <f t="shared" si="5"/>
        <v>Cal-24</v>
      </c>
      <c r="F27" t="s">
        <v>35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-15432009.50928586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Snowy Delayed</v>
      </c>
      <c r="C28" t="s">
        <v>65</v>
      </c>
      <c r="D28" t="str">
        <f t="shared" si="4"/>
        <v>avg</v>
      </c>
      <c r="E28" t="str">
        <f t="shared" si="5"/>
        <v>Cal-24</v>
      </c>
      <c r="F28" t="s">
        <v>35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-188706.36062887462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Snowy Delayed</v>
      </c>
      <c r="C29" t="s">
        <v>65</v>
      </c>
      <c r="D29">
        <f t="shared" si="4"/>
        <v>1</v>
      </c>
      <c r="E29" t="s">
        <v>6</v>
      </c>
      <c r="F29" t="s">
        <v>35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13437080.172542185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Snowy Delayed</v>
      </c>
      <c r="C30" t="s">
        <v>65</v>
      </c>
      <c r="D30">
        <f t="shared" si="4"/>
        <v>0.95</v>
      </c>
      <c r="E30" t="str">
        <f t="shared" si="5"/>
        <v>Cal-25</v>
      </c>
      <c r="F30" t="s">
        <v>35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6483498.2858300339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Snowy Delayed</v>
      </c>
      <c r="C31" t="s">
        <v>65</v>
      </c>
      <c r="D31">
        <f t="shared" si="4"/>
        <v>0.75</v>
      </c>
      <c r="E31" t="str">
        <f t="shared" si="5"/>
        <v>Cal-25</v>
      </c>
      <c r="F31" t="s">
        <v>35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2751465.6277642976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Snowy Delayed</v>
      </c>
      <c r="C32" t="s">
        <v>65</v>
      </c>
      <c r="D32">
        <f t="shared" si="4"/>
        <v>0.5</v>
      </c>
      <c r="E32" t="str">
        <f t="shared" si="5"/>
        <v>Cal-25</v>
      </c>
      <c r="F32" t="s">
        <v>35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0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Snowy Delayed</v>
      </c>
      <c r="C33" t="s">
        <v>65</v>
      </c>
      <c r="D33">
        <f t="shared" si="4"/>
        <v>0.25</v>
      </c>
      <c r="E33" t="str">
        <f t="shared" si="5"/>
        <v>Cal-25</v>
      </c>
      <c r="F33" t="s">
        <v>35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-3007899.8563239765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Snowy Delayed</v>
      </c>
      <c r="C34" t="s">
        <v>65</v>
      </c>
      <c r="D34">
        <f t="shared" si="4"/>
        <v>0.05</v>
      </c>
      <c r="E34" t="str">
        <f t="shared" si="5"/>
        <v>Cal-25</v>
      </c>
      <c r="F34" t="s">
        <v>35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-7298177.0079055959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Snowy Delayed</v>
      </c>
      <c r="C35" t="s">
        <v>65</v>
      </c>
      <c r="D35">
        <f t="shared" si="4"/>
        <v>0</v>
      </c>
      <c r="E35" t="str">
        <f t="shared" si="5"/>
        <v>Cal-25</v>
      </c>
      <c r="F35" t="s">
        <v>35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-15788779.114778478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Snowy Delayed</v>
      </c>
      <c r="C36" t="s">
        <v>65</v>
      </c>
      <c r="D36" t="str">
        <f t="shared" si="4"/>
        <v>avg</v>
      </c>
      <c r="E36" t="str">
        <f t="shared" si="5"/>
        <v>Cal-25</v>
      </c>
      <c r="F36" t="s">
        <v>35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-168453.52006753575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Snowy Delayed</v>
      </c>
      <c r="C37" t="s">
        <v>65</v>
      </c>
      <c r="D37">
        <f t="shared" si="4"/>
        <v>1</v>
      </c>
      <c r="E37" t="s">
        <v>7</v>
      </c>
      <c r="F37" t="s">
        <v>35</v>
      </c>
      <c r="G37" s="73" cm="1">
        <f t="array" ref="G37">INDEX(PPAcfd!$E$28:$T$35,Summary!K37,Summary!L37)</f>
        <v>20198920.864350058</v>
      </c>
      <c r="H37" s="73" cm="1">
        <f t="array" ref="H37">INDEX(SwapSold!$E$28:$T$35,Summary!K37,Summary!L37)</f>
        <v>15675739.797412565</v>
      </c>
      <c r="I37" s="20" cm="1">
        <f t="array" ref="I37">INDEX(DualFuelCM!$E$28:$T$35,Summary!K37,Summary!L37)</f>
        <v>13130918.885505224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Snowy Delayed</v>
      </c>
      <c r="C38" t="s">
        <v>65</v>
      </c>
      <c r="D38">
        <f t="shared" si="4"/>
        <v>0.95</v>
      </c>
      <c r="E38" t="str">
        <f t="shared" si="5"/>
        <v>Cal-26</v>
      </c>
      <c r="F38" t="s">
        <v>35</v>
      </c>
      <c r="G38" s="73" cm="1">
        <f t="array" ref="G38">INDEX(PPAcfd!$E$28:$T$35,Summary!K38,Summary!L38)</f>
        <v>11532909.938074911</v>
      </c>
      <c r="H38" s="73" cm="1">
        <f t="array" ref="H38">INDEX(SwapSold!$E$28:$T$35,Summary!K38,Summary!L38)</f>
        <v>7966345.8075445676</v>
      </c>
      <c r="I38" s="20" cm="1">
        <f t="array" ref="I38">INDEX(DualFuelCM!$E$28:$T$35,Summary!K38,Summary!L38)</f>
        <v>9904866.1262959298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Snowy Delayed</v>
      </c>
      <c r="C39" t="s">
        <v>65</v>
      </c>
      <c r="D39">
        <f t="shared" si="4"/>
        <v>0.75</v>
      </c>
      <c r="E39" t="str">
        <f t="shared" si="5"/>
        <v>Cal-26</v>
      </c>
      <c r="F39" t="s">
        <v>35</v>
      </c>
      <c r="G39" s="73" cm="1">
        <f t="array" ref="G39">INDEX(PPAcfd!$E$28:$T$35,Summary!K39,Summary!L39)</f>
        <v>6326278.8234031145</v>
      </c>
      <c r="H39" s="73" cm="1">
        <f t="array" ref="H39">INDEX(SwapSold!$E$28:$T$35,Summary!K39,Summary!L39)</f>
        <v>3436187.6914252262</v>
      </c>
      <c r="I39" s="20" cm="1">
        <f t="array" ref="I39">INDEX(DualFuelCM!$E$28:$T$35,Summary!K39,Summary!L39)</f>
        <v>8242660.7747434461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Snowy Delayed</v>
      </c>
      <c r="C40" t="s">
        <v>65</v>
      </c>
      <c r="D40">
        <f t="shared" si="4"/>
        <v>0.5</v>
      </c>
      <c r="E40" t="str">
        <f t="shared" si="5"/>
        <v>Cal-26</v>
      </c>
      <c r="F40" t="s">
        <v>35</v>
      </c>
      <c r="G40" s="73" cm="1">
        <f t="array" ref="G40">INDEX(PPAcfd!$E$28:$T$35,Summary!K40,Summary!L40)</f>
        <v>2732337.2261213772</v>
      </c>
      <c r="H40" s="73" cm="1">
        <f t="array" ref="H40">INDEX(SwapSold!$E$28:$T$35,Summary!K40,Summary!L40)</f>
        <v>0</v>
      </c>
      <c r="I40" s="20" cm="1">
        <f t="array" ref="I40">INDEX(DualFuelCM!$E$28:$T$35,Summary!K40,Summary!L40)</f>
        <v>7107941.66367561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Snowy Delayed</v>
      </c>
      <c r="C41" t="s">
        <v>65</v>
      </c>
      <c r="D41">
        <f t="shared" si="4"/>
        <v>0.25</v>
      </c>
      <c r="E41" t="str">
        <f t="shared" si="5"/>
        <v>Cal-26</v>
      </c>
      <c r="F41" t="s">
        <v>35</v>
      </c>
      <c r="G41" s="73" cm="1">
        <f t="array" ref="G41">INDEX(PPAcfd!$E$28:$T$35,Summary!K41,Summary!L41)</f>
        <v>-208190.00192690329</v>
      </c>
      <c r="H41" s="73" cm="1">
        <f t="array" ref="H41">INDEX(SwapSold!$E$28:$T$35,Summary!K41,Summary!L41)</f>
        <v>-3709727.4308046154</v>
      </c>
      <c r="I41" s="20" cm="1">
        <f t="array" ref="I41">INDEX(DualFuelCM!$E$28:$T$35,Summary!K41,Summary!L41)</f>
        <v>6184139.8500278043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Snowy Delayed</v>
      </c>
      <c r="C42" t="s">
        <v>65</v>
      </c>
      <c r="D42">
        <f t="shared" si="4"/>
        <v>0.05</v>
      </c>
      <c r="E42" t="str">
        <f t="shared" si="5"/>
        <v>Cal-26</v>
      </c>
      <c r="F42" t="s">
        <v>35</v>
      </c>
      <c r="G42" s="73" cm="1">
        <f t="array" ref="G42">INDEX(PPAcfd!$E$28:$T$35,Summary!K42,Summary!L42)</f>
        <v>-2207695.911829025</v>
      </c>
      <c r="H42" s="73" cm="1">
        <f t="array" ref="H42">INDEX(SwapSold!$E$28:$T$35,Summary!K42,Summary!L42)</f>
        <v>-9209433.2838589158</v>
      </c>
      <c r="I42" s="20" cm="1">
        <f t="array" ref="I42">INDEX(DualFuelCM!$E$28:$T$35,Summary!K42,Summary!L42)</f>
        <v>4935465.0996654956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Snowy Delayed</v>
      </c>
      <c r="C43" t="s">
        <v>65</v>
      </c>
      <c r="D43">
        <f t="shared" si="4"/>
        <v>0</v>
      </c>
      <c r="E43" t="str">
        <f t="shared" si="5"/>
        <v>Cal-26</v>
      </c>
      <c r="F43" t="s">
        <v>35</v>
      </c>
      <c r="G43" s="73" cm="1">
        <f t="array" ref="G43">INDEX(PPAcfd!$E$28:$T$35,Summary!K43,Summary!L43)</f>
        <v>-6348354.2618838204</v>
      </c>
      <c r="H43" s="73" cm="1">
        <f t="array" ref="H43">INDEX(SwapSold!$E$28:$T$35,Summary!K43,Summary!L43)</f>
        <v>-19636993.616580956</v>
      </c>
      <c r="I43" s="20" cm="1">
        <f t="array" ref="I43">INDEX(DualFuelCM!$E$28:$T$35,Summary!K43,Summary!L43)</f>
        <v>2578477.2014296441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Snowy Delayed</v>
      </c>
      <c r="C44" t="s">
        <v>65</v>
      </c>
      <c r="D44" t="str">
        <f t="shared" si="4"/>
        <v>avg</v>
      </c>
      <c r="E44" t="str">
        <f t="shared" si="5"/>
        <v>Cal-26</v>
      </c>
      <c r="F44" t="s">
        <v>35</v>
      </c>
      <c r="G44" s="73" cm="1">
        <f t="array" ref="G44">INDEX(PPAcfd!$E$28:$T$35,Summary!K44,Summary!L44)</f>
        <v>3343446.761955407</v>
      </c>
      <c r="H44" s="73" cm="1">
        <f t="array" ref="H44">INDEX(SwapSold!$E$28:$T$35,Summary!K44,Summary!L44)</f>
        <v>-240345.33663235928</v>
      </c>
      <c r="I44" s="20" cm="1">
        <f t="array" ref="I44">INDEX(DualFuelCM!$E$28:$T$35,Summary!K44,Summary!L44)</f>
        <v>7240399.3097059596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Snowy Delayed</v>
      </c>
      <c r="C45" t="s">
        <v>65</v>
      </c>
      <c r="D45">
        <f t="shared" si="4"/>
        <v>1</v>
      </c>
      <c r="E45" t="s">
        <v>8</v>
      </c>
      <c r="F45" t="s">
        <v>35</v>
      </c>
      <c r="G45" s="73" cm="1">
        <f t="array" ref="G45">INDEX(PPAcfd!$E$28:$T$35,Summary!K45,Summary!L45)</f>
        <v>19936177.535937529</v>
      </c>
      <c r="H45" s="73" cm="1">
        <f t="array" ref="H45">INDEX(SwapSold!$E$28:$T$35,Summary!K45,Summary!L45)</f>
        <v>19473924.69516588</v>
      </c>
      <c r="I45" s="20" cm="1">
        <f t="array" ref="I45">INDEX(DualFuelCM!$E$28:$T$35,Summary!K45,Summary!L45)</f>
        <v>13307072.301646383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Snowy Delayed</v>
      </c>
      <c r="C46" t="s">
        <v>65</v>
      </c>
      <c r="D46">
        <f t="shared" si="4"/>
        <v>0.95</v>
      </c>
      <c r="E46" t="str">
        <f t="shared" si="5"/>
        <v>Cal-27</v>
      </c>
      <c r="F46" t="s">
        <v>35</v>
      </c>
      <c r="G46" s="73" cm="1">
        <f t="array" ref="G46">INDEX(PPAcfd!$E$28:$T$35,Summary!K46,Summary!L46)</f>
        <v>10758120.660301276</v>
      </c>
      <c r="H46" s="73" cm="1">
        <f t="array" ref="H46">INDEX(SwapSold!$E$28:$T$35,Summary!K46,Summary!L46)</f>
        <v>8059124.7362212613</v>
      </c>
      <c r="I46" s="20" cm="1">
        <f t="array" ref="I46">INDEX(DualFuelCM!$E$28:$T$35,Summary!K46,Summary!L46)</f>
        <v>9517378.4011404775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Snowy Delayed</v>
      </c>
      <c r="C47" t="s">
        <v>65</v>
      </c>
      <c r="D47">
        <f t="shared" si="4"/>
        <v>0.75</v>
      </c>
      <c r="E47" t="str">
        <f t="shared" si="5"/>
        <v>Cal-27</v>
      </c>
      <c r="F47" t="s">
        <v>35</v>
      </c>
      <c r="G47" s="73" cm="1">
        <f t="array" ref="G47">INDEX(PPAcfd!$E$28:$T$35,Summary!K47,Summary!L47)</f>
        <v>5754159.7703516325</v>
      </c>
      <c r="H47" s="73" cm="1">
        <f t="array" ref="H47">INDEX(SwapSold!$E$28:$T$35,Summary!K47,Summary!L47)</f>
        <v>3575837.7661336167</v>
      </c>
      <c r="I47" s="20" cm="1">
        <f t="array" ref="I47">INDEX(DualFuelCM!$E$28:$T$35,Summary!K47,Summary!L47)</f>
        <v>7837280.4400042631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Snowy Delayed</v>
      </c>
      <c r="C48" t="s">
        <v>65</v>
      </c>
      <c r="D48">
        <f t="shared" si="4"/>
        <v>0.5</v>
      </c>
      <c r="E48" t="str">
        <f t="shared" si="5"/>
        <v>Cal-27</v>
      </c>
      <c r="F48" t="s">
        <v>35</v>
      </c>
      <c r="G48" s="73" cm="1">
        <f t="array" ref="G48">INDEX(PPAcfd!$E$28:$T$35,Summary!K48,Summary!L48)</f>
        <v>2360271.5198300397</v>
      </c>
      <c r="H48" s="73" cm="1">
        <f t="array" ref="H48">INDEX(SwapSold!$E$28:$T$35,Summary!K48,Summary!L48)</f>
        <v>3.1121771826292388E-9</v>
      </c>
      <c r="I48" s="20" cm="1">
        <f t="array" ref="I48">INDEX(DualFuelCM!$E$28:$T$35,Summary!K48,Summary!L48)</f>
        <v>6801978.8464209298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Snowy Delayed</v>
      </c>
      <c r="C49" t="s">
        <v>65</v>
      </c>
      <c r="D49">
        <f t="shared" si="4"/>
        <v>0.25</v>
      </c>
      <c r="E49" t="str">
        <f t="shared" si="5"/>
        <v>Cal-27</v>
      </c>
      <c r="F49" t="s">
        <v>35</v>
      </c>
      <c r="G49" s="73" cm="1">
        <f t="array" ref="G49">INDEX(PPAcfd!$E$28:$T$35,Summary!K49,Summary!L49)</f>
        <v>-176601.45051009255</v>
      </c>
      <c r="H49" s="73" cm="1">
        <f t="array" ref="H49">INDEX(SwapSold!$E$28:$T$35,Summary!K49,Summary!L49)</f>
        <v>-3694606.891697458</v>
      </c>
      <c r="I49" s="20" cm="1">
        <f t="array" ref="I49">INDEX(DualFuelCM!$E$28:$T$35,Summary!K49,Summary!L49)</f>
        <v>5903059.5583374519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Snowy Delayed</v>
      </c>
      <c r="C50" t="s">
        <v>65</v>
      </c>
      <c r="D50">
        <f t="shared" si="4"/>
        <v>0.05</v>
      </c>
      <c r="E50" t="str">
        <f t="shared" si="5"/>
        <v>Cal-27</v>
      </c>
      <c r="F50" t="s">
        <v>35</v>
      </c>
      <c r="G50" s="73" cm="1">
        <f t="array" ref="G50">INDEX(PPAcfd!$E$28:$T$35,Summary!K50,Summary!L50)</f>
        <v>-2794438.0940456348</v>
      </c>
      <c r="H50" s="73" cm="1">
        <f t="array" ref="H50">INDEX(SwapSold!$E$28:$T$35,Summary!K50,Summary!L50)</f>
        <v>-9348468.8310003076</v>
      </c>
      <c r="I50" s="20" cm="1">
        <f t="array" ref="I50">INDEX(DualFuelCM!$E$28:$T$35,Summary!K50,Summary!L50)</f>
        <v>4713789.0752817364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Snowy Delayed</v>
      </c>
      <c r="C51" t="s">
        <v>65</v>
      </c>
      <c r="D51">
        <f t="shared" si="4"/>
        <v>0</v>
      </c>
      <c r="E51" t="str">
        <f t="shared" si="5"/>
        <v>Cal-27</v>
      </c>
      <c r="F51" t="s">
        <v>35</v>
      </c>
      <c r="G51" s="73" cm="1">
        <f t="array" ref="G51">INDEX(PPAcfd!$E$28:$T$35,Summary!K51,Summary!L51)</f>
        <v>-7214547.3325086534</v>
      </c>
      <c r="H51" s="73" cm="1">
        <f t="array" ref="H51">INDEX(SwapSold!$E$28:$T$35,Summary!K51,Summary!L51)</f>
        <v>-19420603.370575998</v>
      </c>
      <c r="I51" s="20" cm="1">
        <f t="array" ref="I51">INDEX(DualFuelCM!$E$28:$T$35,Summary!K51,Summary!L51)</f>
        <v>3059627.2874741633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Snowy Delayed</v>
      </c>
      <c r="C52" t="s">
        <v>65</v>
      </c>
      <c r="D52" t="str">
        <f t="shared" si="4"/>
        <v>avg</v>
      </c>
      <c r="E52" t="str">
        <f t="shared" si="5"/>
        <v>Cal-27</v>
      </c>
      <c r="F52" t="s">
        <v>35</v>
      </c>
      <c r="G52" s="73" cm="1">
        <f t="array" ref="G52">INDEX(PPAcfd!$E$28:$T$35,Summary!K52,Summary!L52)</f>
        <v>2991995.7434511348</v>
      </c>
      <c r="H52" s="73" cm="1">
        <f t="array" ref="H52">INDEX(SwapSold!$E$28:$T$35,Summary!K52,Summary!L52)</f>
        <v>-202767.25795169451</v>
      </c>
      <c r="I52" s="20" cm="1">
        <f t="array" ref="I52">INDEX(DualFuelCM!$E$28:$T$35,Summary!K52,Summary!L52)</f>
        <v>6927732.7139653517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Snowy Delayed</v>
      </c>
      <c r="C53" t="s">
        <v>65</v>
      </c>
      <c r="D53">
        <f t="shared" si="4"/>
        <v>1</v>
      </c>
      <c r="E53" t="s">
        <v>9</v>
      </c>
      <c r="F53" t="s">
        <v>35</v>
      </c>
      <c r="G53" s="73" cm="1">
        <f t="array" ref="G53">INDEX(PPAcfd!$E$28:$T$35,Summary!K53,Summary!L53)</f>
        <v>15827890.600432249</v>
      </c>
      <c r="H53" s="73" cm="1">
        <f t="array" ref="H53">INDEX(SwapSold!$E$28:$T$35,Summary!K53,Summary!L53)</f>
        <v>18271930.600384772</v>
      </c>
      <c r="I53" s="20" cm="1">
        <f t="array" ref="I53">INDEX(DualFuelCM!$E$28:$T$35,Summary!K53,Summary!L53)</f>
        <v>12031114.357118245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Snowy Delayed</v>
      </c>
      <c r="C54" t="s">
        <v>65</v>
      </c>
      <c r="D54">
        <f t="shared" si="4"/>
        <v>0.95</v>
      </c>
      <c r="E54" t="str">
        <f t="shared" si="5"/>
        <v>Cal-28</v>
      </c>
      <c r="F54" t="s">
        <v>35</v>
      </c>
      <c r="G54" s="73" cm="1">
        <f t="array" ref="G54">INDEX(PPAcfd!$E$28:$T$35,Summary!K54,Summary!L54)</f>
        <v>9305354.4005090594</v>
      </c>
      <c r="H54" s="73" cm="1">
        <f t="array" ref="H54">INDEX(SwapSold!$E$28:$T$35,Summary!K54,Summary!L54)</f>
        <v>7815614.4927128935</v>
      </c>
      <c r="I54" s="20" cm="1">
        <f t="array" ref="I54">INDEX(DualFuelCM!$E$28:$T$35,Summary!K54,Summary!L54)</f>
        <v>8976011.0716360547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Snowy Delayed</v>
      </c>
      <c r="C55" t="s">
        <v>65</v>
      </c>
      <c r="D55">
        <f t="shared" si="4"/>
        <v>0.75</v>
      </c>
      <c r="E55" t="str">
        <f t="shared" si="5"/>
        <v>Cal-28</v>
      </c>
      <c r="F55" t="s">
        <v>35</v>
      </c>
      <c r="G55" s="73" cm="1">
        <f t="array" ref="G55">INDEX(PPAcfd!$E$28:$T$35,Summary!K55,Summary!L55)</f>
        <v>4792433.3152985778</v>
      </c>
      <c r="H55" s="73" cm="1">
        <f t="array" ref="H55">INDEX(SwapSold!$E$28:$T$35,Summary!K55,Summary!L55)</f>
        <v>3309870.9937850568</v>
      </c>
      <c r="I55" s="20" cm="1">
        <f t="array" ref="I55">INDEX(DualFuelCM!$E$28:$T$35,Summary!K55,Summary!L55)</f>
        <v>7506593.5194532294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Snowy Delayed</v>
      </c>
      <c r="C56" t="s">
        <v>65</v>
      </c>
      <c r="D56">
        <f t="shared" si="4"/>
        <v>0.5</v>
      </c>
      <c r="E56" t="str">
        <f t="shared" si="5"/>
        <v>Cal-28</v>
      </c>
      <c r="F56" t="s">
        <v>35</v>
      </c>
      <c r="G56" s="73" cm="1">
        <f t="array" ref="G56">INDEX(PPAcfd!$E$28:$T$35,Summary!K56,Summary!L56)</f>
        <v>1732627.7362880211</v>
      </c>
      <c r="H56" s="73" cm="1">
        <f t="array" ref="H56">INDEX(SwapSold!$E$28:$T$35,Summary!K56,Summary!L56)</f>
        <v>3.12070369545836E-9</v>
      </c>
      <c r="I56" s="20" cm="1">
        <f t="array" ref="I56">INDEX(DualFuelCM!$E$28:$T$35,Summary!K56,Summary!L56)</f>
        <v>6646646.1857933551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Snowy Delayed</v>
      </c>
      <c r="C57" t="s">
        <v>65</v>
      </c>
      <c r="D57">
        <f t="shared" si="4"/>
        <v>0.25</v>
      </c>
      <c r="E57" t="str">
        <f t="shared" si="5"/>
        <v>Cal-28</v>
      </c>
      <c r="F57" t="s">
        <v>35</v>
      </c>
      <c r="G57" s="73" cm="1">
        <f t="array" ref="G57">INDEX(PPAcfd!$E$28:$T$35,Summary!K57,Summary!L57)</f>
        <v>-930593.61908140173</v>
      </c>
      <c r="H57" s="73" cm="1">
        <f t="array" ref="H57">INDEX(SwapSold!$E$28:$T$35,Summary!K57,Summary!L57)</f>
        <v>-3469054.3361080666</v>
      </c>
      <c r="I57" s="20" cm="1">
        <f t="array" ref="I57">INDEX(DualFuelCM!$E$28:$T$35,Summary!K57,Summary!L57)</f>
        <v>5798321.9822498914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Snowy Delayed</v>
      </c>
      <c r="C58" t="s">
        <v>65</v>
      </c>
      <c r="D58">
        <f t="shared" si="4"/>
        <v>0.05</v>
      </c>
      <c r="E58" t="str">
        <f t="shared" si="5"/>
        <v>Cal-28</v>
      </c>
      <c r="F58" t="s">
        <v>35</v>
      </c>
      <c r="G58" s="73" cm="1">
        <f t="array" ref="G58">INDEX(PPAcfd!$E$28:$T$35,Summary!K58,Summary!L58)</f>
        <v>-3994528.0366140506</v>
      </c>
      <c r="H58" s="73" cm="1">
        <f t="array" ref="H58">INDEX(SwapSold!$E$28:$T$35,Summary!K58,Summary!L58)</f>
        <v>-8107239.1976443641</v>
      </c>
      <c r="I58" s="20" cm="1">
        <f t="array" ref="I58">INDEX(DualFuelCM!$E$28:$T$35,Summary!K58,Summary!L58)</f>
        <v>4663450.4880772596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Snowy Delayed</v>
      </c>
      <c r="C59" t="s">
        <v>65</v>
      </c>
      <c r="D59">
        <f t="shared" si="4"/>
        <v>0</v>
      </c>
      <c r="E59" t="str">
        <f t="shared" si="5"/>
        <v>Cal-28</v>
      </c>
      <c r="F59" t="s">
        <v>35</v>
      </c>
      <c r="G59" s="73" cm="1">
        <f t="array" ref="G59">INDEX(PPAcfd!$E$28:$T$35,Summary!K59,Summary!L59)</f>
        <v>-6874262.8818068393</v>
      </c>
      <c r="H59" s="73" cm="1">
        <f t="array" ref="H59">INDEX(SwapSold!$E$28:$T$35,Summary!K59,Summary!L59)</f>
        <v>-18827181.622181423</v>
      </c>
      <c r="I59" s="20" cm="1">
        <f t="array" ref="I59">INDEX(DualFuelCM!$E$28:$T$35,Summary!K59,Summary!L59)</f>
        <v>3073582.4989754367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Snowy Delayed</v>
      </c>
      <c r="C60" t="s">
        <v>65</v>
      </c>
      <c r="D60" t="str">
        <f t="shared" si="4"/>
        <v>avg</v>
      </c>
      <c r="E60" t="str">
        <f t="shared" si="5"/>
        <v>Cal-28</v>
      </c>
      <c r="F60" t="s">
        <v>35</v>
      </c>
      <c r="G60" s="73" cm="1">
        <f t="array" ref="G60">INDEX(PPAcfd!$E$28:$T$35,Summary!K60,Summary!L60)</f>
        <v>2056046.6035921292</v>
      </c>
      <c r="H60" s="73" cm="1">
        <f t="array" ref="H60">INDEX(SwapSold!$E$28:$T$35,Summary!K60,Summary!L60)</f>
        <v>-84131.710327514345</v>
      </c>
      <c r="I60" s="20" cm="1">
        <f t="array" ref="I60">INDEX(DualFuelCM!$E$28:$T$35,Summary!K60,Summary!L60)</f>
        <v>6697822.2430678681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Snowy Delayed</v>
      </c>
      <c r="C61" t="s">
        <v>65</v>
      </c>
      <c r="D61">
        <f t="shared" si="4"/>
        <v>1</v>
      </c>
      <c r="E61" t="s">
        <v>10</v>
      </c>
      <c r="F61" t="s">
        <v>35</v>
      </c>
      <c r="G61" s="73" cm="1">
        <f t="array" ref="G61">INDEX(PPAcfd!$E$28:$T$35,Summary!K61,Summary!L61)</f>
        <v>19869465.255035494</v>
      </c>
      <c r="H61" s="73" cm="1">
        <f t="array" ref="H61">INDEX(SwapSold!$E$28:$T$35,Summary!K61,Summary!L61)</f>
        <v>20202905.516675565</v>
      </c>
      <c r="I61" s="20" cm="1">
        <f t="array" ref="I61">INDEX(DualFuelCM!$E$28:$T$35,Summary!K61,Summary!L61)</f>
        <v>14850053.64692618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Snowy Delayed</v>
      </c>
      <c r="C62" t="s">
        <v>65</v>
      </c>
      <c r="D62">
        <f t="shared" si="4"/>
        <v>0.95</v>
      </c>
      <c r="E62" t="str">
        <f t="shared" si="5"/>
        <v>Cal-29</v>
      </c>
      <c r="F62" t="s">
        <v>35</v>
      </c>
      <c r="G62" s="73" cm="1">
        <f t="array" ref="G62">INDEX(PPAcfd!$E$28:$T$35,Summary!K62,Summary!L62)</f>
        <v>10691498.847554307</v>
      </c>
      <c r="H62" s="73" cm="1">
        <f t="array" ref="H62">INDEX(SwapSold!$E$28:$T$35,Summary!K62,Summary!L62)</f>
        <v>8735659.9616551697</v>
      </c>
      <c r="I62" s="20" cm="1">
        <f t="array" ref="I62">INDEX(DualFuelCM!$E$28:$T$35,Summary!K62,Summary!L62)</f>
        <v>9582551.5610829163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Snowy Delayed</v>
      </c>
      <c r="C63" t="s">
        <v>65</v>
      </c>
      <c r="D63">
        <f t="shared" si="4"/>
        <v>0.75</v>
      </c>
      <c r="E63" t="str">
        <f t="shared" si="5"/>
        <v>Cal-29</v>
      </c>
      <c r="F63" t="s">
        <v>35</v>
      </c>
      <c r="G63" s="73" cm="1">
        <f t="array" ref="G63">INDEX(PPAcfd!$E$28:$T$35,Summary!K63,Summary!L63)</f>
        <v>5580835.8501615552</v>
      </c>
      <c r="H63" s="73" cm="1">
        <f t="array" ref="H63">INDEX(SwapSold!$E$28:$T$35,Summary!K63,Summary!L63)</f>
        <v>3741763.3972953106</v>
      </c>
      <c r="I63" s="20" cm="1">
        <f t="array" ref="I63">INDEX(DualFuelCM!$E$28:$T$35,Summary!K63,Summary!L63)</f>
        <v>7867785.3023395557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Snowy Delayed</v>
      </c>
      <c r="C64" t="s">
        <v>65</v>
      </c>
      <c r="D64">
        <f t="shared" si="4"/>
        <v>0.5</v>
      </c>
      <c r="E64" t="str">
        <f t="shared" si="5"/>
        <v>Cal-29</v>
      </c>
      <c r="F64" t="s">
        <v>35</v>
      </c>
      <c r="G64" s="73" cm="1">
        <f t="array" ref="G64">INDEX(PPAcfd!$E$28:$T$35,Summary!K64,Summary!L64)</f>
        <v>2599173.4200793481</v>
      </c>
      <c r="H64" s="73" cm="1">
        <f t="array" ref="H64">INDEX(SwapSold!$E$28:$T$35,Summary!K64,Summary!L64)</f>
        <v>3.1121771826292388E-9</v>
      </c>
      <c r="I64" s="20" cm="1">
        <f t="array" ref="I64">INDEX(DualFuelCM!$E$28:$T$35,Summary!K64,Summary!L64)</f>
        <v>6912233.1804699749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Snowy Delayed</v>
      </c>
      <c r="C65" t="s">
        <v>65</v>
      </c>
      <c r="D65">
        <f t="shared" si="4"/>
        <v>0.25</v>
      </c>
      <c r="E65" t="str">
        <f t="shared" si="5"/>
        <v>Cal-29</v>
      </c>
      <c r="F65" t="s">
        <v>35</v>
      </c>
      <c r="G65" s="73" cm="1">
        <f t="array" ref="G65">INDEX(PPAcfd!$E$28:$T$35,Summary!K65,Summary!L65)</f>
        <v>-254159.95176934003</v>
      </c>
      <c r="H65" s="73" cm="1">
        <f t="array" ref="H65">INDEX(SwapSold!$E$28:$T$35,Summary!K65,Summary!L65)</f>
        <v>-3732803.8658661745</v>
      </c>
      <c r="I65" s="20" cm="1">
        <f t="array" ref="I65">INDEX(DualFuelCM!$E$28:$T$35,Summary!K65,Summary!L65)</f>
        <v>5952153.8179001361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Snowy Delayed</v>
      </c>
      <c r="C66" t="s">
        <v>65</v>
      </c>
      <c r="D66">
        <f t="shared" si="4"/>
        <v>0.05</v>
      </c>
      <c r="E66" t="str">
        <f t="shared" si="5"/>
        <v>Cal-29</v>
      </c>
      <c r="F66" t="s">
        <v>35</v>
      </c>
      <c r="G66" s="73" cm="1">
        <f t="array" ref="G66">INDEX(PPAcfd!$E$28:$T$35,Summary!K66,Summary!L66)</f>
        <v>-3189470.1202367423</v>
      </c>
      <c r="H66" s="73" cm="1">
        <f t="array" ref="H66">INDEX(SwapSold!$E$28:$T$35,Summary!K66,Summary!L66)</f>
        <v>-9148943.4577283431</v>
      </c>
      <c r="I66" s="20" cm="1">
        <f t="array" ref="I66">INDEX(DualFuelCM!$E$28:$T$35,Summary!K66,Summary!L66)</f>
        <v>4867769.2585979663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Snowy Delayed</v>
      </c>
      <c r="C67" t="s">
        <v>65</v>
      </c>
      <c r="D67">
        <f t="shared" si="4"/>
        <v>0</v>
      </c>
      <c r="E67" t="str">
        <f t="shared" ref="E67:E119" si="8">E66</f>
        <v>Cal-29</v>
      </c>
      <c r="F67" t="s">
        <v>35</v>
      </c>
      <c r="G67" s="73" cm="1">
        <f t="array" ref="G67">INDEX(PPAcfd!$E$28:$T$35,Summary!K67,Summary!L67)</f>
        <v>-6987996.0377677213</v>
      </c>
      <c r="H67" s="73" cm="1">
        <f t="array" ref="H67">INDEX(SwapSold!$E$28:$T$35,Summary!K67,Summary!L67)</f>
        <v>-24640980.361433499</v>
      </c>
      <c r="I67" s="20" cm="1">
        <f t="array" ref="I67">INDEX(DualFuelCM!$E$28:$T$35,Summary!K67,Summary!L67)</f>
        <v>2653366.6245456599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Snowy Delayed</v>
      </c>
      <c r="C68" t="s">
        <v>65</v>
      </c>
      <c r="D68" t="str">
        <f t="shared" si="4"/>
        <v>avg</v>
      </c>
      <c r="E68" t="str">
        <f t="shared" si="8"/>
        <v>Cal-29</v>
      </c>
      <c r="F68" t="s">
        <v>35</v>
      </c>
      <c r="G68" s="73" cm="1">
        <f t="array" ref="G68">INDEX(PPAcfd!$E$28:$T$35,Summary!K68,Summary!L68)</f>
        <v>2886213.5198522406</v>
      </c>
      <c r="H68" s="73" cm="1">
        <f t="array" ref="H68">INDEX(SwapSold!$E$28:$T$35,Summary!K68,Summary!L68)</f>
        <v>-52466.581813207187</v>
      </c>
      <c r="I68" s="20" cm="1">
        <f t="array" ref="I68">INDEX(DualFuelCM!$E$28:$T$35,Summary!K68,Summary!L68)</f>
        <v>7009080.8637483604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Snowy Delayed</v>
      </c>
      <c r="C69" t="s">
        <v>65</v>
      </c>
      <c r="D69">
        <f t="shared" si="4"/>
        <v>1</v>
      </c>
      <c r="E69" t="s">
        <v>11</v>
      </c>
      <c r="F69" t="s">
        <v>35</v>
      </c>
      <c r="G69" s="73" cm="1">
        <f t="array" ref="G69">INDEX(PPAcfd!$E$28:$T$35,Summary!K69,Summary!L69)</f>
        <v>19489153.339314796</v>
      </c>
      <c r="H69" s="73" cm="1">
        <f t="array" ref="H69">INDEX(SwapSold!$E$28:$T$35,Summary!K69,Summary!L69)</f>
        <v>22770976.504784379</v>
      </c>
      <c r="I69" s="20" cm="1">
        <f t="array" ref="I69">INDEX(DualFuelCM!$E$28:$T$35,Summary!K69,Summary!L69)</f>
        <v>11939900.024687441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Snowy Delayed</v>
      </c>
      <c r="C70" t="s">
        <v>65</v>
      </c>
      <c r="D70">
        <f t="shared" si="4"/>
        <v>0.95</v>
      </c>
      <c r="E70" t="str">
        <f t="shared" si="8"/>
        <v>Cal-30</v>
      </c>
      <c r="F70" t="s">
        <v>35</v>
      </c>
      <c r="G70" s="73" cm="1">
        <f t="array" ref="G70">INDEX(PPAcfd!$E$28:$T$35,Summary!K70,Summary!L70)</f>
        <v>12266731.37917565</v>
      </c>
      <c r="H70" s="73" cm="1">
        <f t="array" ref="H70">INDEX(SwapSold!$E$28:$T$35,Summary!K70,Summary!L70)</f>
        <v>9578555.5343183409</v>
      </c>
      <c r="I70" s="20" cm="1">
        <f t="array" ref="I70">INDEX(DualFuelCM!$E$28:$T$35,Summary!K70,Summary!L70)</f>
        <v>9746121.9286741912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Snowy Delayed</v>
      </c>
      <c r="C71" t="s">
        <v>65</v>
      </c>
      <c r="D71">
        <f t="shared" si="4"/>
        <v>0.75</v>
      </c>
      <c r="E71" t="str">
        <f t="shared" si="8"/>
        <v>Cal-30</v>
      </c>
      <c r="F71" t="s">
        <v>35</v>
      </c>
      <c r="G71" s="73" cm="1">
        <f t="array" ref="G71">INDEX(PPAcfd!$E$28:$T$35,Summary!K71,Summary!L71)</f>
        <v>6826786.6713138474</v>
      </c>
      <c r="H71" s="73" cm="1">
        <f t="array" ref="H71">INDEX(SwapSold!$E$28:$T$35,Summary!K71,Summary!L71)</f>
        <v>4054798.7642971887</v>
      </c>
      <c r="I71" s="20" cm="1">
        <f t="array" ref="I71">INDEX(DualFuelCM!$E$28:$T$35,Summary!K71,Summary!L71)</f>
        <v>8018675.9735328807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Snowy Delayed</v>
      </c>
      <c r="C72" t="s">
        <v>65</v>
      </c>
      <c r="D72">
        <f t="shared" si="4"/>
        <v>0.5</v>
      </c>
      <c r="E72" t="str">
        <f t="shared" si="8"/>
        <v>Cal-30</v>
      </c>
      <c r="F72" t="s">
        <v>35</v>
      </c>
      <c r="G72" s="73" cm="1">
        <f t="array" ref="G72">INDEX(PPAcfd!$E$28:$T$35,Summary!K72,Summary!L72)</f>
        <v>3509930.8834085213</v>
      </c>
      <c r="H72" s="73" cm="1">
        <f t="array" ref="H72">INDEX(SwapSold!$E$28:$T$35,Summary!K72,Summary!L72)</f>
        <v>3.1121771826292388E-9</v>
      </c>
      <c r="I72" s="20" cm="1">
        <f t="array" ref="I72">INDEX(DualFuelCM!$E$28:$T$35,Summary!K72,Summary!L72)</f>
        <v>7029619.7226352589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Snowy Delayed</v>
      </c>
      <c r="C73" t="s">
        <v>65</v>
      </c>
      <c r="D73">
        <f t="shared" si="4"/>
        <v>0.25</v>
      </c>
      <c r="E73" t="str">
        <f t="shared" si="8"/>
        <v>Cal-30</v>
      </c>
      <c r="F73" t="s">
        <v>35</v>
      </c>
      <c r="G73" s="73" cm="1">
        <f t="array" ref="G73">INDEX(PPAcfd!$E$28:$T$35,Summary!K73,Summary!L73)</f>
        <v>632770.53457829857</v>
      </c>
      <c r="H73" s="73" cm="1">
        <f t="array" ref="H73">INDEX(SwapSold!$E$28:$T$35,Summary!K73,Summary!L73)</f>
        <v>-4043501.8648801791</v>
      </c>
      <c r="I73" s="20" cm="1">
        <f t="array" ref="I73">INDEX(DualFuelCM!$E$28:$T$35,Summary!K73,Summary!L73)</f>
        <v>6062622.7596875513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Snowy Delayed</v>
      </c>
      <c r="C74" t="s">
        <v>65</v>
      </c>
      <c r="D74">
        <f t="shared" si="4"/>
        <v>0.05</v>
      </c>
      <c r="E74" t="str">
        <f t="shared" si="8"/>
        <v>Cal-30</v>
      </c>
      <c r="F74" t="s">
        <v>35</v>
      </c>
      <c r="G74" s="73" cm="1">
        <f t="array" ref="G74">INDEX(PPAcfd!$E$28:$T$35,Summary!K74,Summary!L74)</f>
        <v>-2880676.2050992972</v>
      </c>
      <c r="H74" s="73" cm="1">
        <f t="array" ref="H74">INDEX(SwapSold!$E$28:$T$35,Summary!K74,Summary!L74)</f>
        <v>-9681958.0215913169</v>
      </c>
      <c r="I74" s="20" cm="1">
        <f t="array" ref="I74">INDEX(DualFuelCM!$E$28:$T$35,Summary!K74,Summary!L74)</f>
        <v>4836431.2782111121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Snowy Delayed</v>
      </c>
      <c r="C75" t="s">
        <v>65</v>
      </c>
      <c r="D75">
        <f t="shared" si="4"/>
        <v>0</v>
      </c>
      <c r="E75" t="str">
        <f t="shared" si="8"/>
        <v>Cal-30</v>
      </c>
      <c r="F75" t="s">
        <v>35</v>
      </c>
      <c r="G75" s="73" cm="1">
        <f t="array" ref="G75">INDEX(PPAcfd!$E$28:$T$35,Summary!K75,Summary!L75)</f>
        <v>-6668244.8152512982</v>
      </c>
      <c r="H75" s="73" cm="1">
        <f t="array" ref="H75">INDEX(SwapSold!$E$28:$T$35,Summary!K75,Summary!L75)</f>
        <v>-22041997.253274843</v>
      </c>
      <c r="I75" s="20" cm="1">
        <f t="array" ref="I75">INDEX(DualFuelCM!$E$28:$T$35,Summary!K75,Summary!L75)</f>
        <v>2954966.5083325882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Snowy Delayed</v>
      </c>
      <c r="C76" t="s">
        <v>65</v>
      </c>
      <c r="D76" t="str">
        <f t="shared" si="4"/>
        <v>avg</v>
      </c>
      <c r="E76" t="str">
        <f t="shared" si="8"/>
        <v>Cal-30</v>
      </c>
      <c r="F76" t="s">
        <v>35</v>
      </c>
      <c r="G76" s="73" cm="1">
        <f t="array" ref="G76">INDEX(PPAcfd!$E$28:$T$35,Summary!K76,Summary!L76)</f>
        <v>3897383.451761981</v>
      </c>
      <c r="H76" s="73" cm="1">
        <f t="array" ref="H76">INDEX(SwapSold!$E$28:$T$35,Summary!K76,Summary!L76)</f>
        <v>-36652.630615036753</v>
      </c>
      <c r="I76" s="20" cm="1">
        <f t="array" ref="I76">INDEX(DualFuelCM!$E$28:$T$35,Summary!K76,Summary!L76)</f>
        <v>7105027.4977534777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Snowy Delayed</v>
      </c>
      <c r="C77" t="s">
        <v>65</v>
      </c>
      <c r="D77">
        <f t="shared" si="4"/>
        <v>1</v>
      </c>
      <c r="E77" t="s">
        <v>12</v>
      </c>
      <c r="F77" t="s">
        <v>35</v>
      </c>
      <c r="G77" s="73" cm="1">
        <f t="array" ref="G77">INDEX(PPAcfd!$E$28:$T$35,Summary!K77,Summary!L77)</f>
        <v>20832842.478265584</v>
      </c>
      <c r="H77" s="73" cm="1">
        <f t="array" ref="H77">INDEX(SwapSold!$E$28:$T$35,Summary!K77,Summary!L77)</f>
        <v>24016300.067787934</v>
      </c>
      <c r="I77" s="20" cm="1">
        <f t="array" ref="I77">INDEX(DualFuelCM!$E$28:$T$35,Summary!K77,Summary!L77)</f>
        <v>13479951.411218213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Snowy Delayed</v>
      </c>
      <c r="C78" t="s">
        <v>65</v>
      </c>
      <c r="D78">
        <f t="shared" si="4"/>
        <v>0.95</v>
      </c>
      <c r="E78" t="str">
        <f t="shared" si="8"/>
        <v>Cal-31</v>
      </c>
      <c r="F78" t="s">
        <v>35</v>
      </c>
      <c r="G78" s="73" cm="1">
        <f t="array" ref="G78">INDEX(PPAcfd!$E$28:$T$35,Summary!K78,Summary!L78)</f>
        <v>10123344.762838557</v>
      </c>
      <c r="H78" s="73" cm="1">
        <f t="array" ref="H78">INDEX(SwapSold!$E$28:$T$35,Summary!K78,Summary!L78)</f>
        <v>10482338.749092817</v>
      </c>
      <c r="I78" s="20" cm="1">
        <f t="array" ref="I78">INDEX(DualFuelCM!$E$28:$T$35,Summary!K78,Summary!L78)</f>
        <v>9448365.6503445767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Snowy Delayed</v>
      </c>
      <c r="C79" t="s">
        <v>65</v>
      </c>
      <c r="D79">
        <f t="shared" si="4"/>
        <v>0.75</v>
      </c>
      <c r="E79" t="str">
        <f t="shared" si="8"/>
        <v>Cal-31</v>
      </c>
      <c r="F79" t="s">
        <v>35</v>
      </c>
      <c r="G79" s="73" cm="1">
        <f t="array" ref="G79">INDEX(PPAcfd!$E$28:$T$35,Summary!K79,Summary!L79)</f>
        <v>5253090.6436178247</v>
      </c>
      <c r="H79" s="73" cm="1">
        <f t="array" ref="H79">INDEX(SwapSold!$E$28:$T$35,Summary!K79,Summary!L79)</f>
        <v>4668336.7230965551</v>
      </c>
      <c r="I79" s="20" cm="1">
        <f t="array" ref="I79">INDEX(DualFuelCM!$E$28:$T$35,Summary!K79,Summary!L79)</f>
        <v>7653697.5397488214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Snowy Delayed</v>
      </c>
      <c r="C80" t="s">
        <v>65</v>
      </c>
      <c r="D80">
        <f t="shared" si="4"/>
        <v>0.5</v>
      </c>
      <c r="E80" t="str">
        <f t="shared" si="8"/>
        <v>Cal-31</v>
      </c>
      <c r="F80" t="s">
        <v>35</v>
      </c>
      <c r="G80" s="73" cm="1">
        <f t="array" ref="G80">INDEX(PPAcfd!$E$28:$T$35,Summary!K80,Summary!L80)</f>
        <v>1728811.697566994</v>
      </c>
      <c r="H80" s="73" cm="1">
        <f t="array" ref="H80">INDEX(SwapSold!$E$28:$T$35,Summary!K80,Summary!L80)</f>
        <v>3.1121771826292388E-9</v>
      </c>
      <c r="I80" s="20" cm="1">
        <f t="array" ref="I80">INDEX(DualFuelCM!$E$28:$T$35,Summary!K80,Summary!L80)</f>
        <v>6689017.8533242028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Snowy Delayed</v>
      </c>
      <c r="C81" t="s">
        <v>65</v>
      </c>
      <c r="D81">
        <f t="shared" si="4"/>
        <v>0.25</v>
      </c>
      <c r="E81" t="str">
        <f t="shared" si="8"/>
        <v>Cal-31</v>
      </c>
      <c r="F81" t="s">
        <v>35</v>
      </c>
      <c r="G81" s="73" cm="1">
        <f t="array" ref="G81">INDEX(PPAcfd!$E$28:$T$35,Summary!K81,Summary!L81)</f>
        <v>-1216930.7045058704</v>
      </c>
      <c r="H81" s="73" cm="1">
        <f t="array" ref="H81">INDEX(SwapSold!$E$28:$T$35,Summary!K81,Summary!L81)</f>
        <v>-5149388.3343602773</v>
      </c>
      <c r="I81" s="20" cm="1">
        <f t="array" ref="I81">INDEX(DualFuelCM!$E$28:$T$35,Summary!K81,Summary!L81)</f>
        <v>5815444.8836986842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Snowy Delayed</v>
      </c>
      <c r="C82" t="s">
        <v>65</v>
      </c>
      <c r="D82">
        <f t="shared" si="4"/>
        <v>0.05</v>
      </c>
      <c r="E82" t="str">
        <f t="shared" si="8"/>
        <v>Cal-31</v>
      </c>
      <c r="F82" t="s">
        <v>35</v>
      </c>
      <c r="G82" s="73" cm="1">
        <f t="array" ref="G82">INDEX(PPAcfd!$E$28:$T$35,Summary!K82,Summary!L82)</f>
        <v>-4317104.308586101</v>
      </c>
      <c r="H82" s="73" cm="1">
        <f t="array" ref="H82">INDEX(SwapSold!$E$28:$T$35,Summary!K82,Summary!L82)</f>
        <v>-12520774.594281441</v>
      </c>
      <c r="I82" s="20" cm="1">
        <f t="array" ref="I82">INDEX(DualFuelCM!$E$28:$T$35,Summary!K82,Summary!L82)</f>
        <v>4690197.5191465374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Snowy Delayed</v>
      </c>
      <c r="C83" t="s">
        <v>65</v>
      </c>
      <c r="D83">
        <f t="shared" si="4"/>
        <v>0</v>
      </c>
      <c r="E83" t="str">
        <f t="shared" si="8"/>
        <v>Cal-31</v>
      </c>
      <c r="F83" t="s">
        <v>35</v>
      </c>
      <c r="G83" s="73" cm="1">
        <f t="array" ref="G83">INDEX(PPAcfd!$E$28:$T$35,Summary!K83,Summary!L83)</f>
        <v>-8346402.7201032192</v>
      </c>
      <c r="H83" s="73" cm="1">
        <f t="array" ref="H83">INDEX(SwapSold!$E$28:$T$35,Summary!K83,Summary!L83)</f>
        <v>-29080573.888478611</v>
      </c>
      <c r="I83" s="20" cm="1">
        <f t="array" ref="I83">INDEX(DualFuelCM!$E$28:$T$35,Summary!K83,Summary!L83)</f>
        <v>2683722.2637990839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Snowy Delayed</v>
      </c>
      <c r="C84" t="s">
        <v>65</v>
      </c>
      <c r="D84" t="str">
        <f t="shared" si="4"/>
        <v>avg</v>
      </c>
      <c r="E84" t="str">
        <f t="shared" si="8"/>
        <v>Cal-31</v>
      </c>
      <c r="F84" t="s">
        <v>35</v>
      </c>
      <c r="G84" s="73" cm="1">
        <f t="array" ref="G84">INDEX(PPAcfd!$E$28:$T$35,Summary!K84,Summary!L84)</f>
        <v>2188029.4123940272</v>
      </c>
      <c r="H84" s="73" cm="1">
        <f t="array" ref="H84">INDEX(SwapSold!$E$28:$T$35,Summary!K84,Summary!L84)</f>
        <v>-411570.14446671994</v>
      </c>
      <c r="I84" s="20" cm="1">
        <f t="array" ref="I84">INDEX(DualFuelCM!$E$28:$T$35,Summary!K84,Summary!L84)</f>
        <v>6813226.9589415863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Snowy Delayed</v>
      </c>
      <c r="C85" t="s">
        <v>65</v>
      </c>
      <c r="D85">
        <f t="shared" si="4"/>
        <v>1</v>
      </c>
      <c r="E85" t="s">
        <v>13</v>
      </c>
      <c r="F85" t="s">
        <v>35</v>
      </c>
      <c r="G85" s="73" cm="1">
        <f t="array" ref="G85">INDEX(PPAcfd!$E$28:$T$35,Summary!K85,Summary!L85)</f>
        <v>18701726.43371949</v>
      </c>
      <c r="H85" s="73" cm="1">
        <f t="array" ref="H85">INDEX(SwapSold!$E$28:$T$35,Summary!K85,Summary!L85)</f>
        <v>23350949.174286555</v>
      </c>
      <c r="I85" s="20" cm="1">
        <f t="array" ref="I85">INDEX(DualFuelCM!$E$28:$T$35,Summary!K85,Summary!L85)</f>
        <v>13352973.847004943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Snowy Delayed</v>
      </c>
      <c r="C86" t="s">
        <v>65</v>
      </c>
      <c r="D86">
        <f t="shared" si="4"/>
        <v>0.95</v>
      </c>
      <c r="E86" t="str">
        <f t="shared" si="8"/>
        <v>Cal-32</v>
      </c>
      <c r="F86" t="s">
        <v>35</v>
      </c>
      <c r="G86" s="73" cm="1">
        <f t="array" ref="G86">INDEX(PPAcfd!$E$28:$T$35,Summary!K86,Summary!L86)</f>
        <v>9226712.3939237613</v>
      </c>
      <c r="H86" s="73" cm="1">
        <f t="array" ref="H86">INDEX(SwapSold!$E$28:$T$35,Summary!K86,Summary!L86)</f>
        <v>11315332.85417681</v>
      </c>
      <c r="I86" s="20" cm="1">
        <f t="array" ref="I86">INDEX(DualFuelCM!$E$28:$T$35,Summary!K86,Summary!L86)</f>
        <v>9399409.6340687741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Snowy Delayed</v>
      </c>
      <c r="C87" t="s">
        <v>65</v>
      </c>
      <c r="D87">
        <f t="shared" si="4"/>
        <v>0.75</v>
      </c>
      <c r="E87" t="str">
        <f t="shared" si="8"/>
        <v>Cal-32</v>
      </c>
      <c r="F87" t="s">
        <v>35</v>
      </c>
      <c r="G87" s="73" cm="1">
        <f t="array" ref="G87">INDEX(PPAcfd!$E$28:$T$35,Summary!K87,Summary!L87)</f>
        <v>4775324.9763153801</v>
      </c>
      <c r="H87" s="73" cm="1">
        <f t="array" ref="H87">INDEX(SwapSold!$E$28:$T$35,Summary!K87,Summary!L87)</f>
        <v>4881244.2729461985</v>
      </c>
      <c r="I87" s="20" cm="1">
        <f t="array" ref="I87">INDEX(DualFuelCM!$E$28:$T$35,Summary!K87,Summary!L87)</f>
        <v>7780957.5089665726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Snowy Delayed</v>
      </c>
      <c r="C88" t="s">
        <v>65</v>
      </c>
      <c r="D88">
        <f t="shared" si="4"/>
        <v>0.5</v>
      </c>
      <c r="E88" t="str">
        <f t="shared" si="8"/>
        <v>Cal-32</v>
      </c>
      <c r="F88" t="s">
        <v>35</v>
      </c>
      <c r="G88" s="73" cm="1">
        <f t="array" ref="G88">INDEX(PPAcfd!$E$28:$T$35,Summary!K88,Summary!L88)</f>
        <v>1486281.2137962065</v>
      </c>
      <c r="H88" s="73" cm="1">
        <f t="array" ref="H88">INDEX(SwapSold!$E$28:$T$35,Summary!K88,Summary!L88)</f>
        <v>-3.12070369545836E-9</v>
      </c>
      <c r="I88" s="20" cm="1">
        <f t="array" ref="I88">INDEX(DualFuelCM!$E$28:$T$35,Summary!K88,Summary!L88)</f>
        <v>6762163.0318023926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Snowy Delayed</v>
      </c>
      <c r="C89" t="s">
        <v>65</v>
      </c>
      <c r="D89">
        <f t="shared" si="4"/>
        <v>0.25</v>
      </c>
      <c r="E89" t="str">
        <f t="shared" si="8"/>
        <v>Cal-32</v>
      </c>
      <c r="F89" t="s">
        <v>35</v>
      </c>
      <c r="G89" s="73" cm="1">
        <f t="array" ref="G89">INDEX(PPAcfd!$E$28:$T$35,Summary!K89,Summary!L89)</f>
        <v>-1597617.4745571162</v>
      </c>
      <c r="H89" s="73" cm="1">
        <f t="array" ref="H89">INDEX(SwapSold!$E$28:$T$35,Summary!K89,Summary!L89)</f>
        <v>-4787130.6368265757</v>
      </c>
      <c r="I89" s="20" cm="1">
        <f t="array" ref="I89">INDEX(DualFuelCM!$E$28:$T$35,Summary!K89,Summary!L89)</f>
        <v>5827554.0019215243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Snowy Delayed</v>
      </c>
      <c r="C90" t="s">
        <v>65</v>
      </c>
      <c r="D90">
        <f t="shared" si="4"/>
        <v>0.05</v>
      </c>
      <c r="E90" t="str">
        <f t="shared" si="8"/>
        <v>Cal-32</v>
      </c>
      <c r="F90" t="s">
        <v>35</v>
      </c>
      <c r="G90" s="73" cm="1">
        <f t="array" ref="G90">INDEX(PPAcfd!$E$28:$T$35,Summary!K90,Summary!L90)</f>
        <v>-4842401.2748107798</v>
      </c>
      <c r="H90" s="73" cm="1">
        <f t="array" ref="H90">INDEX(SwapSold!$E$28:$T$35,Summary!K90,Summary!L90)</f>
        <v>-11694489.103141051</v>
      </c>
      <c r="I90" s="20" cm="1">
        <f t="array" ref="I90">INDEX(DualFuelCM!$E$28:$T$35,Summary!K90,Summary!L90)</f>
        <v>4658002.8935290147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Snowy Delayed</v>
      </c>
      <c r="C91" t="s">
        <v>65</v>
      </c>
      <c r="D91">
        <f t="shared" si="4"/>
        <v>0</v>
      </c>
      <c r="E91" t="str">
        <f t="shared" si="8"/>
        <v>Cal-32</v>
      </c>
      <c r="F91" t="s">
        <v>35</v>
      </c>
      <c r="G91" s="73" cm="1">
        <f t="array" ref="G91">INDEX(PPAcfd!$E$28:$T$35,Summary!K91,Summary!L91)</f>
        <v>-8528448.5737847295</v>
      </c>
      <c r="H91" s="73" cm="1">
        <f t="array" ref="H91">INDEX(SwapSold!$E$28:$T$35,Summary!K91,Summary!L91)</f>
        <v>-24880636.230055206</v>
      </c>
      <c r="I91" s="20" cm="1">
        <f t="array" ref="I91">INDEX(DualFuelCM!$E$28:$T$35,Summary!K91,Summary!L91)</f>
        <v>3062409.1785594332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Snowy Delayed</v>
      </c>
      <c r="C92" t="s">
        <v>65</v>
      </c>
      <c r="D92" t="str">
        <f t="shared" si="4"/>
        <v>avg</v>
      </c>
      <c r="E92" t="str">
        <f t="shared" si="8"/>
        <v>Cal-32</v>
      </c>
      <c r="F92" t="s">
        <v>35</v>
      </c>
      <c r="G92" s="73" cm="1">
        <f t="array" ref="G92">INDEX(PPAcfd!$E$28:$T$35,Summary!K92,Summary!L92)</f>
        <v>1719772.0469739402</v>
      </c>
      <c r="H92" s="73" cm="1">
        <f t="array" ref="H92">INDEX(SwapSold!$E$28:$T$35,Summary!K92,Summary!L92)</f>
        <v>-50243.789388454883</v>
      </c>
      <c r="I92" s="20" cm="1">
        <f t="array" ref="I92">INDEX(DualFuelCM!$E$28:$T$35,Summary!K92,Summary!L92)</f>
        <v>6867157.4956310978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Snowy Delayed</v>
      </c>
      <c r="C93" t="s">
        <v>65</v>
      </c>
      <c r="D93">
        <f t="shared" si="4"/>
        <v>1</v>
      </c>
      <c r="E93" t="s">
        <v>14</v>
      </c>
      <c r="F93" t="s">
        <v>35</v>
      </c>
      <c r="G93" s="73" cm="1">
        <f t="array" ref="G93">INDEX(PPAcfd!$E$28:$T$35,Summary!K93,Summary!L93)</f>
        <v>20857231.503883164</v>
      </c>
      <c r="H93" s="73" cm="1">
        <f t="array" ref="H93">INDEX(SwapSold!$E$28:$T$35,Summary!K93,Summary!L93)</f>
        <v>28257925.220733158</v>
      </c>
      <c r="I93" s="20" cm="1">
        <f t="array" ref="I93">INDEX(DualFuelCM!$E$28:$T$35,Summary!K93,Summary!L93)</f>
        <v>14097680.275137058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Snowy Delayed</v>
      </c>
      <c r="C94" t="s">
        <v>65</v>
      </c>
      <c r="D94">
        <f t="shared" si="4"/>
        <v>0.95</v>
      </c>
      <c r="E94" t="str">
        <f t="shared" si="8"/>
        <v>Cal-33</v>
      </c>
      <c r="F94" t="s">
        <v>35</v>
      </c>
      <c r="G94" s="73" cm="1">
        <f t="array" ref="G94">INDEX(PPAcfd!$E$28:$T$35,Summary!K94,Summary!L94)</f>
        <v>11537609.481098413</v>
      </c>
      <c r="H94" s="73" cm="1">
        <f t="array" ref="H94">INDEX(SwapSold!$E$28:$T$35,Summary!K94,Summary!L94)</f>
        <v>13169697.214306053</v>
      </c>
      <c r="I94" s="20" cm="1">
        <f t="array" ref="I94">INDEX(DualFuelCM!$E$28:$T$35,Summary!K94,Summary!L94)</f>
        <v>10094214.2822136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Snowy Delayed</v>
      </c>
      <c r="C95" t="s">
        <v>65</v>
      </c>
      <c r="D95">
        <f t="shared" si="4"/>
        <v>0.75</v>
      </c>
      <c r="E95" t="str">
        <f t="shared" si="8"/>
        <v>Cal-33</v>
      </c>
      <c r="F95" t="s">
        <v>35</v>
      </c>
      <c r="G95" s="73" cm="1">
        <f t="array" ref="G95">INDEX(PPAcfd!$E$28:$T$35,Summary!K95,Summary!L95)</f>
        <v>7810278.0407031728</v>
      </c>
      <c r="H95" s="73" cm="1">
        <f t="array" ref="H95">INDEX(SwapSold!$E$28:$T$35,Summary!K95,Summary!L95)</f>
        <v>5673977.6742474698</v>
      </c>
      <c r="I95" s="20" cm="1">
        <f t="array" ref="I95">INDEX(DualFuelCM!$E$28:$T$35,Summary!K95,Summary!L95)</f>
        <v>8564637.8400646076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Snowy Delayed</v>
      </c>
      <c r="C96" t="s">
        <v>65</v>
      </c>
      <c r="D96">
        <f t="shared" si="4"/>
        <v>0.5</v>
      </c>
      <c r="E96" t="str">
        <f t="shared" si="8"/>
        <v>Cal-33</v>
      </c>
      <c r="F96" t="s">
        <v>35</v>
      </c>
      <c r="G96" s="73" cm="1">
        <f t="array" ref="G96">INDEX(PPAcfd!$E$28:$T$35,Summary!K96,Summary!L96)</f>
        <v>4394271.3972772807</v>
      </c>
      <c r="H96" s="73" cm="1">
        <f t="array" ref="H96">INDEX(SwapSold!$E$28:$T$35,Summary!K96,Summary!L96)</f>
        <v>171558.40143859372</v>
      </c>
      <c r="I96" s="20" cm="1">
        <f t="array" ref="I96">INDEX(DualFuelCM!$E$28:$T$35,Summary!K96,Summary!L96)</f>
        <v>7497132.8445427949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Snowy Delayed</v>
      </c>
      <c r="C97" t="s">
        <v>65</v>
      </c>
      <c r="D97">
        <f t="shared" si="4"/>
        <v>0.25</v>
      </c>
      <c r="E97" t="str">
        <f t="shared" si="8"/>
        <v>Cal-33</v>
      </c>
      <c r="F97" t="s">
        <v>35</v>
      </c>
      <c r="G97" s="73" cm="1">
        <f t="array" ref="G97">INDEX(PPAcfd!$E$28:$T$35,Summary!K97,Summary!L97)</f>
        <v>390309.90815923456</v>
      </c>
      <c r="H97" s="73" cm="1">
        <f t="array" ref="H97">INDEX(SwapSold!$E$28:$T$35,Summary!K97,Summary!L97)</f>
        <v>-4992690.010878128</v>
      </c>
      <c r="I97" s="20" cm="1">
        <f t="array" ref="I97">INDEX(DualFuelCM!$E$28:$T$35,Summary!K97,Summary!L97)</f>
        <v>6358472.1464614626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Snowy Delayed</v>
      </c>
      <c r="C98" t="s">
        <v>65</v>
      </c>
      <c r="D98">
        <f t="shared" si="4"/>
        <v>0.05</v>
      </c>
      <c r="E98" t="str">
        <f t="shared" si="8"/>
        <v>Cal-33</v>
      </c>
      <c r="F98" t="s">
        <v>35</v>
      </c>
      <c r="G98" s="73" cm="1">
        <f t="array" ref="G98">INDEX(PPAcfd!$E$28:$T$35,Summary!K98,Summary!L98)</f>
        <v>-3974854.9551821616</v>
      </c>
      <c r="H98" s="73" cm="1">
        <f t="array" ref="H98">INDEX(SwapSold!$E$28:$T$35,Summary!K98,Summary!L98)</f>
        <v>-11671431.516852535</v>
      </c>
      <c r="I98" s="20" cm="1">
        <f t="array" ref="I98">INDEX(DualFuelCM!$E$28:$T$35,Summary!K98,Summary!L98)</f>
        <v>4945061.7879504506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Snowy Delayed</v>
      </c>
      <c r="C99" t="s">
        <v>65</v>
      </c>
      <c r="D99">
        <f t="shared" si="4"/>
        <v>0</v>
      </c>
      <c r="E99" t="str">
        <f t="shared" si="8"/>
        <v>Cal-33</v>
      </c>
      <c r="F99" t="s">
        <v>35</v>
      </c>
      <c r="G99" s="73" cm="1">
        <f t="array" ref="G99">INDEX(PPAcfd!$E$28:$T$35,Summary!K99,Summary!L99)</f>
        <v>-8455655.4939168263</v>
      </c>
      <c r="H99" s="73" cm="1">
        <f t="array" ref="H99">INDEX(SwapSold!$E$28:$T$35,Summary!K99,Summary!L99)</f>
        <v>-24557244.205545213</v>
      </c>
      <c r="I99" s="20" cm="1">
        <f t="array" ref="I99">INDEX(DualFuelCM!$E$28:$T$35,Summary!K99,Summary!L99)</f>
        <v>3186858.9378376668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Snowy Delayed</v>
      </c>
      <c r="C100" t="s">
        <v>65</v>
      </c>
      <c r="D100" t="str">
        <f t="shared" si="4"/>
        <v>avg</v>
      </c>
      <c r="E100" t="str">
        <f t="shared" si="8"/>
        <v>Cal-33</v>
      </c>
      <c r="F100" t="s">
        <v>35</v>
      </c>
      <c r="G100" s="73" cm="1">
        <f t="array" ref="G100">INDEX(PPAcfd!$E$28:$T$35,Summary!K100,Summary!L100)</f>
        <v>4100195.8354958459</v>
      </c>
      <c r="H100" s="73" cm="1">
        <f t="array" ref="H100">INDEX(SwapSold!$E$28:$T$35,Summary!K100,Summary!L100)</f>
        <v>418733.10239289654</v>
      </c>
      <c r="I100" s="20" cm="1">
        <f t="array" ref="I100">INDEX(DualFuelCM!$E$28:$T$35,Summary!K100,Summary!L100)</f>
        <v>7495899.8159724185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Snowy Delayed</v>
      </c>
      <c r="C101" t="s">
        <v>65</v>
      </c>
      <c r="D101">
        <f t="shared" si="4"/>
        <v>1</v>
      </c>
      <c r="E101" t="s">
        <v>15</v>
      </c>
      <c r="F101" t="s">
        <v>35</v>
      </c>
      <c r="G101" s="73" cm="1">
        <f t="array" ref="G101">INDEX(PPAcfd!$E$28:$T$35,Summary!K101,Summary!L101)</f>
        <v>20892944.286371373</v>
      </c>
      <c r="H101" s="73" cm="1">
        <f t="array" ref="H101">INDEX(SwapSold!$E$28:$T$35,Summary!K101,Summary!L101)</f>
        <v>24881631.072753306</v>
      </c>
      <c r="I101" s="20" cm="1">
        <f t="array" ref="I101">INDEX(DualFuelCM!$E$28:$T$35,Summary!K101,Summary!L101)</f>
        <v>14217826.526813556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Snowy Delayed</v>
      </c>
      <c r="C102" t="s">
        <v>65</v>
      </c>
      <c r="D102">
        <f t="shared" si="4"/>
        <v>0.95</v>
      </c>
      <c r="E102" t="str">
        <f t="shared" si="8"/>
        <v>Cal-34</v>
      </c>
      <c r="F102" t="s">
        <v>35</v>
      </c>
      <c r="G102" s="73" cm="1">
        <f t="array" ref="G102">INDEX(PPAcfd!$E$28:$T$35,Summary!K102,Summary!L102)</f>
        <v>11358543.937722774</v>
      </c>
      <c r="H102" s="73" cm="1">
        <f t="array" ref="H102">INDEX(SwapSold!$E$28:$T$35,Summary!K102,Summary!L102)</f>
        <v>14346473.654232152</v>
      </c>
      <c r="I102" s="20" cm="1">
        <f t="array" ref="I102">INDEX(DualFuelCM!$E$28:$T$35,Summary!K102,Summary!L102)</f>
        <v>10237146.299096204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Snowy Delayed</v>
      </c>
      <c r="C103" t="s">
        <v>65</v>
      </c>
      <c r="D103">
        <f t="shared" si="4"/>
        <v>0.75</v>
      </c>
      <c r="E103" t="str">
        <f t="shared" si="8"/>
        <v>Cal-34</v>
      </c>
      <c r="F103" t="s">
        <v>35</v>
      </c>
      <c r="G103" s="73" cm="1">
        <f t="array" ref="G103">INDEX(PPAcfd!$E$28:$T$35,Summary!K103,Summary!L103)</f>
        <v>8025783.6129587814</v>
      </c>
      <c r="H103" s="73" cm="1">
        <f t="array" ref="H103">INDEX(SwapSold!$E$28:$T$35,Summary!K103,Summary!L103)</f>
        <v>6034546.9996733218</v>
      </c>
      <c r="I103" s="20" cm="1">
        <f t="array" ref="I103">INDEX(DualFuelCM!$E$28:$T$35,Summary!K103,Summary!L103)</f>
        <v>8789206.5017785896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Snowy Delayed</v>
      </c>
      <c r="C104" t="s">
        <v>65</v>
      </c>
      <c r="D104">
        <f t="shared" si="4"/>
        <v>0.5</v>
      </c>
      <c r="E104" t="str">
        <f t="shared" si="8"/>
        <v>Cal-34</v>
      </c>
      <c r="F104" t="s">
        <v>35</v>
      </c>
      <c r="G104" s="73" cm="1">
        <f t="array" ref="G104">INDEX(PPAcfd!$E$28:$T$35,Summary!K104,Summary!L104)</f>
        <v>4804942.7065602122</v>
      </c>
      <c r="H104" s="73" cm="1">
        <f t="array" ref="H104">INDEX(SwapSold!$E$28:$T$35,Summary!K104,Summary!L104)</f>
        <v>3.1121771826292388E-9</v>
      </c>
      <c r="I104" s="20" cm="1">
        <f t="array" ref="I104">INDEX(DualFuelCM!$E$28:$T$35,Summary!K104,Summary!L104)</f>
        <v>7745286.5024522841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Snowy Delayed</v>
      </c>
      <c r="C105" t="s">
        <v>65</v>
      </c>
      <c r="D105">
        <f t="shared" si="4"/>
        <v>0.25</v>
      </c>
      <c r="E105" t="str">
        <f t="shared" si="8"/>
        <v>Cal-34</v>
      </c>
      <c r="F105" t="s">
        <v>35</v>
      </c>
      <c r="G105" s="73" cm="1">
        <f t="array" ref="G105">INDEX(PPAcfd!$E$28:$T$35,Summary!K105,Summary!L105)</f>
        <v>251483.26074101179</v>
      </c>
      <c r="H105" s="73" cm="1">
        <f t="array" ref="H105">INDEX(SwapSold!$E$28:$T$35,Summary!K105,Summary!L105)</f>
        <v>-5032965.6126225628</v>
      </c>
      <c r="I105" s="20" cm="1">
        <f t="array" ref="I105">INDEX(DualFuelCM!$E$28:$T$35,Summary!K105,Summary!L105)</f>
        <v>6489037.2060322538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Snowy Delayed</v>
      </c>
      <c r="C106" t="s">
        <v>65</v>
      </c>
      <c r="D106">
        <f t="shared" si="4"/>
        <v>0.05</v>
      </c>
      <c r="E106" t="str">
        <f t="shared" si="8"/>
        <v>Cal-34</v>
      </c>
      <c r="F106" t="s">
        <v>35</v>
      </c>
      <c r="G106" s="73" cm="1">
        <f t="array" ref="G106">INDEX(PPAcfd!$E$28:$T$35,Summary!K106,Summary!L106)</f>
        <v>-5207144.4151549069</v>
      </c>
      <c r="H106" s="73" cm="1">
        <f t="array" ref="H106">INDEX(SwapSold!$E$28:$T$35,Summary!K106,Summary!L106)</f>
        <v>-11121458.053075179</v>
      </c>
      <c r="I106" s="20" cm="1">
        <f t="array" ref="I106">INDEX(DualFuelCM!$E$28:$T$35,Summary!K106,Summary!L106)</f>
        <v>4866673.2404047446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Snowy Delayed</v>
      </c>
      <c r="C107" t="s">
        <v>65</v>
      </c>
      <c r="D107">
        <f t="shared" si="4"/>
        <v>0</v>
      </c>
      <c r="E107" t="str">
        <f t="shared" si="8"/>
        <v>Cal-34</v>
      </c>
      <c r="F107" t="s">
        <v>35</v>
      </c>
      <c r="G107" s="73" cm="1">
        <f t="array" ref="G107">INDEX(PPAcfd!$E$28:$T$35,Summary!K107,Summary!L107)</f>
        <v>-9432885.5968844593</v>
      </c>
      <c r="H107" s="73" cm="1">
        <f t="array" ref="H107">INDEX(SwapSold!$E$28:$T$35,Summary!K107,Summary!L107)</f>
        <v>-25768529.31142218</v>
      </c>
      <c r="I107" s="20" cm="1">
        <f t="array" ref="I107">INDEX(DualFuelCM!$E$28:$T$35,Summary!K107,Summary!L107)</f>
        <v>3146706.0028533326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Snowy Delayed</v>
      </c>
      <c r="C108" t="s">
        <v>65</v>
      </c>
      <c r="D108" t="str">
        <f t="shared" si="4"/>
        <v>avg</v>
      </c>
      <c r="E108" t="str">
        <f t="shared" si="8"/>
        <v>Cal-34</v>
      </c>
      <c r="F108" t="s">
        <v>35</v>
      </c>
      <c r="G108" s="73" cm="1">
        <f t="array" ref="G108">INDEX(PPAcfd!$E$28:$T$35,Summary!K108,Summary!L108)</f>
        <v>4041838.1247623321</v>
      </c>
      <c r="H108" s="73" cm="1">
        <f t="array" ref="H108">INDEX(SwapSold!$E$28:$T$35,Summary!K108,Summary!L108)</f>
        <v>659790.49253198493</v>
      </c>
      <c r="I108" s="20" cm="1">
        <f t="array" ref="I108">INDEX(DualFuelCM!$E$28:$T$35,Summary!K108,Summary!L108)</f>
        <v>7648920.2524341205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Snowy Delayed</v>
      </c>
      <c r="C109" t="s">
        <v>65</v>
      </c>
      <c r="D109">
        <f t="shared" si="4"/>
        <v>1</v>
      </c>
      <c r="E109" t="s">
        <v>16</v>
      </c>
      <c r="F109" t="s">
        <v>35</v>
      </c>
      <c r="G109" s="73" cm="1">
        <f t="array" ref="G109">INDEX(PPAcfd!$E$28:$T$35,Summary!K109,Summary!L109)</f>
        <v>21210819.499024481</v>
      </c>
      <c r="H109" s="73" cm="1">
        <f t="array" ref="H109">INDEX(SwapSold!$E$28:$T$35,Summary!K109,Summary!L109)</f>
        <v>29956982.08132131</v>
      </c>
      <c r="I109" s="20" cm="1">
        <f t="array" ref="I109">INDEX(DualFuelCM!$E$28:$T$35,Summary!K109,Summary!L109)</f>
        <v>14476324.599621875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Snowy Delayed</v>
      </c>
      <c r="C110" t="s">
        <v>65</v>
      </c>
      <c r="D110">
        <f t="shared" si="4"/>
        <v>0.95</v>
      </c>
      <c r="E110" t="str">
        <f t="shared" si="8"/>
        <v>Cal-35</v>
      </c>
      <c r="F110" t="s">
        <v>35</v>
      </c>
      <c r="G110" s="73" cm="1">
        <f t="array" ref="G110">INDEX(PPAcfd!$E$28:$T$35,Summary!K110,Summary!L110)</f>
        <v>11370022.484736325</v>
      </c>
      <c r="H110" s="73" cm="1">
        <f t="array" ref="H110">INDEX(SwapSold!$E$28:$T$35,Summary!K110,Summary!L110)</f>
        <v>17432910.588973373</v>
      </c>
      <c r="I110" s="20" cm="1">
        <f t="array" ref="I110">INDEX(DualFuelCM!$E$28:$T$35,Summary!K110,Summary!L110)</f>
        <v>10437034.724657819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Snowy Delayed</v>
      </c>
      <c r="C111" t="s">
        <v>65</v>
      </c>
      <c r="D111">
        <f t="shared" si="4"/>
        <v>0.75</v>
      </c>
      <c r="E111" t="str">
        <f t="shared" si="8"/>
        <v>Cal-35</v>
      </c>
      <c r="F111" t="s">
        <v>35</v>
      </c>
      <c r="G111" s="73" cm="1">
        <f t="array" ref="G111">INDEX(PPAcfd!$E$28:$T$35,Summary!K111,Summary!L111)</f>
        <v>9313818.5678425338</v>
      </c>
      <c r="H111" s="73" cm="1">
        <f t="array" ref="H111">INDEX(SwapSold!$E$28:$T$35,Summary!K111,Summary!L111)</f>
        <v>6970440.3110694094</v>
      </c>
      <c r="I111" s="20" cm="1">
        <f t="array" ref="I111">INDEX(DualFuelCM!$E$28:$T$35,Summary!K111,Summary!L111)</f>
        <v>9221904.0907320585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Snowy Delayed</v>
      </c>
      <c r="C112" t="s">
        <v>65</v>
      </c>
      <c r="D112">
        <f t="shared" si="4"/>
        <v>0.5</v>
      </c>
      <c r="E112" t="str">
        <f t="shared" si="8"/>
        <v>Cal-35</v>
      </c>
      <c r="F112" t="s">
        <v>35</v>
      </c>
      <c r="G112" s="73" cm="1">
        <f t="array" ref="G112">INDEX(PPAcfd!$E$28:$T$35,Summary!K112,Summary!L112)</f>
        <v>6574287.2240373418</v>
      </c>
      <c r="H112" s="73" cm="1">
        <f t="array" ref="H112">INDEX(SwapSold!$E$28:$T$35,Summary!K112,Summary!L112)</f>
        <v>0</v>
      </c>
      <c r="I112" s="20" cm="1">
        <f t="array" ref="I112">INDEX(DualFuelCM!$E$28:$T$35,Summary!K112,Summary!L112)</f>
        <v>8263754.8347140662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Snowy Delayed</v>
      </c>
      <c r="C113" t="s">
        <v>65</v>
      </c>
      <c r="D113">
        <f t="shared" si="4"/>
        <v>0.25</v>
      </c>
      <c r="E113" t="str">
        <f t="shared" si="8"/>
        <v>Cal-35</v>
      </c>
      <c r="F113" t="s">
        <v>35</v>
      </c>
      <c r="G113" s="73" cm="1">
        <f t="array" ref="G113">INDEX(PPAcfd!$E$28:$T$35,Summary!K113,Summary!L113)</f>
        <v>754482.43799845653</v>
      </c>
      <c r="H113" s="73" cm="1">
        <f t="array" ref="H113">INDEX(SwapSold!$E$28:$T$35,Summary!K113,Summary!L113)</f>
        <v>-4254894.4245145097</v>
      </c>
      <c r="I113" s="20" cm="1">
        <f t="array" ref="I113">INDEX(DualFuelCM!$E$28:$T$35,Summary!K113,Summary!L113)</f>
        <v>6745848.279368178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Snowy Delayed</v>
      </c>
      <c r="C114" t="s">
        <v>65</v>
      </c>
      <c r="D114">
        <f t="shared" si="4"/>
        <v>0.05</v>
      </c>
      <c r="E114" t="str">
        <f t="shared" si="8"/>
        <v>Cal-35</v>
      </c>
      <c r="F114" t="s">
        <v>35</v>
      </c>
      <c r="G114" s="73" cm="1">
        <f t="array" ref="G114">INDEX(PPAcfd!$E$28:$T$35,Summary!K114,Summary!L114)</f>
        <v>-6764346.6896616975</v>
      </c>
      <c r="H114" s="73" cm="1">
        <f t="array" ref="H114">INDEX(SwapSold!$E$28:$T$35,Summary!K114,Summary!L114)</f>
        <v>-9371203.502474824</v>
      </c>
      <c r="I114" s="20" cm="1">
        <f t="array" ref="I114">INDEX(DualFuelCM!$E$28:$T$35,Summary!K114,Summary!L114)</f>
        <v>4734509.4026307352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Snowy Delayed</v>
      </c>
      <c r="C115" t="s">
        <v>65</v>
      </c>
      <c r="D115">
        <f t="shared" si="4"/>
        <v>0</v>
      </c>
      <c r="E115" t="str">
        <f t="shared" si="8"/>
        <v>Cal-35</v>
      </c>
      <c r="F115" t="s">
        <v>35</v>
      </c>
      <c r="G115" s="73" cm="1">
        <f t="array" ref="G115">INDEX(PPAcfd!$E$28:$T$35,Summary!K115,Summary!L115)</f>
        <v>-11102765.011180002</v>
      </c>
      <c r="H115" s="73" cm="1">
        <f t="array" ref="H115">INDEX(SwapSold!$E$28:$T$35,Summary!K115,Summary!L115)</f>
        <v>-24180643.472973898</v>
      </c>
      <c r="I115" s="20" cm="1">
        <f t="array" ref="I115">INDEX(DualFuelCM!$E$28:$T$35,Summary!K115,Summary!L115)</f>
        <v>2992794.71379541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Snowy Delayed</v>
      </c>
      <c r="C116" t="s">
        <v>65</v>
      </c>
      <c r="D116" t="str">
        <f t="shared" si="4"/>
        <v>avg</v>
      </c>
      <c r="E116" t="str">
        <f t="shared" si="8"/>
        <v>Cal-35</v>
      </c>
      <c r="F116" t="s">
        <v>35</v>
      </c>
      <c r="G116" s="73" cm="1">
        <f t="array" ref="G116">INDEX(PPAcfd!$E$28:$T$35,Summary!K116,Summary!L116)</f>
        <v>4724718.5144764539</v>
      </c>
      <c r="H116" s="73" cm="1">
        <f t="array" ref="H116">INDEX(SwapSold!$E$28:$T$35,Summary!K116,Summary!L116)</f>
        <v>1677831.3004009754</v>
      </c>
      <c r="I116" s="20" cm="1">
        <f t="array" ref="I116">INDEX(DualFuelCM!$E$28:$T$35,Summary!K116,Summary!L116)</f>
        <v>7954105.7154457187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Snowy Delayed</v>
      </c>
      <c r="C117" t="s">
        <v>65</v>
      </c>
      <c r="D117">
        <f t="shared" si="4"/>
        <v>1</v>
      </c>
      <c r="E117" t="s">
        <v>17</v>
      </c>
      <c r="F117" t="s">
        <v>35</v>
      </c>
      <c r="G117" s="73" cm="1">
        <f t="array" ref="G117">INDEX(PPAcfd!$E$28:$T$35,Summary!K117,Summary!L117)</f>
        <v>20716998.784454782</v>
      </c>
      <c r="H117" s="73" cm="1">
        <f t="array" ref="H117">INDEX(SwapSold!$E$28:$T$35,Summary!K117,Summary!L117)</f>
        <v>34190549.101920038</v>
      </c>
      <c r="I117" s="20" cm="1">
        <f t="array" ref="I117">INDEX(DualFuelCM!$E$28:$T$35,Summary!K117,Summary!L117)</f>
        <v>14704531.502733788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Snowy Delayed</v>
      </c>
      <c r="C118" t="s">
        <v>65</v>
      </c>
      <c r="D118">
        <f t="shared" si="4"/>
        <v>0.95</v>
      </c>
      <c r="E118" t="str">
        <f t="shared" si="8"/>
        <v>Cal-36</v>
      </c>
      <c r="F118" t="s">
        <v>35</v>
      </c>
      <c r="G118" s="73" cm="1">
        <f t="array" ref="G118">INDEX(PPAcfd!$E$28:$T$35,Summary!K118,Summary!L118)</f>
        <v>11319053.92444971</v>
      </c>
      <c r="H118" s="73" cm="1">
        <f t="array" ref="H118">INDEX(SwapSold!$E$28:$T$35,Summary!K118,Summary!L118)</f>
        <v>18902744.281284727</v>
      </c>
      <c r="I118" s="20" cm="1">
        <f t="array" ref="I118">INDEX(DualFuelCM!$E$28:$T$35,Summary!K118,Summary!L118)</f>
        <v>10629199.446693646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Snowy Delayed</v>
      </c>
      <c r="C119" t="s">
        <v>65</v>
      </c>
      <c r="D119">
        <f t="shared" si="4"/>
        <v>0.75</v>
      </c>
      <c r="E119" t="str">
        <f t="shared" si="8"/>
        <v>Cal-36</v>
      </c>
      <c r="F119" t="s">
        <v>35</v>
      </c>
      <c r="G119" s="73" cm="1">
        <f t="array" ref="G119">INDEX(PPAcfd!$E$28:$T$35,Summary!K119,Summary!L119)</f>
        <v>10096975.515007159</v>
      </c>
      <c r="H119" s="73" cm="1">
        <f t="array" ref="H119">INDEX(SwapSold!$E$28:$T$35,Summary!K119,Summary!L119)</f>
        <v>7574090.5984793911</v>
      </c>
      <c r="I119" s="20" cm="1">
        <f t="array" ref="I119">INDEX(DualFuelCM!$E$28:$T$35,Summary!K119,Summary!L119)</f>
        <v>9574227.2087874096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Snowy Delayed</v>
      </c>
      <c r="C120" t="s">
        <v>65</v>
      </c>
      <c r="D120">
        <f t="shared" si="4"/>
        <v>0.5</v>
      </c>
      <c r="E120" t="str">
        <f t="shared" ref="E120:E132" si="11">E119</f>
        <v>Cal-36</v>
      </c>
      <c r="F120" t="s">
        <v>35</v>
      </c>
      <c r="G120" s="73" cm="1">
        <f t="array" ref="G120">INDEX(PPAcfd!$E$28:$T$35,Summary!K120,Summary!L120)</f>
        <v>7659066.4325916506</v>
      </c>
      <c r="H120" s="73" cm="1">
        <f t="array" ref="H120">INDEX(SwapSold!$E$28:$T$35,Summary!K120,Summary!L120)</f>
        <v>3.12070369545836E-9</v>
      </c>
      <c r="I120" s="20" cm="1">
        <f t="array" ref="I120">INDEX(DualFuelCM!$E$28:$T$35,Summary!K120,Summary!L120)</f>
        <v>8644285.9474209417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Snowy Delayed</v>
      </c>
      <c r="C121" t="s">
        <v>65</v>
      </c>
      <c r="D121">
        <f t="shared" si="4"/>
        <v>0.25</v>
      </c>
      <c r="E121" t="str">
        <f t="shared" si="11"/>
        <v>Cal-36</v>
      </c>
      <c r="F121" t="s">
        <v>35</v>
      </c>
      <c r="G121" s="73" cm="1">
        <f t="array" ref="G121">INDEX(PPAcfd!$E$28:$T$35,Summary!K121,Summary!L121)</f>
        <v>1020489.6604499322</v>
      </c>
      <c r="H121" s="73" cm="1">
        <f t="array" ref="H121">INDEX(SwapSold!$E$28:$T$35,Summary!K121,Summary!L121)</f>
        <v>-4123826.1356052421</v>
      </c>
      <c r="I121" s="20" cm="1">
        <f t="array" ref="I121">INDEX(DualFuelCM!$E$28:$T$35,Summary!K121,Summary!L121)</f>
        <v>6962092.4776473064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Snowy Delayed</v>
      </c>
      <c r="C122" t="s">
        <v>65</v>
      </c>
      <c r="D122">
        <f t="shared" si="4"/>
        <v>0.05</v>
      </c>
      <c r="E122" t="str">
        <f t="shared" si="11"/>
        <v>Cal-36</v>
      </c>
      <c r="F122" t="s">
        <v>35</v>
      </c>
      <c r="G122" s="73" cm="1">
        <f t="array" ref="G122">INDEX(PPAcfd!$E$28:$T$35,Summary!K122,Summary!L122)</f>
        <v>-7255951.7279773047</v>
      </c>
      <c r="H122" s="73" cm="1">
        <f t="array" ref="H122">INDEX(SwapSold!$E$28:$T$35,Summary!K122,Summary!L122)</f>
        <v>-8464091.9862158429</v>
      </c>
      <c r="I122" s="20" cm="1">
        <f t="array" ref="I122">INDEX(DualFuelCM!$E$28:$T$35,Summary!K122,Summary!L122)</f>
        <v>4799016.7082093908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Snowy Delayed</v>
      </c>
      <c r="C123" t="s">
        <v>65</v>
      </c>
      <c r="D123">
        <f t="shared" si="4"/>
        <v>0</v>
      </c>
      <c r="E123" t="str">
        <f t="shared" si="11"/>
        <v>Cal-36</v>
      </c>
      <c r="F123" t="s">
        <v>35</v>
      </c>
      <c r="G123" s="73" cm="1">
        <f t="array" ref="G123">INDEX(PPAcfd!$E$28:$T$35,Summary!K123,Summary!L123)</f>
        <v>-11768667.413864592</v>
      </c>
      <c r="H123" s="73" cm="1">
        <f t="array" ref="H123">INDEX(SwapSold!$E$28:$T$35,Summary!K123,Summary!L123)</f>
        <v>-19714611.934721764</v>
      </c>
      <c r="I123" s="20" cm="1">
        <f t="array" ref="I123">INDEX(DualFuelCM!$E$28:$T$35,Summary!K123,Summary!L123)</f>
        <v>3010887.414847001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Snowy Delayed</v>
      </c>
      <c r="C124" t="s">
        <v>65</v>
      </c>
      <c r="D124" t="str">
        <f t="shared" si="4"/>
        <v>avg</v>
      </c>
      <c r="E124" t="str">
        <f t="shared" si="11"/>
        <v>Cal-36</v>
      </c>
      <c r="F124" t="s">
        <v>35</v>
      </c>
      <c r="G124" s="73" cm="1">
        <f t="array" ref="G124">INDEX(PPAcfd!$E$28:$T$35,Summary!K124,Summary!L124)</f>
        <v>5159518.1398249865</v>
      </c>
      <c r="H124" s="73" cm="1">
        <f t="array" ref="H124">INDEX(SwapSold!$E$28:$T$35,Summary!K124,Summary!L124)</f>
        <v>2205409.5877734893</v>
      </c>
      <c r="I124" s="20" cm="1">
        <f t="array" ref="I124">INDEX(DualFuelCM!$E$28:$T$35,Summary!K124,Summary!L124)</f>
        <v>8222654.5264676325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Snowy Delayed</v>
      </c>
      <c r="C125" t="s">
        <v>65</v>
      </c>
      <c r="D125">
        <f t="shared" si="4"/>
        <v>1</v>
      </c>
      <c r="E125" t="s">
        <v>18</v>
      </c>
      <c r="F125" t="s">
        <v>35</v>
      </c>
      <c r="G125" s="73" cm="1">
        <f t="array" ref="G125">INDEX(PPAcfd!$E$28:$T$35,Summary!K125,Summary!L125)</f>
        <v>19198428.664401643</v>
      </c>
      <c r="H125" s="73" cm="1">
        <f t="array" ref="H125">INDEX(SwapSold!$E$28:$T$35,Summary!K125,Summary!L125)</f>
        <v>33149968.699681249</v>
      </c>
      <c r="I125" s="20" cm="1">
        <f t="array" ref="I125">INDEX(DualFuelCM!$E$28:$T$35,Summary!K125,Summary!L125)</f>
        <v>14623397.859736653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Snowy Delayed</v>
      </c>
      <c r="C126" t="s">
        <v>65</v>
      </c>
      <c r="D126">
        <f t="shared" si="4"/>
        <v>0.95</v>
      </c>
      <c r="E126" t="str">
        <f t="shared" si="11"/>
        <v>Cal-37</v>
      </c>
      <c r="F126" t="s">
        <v>35</v>
      </c>
      <c r="G126" s="73" cm="1">
        <f t="array" ref="G126">INDEX(PPAcfd!$E$28:$T$35,Summary!K126,Summary!L126)</f>
        <v>10628736.652707534</v>
      </c>
      <c r="H126" s="73" cm="1">
        <f t="array" ref="H126">INDEX(SwapSold!$E$28:$T$35,Summary!K126,Summary!L126)</f>
        <v>20871541.653790232</v>
      </c>
      <c r="I126" s="20" cm="1">
        <f t="array" ref="I126">INDEX(DualFuelCM!$E$28:$T$35,Summary!K126,Summary!L126)</f>
        <v>10681709.15499882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Snowy Delayed</v>
      </c>
      <c r="C127" t="s">
        <v>65</v>
      </c>
      <c r="D127">
        <f t="shared" si="4"/>
        <v>0.75</v>
      </c>
      <c r="E127" t="str">
        <f t="shared" si="11"/>
        <v>Cal-37</v>
      </c>
      <c r="F127" t="s">
        <v>35</v>
      </c>
      <c r="G127" s="73" cm="1">
        <f t="array" ref="G127">INDEX(PPAcfd!$E$28:$T$35,Summary!K127,Summary!L127)</f>
        <v>9619078.8629432674</v>
      </c>
      <c r="H127" s="73" cm="1">
        <f t="array" ref="H127">INDEX(SwapSold!$E$28:$T$35,Summary!K127,Summary!L127)</f>
        <v>8354042.333870871</v>
      </c>
      <c r="I127" s="20" cm="1">
        <f t="array" ref="I127">INDEX(DualFuelCM!$E$28:$T$35,Summary!K127,Summary!L127)</f>
        <v>9663030.4499586187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Snowy Delayed</v>
      </c>
      <c r="C128" t="s">
        <v>65</v>
      </c>
      <c r="D128">
        <f t="shared" si="4"/>
        <v>0.5</v>
      </c>
      <c r="E128" t="str">
        <f t="shared" si="11"/>
        <v>Cal-37</v>
      </c>
      <c r="F128" t="s">
        <v>35</v>
      </c>
      <c r="G128" s="73" cm="1">
        <f t="array" ref="G128">INDEX(PPAcfd!$E$28:$T$35,Summary!K128,Summary!L128)</f>
        <v>7072165.7191593172</v>
      </c>
      <c r="H128" s="73" cm="1">
        <f t="array" ref="H128">INDEX(SwapSold!$E$28:$T$35,Summary!K128,Summary!L128)</f>
        <v>0</v>
      </c>
      <c r="I128" s="20" cm="1">
        <f t="array" ref="I128">INDEX(DualFuelCM!$E$28:$T$35,Summary!K128,Summary!L128)</f>
        <v>8711689.8025639746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Snowy Delayed</v>
      </c>
      <c r="C129" t="s">
        <v>65</v>
      </c>
      <c r="D129">
        <f t="shared" si="4"/>
        <v>0.25</v>
      </c>
      <c r="E129" t="str">
        <f t="shared" si="11"/>
        <v>Cal-37</v>
      </c>
      <c r="F129" t="s">
        <v>35</v>
      </c>
      <c r="G129" s="73" cm="1">
        <f t="array" ref="G129">INDEX(PPAcfd!$E$28:$T$35,Summary!K129,Summary!L129)</f>
        <v>-171918.82307774495</v>
      </c>
      <c r="H129" s="73" cm="1">
        <f t="array" ref="H129">INDEX(SwapSold!$E$28:$T$35,Summary!K129,Summary!L129)</f>
        <v>-4227152.7638686681</v>
      </c>
      <c r="I129" s="20" cm="1">
        <f t="array" ref="I129">INDEX(DualFuelCM!$E$28:$T$35,Summary!K129,Summary!L129)</f>
        <v>6903593.8362558344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Snowy Delayed</v>
      </c>
      <c r="C130" t="s">
        <v>65</v>
      </c>
      <c r="D130">
        <f t="shared" si="4"/>
        <v>0.05</v>
      </c>
      <c r="E130" t="str">
        <f t="shared" si="11"/>
        <v>Cal-37</v>
      </c>
      <c r="F130" t="s">
        <v>35</v>
      </c>
      <c r="G130" s="73" cm="1">
        <f t="array" ref="G130">INDEX(PPAcfd!$E$28:$T$35,Summary!K130,Summary!L130)</f>
        <v>-9170165.8093519676</v>
      </c>
      <c r="H130" s="73" cm="1">
        <f t="array" ref="H130">INDEX(SwapSold!$E$28:$T$35,Summary!K130,Summary!L130)</f>
        <v>-8593130.9589811377</v>
      </c>
      <c r="I130" s="20" cm="1">
        <f t="array" ref="I130">INDEX(DualFuelCM!$E$28:$T$35,Summary!K130,Summary!L130)</f>
        <v>4607306.6562356241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Snowy Delayed</v>
      </c>
      <c r="C131" t="s">
        <v>65</v>
      </c>
      <c r="D131">
        <f t="shared" si="4"/>
        <v>0</v>
      </c>
      <c r="E131" t="str">
        <f t="shared" si="11"/>
        <v>Cal-37</v>
      </c>
      <c r="F131" t="s">
        <v>35</v>
      </c>
      <c r="G131" s="73" cm="1">
        <f t="array" ref="G131">INDEX(PPAcfd!$E$28:$T$35,Summary!K131,Summary!L131)</f>
        <v>-13939099.39376368</v>
      </c>
      <c r="H131" s="73" cm="1">
        <f t="array" ref="H131">INDEX(SwapSold!$E$28:$T$35,Summary!K131,Summary!L131)</f>
        <v>-20800223.253254082</v>
      </c>
      <c r="I131" s="20" cm="1">
        <f t="array" ref="I131">INDEX(DualFuelCM!$E$28:$T$35,Summary!K131,Summary!L131)</f>
        <v>2839572.9322999245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Snowy Delayed</v>
      </c>
      <c r="C132" t="s">
        <v>65</v>
      </c>
      <c r="D132" t="str">
        <f t="shared" si="4"/>
        <v>avg</v>
      </c>
      <c r="E132" t="str">
        <f t="shared" si="11"/>
        <v>Cal-37</v>
      </c>
      <c r="F132" t="s">
        <v>35</v>
      </c>
      <c r="G132" s="73" cm="1">
        <f t="array" ref="G132">INDEX(PPAcfd!$E$28:$T$35,Summary!K132,Summary!L132)</f>
        <v>4256976.0602817135</v>
      </c>
      <c r="H132" s="73" cm="1">
        <f t="array" ref="H132">INDEX(SwapSold!$E$28:$T$35,Summary!K132,Summary!L132)</f>
        <v>2584918.6827460537</v>
      </c>
      <c r="I132" s="20" cm="1">
        <f t="array" ref="I132">INDEX(DualFuelCM!$E$28:$T$35,Summary!K132,Summary!L132)</f>
        <v>8218741.907244036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Snowy Delayed</v>
      </c>
      <c r="C133" t="s">
        <v>65</v>
      </c>
      <c r="D133">
        <f t="shared" si="4"/>
        <v>1</v>
      </c>
      <c r="E133" t="str">
        <f>E5</f>
        <v>Cal-22</v>
      </c>
      <c r="F133" t="s">
        <v>45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9750533.4899814688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Snowy Delayed</v>
      </c>
      <c r="C134" t="s">
        <v>65</v>
      </c>
      <c r="D134">
        <f t="shared" si="4"/>
        <v>0.95</v>
      </c>
      <c r="E134" t="str">
        <f t="shared" ref="E134:E260" si="13">E6</f>
        <v>Cal-22</v>
      </c>
      <c r="F134" t="s">
        <v>45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4708747.0747562461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Snowy Delayed</v>
      </c>
      <c r="C135" t="s">
        <v>65</v>
      </c>
      <c r="D135">
        <f t="shared" si="4"/>
        <v>0.75</v>
      </c>
      <c r="E135" t="str">
        <f t="shared" si="13"/>
        <v>Cal-22</v>
      </c>
      <c r="F135" t="s">
        <v>45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1953824.6706316678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Snowy Delayed</v>
      </c>
      <c r="C136" t="s">
        <v>65</v>
      </c>
      <c r="D136">
        <f t="shared" si="4"/>
        <v>0.5</v>
      </c>
      <c r="E136" t="str">
        <f t="shared" si="13"/>
        <v>Cal-22</v>
      </c>
      <c r="F136" t="s">
        <v>45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854.74924914786493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Snowy Delayed</v>
      </c>
      <c r="C137" t="s">
        <v>65</v>
      </c>
      <c r="D137">
        <f t="shared" si="4"/>
        <v>0.25</v>
      </c>
      <c r="E137" t="str">
        <f t="shared" si="13"/>
        <v>Cal-22</v>
      </c>
      <c r="F137" t="s">
        <v>45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-2202318.1628548801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Snowy Delayed</v>
      </c>
      <c r="C138" t="s">
        <v>65</v>
      </c>
      <c r="D138">
        <f t="shared" si="4"/>
        <v>0.05</v>
      </c>
      <c r="E138" t="str">
        <f t="shared" si="13"/>
        <v>Cal-22</v>
      </c>
      <c r="F138" t="s">
        <v>45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-5590296.4412127826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Snowy Delayed</v>
      </c>
      <c r="C139" t="s">
        <v>65</v>
      </c>
      <c r="D139">
        <f t="shared" si="4"/>
        <v>0</v>
      </c>
      <c r="E139" t="str">
        <f t="shared" si="13"/>
        <v>Cal-22</v>
      </c>
      <c r="F139" t="s">
        <v>45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-13662184.279623836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Snowy Delayed</v>
      </c>
      <c r="C140" t="s">
        <v>65</v>
      </c>
      <c r="D140" t="str">
        <f t="shared" si="4"/>
        <v>avg</v>
      </c>
      <c r="E140" t="str">
        <f t="shared" si="13"/>
        <v>Cal-22</v>
      </c>
      <c r="F140" t="s">
        <v>45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-195240.07009138132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Snowy Delayed</v>
      </c>
      <c r="C141" t="s">
        <v>65</v>
      </c>
      <c r="D141">
        <f t="shared" si="4"/>
        <v>1</v>
      </c>
      <c r="E141" t="str">
        <f t="shared" si="13"/>
        <v>Cal-23</v>
      </c>
      <c r="F141" t="s">
        <v>45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13932590.258378031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Snowy Delayed</v>
      </c>
      <c r="C142" t="s">
        <v>65</v>
      </c>
      <c r="D142">
        <f t="shared" si="4"/>
        <v>0.95</v>
      </c>
      <c r="E142" t="str">
        <f t="shared" si="13"/>
        <v>Cal-23</v>
      </c>
      <c r="F142" t="s">
        <v>45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6474624.4779091263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Snowy Delayed</v>
      </c>
      <c r="C143" t="s">
        <v>65</v>
      </c>
      <c r="D143">
        <f t="shared" si="4"/>
        <v>0.75</v>
      </c>
      <c r="E143" t="str">
        <f t="shared" si="13"/>
        <v>Cal-23</v>
      </c>
      <c r="F143" t="s">
        <v>45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2808516.6575054191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Snowy Delayed</v>
      </c>
      <c r="C144" t="s">
        <v>65</v>
      </c>
      <c r="D144">
        <f t="shared" si="4"/>
        <v>0.5</v>
      </c>
      <c r="E144" t="str">
        <f t="shared" si="13"/>
        <v>Cal-23</v>
      </c>
      <c r="F144" t="s">
        <v>45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488.48208825373263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Snowy Delayed</v>
      </c>
      <c r="C145" t="s">
        <v>65</v>
      </c>
      <c r="D145">
        <f t="shared" si="4"/>
        <v>0.25</v>
      </c>
      <c r="E145" t="str">
        <f t="shared" si="13"/>
        <v>Cal-23</v>
      </c>
      <c r="F145" t="s">
        <v>45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-3203270.0412451704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Snowy Delayed</v>
      </c>
      <c r="C146" t="s">
        <v>65</v>
      </c>
      <c r="D146">
        <f t="shared" si="4"/>
        <v>0.05</v>
      </c>
      <c r="E146" t="str">
        <f t="shared" si="13"/>
        <v>Cal-23</v>
      </c>
      <c r="F146" t="s">
        <v>45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-7784272.2287530433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Snowy Delayed</v>
      </c>
      <c r="C147" t="s">
        <v>65</v>
      </c>
      <c r="D147">
        <f t="shared" si="4"/>
        <v>0</v>
      </c>
      <c r="E147" t="str">
        <f t="shared" si="13"/>
        <v>Cal-23</v>
      </c>
      <c r="F147" t="s">
        <v>45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-20984937.076507073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Snowy Delayed</v>
      </c>
      <c r="C148" t="s">
        <v>65</v>
      </c>
      <c r="D148" t="str">
        <f t="shared" si="4"/>
        <v>avg</v>
      </c>
      <c r="E148" t="str">
        <f t="shared" si="13"/>
        <v>Cal-23</v>
      </c>
      <c r="F148" t="s">
        <v>45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-266356.11720052944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Snowy Delayed</v>
      </c>
      <c r="C149" t="s">
        <v>65</v>
      </c>
      <c r="D149">
        <f t="shared" si="4"/>
        <v>1</v>
      </c>
      <c r="E149" t="str">
        <f t="shared" si="13"/>
        <v>Cal-24</v>
      </c>
      <c r="F149" t="s">
        <v>45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14259702.086721892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Snowy Delayed</v>
      </c>
      <c r="C150" t="s">
        <v>65</v>
      </c>
      <c r="D150">
        <f t="shared" si="4"/>
        <v>0.95</v>
      </c>
      <c r="E150" t="str">
        <f t="shared" si="13"/>
        <v>Cal-24</v>
      </c>
      <c r="F150" t="s">
        <v>45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6537221.6073519727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Snowy Delayed</v>
      </c>
      <c r="C151" t="s">
        <v>65</v>
      </c>
      <c r="D151">
        <f t="shared" si="4"/>
        <v>0.75</v>
      </c>
      <c r="E151" t="str">
        <f t="shared" si="13"/>
        <v>Cal-24</v>
      </c>
      <c r="F151" t="s">
        <v>45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2773927.4102115943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Snowy Delayed</v>
      </c>
      <c r="C152" t="s">
        <v>65</v>
      </c>
      <c r="D152">
        <f t="shared" si="4"/>
        <v>0.5</v>
      </c>
      <c r="E152" t="str">
        <f t="shared" si="13"/>
        <v>Cal-24</v>
      </c>
      <c r="F152" t="s">
        <v>45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-1.56035184772918E-9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Snowy Delayed</v>
      </c>
      <c r="C153" t="s">
        <v>65</v>
      </c>
      <c r="D153">
        <f t="shared" si="4"/>
        <v>0.25</v>
      </c>
      <c r="E153" t="str">
        <f t="shared" si="13"/>
        <v>Cal-24</v>
      </c>
      <c r="F153" t="s">
        <v>45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-3021562.7904051421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Snowy Delayed</v>
      </c>
      <c r="C154" t="s">
        <v>65</v>
      </c>
      <c r="D154">
        <f t="shared" si="4"/>
        <v>0.05</v>
      </c>
      <c r="E154" t="str">
        <f t="shared" si="13"/>
        <v>Cal-24</v>
      </c>
      <c r="F154" t="s">
        <v>45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-7354760.5696954289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Snowy Delayed</v>
      </c>
      <c r="C155" t="s">
        <v>65</v>
      </c>
      <c r="D155">
        <f t="shared" si="4"/>
        <v>0</v>
      </c>
      <c r="E155" t="str">
        <f t="shared" si="13"/>
        <v>Cal-24</v>
      </c>
      <c r="F155" t="s">
        <v>45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-15432009.50928586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Snowy Delayed</v>
      </c>
      <c r="C156" t="s">
        <v>65</v>
      </c>
      <c r="D156" t="str">
        <f t="shared" si="4"/>
        <v>avg</v>
      </c>
      <c r="E156" t="str">
        <f t="shared" si="13"/>
        <v>Cal-24</v>
      </c>
      <c r="F156" t="s">
        <v>45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-188706.36062887462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Snowy Delayed</v>
      </c>
      <c r="C157" t="s">
        <v>65</v>
      </c>
      <c r="D157">
        <f t="shared" si="4"/>
        <v>1</v>
      </c>
      <c r="E157" t="str">
        <f t="shared" si="13"/>
        <v>Cal-25</v>
      </c>
      <c r="F157" t="s">
        <v>45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13437080.172542185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Snowy Delayed</v>
      </c>
      <c r="C158" t="s">
        <v>65</v>
      </c>
      <c r="D158">
        <f t="shared" si="4"/>
        <v>0.95</v>
      </c>
      <c r="E158" t="str">
        <f t="shared" si="13"/>
        <v>Cal-25</v>
      </c>
      <c r="F158" t="s">
        <v>45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6483498.2858300339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Snowy Delayed</v>
      </c>
      <c r="C159" t="s">
        <v>65</v>
      </c>
      <c r="D159">
        <f t="shared" si="4"/>
        <v>0.75</v>
      </c>
      <c r="E159" t="str">
        <f t="shared" si="13"/>
        <v>Cal-25</v>
      </c>
      <c r="F159" t="s">
        <v>45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2751465.6277642976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Snowy Delayed</v>
      </c>
      <c r="C160" t="s">
        <v>65</v>
      </c>
      <c r="D160">
        <f t="shared" si="4"/>
        <v>0.5</v>
      </c>
      <c r="E160" t="str">
        <f t="shared" si="13"/>
        <v>Cal-25</v>
      </c>
      <c r="F160" t="s">
        <v>45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0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Snowy Delayed</v>
      </c>
      <c r="C161" t="s">
        <v>65</v>
      </c>
      <c r="D161">
        <f t="shared" si="4"/>
        <v>0.25</v>
      </c>
      <c r="E161" t="str">
        <f t="shared" si="13"/>
        <v>Cal-25</v>
      </c>
      <c r="F161" t="s">
        <v>45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-3007899.8563239765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Snowy Delayed</v>
      </c>
      <c r="C162" t="s">
        <v>65</v>
      </c>
      <c r="D162">
        <f t="shared" si="4"/>
        <v>0.05</v>
      </c>
      <c r="E162" t="str">
        <f t="shared" si="13"/>
        <v>Cal-25</v>
      </c>
      <c r="F162" t="s">
        <v>45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-7298177.0079055959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Snowy Delayed</v>
      </c>
      <c r="C163" t="s">
        <v>65</v>
      </c>
      <c r="D163">
        <f t="shared" si="4"/>
        <v>0</v>
      </c>
      <c r="E163" t="str">
        <f t="shared" si="13"/>
        <v>Cal-25</v>
      </c>
      <c r="F163" t="s">
        <v>45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-15788779.114778478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Snowy Delayed</v>
      </c>
      <c r="C164" t="s">
        <v>65</v>
      </c>
      <c r="D164" t="str">
        <f t="shared" si="4"/>
        <v>avg</v>
      </c>
      <c r="E164" t="str">
        <f t="shared" si="13"/>
        <v>Cal-25</v>
      </c>
      <c r="F164" t="s">
        <v>45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-168453.52006753575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Snowy Delayed</v>
      </c>
      <c r="C165" t="s">
        <v>65</v>
      </c>
      <c r="D165">
        <f t="shared" si="4"/>
        <v>1</v>
      </c>
      <c r="E165" t="str">
        <f t="shared" si="13"/>
        <v>Cal-26</v>
      </c>
      <c r="F165" t="s">
        <v>45</v>
      </c>
      <c r="G165" s="73" cm="1">
        <f t="array" ref="G165">INDEX(PPAcfd!$E$28:$T$35,Summary!K165,Summary!L165)</f>
        <v>20198920.864350058</v>
      </c>
      <c r="H165" s="73" cm="1">
        <f t="array" ref="H165">INDEX(SwapSold!$E$28:$T$35,Summary!K165,Summary!L165)</f>
        <v>15675739.797412565</v>
      </c>
      <c r="I165" s="20" cm="1">
        <f t="array" ref="I165">INDEX('2hBatteryCM'!$E$28:$T$35,Summary!K165,Summary!L165)</f>
        <v>11744882.487899832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Snowy Delayed</v>
      </c>
      <c r="C166" t="s">
        <v>65</v>
      </c>
      <c r="D166">
        <f t="shared" si="4"/>
        <v>0.95</v>
      </c>
      <c r="E166" t="str">
        <f t="shared" si="13"/>
        <v>Cal-26</v>
      </c>
      <c r="F166" t="s">
        <v>45</v>
      </c>
      <c r="G166" s="73" cm="1">
        <f t="array" ref="G166">INDEX(PPAcfd!$E$28:$T$35,Summary!K166,Summary!L166)</f>
        <v>11532909.938074911</v>
      </c>
      <c r="H166" s="73" cm="1">
        <f t="array" ref="H166">INDEX(SwapSold!$E$28:$T$35,Summary!K166,Summary!L166)</f>
        <v>7966345.8075445676</v>
      </c>
      <c r="I166" s="20" cm="1">
        <f t="array" ref="I166">INDEX('2hBatteryCM'!$E$28:$T$35,Summary!K166,Summary!L166)</f>
        <v>8871827.042916378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Snowy Delayed</v>
      </c>
      <c r="C167" t="s">
        <v>65</v>
      </c>
      <c r="D167">
        <f t="shared" si="4"/>
        <v>0.75</v>
      </c>
      <c r="E167" t="str">
        <f t="shared" si="13"/>
        <v>Cal-26</v>
      </c>
      <c r="F167" t="s">
        <v>45</v>
      </c>
      <c r="G167" s="73" cm="1">
        <f t="array" ref="G167">INDEX(PPAcfd!$E$28:$T$35,Summary!K167,Summary!L167)</f>
        <v>6326278.8234031145</v>
      </c>
      <c r="H167" s="73" cm="1">
        <f t="array" ref="H167">INDEX(SwapSold!$E$28:$T$35,Summary!K167,Summary!L167)</f>
        <v>3436187.6914252262</v>
      </c>
      <c r="I167" s="20" cm="1">
        <f t="array" ref="I167">INDEX('2hBatteryCM'!$E$28:$T$35,Summary!K167,Summary!L167)</f>
        <v>7335949.4857760295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Snowy Delayed</v>
      </c>
      <c r="C168" t="s">
        <v>65</v>
      </c>
      <c r="D168">
        <f t="shared" si="4"/>
        <v>0.5</v>
      </c>
      <c r="E168" t="str">
        <f t="shared" si="13"/>
        <v>Cal-26</v>
      </c>
      <c r="F168" t="s">
        <v>45</v>
      </c>
      <c r="G168" s="73" cm="1">
        <f t="array" ref="G168">INDEX(PPAcfd!$E$28:$T$35,Summary!K168,Summary!L168)</f>
        <v>2732337.2261213772</v>
      </c>
      <c r="H168" s="73" cm="1">
        <f t="array" ref="H168">INDEX(SwapSold!$E$28:$T$35,Summary!K168,Summary!L168)</f>
        <v>0</v>
      </c>
      <c r="I168" s="20" cm="1">
        <f t="array" ref="I168">INDEX('2hBatteryCM'!$E$28:$T$35,Summary!K168,Summary!L168)</f>
        <v>6246073.412937589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Snowy Delayed</v>
      </c>
      <c r="C169" t="s">
        <v>65</v>
      </c>
      <c r="D169">
        <f t="shared" si="4"/>
        <v>0.25</v>
      </c>
      <c r="E169" t="str">
        <f t="shared" si="13"/>
        <v>Cal-26</v>
      </c>
      <c r="F169" t="s">
        <v>45</v>
      </c>
      <c r="G169" s="73" cm="1">
        <f t="array" ref="G169">INDEX(PPAcfd!$E$28:$T$35,Summary!K169,Summary!L169)</f>
        <v>-208190.00192690329</v>
      </c>
      <c r="H169" s="73" cm="1">
        <f t="array" ref="H169">INDEX(SwapSold!$E$28:$T$35,Summary!K169,Summary!L169)</f>
        <v>-3709727.4308046154</v>
      </c>
      <c r="I169" s="20" cm="1">
        <f t="array" ref="I169">INDEX('2hBatteryCM'!$E$28:$T$35,Summary!K169,Summary!L169)</f>
        <v>5218937.646146331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Snowy Delayed</v>
      </c>
      <c r="C170" t="s">
        <v>65</v>
      </c>
      <c r="D170">
        <f t="shared" si="4"/>
        <v>0.05</v>
      </c>
      <c r="E170" t="str">
        <f t="shared" si="13"/>
        <v>Cal-26</v>
      </c>
      <c r="F170" t="s">
        <v>45</v>
      </c>
      <c r="G170" s="73" cm="1">
        <f t="array" ref="G170">INDEX(PPAcfd!$E$28:$T$35,Summary!K170,Summary!L170)</f>
        <v>-2207695.911829025</v>
      </c>
      <c r="H170" s="73" cm="1">
        <f t="array" ref="H170">INDEX(SwapSold!$E$28:$T$35,Summary!K170,Summary!L170)</f>
        <v>-9209433.2838589158</v>
      </c>
      <c r="I170" s="20" cm="1">
        <f t="array" ref="I170">INDEX('2hBatteryCM'!$E$28:$T$35,Summary!K170,Summary!L170)</f>
        <v>4051617.0510973381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Snowy Delayed</v>
      </c>
      <c r="C171" t="s">
        <v>65</v>
      </c>
      <c r="D171">
        <f t="shared" si="4"/>
        <v>0</v>
      </c>
      <c r="E171" t="str">
        <f t="shared" si="13"/>
        <v>Cal-26</v>
      </c>
      <c r="F171" t="s">
        <v>45</v>
      </c>
      <c r="G171" s="73" cm="1">
        <f t="array" ref="G171">INDEX(PPAcfd!$E$28:$T$35,Summary!K171,Summary!L171)</f>
        <v>-6348354.2618838204</v>
      </c>
      <c r="H171" s="73" cm="1">
        <f t="array" ref="H171">INDEX(SwapSold!$E$28:$T$35,Summary!K171,Summary!L171)</f>
        <v>-19636993.616580956</v>
      </c>
      <c r="I171" s="20" cm="1">
        <f t="array" ref="I171">INDEX('2hBatteryCM'!$E$28:$T$35,Summary!K171,Summary!L171)</f>
        <v>2047526.0539877163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Snowy Delayed</v>
      </c>
      <c r="C172" t="s">
        <v>65</v>
      </c>
      <c r="D172" t="str">
        <f t="shared" si="4"/>
        <v>avg</v>
      </c>
      <c r="E172" t="str">
        <f t="shared" si="13"/>
        <v>Cal-26</v>
      </c>
      <c r="F172" t="s">
        <v>45</v>
      </c>
      <c r="G172" s="73" cm="1">
        <f t="array" ref="G172">INDEX(PPAcfd!$E$28:$T$35,Summary!K172,Summary!L172)</f>
        <v>3343446.761955407</v>
      </c>
      <c r="H172" s="73" cm="1">
        <f t="array" ref="H172">INDEX(SwapSold!$E$28:$T$35,Summary!K172,Summary!L172)</f>
        <v>-240345.33663235928</v>
      </c>
      <c r="I172" s="20" cm="1">
        <f t="array" ref="I172">INDEX('2hBatteryCM'!$E$28:$T$35,Summary!K172,Summary!L172)</f>
        <v>6325319.5014899122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Snowy Delayed</v>
      </c>
      <c r="C173" t="s">
        <v>65</v>
      </c>
      <c r="D173">
        <f t="shared" si="4"/>
        <v>1</v>
      </c>
      <c r="E173" t="str">
        <f t="shared" si="13"/>
        <v>Cal-27</v>
      </c>
      <c r="F173" t="s">
        <v>45</v>
      </c>
      <c r="G173" s="73" cm="1">
        <f t="array" ref="G173">INDEX(PPAcfd!$E$28:$T$35,Summary!K173,Summary!L173)</f>
        <v>19936177.535937529</v>
      </c>
      <c r="H173" s="73" cm="1">
        <f t="array" ref="H173">INDEX(SwapSold!$E$28:$T$35,Summary!K173,Summary!L173)</f>
        <v>19473924.69516588</v>
      </c>
      <c r="I173" s="20" cm="1">
        <f t="array" ref="I173">INDEX('2hBatteryCM'!$E$28:$T$35,Summary!K173,Summary!L173)</f>
        <v>12798638.644403562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Snowy Delayed</v>
      </c>
      <c r="C174" t="s">
        <v>65</v>
      </c>
      <c r="D174">
        <f t="shared" si="4"/>
        <v>0.95</v>
      </c>
      <c r="E174" t="str">
        <f t="shared" si="13"/>
        <v>Cal-27</v>
      </c>
      <c r="F174" t="s">
        <v>45</v>
      </c>
      <c r="G174" s="73" cm="1">
        <f t="array" ref="G174">INDEX(PPAcfd!$E$28:$T$35,Summary!K174,Summary!L174)</f>
        <v>10758120.660301276</v>
      </c>
      <c r="H174" s="73" cm="1">
        <f t="array" ref="H174">INDEX(SwapSold!$E$28:$T$35,Summary!K174,Summary!L174)</f>
        <v>8059124.7362212613</v>
      </c>
      <c r="I174" s="20" cm="1">
        <f t="array" ref="I174">INDEX('2hBatteryCM'!$E$28:$T$35,Summary!K174,Summary!L174)</f>
        <v>9235810.3453103136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Snowy Delayed</v>
      </c>
      <c r="C175" t="s">
        <v>65</v>
      </c>
      <c r="D175">
        <f t="shared" si="4"/>
        <v>0.75</v>
      </c>
      <c r="E175" t="str">
        <f t="shared" si="13"/>
        <v>Cal-27</v>
      </c>
      <c r="F175" t="s">
        <v>45</v>
      </c>
      <c r="G175" s="73" cm="1">
        <f t="array" ref="G175">INDEX(PPAcfd!$E$28:$T$35,Summary!K175,Summary!L175)</f>
        <v>5754159.7703516325</v>
      </c>
      <c r="H175" s="73" cm="1">
        <f t="array" ref="H175">INDEX(SwapSold!$E$28:$T$35,Summary!K175,Summary!L175)</f>
        <v>3575837.7661336167</v>
      </c>
      <c r="I175" s="20" cm="1">
        <f t="array" ref="I175">INDEX('2hBatteryCM'!$E$28:$T$35,Summary!K175,Summary!L175)</f>
        <v>7742566.1249687411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Snowy Delayed</v>
      </c>
      <c r="C176" t="s">
        <v>65</v>
      </c>
      <c r="D176">
        <f t="shared" si="4"/>
        <v>0.5</v>
      </c>
      <c r="E176" t="str">
        <f t="shared" si="13"/>
        <v>Cal-27</v>
      </c>
      <c r="F176" t="s">
        <v>45</v>
      </c>
      <c r="G176" s="73" cm="1">
        <f t="array" ref="G176">INDEX(PPAcfd!$E$28:$T$35,Summary!K176,Summary!L176)</f>
        <v>2360271.5198300397</v>
      </c>
      <c r="H176" s="73" cm="1">
        <f t="array" ref="H176">INDEX(SwapSold!$E$28:$T$35,Summary!K176,Summary!L176)</f>
        <v>3.1121771826292388E-9</v>
      </c>
      <c r="I176" s="20" cm="1">
        <f t="array" ref="I176">INDEX('2hBatteryCM'!$E$28:$T$35,Summary!K176,Summary!L176)</f>
        <v>6646740.812319288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Snowy Delayed</v>
      </c>
      <c r="C177" t="s">
        <v>65</v>
      </c>
      <c r="D177">
        <f t="shared" si="4"/>
        <v>0.25</v>
      </c>
      <c r="E177" t="str">
        <f t="shared" si="13"/>
        <v>Cal-27</v>
      </c>
      <c r="F177" t="s">
        <v>45</v>
      </c>
      <c r="G177" s="73" cm="1">
        <f t="array" ref="G177">INDEX(PPAcfd!$E$28:$T$35,Summary!K177,Summary!L177)</f>
        <v>-176601.45051009255</v>
      </c>
      <c r="H177" s="73" cm="1">
        <f t="array" ref="H177">INDEX(SwapSold!$E$28:$T$35,Summary!K177,Summary!L177)</f>
        <v>-3694606.891697458</v>
      </c>
      <c r="I177" s="20" cm="1">
        <f t="array" ref="I177">INDEX('2hBatteryCM'!$E$28:$T$35,Summary!K177,Summary!L177)</f>
        <v>5561207.8535117395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Snowy Delayed</v>
      </c>
      <c r="C178" t="s">
        <v>65</v>
      </c>
      <c r="D178">
        <f t="shared" si="4"/>
        <v>0.05</v>
      </c>
      <c r="E178" t="str">
        <f t="shared" si="13"/>
        <v>Cal-27</v>
      </c>
      <c r="F178" t="s">
        <v>45</v>
      </c>
      <c r="G178" s="73" cm="1">
        <f t="array" ref="G178">INDEX(PPAcfd!$E$28:$T$35,Summary!K178,Summary!L178)</f>
        <v>-2794438.0940456348</v>
      </c>
      <c r="H178" s="73" cm="1">
        <f t="array" ref="H178">INDEX(SwapSold!$E$28:$T$35,Summary!K178,Summary!L178)</f>
        <v>-9348468.8310003076</v>
      </c>
      <c r="I178" s="20" cm="1">
        <f t="array" ref="I178">INDEX('2hBatteryCM'!$E$28:$T$35,Summary!K178,Summary!L178)</f>
        <v>4285323.2526687356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Snowy Delayed</v>
      </c>
      <c r="C179" t="s">
        <v>65</v>
      </c>
      <c r="D179">
        <f t="shared" si="4"/>
        <v>0</v>
      </c>
      <c r="E179" t="str">
        <f t="shared" si="13"/>
        <v>Cal-27</v>
      </c>
      <c r="F179" t="s">
        <v>45</v>
      </c>
      <c r="G179" s="73" cm="1">
        <f t="array" ref="G179">INDEX(PPAcfd!$E$28:$T$35,Summary!K179,Summary!L179)</f>
        <v>-7214547.3325086534</v>
      </c>
      <c r="H179" s="73" cm="1">
        <f t="array" ref="H179">INDEX(SwapSold!$E$28:$T$35,Summary!K179,Summary!L179)</f>
        <v>-19420603.370575998</v>
      </c>
      <c r="I179" s="20" cm="1">
        <f t="array" ref="I179">INDEX('2hBatteryCM'!$E$28:$T$35,Summary!K179,Summary!L179)</f>
        <v>2549108.4900179543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Snowy Delayed</v>
      </c>
      <c r="C180" t="s">
        <v>65</v>
      </c>
      <c r="D180" t="str">
        <f t="shared" si="4"/>
        <v>avg</v>
      </c>
      <c r="E180" t="str">
        <f t="shared" si="13"/>
        <v>Cal-27</v>
      </c>
      <c r="F180" t="s">
        <v>45</v>
      </c>
      <c r="G180" s="73" cm="1">
        <f t="array" ref="G180">INDEX(PPAcfd!$E$28:$T$35,Summary!K180,Summary!L180)</f>
        <v>2991995.7434511348</v>
      </c>
      <c r="H180" s="73" cm="1">
        <f t="array" ref="H180">INDEX(SwapSold!$E$28:$T$35,Summary!K180,Summary!L180)</f>
        <v>-202767.25795169451</v>
      </c>
      <c r="I180" s="20" cm="1">
        <f t="array" ref="I180">INDEX('2hBatteryCM'!$E$28:$T$35,Summary!K180,Summary!L180)</f>
        <v>6688749.8381187338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Snowy Delayed</v>
      </c>
      <c r="C181" t="s">
        <v>65</v>
      </c>
      <c r="D181">
        <f t="shared" si="4"/>
        <v>1</v>
      </c>
      <c r="E181" t="str">
        <f t="shared" si="13"/>
        <v>Cal-28</v>
      </c>
      <c r="F181" t="s">
        <v>45</v>
      </c>
      <c r="G181" s="73" cm="1">
        <f t="array" ref="G181">INDEX(PPAcfd!$E$28:$T$35,Summary!K181,Summary!L181)</f>
        <v>15827890.600432249</v>
      </c>
      <c r="H181" s="73" cm="1">
        <f t="array" ref="H181">INDEX(SwapSold!$E$28:$T$35,Summary!K181,Summary!L181)</f>
        <v>18271930.600384772</v>
      </c>
      <c r="I181" s="20" cm="1">
        <f t="array" ref="I181">INDEX('2hBatteryCM'!$E$28:$T$35,Summary!K181,Summary!L181)</f>
        <v>12074551.634173758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Snowy Delayed</v>
      </c>
      <c r="C182" t="s">
        <v>65</v>
      </c>
      <c r="D182">
        <f t="shared" si="4"/>
        <v>0.95</v>
      </c>
      <c r="E182" t="str">
        <f t="shared" si="13"/>
        <v>Cal-28</v>
      </c>
      <c r="F182" t="s">
        <v>45</v>
      </c>
      <c r="G182" s="73" cm="1">
        <f t="array" ref="G182">INDEX(PPAcfd!$E$28:$T$35,Summary!K182,Summary!L182)</f>
        <v>9305354.4005090594</v>
      </c>
      <c r="H182" s="73" cm="1">
        <f t="array" ref="H182">INDEX(SwapSold!$E$28:$T$35,Summary!K182,Summary!L182)</f>
        <v>7815614.4927128935</v>
      </c>
      <c r="I182" s="20" cm="1">
        <f t="array" ref="I182">INDEX('2hBatteryCM'!$E$28:$T$35,Summary!K182,Summary!L182)</f>
        <v>9257892.8834547233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Snowy Delayed</v>
      </c>
      <c r="C183" t="s">
        <v>65</v>
      </c>
      <c r="D183">
        <f t="shared" si="4"/>
        <v>0.75</v>
      </c>
      <c r="E183" t="str">
        <f t="shared" si="13"/>
        <v>Cal-28</v>
      </c>
      <c r="F183" t="s">
        <v>45</v>
      </c>
      <c r="G183" s="73" cm="1">
        <f t="array" ref="G183">INDEX(PPAcfd!$E$28:$T$35,Summary!K183,Summary!L183)</f>
        <v>4792433.3152985778</v>
      </c>
      <c r="H183" s="73" cm="1">
        <f t="array" ref="H183">INDEX(SwapSold!$E$28:$T$35,Summary!K183,Summary!L183)</f>
        <v>3309870.9937850568</v>
      </c>
      <c r="I183" s="20" cm="1">
        <f t="array" ref="I183">INDEX('2hBatteryCM'!$E$28:$T$35,Summary!K183,Summary!L183)</f>
        <v>7923662.570915278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Snowy Delayed</v>
      </c>
      <c r="C184" t="s">
        <v>65</v>
      </c>
      <c r="D184">
        <f t="shared" si="4"/>
        <v>0.5</v>
      </c>
      <c r="E184" t="str">
        <f t="shared" si="13"/>
        <v>Cal-28</v>
      </c>
      <c r="F184" t="s">
        <v>45</v>
      </c>
      <c r="G184" s="73" cm="1">
        <f t="array" ref="G184">INDEX(PPAcfd!$E$28:$T$35,Summary!K184,Summary!L184)</f>
        <v>1732627.7362880211</v>
      </c>
      <c r="H184" s="73" cm="1">
        <f t="array" ref="H184">INDEX(SwapSold!$E$28:$T$35,Summary!K184,Summary!L184)</f>
        <v>3.12070369545836E-9</v>
      </c>
      <c r="I184" s="20" cm="1">
        <f t="array" ref="I184">INDEX('2hBatteryCM'!$E$28:$T$35,Summary!K184,Summary!L184)</f>
        <v>6934824.9228759455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Snowy Delayed</v>
      </c>
      <c r="C185" t="s">
        <v>65</v>
      </c>
      <c r="D185">
        <f t="shared" si="4"/>
        <v>0.25</v>
      </c>
      <c r="E185" t="str">
        <f t="shared" si="13"/>
        <v>Cal-28</v>
      </c>
      <c r="F185" t="s">
        <v>45</v>
      </c>
      <c r="G185" s="73" cm="1">
        <f t="array" ref="G185">INDEX(PPAcfd!$E$28:$T$35,Summary!K185,Summary!L185)</f>
        <v>-930593.61908140173</v>
      </c>
      <c r="H185" s="73" cm="1">
        <f t="array" ref="H185">INDEX(SwapSold!$E$28:$T$35,Summary!K185,Summary!L185)</f>
        <v>-3469054.3361080666</v>
      </c>
      <c r="I185" s="20" cm="1">
        <f t="array" ref="I185">INDEX('2hBatteryCM'!$E$28:$T$35,Summary!K185,Summary!L185)</f>
        <v>5876862.5584964119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Snowy Delayed</v>
      </c>
      <c r="C186" t="s">
        <v>65</v>
      </c>
      <c r="D186">
        <f t="shared" si="4"/>
        <v>0.05</v>
      </c>
      <c r="E186" t="str">
        <f t="shared" si="13"/>
        <v>Cal-28</v>
      </c>
      <c r="F186" t="s">
        <v>45</v>
      </c>
      <c r="G186" s="73" cm="1">
        <f t="array" ref="G186">INDEX(PPAcfd!$E$28:$T$35,Summary!K186,Summary!L186)</f>
        <v>-3994528.0366140506</v>
      </c>
      <c r="H186" s="73" cm="1">
        <f t="array" ref="H186">INDEX(SwapSold!$E$28:$T$35,Summary!K186,Summary!L186)</f>
        <v>-8107239.1976443641</v>
      </c>
      <c r="I186" s="20" cm="1">
        <f t="array" ref="I186">INDEX('2hBatteryCM'!$E$28:$T$35,Summary!K186,Summary!L186)</f>
        <v>4535106.467385604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Snowy Delayed</v>
      </c>
      <c r="C187" t="s">
        <v>65</v>
      </c>
      <c r="D187">
        <f t="shared" si="4"/>
        <v>0</v>
      </c>
      <c r="E187" t="str">
        <f t="shared" si="13"/>
        <v>Cal-28</v>
      </c>
      <c r="F187" t="s">
        <v>45</v>
      </c>
      <c r="G187" s="73" cm="1">
        <f t="array" ref="G187">INDEX(PPAcfd!$E$28:$T$35,Summary!K187,Summary!L187)</f>
        <v>-6874262.8818068393</v>
      </c>
      <c r="H187" s="73" cm="1">
        <f t="array" ref="H187">INDEX(SwapSold!$E$28:$T$35,Summary!K187,Summary!L187)</f>
        <v>-18827181.622181423</v>
      </c>
      <c r="I187" s="20" cm="1">
        <f t="array" ref="I187">INDEX('2hBatteryCM'!$E$28:$T$35,Summary!K187,Summary!L187)</f>
        <v>2789355.6322819307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Snowy Delayed</v>
      </c>
      <c r="C188" t="s">
        <v>65</v>
      </c>
      <c r="D188" t="str">
        <f t="shared" si="4"/>
        <v>avg</v>
      </c>
      <c r="E188" t="str">
        <f t="shared" si="13"/>
        <v>Cal-28</v>
      </c>
      <c r="F188" t="s">
        <v>45</v>
      </c>
      <c r="G188" s="73" cm="1">
        <f t="array" ref="G188">INDEX(PPAcfd!$E$28:$T$35,Summary!K188,Summary!L188)</f>
        <v>2056046.6035921292</v>
      </c>
      <c r="H188" s="73" cm="1">
        <f t="array" ref="H188">INDEX(SwapSold!$E$28:$T$35,Summary!K188,Summary!L188)</f>
        <v>-84131.710327514345</v>
      </c>
      <c r="I188" s="20" cm="1">
        <f t="array" ref="I188">INDEX('2hBatteryCM'!$E$28:$T$35,Summary!K188,Summary!L188)</f>
        <v>6908689.5176952053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Snowy Delayed</v>
      </c>
      <c r="C189" t="s">
        <v>65</v>
      </c>
      <c r="D189">
        <f t="shared" si="4"/>
        <v>1</v>
      </c>
      <c r="E189" t="str">
        <f t="shared" si="13"/>
        <v>Cal-29</v>
      </c>
      <c r="F189" t="s">
        <v>45</v>
      </c>
      <c r="G189" s="73" cm="1">
        <f t="array" ref="G189">INDEX(PPAcfd!$E$28:$T$35,Summary!K189,Summary!L189)</f>
        <v>19869465.255035494</v>
      </c>
      <c r="H189" s="73" cm="1">
        <f t="array" ref="H189">INDEX(SwapSold!$E$28:$T$35,Summary!K189,Summary!L189)</f>
        <v>20202905.516675565</v>
      </c>
      <c r="I189" s="20" cm="1">
        <f t="array" ref="I189">INDEX('2hBatteryCM'!$E$28:$T$35,Summary!K189,Summary!L189)</f>
        <v>11136105.992358321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Snowy Delayed</v>
      </c>
      <c r="C190" t="s">
        <v>65</v>
      </c>
      <c r="D190">
        <f t="shared" si="4"/>
        <v>0.95</v>
      </c>
      <c r="E190" t="str">
        <f t="shared" si="13"/>
        <v>Cal-29</v>
      </c>
      <c r="F190" t="s">
        <v>45</v>
      </c>
      <c r="G190" s="73" cm="1">
        <f t="array" ref="G190">INDEX(PPAcfd!$E$28:$T$35,Summary!K190,Summary!L190)</f>
        <v>10691498.847554307</v>
      </c>
      <c r="H190" s="73" cm="1">
        <f t="array" ref="H190">INDEX(SwapSold!$E$28:$T$35,Summary!K190,Summary!L190)</f>
        <v>8735659.9616551697</v>
      </c>
      <c r="I190" s="20" cm="1">
        <f t="array" ref="I190">INDEX('2hBatteryCM'!$E$28:$T$35,Summary!K190,Summary!L190)</f>
        <v>7600243.0096420236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Snowy Delayed</v>
      </c>
      <c r="C191" t="s">
        <v>65</v>
      </c>
      <c r="D191">
        <f t="shared" si="4"/>
        <v>0.75</v>
      </c>
      <c r="E191" t="str">
        <f t="shared" si="13"/>
        <v>Cal-29</v>
      </c>
      <c r="F191" t="s">
        <v>45</v>
      </c>
      <c r="G191" s="73" cm="1">
        <f t="array" ref="G191">INDEX(PPAcfd!$E$28:$T$35,Summary!K191,Summary!L191)</f>
        <v>5580835.8501615552</v>
      </c>
      <c r="H191" s="73" cm="1">
        <f t="array" ref="H191">INDEX(SwapSold!$E$28:$T$35,Summary!K191,Summary!L191)</f>
        <v>3741763.3972953106</v>
      </c>
      <c r="I191" s="20" cm="1">
        <f t="array" ref="I191">INDEX('2hBatteryCM'!$E$28:$T$35,Summary!K191,Summary!L191)</f>
        <v>6506621.163843967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Snowy Delayed</v>
      </c>
      <c r="C192" t="s">
        <v>65</v>
      </c>
      <c r="D192">
        <f t="shared" si="4"/>
        <v>0.5</v>
      </c>
      <c r="E192" t="str">
        <f t="shared" si="13"/>
        <v>Cal-29</v>
      </c>
      <c r="F192" t="s">
        <v>45</v>
      </c>
      <c r="G192" s="73" cm="1">
        <f t="array" ref="G192">INDEX(PPAcfd!$E$28:$T$35,Summary!K192,Summary!L192)</f>
        <v>2599173.4200793481</v>
      </c>
      <c r="H192" s="73" cm="1">
        <f t="array" ref="H192">INDEX(SwapSold!$E$28:$T$35,Summary!K192,Summary!L192)</f>
        <v>3.1121771826292388E-9</v>
      </c>
      <c r="I192" s="20" cm="1">
        <f t="array" ref="I192">INDEX('2hBatteryCM'!$E$28:$T$35,Summary!K192,Summary!L192)</f>
        <v>5719861.0715086237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Snowy Delayed</v>
      </c>
      <c r="C193" t="s">
        <v>65</v>
      </c>
      <c r="D193">
        <f t="shared" si="4"/>
        <v>0.25</v>
      </c>
      <c r="E193" t="str">
        <f t="shared" si="13"/>
        <v>Cal-29</v>
      </c>
      <c r="F193" t="s">
        <v>45</v>
      </c>
      <c r="G193" s="73" cm="1">
        <f t="array" ref="G193">INDEX(PPAcfd!$E$28:$T$35,Summary!K193,Summary!L193)</f>
        <v>-254159.95176934003</v>
      </c>
      <c r="H193" s="73" cm="1">
        <f t="array" ref="H193">INDEX(SwapSold!$E$28:$T$35,Summary!K193,Summary!L193)</f>
        <v>-3732803.8658661745</v>
      </c>
      <c r="I193" s="20" cm="1">
        <f t="array" ref="I193">INDEX('2hBatteryCM'!$E$28:$T$35,Summary!K193,Summary!L193)</f>
        <v>4911199.9997344473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Snowy Delayed</v>
      </c>
      <c r="C194" t="s">
        <v>65</v>
      </c>
      <c r="D194">
        <f t="shared" si="4"/>
        <v>0.05</v>
      </c>
      <c r="E194" t="str">
        <f t="shared" si="13"/>
        <v>Cal-29</v>
      </c>
      <c r="F194" t="s">
        <v>45</v>
      </c>
      <c r="G194" s="73" cm="1">
        <f t="array" ref="G194">INDEX(PPAcfd!$E$28:$T$35,Summary!K194,Summary!L194)</f>
        <v>-3189470.1202367423</v>
      </c>
      <c r="H194" s="73" cm="1">
        <f t="array" ref="H194">INDEX(SwapSold!$E$28:$T$35,Summary!K194,Summary!L194)</f>
        <v>-9148943.4577283431</v>
      </c>
      <c r="I194" s="20" cm="1">
        <f t="array" ref="I194">INDEX('2hBatteryCM'!$E$28:$T$35,Summary!K194,Summary!L194)</f>
        <v>3815727.9526550937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Snowy Delayed</v>
      </c>
      <c r="C195" t="s">
        <v>65</v>
      </c>
      <c r="D195">
        <f t="shared" si="4"/>
        <v>0</v>
      </c>
      <c r="E195" t="str">
        <f t="shared" si="13"/>
        <v>Cal-29</v>
      </c>
      <c r="F195" t="s">
        <v>45</v>
      </c>
      <c r="G195" s="73" cm="1">
        <f t="array" ref="G195">INDEX(PPAcfd!$E$28:$T$35,Summary!K195,Summary!L195)</f>
        <v>-6987996.0377677213</v>
      </c>
      <c r="H195" s="73" cm="1">
        <f t="array" ref="H195">INDEX(SwapSold!$E$28:$T$35,Summary!K195,Summary!L195)</f>
        <v>-24640980.361433499</v>
      </c>
      <c r="I195" s="20" cm="1">
        <f t="array" ref="I195">INDEX('2hBatteryCM'!$E$28:$T$35,Summary!K195,Summary!L195)</f>
        <v>2167208.3059594869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Snowy Delayed</v>
      </c>
      <c r="C196" t="s">
        <v>65</v>
      </c>
      <c r="D196" t="str">
        <f t="shared" si="4"/>
        <v>avg</v>
      </c>
      <c r="E196" t="str">
        <f t="shared" si="13"/>
        <v>Cal-29</v>
      </c>
      <c r="F196" t="s">
        <v>45</v>
      </c>
      <c r="G196" s="73" cm="1">
        <f t="array" ref="G196">INDEX(PPAcfd!$E$28:$T$35,Summary!K196,Summary!L196)</f>
        <v>2886213.5198522406</v>
      </c>
      <c r="H196" s="73" cm="1">
        <f t="array" ref="H196">INDEX(SwapSold!$E$28:$T$35,Summary!K196,Summary!L196)</f>
        <v>-52466.581813207187</v>
      </c>
      <c r="I196" s="20" cm="1">
        <f t="array" ref="I196">INDEX('2hBatteryCM'!$E$28:$T$35,Summary!K196,Summary!L196)</f>
        <v>5714231.6540917857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Snowy Delayed</v>
      </c>
      <c r="C197" t="s">
        <v>65</v>
      </c>
      <c r="D197">
        <f t="shared" si="4"/>
        <v>1</v>
      </c>
      <c r="E197" t="str">
        <f t="shared" si="13"/>
        <v>Cal-30</v>
      </c>
      <c r="F197" t="s">
        <v>45</v>
      </c>
      <c r="G197" s="73" cm="1">
        <f t="array" ref="G197">INDEX(PPAcfd!$E$28:$T$35,Summary!K197,Summary!L197)</f>
        <v>19489153.339314796</v>
      </c>
      <c r="H197" s="73" cm="1">
        <f t="array" ref="H197">INDEX(SwapSold!$E$28:$T$35,Summary!K197,Summary!L197)</f>
        <v>22770976.504784379</v>
      </c>
      <c r="I197" s="20" cm="1">
        <f t="array" ref="I197">INDEX('2hBatteryCM'!$E$28:$T$35,Summary!K197,Summary!L197)</f>
        <v>10265233.093764074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Snowy Delayed</v>
      </c>
      <c r="C198" t="s">
        <v>65</v>
      </c>
      <c r="D198">
        <f t="shared" si="4"/>
        <v>0.95</v>
      </c>
      <c r="E198" t="str">
        <f t="shared" si="13"/>
        <v>Cal-30</v>
      </c>
      <c r="F198" t="s">
        <v>45</v>
      </c>
      <c r="G198" s="73" cm="1">
        <f t="array" ref="G198">INDEX(PPAcfd!$E$28:$T$35,Summary!K198,Summary!L198)</f>
        <v>12266731.37917565</v>
      </c>
      <c r="H198" s="73" cm="1">
        <f t="array" ref="H198">INDEX(SwapSold!$E$28:$T$35,Summary!K198,Summary!L198)</f>
        <v>9578555.5343183409</v>
      </c>
      <c r="I198" s="20" cm="1">
        <f t="array" ref="I198">INDEX('2hBatteryCM'!$E$28:$T$35,Summary!K198,Summary!L198)</f>
        <v>8006532.4629420256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Snowy Delayed</v>
      </c>
      <c r="C199" t="s">
        <v>65</v>
      </c>
      <c r="D199">
        <f t="shared" si="4"/>
        <v>0.75</v>
      </c>
      <c r="E199" t="str">
        <f t="shared" si="13"/>
        <v>Cal-30</v>
      </c>
      <c r="F199" t="s">
        <v>45</v>
      </c>
      <c r="G199" s="73" cm="1">
        <f t="array" ref="G199">INDEX(PPAcfd!$E$28:$T$35,Summary!K199,Summary!L199)</f>
        <v>6826786.6713138474</v>
      </c>
      <c r="H199" s="73" cm="1">
        <f t="array" ref="H199">INDEX(SwapSold!$E$28:$T$35,Summary!K199,Summary!L199)</f>
        <v>4054798.7642971887</v>
      </c>
      <c r="I199" s="20" cm="1">
        <f t="array" ref="I199">INDEX('2hBatteryCM'!$E$28:$T$35,Summary!K199,Summary!L199)</f>
        <v>6899348.3171391934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Snowy Delayed</v>
      </c>
      <c r="C200" t="s">
        <v>65</v>
      </c>
      <c r="D200">
        <f t="shared" si="4"/>
        <v>0.5</v>
      </c>
      <c r="E200" t="str">
        <f t="shared" si="13"/>
        <v>Cal-30</v>
      </c>
      <c r="F200" t="s">
        <v>45</v>
      </c>
      <c r="G200" s="73" cm="1">
        <f t="array" ref="G200">INDEX(PPAcfd!$E$28:$T$35,Summary!K200,Summary!L200)</f>
        <v>3509930.8834085213</v>
      </c>
      <c r="H200" s="73" cm="1">
        <f t="array" ref="H200">INDEX(SwapSold!$E$28:$T$35,Summary!K200,Summary!L200)</f>
        <v>3.1121771826292388E-9</v>
      </c>
      <c r="I200" s="20" cm="1">
        <f t="array" ref="I200">INDEX('2hBatteryCM'!$E$28:$T$35,Summary!K200,Summary!L200)</f>
        <v>6095663.5873336382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Snowy Delayed</v>
      </c>
      <c r="C201" t="s">
        <v>65</v>
      </c>
      <c r="D201">
        <f t="shared" si="4"/>
        <v>0.25</v>
      </c>
      <c r="E201" t="str">
        <f t="shared" si="13"/>
        <v>Cal-30</v>
      </c>
      <c r="F201" t="s">
        <v>45</v>
      </c>
      <c r="G201" s="73" cm="1">
        <f t="array" ref="G201">INDEX(PPAcfd!$E$28:$T$35,Summary!K201,Summary!L201)</f>
        <v>632770.53457829857</v>
      </c>
      <c r="H201" s="73" cm="1">
        <f t="array" ref="H201">INDEX(SwapSold!$E$28:$T$35,Summary!K201,Summary!L201)</f>
        <v>-4043501.8648801791</v>
      </c>
      <c r="I201" s="20" cm="1">
        <f t="array" ref="I201">INDEX('2hBatteryCM'!$E$28:$T$35,Summary!K201,Summary!L201)</f>
        <v>5296302.5096710688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Snowy Delayed</v>
      </c>
      <c r="C202" t="s">
        <v>65</v>
      </c>
      <c r="D202">
        <f t="shared" si="4"/>
        <v>0.05</v>
      </c>
      <c r="E202" t="str">
        <f t="shared" si="13"/>
        <v>Cal-30</v>
      </c>
      <c r="F202" t="s">
        <v>45</v>
      </c>
      <c r="G202" s="73" cm="1">
        <f t="array" ref="G202">INDEX(PPAcfd!$E$28:$T$35,Summary!K202,Summary!L202)</f>
        <v>-2880676.2050992972</v>
      </c>
      <c r="H202" s="73" cm="1">
        <f t="array" ref="H202">INDEX(SwapSold!$E$28:$T$35,Summary!K202,Summary!L202)</f>
        <v>-9681958.0215913169</v>
      </c>
      <c r="I202" s="20" cm="1">
        <f t="array" ref="I202">INDEX('2hBatteryCM'!$E$28:$T$35,Summary!K202,Summary!L202)</f>
        <v>4206975.2619630788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Snowy Delayed</v>
      </c>
      <c r="C203" t="s">
        <v>65</v>
      </c>
      <c r="D203">
        <f t="shared" si="4"/>
        <v>0</v>
      </c>
      <c r="E203" t="str">
        <f t="shared" si="13"/>
        <v>Cal-30</v>
      </c>
      <c r="F203" t="s">
        <v>45</v>
      </c>
      <c r="G203" s="73" cm="1">
        <f t="array" ref="G203">INDEX(PPAcfd!$E$28:$T$35,Summary!K203,Summary!L203)</f>
        <v>-6668244.8152512982</v>
      </c>
      <c r="H203" s="73" cm="1">
        <f t="array" ref="H203">INDEX(SwapSold!$E$28:$T$35,Summary!K203,Summary!L203)</f>
        <v>-22041997.253274843</v>
      </c>
      <c r="I203" s="20" cm="1">
        <f t="array" ref="I203">INDEX('2hBatteryCM'!$E$28:$T$35,Summary!K203,Summary!L203)</f>
        <v>2694651.7847050168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Snowy Delayed</v>
      </c>
      <c r="C204" t="s">
        <v>65</v>
      </c>
      <c r="D204" t="str">
        <f t="shared" si="4"/>
        <v>avg</v>
      </c>
      <c r="E204" t="str">
        <f t="shared" si="13"/>
        <v>Cal-30</v>
      </c>
      <c r="F204" t="s">
        <v>45</v>
      </c>
      <c r="G204" s="73" cm="1">
        <f t="array" ref="G204">INDEX(PPAcfd!$E$28:$T$35,Summary!K204,Summary!L204)</f>
        <v>3897383.451761981</v>
      </c>
      <c r="H204" s="73" cm="1">
        <f t="array" ref="H204">INDEX(SwapSold!$E$28:$T$35,Summary!K204,Summary!L204)</f>
        <v>-36652.630615036753</v>
      </c>
      <c r="I204" s="20" cm="1">
        <f t="array" ref="I204">INDEX('2hBatteryCM'!$E$28:$T$35,Summary!K204,Summary!L204)</f>
        <v>6100166.7764244992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Snowy Delayed</v>
      </c>
      <c r="C205" t="s">
        <v>65</v>
      </c>
      <c r="D205">
        <f t="shared" si="4"/>
        <v>1</v>
      </c>
      <c r="E205" t="str">
        <f t="shared" si="13"/>
        <v>Cal-31</v>
      </c>
      <c r="F205" t="s">
        <v>45</v>
      </c>
      <c r="G205" s="73" cm="1">
        <f t="array" ref="G205">INDEX(PPAcfd!$E$28:$T$35,Summary!K205,Summary!L205)</f>
        <v>20832842.478265584</v>
      </c>
      <c r="H205" s="73" cm="1">
        <f t="array" ref="H205">INDEX(SwapSold!$E$28:$T$35,Summary!K205,Summary!L205)</f>
        <v>24016300.067787934</v>
      </c>
      <c r="I205" s="20" cm="1">
        <f t="array" ref="I205">INDEX('2hBatteryCM'!$E$28:$T$35,Summary!K205,Summary!L205)</f>
        <v>11722063.4207066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Snowy Delayed</v>
      </c>
      <c r="C206" t="s">
        <v>65</v>
      </c>
      <c r="D206">
        <f t="shared" si="4"/>
        <v>0.95</v>
      </c>
      <c r="E206" t="str">
        <f t="shared" si="13"/>
        <v>Cal-31</v>
      </c>
      <c r="F206" t="s">
        <v>45</v>
      </c>
      <c r="G206" s="73" cm="1">
        <f t="array" ref="G206">INDEX(PPAcfd!$E$28:$T$35,Summary!K206,Summary!L206)</f>
        <v>10123344.762838557</v>
      </c>
      <c r="H206" s="73" cm="1">
        <f t="array" ref="H206">INDEX(SwapSold!$E$28:$T$35,Summary!K206,Summary!L206)</f>
        <v>10482338.749092817</v>
      </c>
      <c r="I206" s="20" cm="1">
        <f t="array" ref="I206">INDEX('2hBatteryCM'!$E$28:$T$35,Summary!K206,Summary!L206)</f>
        <v>8706282.4508779049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Snowy Delayed</v>
      </c>
      <c r="C207" t="s">
        <v>65</v>
      </c>
      <c r="D207">
        <f t="shared" si="4"/>
        <v>0.75</v>
      </c>
      <c r="E207" t="str">
        <f t="shared" si="13"/>
        <v>Cal-31</v>
      </c>
      <c r="F207" t="s">
        <v>45</v>
      </c>
      <c r="G207" s="73" cm="1">
        <f t="array" ref="G207">INDEX(PPAcfd!$E$28:$T$35,Summary!K207,Summary!L207)</f>
        <v>5253090.6436178247</v>
      </c>
      <c r="H207" s="73" cm="1">
        <f t="array" ref="H207">INDEX(SwapSold!$E$28:$T$35,Summary!K207,Summary!L207)</f>
        <v>4668336.7230965551</v>
      </c>
      <c r="I207" s="20" cm="1">
        <f t="array" ref="I207">INDEX('2hBatteryCM'!$E$28:$T$35,Summary!K207,Summary!L207)</f>
        <v>7468504.8139747437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Snowy Delayed</v>
      </c>
      <c r="C208" t="s">
        <v>65</v>
      </c>
      <c r="D208">
        <f t="shared" si="4"/>
        <v>0.5</v>
      </c>
      <c r="E208" t="str">
        <f t="shared" si="13"/>
        <v>Cal-31</v>
      </c>
      <c r="F208" t="s">
        <v>45</v>
      </c>
      <c r="G208" s="73" cm="1">
        <f t="array" ref="G208">INDEX(PPAcfd!$E$28:$T$35,Summary!K208,Summary!L208)</f>
        <v>1728811.697566994</v>
      </c>
      <c r="H208" s="73" cm="1">
        <f t="array" ref="H208">INDEX(SwapSold!$E$28:$T$35,Summary!K208,Summary!L208)</f>
        <v>3.1121771826292388E-9</v>
      </c>
      <c r="I208" s="20" cm="1">
        <f t="array" ref="I208">INDEX('2hBatteryCM'!$E$28:$T$35,Summary!K208,Summary!L208)</f>
        <v>6513064.2314726375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Snowy Delayed</v>
      </c>
      <c r="C209" t="s">
        <v>65</v>
      </c>
      <c r="D209">
        <f t="shared" si="4"/>
        <v>0.25</v>
      </c>
      <c r="E209" t="str">
        <f t="shared" si="13"/>
        <v>Cal-31</v>
      </c>
      <c r="F209" t="s">
        <v>45</v>
      </c>
      <c r="G209" s="73" cm="1">
        <f t="array" ref="G209">INDEX(PPAcfd!$E$28:$T$35,Summary!K209,Summary!L209)</f>
        <v>-1216930.7045058704</v>
      </c>
      <c r="H209" s="73" cm="1">
        <f t="array" ref="H209">INDEX(SwapSold!$E$28:$T$35,Summary!K209,Summary!L209)</f>
        <v>-5149388.3343602773</v>
      </c>
      <c r="I209" s="20" cm="1">
        <f t="array" ref="I209">INDEX('2hBatteryCM'!$E$28:$T$35,Summary!K209,Summary!L209)</f>
        <v>5623978.3454896323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Snowy Delayed</v>
      </c>
      <c r="C210" t="s">
        <v>65</v>
      </c>
      <c r="D210">
        <f t="shared" si="4"/>
        <v>0.05</v>
      </c>
      <c r="E210" t="str">
        <f t="shared" si="13"/>
        <v>Cal-31</v>
      </c>
      <c r="F210" t="s">
        <v>45</v>
      </c>
      <c r="G210" s="73" cm="1">
        <f t="array" ref="G210">INDEX(PPAcfd!$E$28:$T$35,Summary!K210,Summary!L210)</f>
        <v>-4317104.308586101</v>
      </c>
      <c r="H210" s="73" cm="1">
        <f t="array" ref="H210">INDEX(SwapSold!$E$28:$T$35,Summary!K210,Summary!L210)</f>
        <v>-12520774.594281441</v>
      </c>
      <c r="I210" s="20" cm="1">
        <f t="array" ref="I210">INDEX('2hBatteryCM'!$E$28:$T$35,Summary!K210,Summary!L210)</f>
        <v>4560674.7909138128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Snowy Delayed</v>
      </c>
      <c r="C211" t="s">
        <v>65</v>
      </c>
      <c r="D211">
        <f t="shared" si="4"/>
        <v>0</v>
      </c>
      <c r="E211" t="str">
        <f t="shared" si="13"/>
        <v>Cal-31</v>
      </c>
      <c r="F211" t="s">
        <v>45</v>
      </c>
      <c r="G211" s="73" cm="1">
        <f t="array" ref="G211">INDEX(PPAcfd!$E$28:$T$35,Summary!K211,Summary!L211)</f>
        <v>-8346402.7201032192</v>
      </c>
      <c r="H211" s="73" cm="1">
        <f t="array" ref="H211">INDEX(SwapSold!$E$28:$T$35,Summary!K211,Summary!L211)</f>
        <v>-29080573.888478611</v>
      </c>
      <c r="I211" s="20" cm="1">
        <f t="array" ref="I211">INDEX('2hBatteryCM'!$E$28:$T$35,Summary!K211,Summary!L211)</f>
        <v>3080867.7122790338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Snowy Delayed</v>
      </c>
      <c r="C212" t="s">
        <v>65</v>
      </c>
      <c r="D212" t="str">
        <f t="shared" si="4"/>
        <v>avg</v>
      </c>
      <c r="E212" t="str">
        <f t="shared" si="13"/>
        <v>Cal-31</v>
      </c>
      <c r="F212" t="s">
        <v>45</v>
      </c>
      <c r="G212" s="73" cm="1">
        <f t="array" ref="G212">INDEX(PPAcfd!$E$28:$T$35,Summary!K212,Summary!L212)</f>
        <v>2188029.4123940272</v>
      </c>
      <c r="H212" s="73" cm="1">
        <f t="array" ref="H212">INDEX(SwapSold!$E$28:$T$35,Summary!K212,Summary!L212)</f>
        <v>-411570.14446671994</v>
      </c>
      <c r="I212" s="20" cm="1">
        <f t="array" ref="I212">INDEX('2hBatteryCM'!$E$28:$T$35,Summary!K212,Summary!L212)</f>
        <v>6564913.1375755044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Snowy Delayed</v>
      </c>
      <c r="C213" t="s">
        <v>65</v>
      </c>
      <c r="D213">
        <f t="shared" si="4"/>
        <v>1</v>
      </c>
      <c r="E213" t="str">
        <f t="shared" si="13"/>
        <v>Cal-32</v>
      </c>
      <c r="F213" t="s">
        <v>45</v>
      </c>
      <c r="G213" s="73" cm="1">
        <f t="array" ref="G213">INDEX(PPAcfd!$E$28:$T$35,Summary!K213,Summary!L213)</f>
        <v>18701726.43371949</v>
      </c>
      <c r="H213" s="73" cm="1">
        <f t="array" ref="H213">INDEX(SwapSold!$E$28:$T$35,Summary!K213,Summary!L213)</f>
        <v>23350949.174286555</v>
      </c>
      <c r="I213" s="20" cm="1">
        <f t="array" ref="I213">INDEX('2hBatteryCM'!$E$28:$T$35,Summary!K213,Summary!L213)</f>
        <v>11263875.373884533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Snowy Delayed</v>
      </c>
      <c r="C214" t="s">
        <v>65</v>
      </c>
      <c r="D214">
        <f t="shared" si="4"/>
        <v>0.95</v>
      </c>
      <c r="E214" t="str">
        <f t="shared" si="13"/>
        <v>Cal-32</v>
      </c>
      <c r="F214" t="s">
        <v>45</v>
      </c>
      <c r="G214" s="73" cm="1">
        <f t="array" ref="G214">INDEX(PPAcfd!$E$28:$T$35,Summary!K214,Summary!L214)</f>
        <v>9226712.3939237613</v>
      </c>
      <c r="H214" s="73" cm="1">
        <f t="array" ref="H214">INDEX(SwapSold!$E$28:$T$35,Summary!K214,Summary!L214)</f>
        <v>11315332.85417681</v>
      </c>
      <c r="I214" s="20" cm="1">
        <f t="array" ref="I214">INDEX('2hBatteryCM'!$E$28:$T$35,Summary!K214,Summary!L214)</f>
        <v>8509352.7186800931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Snowy Delayed</v>
      </c>
      <c r="C215" t="s">
        <v>65</v>
      </c>
      <c r="D215">
        <f t="shared" si="4"/>
        <v>0.75</v>
      </c>
      <c r="E215" t="str">
        <f t="shared" si="13"/>
        <v>Cal-32</v>
      </c>
      <c r="F215" t="s">
        <v>45</v>
      </c>
      <c r="G215" s="73" cm="1">
        <f t="array" ref="G215">INDEX(PPAcfd!$E$28:$T$35,Summary!K215,Summary!L215)</f>
        <v>4775324.9763153801</v>
      </c>
      <c r="H215" s="73" cm="1">
        <f t="array" ref="H215">INDEX(SwapSold!$E$28:$T$35,Summary!K215,Summary!L215)</f>
        <v>4881244.2729461985</v>
      </c>
      <c r="I215" s="20" cm="1">
        <f t="array" ref="I215">INDEX('2hBatteryCM'!$E$28:$T$35,Summary!K215,Summary!L215)</f>
        <v>7401632.0616669077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Snowy Delayed</v>
      </c>
      <c r="C216" t="s">
        <v>65</v>
      </c>
      <c r="D216">
        <f t="shared" si="4"/>
        <v>0.5</v>
      </c>
      <c r="E216" t="str">
        <f t="shared" si="13"/>
        <v>Cal-32</v>
      </c>
      <c r="F216" t="s">
        <v>45</v>
      </c>
      <c r="G216" s="73" cm="1">
        <f t="array" ref="G216">INDEX(PPAcfd!$E$28:$T$35,Summary!K216,Summary!L216)</f>
        <v>1486281.2137962065</v>
      </c>
      <c r="H216" s="73" cm="1">
        <f t="array" ref="H216">INDEX(SwapSold!$E$28:$T$35,Summary!K216,Summary!L216)</f>
        <v>-3.12070369545836E-9</v>
      </c>
      <c r="I216" s="20" cm="1">
        <f t="array" ref="I216">INDEX('2hBatteryCM'!$E$28:$T$35,Summary!K216,Summary!L216)</f>
        <v>6533614.3562990483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Snowy Delayed</v>
      </c>
      <c r="C217" t="s">
        <v>65</v>
      </c>
      <c r="D217">
        <f t="shared" si="4"/>
        <v>0.25</v>
      </c>
      <c r="E217" t="str">
        <f t="shared" si="13"/>
        <v>Cal-32</v>
      </c>
      <c r="F217" t="s">
        <v>45</v>
      </c>
      <c r="G217" s="73" cm="1">
        <f t="array" ref="G217">INDEX(PPAcfd!$E$28:$T$35,Summary!K217,Summary!L217)</f>
        <v>-1597617.4745571162</v>
      </c>
      <c r="H217" s="73" cm="1">
        <f t="array" ref="H217">INDEX(SwapSold!$E$28:$T$35,Summary!K217,Summary!L217)</f>
        <v>-4787130.6368265757</v>
      </c>
      <c r="I217" s="20" cm="1">
        <f t="array" ref="I217">INDEX('2hBatteryCM'!$E$28:$T$35,Summary!K217,Summary!L217)</f>
        <v>5648668.0565602761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Snowy Delayed</v>
      </c>
      <c r="C218" t="s">
        <v>65</v>
      </c>
      <c r="D218">
        <f t="shared" si="4"/>
        <v>0.05</v>
      </c>
      <c r="E218" t="str">
        <f t="shared" si="13"/>
        <v>Cal-32</v>
      </c>
      <c r="F218" t="s">
        <v>45</v>
      </c>
      <c r="G218" s="73" cm="1">
        <f t="array" ref="G218">INDEX(PPAcfd!$E$28:$T$35,Summary!K218,Summary!L218)</f>
        <v>-4842401.2748107798</v>
      </c>
      <c r="H218" s="73" cm="1">
        <f t="array" ref="H218">INDEX(SwapSold!$E$28:$T$35,Summary!K218,Summary!L218)</f>
        <v>-11694489.103141051</v>
      </c>
      <c r="I218" s="20" cm="1">
        <f t="array" ref="I218">INDEX('2hBatteryCM'!$E$28:$T$35,Summary!K218,Summary!L218)</f>
        <v>4576859.2680455297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Snowy Delayed</v>
      </c>
      <c r="C219" t="s">
        <v>65</v>
      </c>
      <c r="D219">
        <f t="shared" si="4"/>
        <v>0</v>
      </c>
      <c r="E219" t="str">
        <f t="shared" si="13"/>
        <v>Cal-32</v>
      </c>
      <c r="F219" t="s">
        <v>45</v>
      </c>
      <c r="G219" s="73" cm="1">
        <f t="array" ref="G219">INDEX(PPAcfd!$E$28:$T$35,Summary!K219,Summary!L219)</f>
        <v>-8528448.5737847295</v>
      </c>
      <c r="H219" s="73" cm="1">
        <f t="array" ref="H219">INDEX(SwapSold!$E$28:$T$35,Summary!K219,Summary!L219)</f>
        <v>-24880636.230055206</v>
      </c>
      <c r="I219" s="20" cm="1">
        <f t="array" ref="I219">INDEX('2hBatteryCM'!$E$28:$T$35,Summary!K219,Summary!L219)</f>
        <v>3287160.8315097983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Snowy Delayed</v>
      </c>
      <c r="C220" t="s">
        <v>65</v>
      </c>
      <c r="D220" t="str">
        <f t="shared" si="4"/>
        <v>avg</v>
      </c>
      <c r="E220" t="str">
        <f t="shared" si="13"/>
        <v>Cal-32</v>
      </c>
      <c r="F220" t="s">
        <v>45</v>
      </c>
      <c r="G220" s="73" cm="1">
        <f t="array" ref="G220">INDEX(PPAcfd!$E$28:$T$35,Summary!K220,Summary!L220)</f>
        <v>1719772.0469739402</v>
      </c>
      <c r="H220" s="73" cm="1">
        <f t="array" ref="H220">INDEX(SwapSold!$E$28:$T$35,Summary!K220,Summary!L220)</f>
        <v>-50243.789388454883</v>
      </c>
      <c r="I220" s="20" cm="1">
        <f t="array" ref="I220">INDEX('2hBatteryCM'!$E$28:$T$35,Summary!K220,Summary!L220)</f>
        <v>6535647.3831156045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Snowy Delayed</v>
      </c>
      <c r="C221" t="s">
        <v>65</v>
      </c>
      <c r="D221">
        <f t="shared" si="4"/>
        <v>1</v>
      </c>
      <c r="E221" t="str">
        <f t="shared" si="13"/>
        <v>Cal-33</v>
      </c>
      <c r="F221" t="s">
        <v>45</v>
      </c>
      <c r="G221" s="73" cm="1">
        <f t="array" ref="G221">INDEX(PPAcfd!$E$28:$T$35,Summary!K221,Summary!L221)</f>
        <v>20857231.503883164</v>
      </c>
      <c r="H221" s="73" cm="1">
        <f t="array" ref="H221">INDEX(SwapSold!$E$28:$T$35,Summary!K221,Summary!L221)</f>
        <v>28257925.220733158</v>
      </c>
      <c r="I221" s="20" cm="1">
        <f t="array" ref="I221">INDEX('2hBatteryCM'!$E$28:$T$35,Summary!K221,Summary!L221)</f>
        <v>11683438.221812567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Snowy Delayed</v>
      </c>
      <c r="C222" t="s">
        <v>65</v>
      </c>
      <c r="D222">
        <f t="shared" si="4"/>
        <v>0.95</v>
      </c>
      <c r="E222" t="str">
        <f t="shared" si="13"/>
        <v>Cal-33</v>
      </c>
      <c r="F222" t="s">
        <v>45</v>
      </c>
      <c r="G222" s="73" cm="1">
        <f t="array" ref="G222">INDEX(PPAcfd!$E$28:$T$35,Summary!K222,Summary!L222)</f>
        <v>11537609.481098413</v>
      </c>
      <c r="H222" s="73" cm="1">
        <f t="array" ref="H222">INDEX(SwapSold!$E$28:$T$35,Summary!K222,Summary!L222)</f>
        <v>13169697.214306053</v>
      </c>
      <c r="I222" s="20" cm="1">
        <f t="array" ref="I222">INDEX('2hBatteryCM'!$E$28:$T$35,Summary!K222,Summary!L222)</f>
        <v>8978042.1510987505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Snowy Delayed</v>
      </c>
      <c r="C223" t="s">
        <v>65</v>
      </c>
      <c r="D223">
        <f t="shared" si="4"/>
        <v>0.75</v>
      </c>
      <c r="E223" t="str">
        <f t="shared" si="13"/>
        <v>Cal-33</v>
      </c>
      <c r="F223" t="s">
        <v>45</v>
      </c>
      <c r="G223" s="73" cm="1">
        <f t="array" ref="G223">INDEX(PPAcfd!$E$28:$T$35,Summary!K223,Summary!L223)</f>
        <v>7810278.0407031728</v>
      </c>
      <c r="H223" s="73" cm="1">
        <f t="array" ref="H223">INDEX(SwapSold!$E$28:$T$35,Summary!K223,Summary!L223)</f>
        <v>5673977.6742474698</v>
      </c>
      <c r="I223" s="20" cm="1">
        <f t="array" ref="I223">INDEX('2hBatteryCM'!$E$28:$T$35,Summary!K223,Summary!L223)</f>
        <v>8004175.8848163839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Snowy Delayed</v>
      </c>
      <c r="C224" t="s">
        <v>65</v>
      </c>
      <c r="D224">
        <f t="shared" si="4"/>
        <v>0.5</v>
      </c>
      <c r="E224" t="str">
        <f t="shared" si="13"/>
        <v>Cal-33</v>
      </c>
      <c r="F224" t="s">
        <v>45</v>
      </c>
      <c r="G224" s="73" cm="1">
        <f t="array" ref="G224">INDEX(PPAcfd!$E$28:$T$35,Summary!K224,Summary!L224)</f>
        <v>4394271.3972772807</v>
      </c>
      <c r="H224" s="73" cm="1">
        <f t="array" ref="H224">INDEX(SwapSold!$E$28:$T$35,Summary!K224,Summary!L224)</f>
        <v>171558.40143859372</v>
      </c>
      <c r="I224" s="20" cm="1">
        <f t="array" ref="I224">INDEX('2hBatteryCM'!$E$28:$T$35,Summary!K224,Summary!L224)</f>
        <v>7116660.3208921403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Snowy Delayed</v>
      </c>
      <c r="C225" t="s">
        <v>65</v>
      </c>
      <c r="D225">
        <f t="shared" si="4"/>
        <v>0.25</v>
      </c>
      <c r="E225" t="str">
        <f t="shared" si="13"/>
        <v>Cal-33</v>
      </c>
      <c r="F225" t="s">
        <v>45</v>
      </c>
      <c r="G225" s="73" cm="1">
        <f t="array" ref="G225">INDEX(PPAcfd!$E$28:$T$35,Summary!K225,Summary!L225)</f>
        <v>390309.90815923456</v>
      </c>
      <c r="H225" s="73" cm="1">
        <f t="array" ref="H225">INDEX(SwapSold!$E$28:$T$35,Summary!K225,Summary!L225)</f>
        <v>-4992690.010878128</v>
      </c>
      <c r="I225" s="20" cm="1">
        <f t="array" ref="I225">INDEX('2hBatteryCM'!$E$28:$T$35,Summary!K225,Summary!L225)</f>
        <v>6055160.9584835768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Snowy Delayed</v>
      </c>
      <c r="C226" t="s">
        <v>65</v>
      </c>
      <c r="D226">
        <f t="shared" si="4"/>
        <v>0.05</v>
      </c>
      <c r="E226" t="str">
        <f t="shared" si="13"/>
        <v>Cal-33</v>
      </c>
      <c r="F226" t="s">
        <v>45</v>
      </c>
      <c r="G226" s="73" cm="1">
        <f t="array" ref="G226">INDEX(PPAcfd!$E$28:$T$35,Summary!K226,Summary!L226)</f>
        <v>-3974854.9551821616</v>
      </c>
      <c r="H226" s="73" cm="1">
        <f t="array" ref="H226">INDEX(SwapSold!$E$28:$T$35,Summary!K226,Summary!L226)</f>
        <v>-11671431.516852535</v>
      </c>
      <c r="I226" s="20" cm="1">
        <f t="array" ref="I226">INDEX('2hBatteryCM'!$E$28:$T$35,Summary!K226,Summary!L226)</f>
        <v>4773673.3545980863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Snowy Delayed</v>
      </c>
      <c r="C227" t="s">
        <v>65</v>
      </c>
      <c r="D227">
        <f t="shared" si="4"/>
        <v>0</v>
      </c>
      <c r="E227" t="str">
        <f t="shared" si="13"/>
        <v>Cal-33</v>
      </c>
      <c r="F227" t="s">
        <v>45</v>
      </c>
      <c r="G227" s="73" cm="1">
        <f t="array" ref="G227">INDEX(PPAcfd!$E$28:$T$35,Summary!K227,Summary!L227)</f>
        <v>-8455655.4939168263</v>
      </c>
      <c r="H227" s="73" cm="1">
        <f t="array" ref="H227">INDEX(SwapSold!$E$28:$T$35,Summary!K227,Summary!L227)</f>
        <v>-24557244.205545213</v>
      </c>
      <c r="I227" s="20" cm="1">
        <f t="array" ref="I227">INDEX('2hBatteryCM'!$E$28:$T$35,Summary!K227,Summary!L227)</f>
        <v>3360730.9643408866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Snowy Delayed</v>
      </c>
      <c r="C228" t="s">
        <v>65</v>
      </c>
      <c r="D228" t="str">
        <f t="shared" si="4"/>
        <v>avg</v>
      </c>
      <c r="E228" t="str">
        <f t="shared" si="13"/>
        <v>Cal-33</v>
      </c>
      <c r="F228" t="s">
        <v>45</v>
      </c>
      <c r="G228" s="73" cm="1">
        <f t="array" ref="G228">INDEX(PPAcfd!$E$28:$T$35,Summary!K228,Summary!L228)</f>
        <v>4100195.8354958459</v>
      </c>
      <c r="H228" s="73" cm="1">
        <f t="array" ref="H228">INDEX(SwapSold!$E$28:$T$35,Summary!K228,Summary!L228)</f>
        <v>418733.10239289654</v>
      </c>
      <c r="I228" s="20" cm="1">
        <f t="array" ref="I228">INDEX('2hBatteryCM'!$E$28:$T$35,Summary!K228,Summary!L228)</f>
        <v>7008878.7934464626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Snowy Delayed</v>
      </c>
      <c r="C229" t="s">
        <v>65</v>
      </c>
      <c r="D229">
        <f t="shared" si="4"/>
        <v>1</v>
      </c>
      <c r="E229" t="str">
        <f t="shared" si="13"/>
        <v>Cal-34</v>
      </c>
      <c r="F229" t="s">
        <v>45</v>
      </c>
      <c r="G229" s="73" cm="1">
        <f t="array" ref="G229">INDEX(PPAcfd!$E$28:$T$35,Summary!K229,Summary!L229)</f>
        <v>20892944.286371373</v>
      </c>
      <c r="H229" s="73" cm="1">
        <f t="array" ref="H229">INDEX(SwapSold!$E$28:$T$35,Summary!K229,Summary!L229)</f>
        <v>24881631.072753306</v>
      </c>
      <c r="I229" s="20" cm="1">
        <f t="array" ref="I229">INDEX('2hBatteryCM'!$E$28:$T$35,Summary!K229,Summary!L229)</f>
        <v>11572598.425502378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Snowy Delayed</v>
      </c>
      <c r="C230" t="s">
        <v>65</v>
      </c>
      <c r="D230">
        <f t="shared" si="4"/>
        <v>0.95</v>
      </c>
      <c r="E230" t="str">
        <f t="shared" si="13"/>
        <v>Cal-34</v>
      </c>
      <c r="F230" t="s">
        <v>45</v>
      </c>
      <c r="G230" s="73" cm="1">
        <f t="array" ref="G230">INDEX(PPAcfd!$E$28:$T$35,Summary!K230,Summary!L230)</f>
        <v>11358543.937722774</v>
      </c>
      <c r="H230" s="73" cm="1">
        <f t="array" ref="H230">INDEX(SwapSold!$E$28:$T$35,Summary!K230,Summary!L230)</f>
        <v>14346473.654232152</v>
      </c>
      <c r="I230" s="20" cm="1">
        <f t="array" ref="I230">INDEX('2hBatteryCM'!$E$28:$T$35,Summary!K230,Summary!L230)</f>
        <v>8942577.0874172151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Snowy Delayed</v>
      </c>
      <c r="C231" t="s">
        <v>65</v>
      </c>
      <c r="D231">
        <f t="shared" si="4"/>
        <v>0.75</v>
      </c>
      <c r="E231" t="str">
        <f t="shared" si="13"/>
        <v>Cal-34</v>
      </c>
      <c r="F231" t="s">
        <v>45</v>
      </c>
      <c r="G231" s="73" cm="1">
        <f t="array" ref="G231">INDEX(PPAcfd!$E$28:$T$35,Summary!K231,Summary!L231)</f>
        <v>8025783.6129587814</v>
      </c>
      <c r="H231" s="73" cm="1">
        <f t="array" ref="H231">INDEX(SwapSold!$E$28:$T$35,Summary!K231,Summary!L231)</f>
        <v>6034546.9996733218</v>
      </c>
      <c r="I231" s="20" cm="1">
        <f t="array" ref="I231">INDEX('2hBatteryCM'!$E$28:$T$35,Summary!K231,Summary!L231)</f>
        <v>8067369.5355289029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Snowy Delayed</v>
      </c>
      <c r="C232" t="s">
        <v>65</v>
      </c>
      <c r="D232">
        <f t="shared" si="4"/>
        <v>0.5</v>
      </c>
      <c r="E232" t="str">
        <f t="shared" si="13"/>
        <v>Cal-34</v>
      </c>
      <c r="F232" t="s">
        <v>45</v>
      </c>
      <c r="G232" s="73" cm="1">
        <f t="array" ref="G232">INDEX(PPAcfd!$E$28:$T$35,Summary!K232,Summary!L232)</f>
        <v>4804942.7065602122</v>
      </c>
      <c r="H232" s="73" cm="1">
        <f t="array" ref="H232">INDEX(SwapSold!$E$28:$T$35,Summary!K232,Summary!L232)</f>
        <v>3.1121771826292388E-9</v>
      </c>
      <c r="I232" s="20" cm="1">
        <f t="array" ref="I232">INDEX('2hBatteryCM'!$E$28:$T$35,Summary!K232,Summary!L232)</f>
        <v>7220930.7611071831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Snowy Delayed</v>
      </c>
      <c r="C233" t="s">
        <v>65</v>
      </c>
      <c r="D233">
        <f t="shared" si="4"/>
        <v>0.25</v>
      </c>
      <c r="E233" t="str">
        <f t="shared" si="13"/>
        <v>Cal-34</v>
      </c>
      <c r="F233" t="s">
        <v>45</v>
      </c>
      <c r="G233" s="73" cm="1">
        <f t="array" ref="G233">INDEX(PPAcfd!$E$28:$T$35,Summary!K233,Summary!L233)</f>
        <v>251483.26074101179</v>
      </c>
      <c r="H233" s="73" cm="1">
        <f t="array" ref="H233">INDEX(SwapSold!$E$28:$T$35,Summary!K233,Summary!L233)</f>
        <v>-5032965.6126225628</v>
      </c>
      <c r="I233" s="20" cm="1">
        <f t="array" ref="I233">INDEX('2hBatteryCM'!$E$28:$T$35,Summary!K233,Summary!L233)</f>
        <v>6069149.6416346356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Snowy Delayed</v>
      </c>
      <c r="C234" t="s">
        <v>65</v>
      </c>
      <c r="D234">
        <f t="shared" si="4"/>
        <v>0.05</v>
      </c>
      <c r="E234" t="str">
        <f t="shared" si="13"/>
        <v>Cal-34</v>
      </c>
      <c r="F234" t="s">
        <v>45</v>
      </c>
      <c r="G234" s="73" cm="1">
        <f t="array" ref="G234">INDEX(PPAcfd!$E$28:$T$35,Summary!K234,Summary!L234)</f>
        <v>-5207144.4151549069</v>
      </c>
      <c r="H234" s="73" cm="1">
        <f t="array" ref="H234">INDEX(SwapSold!$E$28:$T$35,Summary!K234,Summary!L234)</f>
        <v>-11121458.053075179</v>
      </c>
      <c r="I234" s="20" cm="1">
        <f t="array" ref="I234">INDEX('2hBatteryCM'!$E$28:$T$35,Summary!K234,Summary!L234)</f>
        <v>4614108.7503068838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Snowy Delayed</v>
      </c>
      <c r="C235" t="s">
        <v>65</v>
      </c>
      <c r="D235">
        <f t="shared" si="4"/>
        <v>0</v>
      </c>
      <c r="E235" t="str">
        <f t="shared" si="13"/>
        <v>Cal-34</v>
      </c>
      <c r="F235" t="s">
        <v>45</v>
      </c>
      <c r="G235" s="73" cm="1">
        <f t="array" ref="G235">INDEX(PPAcfd!$E$28:$T$35,Summary!K235,Summary!L235)</f>
        <v>-9432885.5968844593</v>
      </c>
      <c r="H235" s="73" cm="1">
        <f t="array" ref="H235">INDEX(SwapSold!$E$28:$T$35,Summary!K235,Summary!L235)</f>
        <v>-25768529.31142218</v>
      </c>
      <c r="I235" s="20" cm="1">
        <f t="array" ref="I235">INDEX('2hBatteryCM'!$E$28:$T$35,Summary!K235,Summary!L235)</f>
        <v>3259130.406504537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Snowy Delayed</v>
      </c>
      <c r="C236" t="s">
        <v>65</v>
      </c>
      <c r="D236" t="str">
        <f t="shared" si="4"/>
        <v>avg</v>
      </c>
      <c r="E236" t="str">
        <f t="shared" si="13"/>
        <v>Cal-34</v>
      </c>
      <c r="F236" t="s">
        <v>45</v>
      </c>
      <c r="G236" s="73" cm="1">
        <f t="array" ref="G236">INDEX(PPAcfd!$E$28:$T$35,Summary!K236,Summary!L236)</f>
        <v>4041838.1247623321</v>
      </c>
      <c r="H236" s="73" cm="1">
        <f t="array" ref="H236">INDEX(SwapSold!$E$28:$T$35,Summary!K236,Summary!L236)</f>
        <v>659790.49253198493</v>
      </c>
      <c r="I236" s="20" cm="1">
        <f t="array" ref="I236">INDEX('2hBatteryCM'!$E$28:$T$35,Summary!K236,Summary!L236)</f>
        <v>7024243.7166635217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Snowy Delayed</v>
      </c>
      <c r="C237" t="s">
        <v>65</v>
      </c>
      <c r="D237">
        <f t="shared" si="4"/>
        <v>1</v>
      </c>
      <c r="E237" t="str">
        <f t="shared" si="13"/>
        <v>Cal-35</v>
      </c>
      <c r="F237" t="s">
        <v>45</v>
      </c>
      <c r="G237" s="73" cm="1">
        <f t="array" ref="G237">INDEX(PPAcfd!$E$28:$T$35,Summary!K237,Summary!L237)</f>
        <v>21210819.499024481</v>
      </c>
      <c r="H237" s="73" cm="1">
        <f t="array" ref="H237">INDEX(SwapSold!$E$28:$T$35,Summary!K237,Summary!L237)</f>
        <v>29956982.08132131</v>
      </c>
      <c r="I237" s="20" cm="1">
        <f t="array" ref="I237">INDEX('2hBatteryCM'!$E$28:$T$35,Summary!K237,Summary!L237)</f>
        <v>11568766.488574129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Snowy Delayed</v>
      </c>
      <c r="C238" t="s">
        <v>65</v>
      </c>
      <c r="D238">
        <f t="shared" si="4"/>
        <v>0.95</v>
      </c>
      <c r="E238" t="str">
        <f t="shared" si="13"/>
        <v>Cal-35</v>
      </c>
      <c r="F238" t="s">
        <v>45</v>
      </c>
      <c r="G238" s="73" cm="1">
        <f t="array" ref="G238">INDEX(PPAcfd!$E$28:$T$35,Summary!K238,Summary!L238)</f>
        <v>11370022.484736325</v>
      </c>
      <c r="H238" s="73" cm="1">
        <f t="array" ref="H238">INDEX(SwapSold!$E$28:$T$35,Summary!K238,Summary!L238)</f>
        <v>17432910.588973373</v>
      </c>
      <c r="I238" s="20" cm="1">
        <f t="array" ref="I238">INDEX('2hBatteryCM'!$E$28:$T$35,Summary!K238,Summary!L238)</f>
        <v>8951420.9643424097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Snowy Delayed</v>
      </c>
      <c r="C239" t="s">
        <v>65</v>
      </c>
      <c r="D239">
        <f t="shared" si="4"/>
        <v>0.75</v>
      </c>
      <c r="E239" t="str">
        <f t="shared" si="13"/>
        <v>Cal-35</v>
      </c>
      <c r="F239" t="s">
        <v>45</v>
      </c>
      <c r="G239" s="73" cm="1">
        <f t="array" ref="G239">INDEX(PPAcfd!$E$28:$T$35,Summary!K239,Summary!L239)</f>
        <v>9313818.5678425338</v>
      </c>
      <c r="H239" s="73" cm="1">
        <f t="array" ref="H239">INDEX(SwapSold!$E$28:$T$35,Summary!K239,Summary!L239)</f>
        <v>6970440.3110694094</v>
      </c>
      <c r="I239" s="20" cm="1">
        <f t="array" ref="I239">INDEX('2hBatteryCM'!$E$28:$T$35,Summary!K239,Summary!L239)</f>
        <v>8310630.1259777211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Snowy Delayed</v>
      </c>
      <c r="C240" t="s">
        <v>65</v>
      </c>
      <c r="D240">
        <f t="shared" si="4"/>
        <v>0.5</v>
      </c>
      <c r="E240" t="str">
        <f t="shared" si="13"/>
        <v>Cal-35</v>
      </c>
      <c r="F240" t="s">
        <v>45</v>
      </c>
      <c r="G240" s="73" cm="1">
        <f t="array" ref="G240">INDEX(PPAcfd!$E$28:$T$35,Summary!K240,Summary!L240)</f>
        <v>6574287.2240373418</v>
      </c>
      <c r="H240" s="73" cm="1">
        <f t="array" ref="H240">INDEX(SwapSold!$E$28:$T$35,Summary!K240,Summary!L240)</f>
        <v>0</v>
      </c>
      <c r="I240" s="20" cm="1">
        <f t="array" ref="I240">INDEX('2hBatteryCM'!$E$28:$T$35,Summary!K240,Summary!L240)</f>
        <v>7564220.6376847541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Snowy Delayed</v>
      </c>
      <c r="C241" t="s">
        <v>65</v>
      </c>
      <c r="D241">
        <f t="shared" si="4"/>
        <v>0.25</v>
      </c>
      <c r="E241" t="str">
        <f t="shared" si="13"/>
        <v>Cal-35</v>
      </c>
      <c r="F241" t="s">
        <v>45</v>
      </c>
      <c r="G241" s="73" cm="1">
        <f t="array" ref="G241">INDEX(PPAcfd!$E$28:$T$35,Summary!K241,Summary!L241)</f>
        <v>754482.43799845653</v>
      </c>
      <c r="H241" s="73" cm="1">
        <f t="array" ref="H241">INDEX(SwapSold!$E$28:$T$35,Summary!K241,Summary!L241)</f>
        <v>-4254894.4245145097</v>
      </c>
      <c r="I241" s="20" cm="1">
        <f t="array" ref="I241">INDEX('2hBatteryCM'!$E$28:$T$35,Summary!K241,Summary!L241)</f>
        <v>6194627.8534797113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Snowy Delayed</v>
      </c>
      <c r="C242" t="s">
        <v>65</v>
      </c>
      <c r="D242">
        <f t="shared" si="4"/>
        <v>0.05</v>
      </c>
      <c r="E242" t="str">
        <f t="shared" si="13"/>
        <v>Cal-35</v>
      </c>
      <c r="F242" t="s">
        <v>45</v>
      </c>
      <c r="G242" s="73" cm="1">
        <f t="array" ref="G242">INDEX(PPAcfd!$E$28:$T$35,Summary!K242,Summary!L242)</f>
        <v>-6764346.6896616975</v>
      </c>
      <c r="H242" s="73" cm="1">
        <f t="array" ref="H242">INDEX(SwapSold!$E$28:$T$35,Summary!K242,Summary!L242)</f>
        <v>-9371203.502474824</v>
      </c>
      <c r="I242" s="20" cm="1">
        <f t="array" ref="I242">INDEX('2hBatteryCM'!$E$28:$T$35,Summary!K242,Summary!L242)</f>
        <v>4407189.1709696995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Snowy Delayed</v>
      </c>
      <c r="C243" t="s">
        <v>65</v>
      </c>
      <c r="D243">
        <f t="shared" si="4"/>
        <v>0</v>
      </c>
      <c r="E243" t="str">
        <f t="shared" si="13"/>
        <v>Cal-35</v>
      </c>
      <c r="F243" t="s">
        <v>45</v>
      </c>
      <c r="G243" s="73" cm="1">
        <f t="array" ref="G243">INDEX(PPAcfd!$E$28:$T$35,Summary!K243,Summary!L243)</f>
        <v>-11102765.011180002</v>
      </c>
      <c r="H243" s="73" cm="1">
        <f t="array" ref="H243">INDEX(SwapSold!$E$28:$T$35,Summary!K243,Summary!L243)</f>
        <v>-24180643.472973898</v>
      </c>
      <c r="I243" s="20" cm="1">
        <f t="array" ref="I243">INDEX('2hBatteryCM'!$E$28:$T$35,Summary!K243,Summary!L243)</f>
        <v>3043361.6795055191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Snowy Delayed</v>
      </c>
      <c r="C244" t="s">
        <v>65</v>
      </c>
      <c r="D244" t="str">
        <f t="shared" si="4"/>
        <v>avg</v>
      </c>
      <c r="E244" t="str">
        <f t="shared" si="13"/>
        <v>Cal-35</v>
      </c>
      <c r="F244" t="s">
        <v>45</v>
      </c>
      <c r="G244" s="73" cm="1">
        <f t="array" ref="G244">INDEX(PPAcfd!$E$28:$T$35,Summary!K244,Summary!L244)</f>
        <v>4724718.5144764539</v>
      </c>
      <c r="H244" s="73" cm="1">
        <f t="array" ref="H244">INDEX(SwapSold!$E$28:$T$35,Summary!K244,Summary!L244)</f>
        <v>1677831.3004009754</v>
      </c>
      <c r="I244" s="20" cm="1">
        <f t="array" ref="I244">INDEX('2hBatteryCM'!$E$28:$T$35,Summary!K244,Summary!L244)</f>
        <v>7171695.9291995037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Snowy Delayed</v>
      </c>
      <c r="C245" t="s">
        <v>65</v>
      </c>
      <c r="D245">
        <f t="shared" si="4"/>
        <v>1</v>
      </c>
      <c r="E245" t="str">
        <f t="shared" si="13"/>
        <v>Cal-36</v>
      </c>
      <c r="F245" t="s">
        <v>45</v>
      </c>
      <c r="G245" s="73" cm="1">
        <f t="array" ref="G245">INDEX(PPAcfd!$E$28:$T$35,Summary!K245,Summary!L245)</f>
        <v>20716998.784454782</v>
      </c>
      <c r="H245" s="73" cm="1">
        <f t="array" ref="H245">INDEX(SwapSold!$E$28:$T$35,Summary!K245,Summary!L245)</f>
        <v>34190549.101920038</v>
      </c>
      <c r="I245" s="20" cm="1">
        <f t="array" ref="I245">INDEX('2hBatteryCM'!$E$28:$T$35,Summary!K245,Summary!L245)</f>
        <v>11533524.548667129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Snowy Delayed</v>
      </c>
      <c r="C246" t="s">
        <v>65</v>
      </c>
      <c r="D246">
        <f t="shared" si="4"/>
        <v>0.95</v>
      </c>
      <c r="E246" t="str">
        <f t="shared" si="13"/>
        <v>Cal-36</v>
      </c>
      <c r="F246" t="s">
        <v>45</v>
      </c>
      <c r="G246" s="73" cm="1">
        <f t="array" ref="G246">INDEX(PPAcfd!$E$28:$T$35,Summary!K246,Summary!L246)</f>
        <v>11319053.92444971</v>
      </c>
      <c r="H246" s="73" cm="1">
        <f t="array" ref="H246">INDEX(SwapSold!$E$28:$T$35,Summary!K246,Summary!L246)</f>
        <v>18902744.281284727</v>
      </c>
      <c r="I246" s="20" cm="1">
        <f t="array" ref="I246">INDEX('2hBatteryCM'!$E$28:$T$35,Summary!K246,Summary!L246)</f>
        <v>8947413.7182387765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Snowy Delayed</v>
      </c>
      <c r="C247" t="s">
        <v>65</v>
      </c>
      <c r="D247">
        <f t="shared" si="4"/>
        <v>0.75</v>
      </c>
      <c r="E247" t="str">
        <f t="shared" si="13"/>
        <v>Cal-36</v>
      </c>
      <c r="F247" t="s">
        <v>45</v>
      </c>
      <c r="G247" s="73" cm="1">
        <f t="array" ref="G247">INDEX(PPAcfd!$E$28:$T$35,Summary!K247,Summary!L247)</f>
        <v>10096975.515007159</v>
      </c>
      <c r="H247" s="73" cm="1">
        <f t="array" ref="H247">INDEX(SwapSold!$E$28:$T$35,Summary!K247,Summary!L247)</f>
        <v>7574090.5984793911</v>
      </c>
      <c r="I247" s="20" cm="1">
        <f t="array" ref="I247">INDEX('2hBatteryCM'!$E$28:$T$35,Summary!K247,Summary!L247)</f>
        <v>8468357.6620586514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Snowy Delayed</v>
      </c>
      <c r="C248" t="s">
        <v>65</v>
      </c>
      <c r="D248">
        <f t="shared" si="4"/>
        <v>0.5</v>
      </c>
      <c r="E248" t="str">
        <f t="shared" si="13"/>
        <v>Cal-36</v>
      </c>
      <c r="F248" t="s">
        <v>45</v>
      </c>
      <c r="G248" s="73" cm="1">
        <f t="array" ref="G248">INDEX(PPAcfd!$E$28:$T$35,Summary!K248,Summary!L248)</f>
        <v>7659066.4325916506</v>
      </c>
      <c r="H248" s="73" cm="1">
        <f t="array" ref="H248">INDEX(SwapSold!$E$28:$T$35,Summary!K248,Summary!L248)</f>
        <v>3.12070369545836E-9</v>
      </c>
      <c r="I248" s="20" cm="1">
        <f t="array" ref="I248">INDEX('2hBatteryCM'!$E$28:$T$35,Summary!K248,Summary!L248)</f>
        <v>7766010.9448409602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Snowy Delayed</v>
      </c>
      <c r="C249" t="s">
        <v>65</v>
      </c>
      <c r="D249">
        <f t="shared" si="4"/>
        <v>0.25</v>
      </c>
      <c r="E249" t="str">
        <f t="shared" si="13"/>
        <v>Cal-36</v>
      </c>
      <c r="F249" t="s">
        <v>45</v>
      </c>
      <c r="G249" s="73" cm="1">
        <f t="array" ref="G249">INDEX(PPAcfd!$E$28:$T$35,Summary!K249,Summary!L249)</f>
        <v>1020489.6604499322</v>
      </c>
      <c r="H249" s="73" cm="1">
        <f t="array" ref="H249">INDEX(SwapSold!$E$28:$T$35,Summary!K249,Summary!L249)</f>
        <v>-4123826.1356052421</v>
      </c>
      <c r="I249" s="20" cm="1">
        <f t="array" ref="I249">INDEX('2hBatteryCM'!$E$28:$T$35,Summary!K249,Summary!L249)</f>
        <v>6274809.5550289853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Snowy Delayed</v>
      </c>
      <c r="C250" t="s">
        <v>65</v>
      </c>
      <c r="D250">
        <f t="shared" si="4"/>
        <v>0.05</v>
      </c>
      <c r="E250" t="str">
        <f t="shared" si="13"/>
        <v>Cal-36</v>
      </c>
      <c r="F250" t="s">
        <v>45</v>
      </c>
      <c r="G250" s="73" cm="1">
        <f t="array" ref="G250">INDEX(PPAcfd!$E$28:$T$35,Summary!K250,Summary!L250)</f>
        <v>-7255951.7279773047</v>
      </c>
      <c r="H250" s="73" cm="1">
        <f t="array" ref="H250">INDEX(SwapSold!$E$28:$T$35,Summary!K250,Summary!L250)</f>
        <v>-8464091.9862158429</v>
      </c>
      <c r="I250" s="20" cm="1">
        <f t="array" ref="I250">INDEX('2hBatteryCM'!$E$28:$T$35,Summary!K250,Summary!L250)</f>
        <v>4384510.1582517009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Snowy Delayed</v>
      </c>
      <c r="C251" t="s">
        <v>65</v>
      </c>
      <c r="D251">
        <f t="shared" si="4"/>
        <v>0</v>
      </c>
      <c r="E251" t="str">
        <f t="shared" si="13"/>
        <v>Cal-36</v>
      </c>
      <c r="F251" t="s">
        <v>45</v>
      </c>
      <c r="G251" s="73" cm="1">
        <f t="array" ref="G251">INDEX(PPAcfd!$E$28:$T$35,Summary!K251,Summary!L251)</f>
        <v>-11768667.413864592</v>
      </c>
      <c r="H251" s="73" cm="1">
        <f t="array" ref="H251">INDEX(SwapSold!$E$28:$T$35,Summary!K251,Summary!L251)</f>
        <v>-19714611.934721764</v>
      </c>
      <c r="I251" s="20" cm="1">
        <f t="array" ref="I251">INDEX('2hBatteryCM'!$E$28:$T$35,Summary!K251,Summary!L251)</f>
        <v>3005060.8183793705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Snowy Delayed</v>
      </c>
      <c r="C252" t="s">
        <v>65</v>
      </c>
      <c r="D252" t="str">
        <f t="shared" si="4"/>
        <v>avg</v>
      </c>
      <c r="E252" t="str">
        <f t="shared" si="13"/>
        <v>Cal-36</v>
      </c>
      <c r="F252" t="s">
        <v>45</v>
      </c>
      <c r="G252" s="73" cm="1">
        <f t="array" ref="G252">INDEX(PPAcfd!$E$28:$T$35,Summary!K252,Summary!L252)</f>
        <v>5159518.1398249865</v>
      </c>
      <c r="H252" s="73" cm="1">
        <f t="array" ref="H252">INDEX(SwapSold!$E$28:$T$35,Summary!K252,Summary!L252)</f>
        <v>2205409.5877734893</v>
      </c>
      <c r="I252" s="20" cm="1">
        <f t="array" ref="I252">INDEX('2hBatteryCM'!$E$28:$T$35,Summary!K252,Summary!L252)</f>
        <v>7276535.6695413189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Snowy Delayed</v>
      </c>
      <c r="C253" t="s">
        <v>65</v>
      </c>
      <c r="D253">
        <f t="shared" si="4"/>
        <v>1</v>
      </c>
      <c r="E253" t="str">
        <f t="shared" si="13"/>
        <v>Cal-37</v>
      </c>
      <c r="F253" t="s">
        <v>45</v>
      </c>
      <c r="G253" s="73" cm="1">
        <f t="array" ref="G253">INDEX(PPAcfd!$E$28:$T$35,Summary!K253,Summary!L253)</f>
        <v>19198428.664401643</v>
      </c>
      <c r="H253" s="73" cm="1">
        <f t="array" ref="H253">INDEX(SwapSold!$E$28:$T$35,Summary!K253,Summary!L253)</f>
        <v>33149968.699681249</v>
      </c>
      <c r="I253" s="20" cm="1">
        <f t="array" ref="I253">INDEX('2hBatteryCM'!$E$28:$T$35,Summary!K253,Summary!L253)</f>
        <v>11469887.236383073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Snowy Delayed</v>
      </c>
      <c r="C254" t="s">
        <v>65</v>
      </c>
      <c r="D254">
        <f t="shared" si="4"/>
        <v>0.95</v>
      </c>
      <c r="E254" t="str">
        <f t="shared" si="13"/>
        <v>Cal-37</v>
      </c>
      <c r="F254" t="s">
        <v>45</v>
      </c>
      <c r="G254" s="73" cm="1">
        <f t="array" ref="G254">INDEX(PPAcfd!$E$28:$T$35,Summary!K254,Summary!L254)</f>
        <v>10628736.652707534</v>
      </c>
      <c r="H254" s="73" cm="1">
        <f t="array" ref="H254">INDEX(SwapSold!$E$28:$T$35,Summary!K254,Summary!L254)</f>
        <v>20871541.653790232</v>
      </c>
      <c r="I254" s="20" cm="1">
        <f t="array" ref="I254">INDEX('2hBatteryCM'!$E$28:$T$35,Summary!K254,Summary!L254)</f>
        <v>8991615.1735587809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Snowy Delayed</v>
      </c>
      <c r="C255" t="s">
        <v>65</v>
      </c>
      <c r="D255">
        <f t="shared" si="4"/>
        <v>0.75</v>
      </c>
      <c r="E255" t="str">
        <f t="shared" si="13"/>
        <v>Cal-37</v>
      </c>
      <c r="F255" t="s">
        <v>45</v>
      </c>
      <c r="G255" s="73" cm="1">
        <f t="array" ref="G255">INDEX(PPAcfd!$E$28:$T$35,Summary!K255,Summary!L255)</f>
        <v>9619078.8629432674</v>
      </c>
      <c r="H255" s="73" cm="1">
        <f t="array" ref="H255">INDEX(SwapSold!$E$28:$T$35,Summary!K255,Summary!L255)</f>
        <v>8354042.333870871</v>
      </c>
      <c r="I255" s="20" cm="1">
        <f t="array" ref="I255">INDEX('2hBatteryCM'!$E$28:$T$35,Summary!K255,Summary!L255)</f>
        <v>8546903.699392885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Snowy Delayed</v>
      </c>
      <c r="C256" t="s">
        <v>65</v>
      </c>
      <c r="D256">
        <f t="shared" si="4"/>
        <v>0.5</v>
      </c>
      <c r="E256" t="str">
        <f t="shared" si="13"/>
        <v>Cal-37</v>
      </c>
      <c r="F256" t="s">
        <v>45</v>
      </c>
      <c r="G256" s="73" cm="1">
        <f t="array" ref="G256">INDEX(PPAcfd!$E$28:$T$35,Summary!K256,Summary!L256)</f>
        <v>7072165.7191593172</v>
      </c>
      <c r="H256" s="73" cm="1">
        <f t="array" ref="H256">INDEX(SwapSold!$E$28:$T$35,Summary!K256,Summary!L256)</f>
        <v>0</v>
      </c>
      <c r="I256" s="20" cm="1">
        <f t="array" ref="I256">INDEX('2hBatteryCM'!$E$28:$T$35,Summary!K256,Summary!L256)</f>
        <v>7826566.4470477616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Snowy Delayed</v>
      </c>
      <c r="C257" t="s">
        <v>65</v>
      </c>
      <c r="D257">
        <f t="shared" si="4"/>
        <v>0.25</v>
      </c>
      <c r="E257" t="str">
        <f t="shared" si="13"/>
        <v>Cal-37</v>
      </c>
      <c r="F257" t="s">
        <v>45</v>
      </c>
      <c r="G257" s="73" cm="1">
        <f t="array" ref="G257">INDEX(PPAcfd!$E$28:$T$35,Summary!K257,Summary!L257)</f>
        <v>-171918.82307774495</v>
      </c>
      <c r="H257" s="73" cm="1">
        <f t="array" ref="H257">INDEX(SwapSold!$E$28:$T$35,Summary!K257,Summary!L257)</f>
        <v>-4227152.7638686681</v>
      </c>
      <c r="I257" s="20" cm="1">
        <f t="array" ref="I257">INDEX('2hBatteryCM'!$E$28:$T$35,Summary!K257,Summary!L257)</f>
        <v>6222085.7747663781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Snowy Delayed</v>
      </c>
      <c r="C258" t="s">
        <v>65</v>
      </c>
      <c r="D258">
        <f t="shared" si="4"/>
        <v>0.05</v>
      </c>
      <c r="E258" t="str">
        <f t="shared" si="13"/>
        <v>Cal-37</v>
      </c>
      <c r="F258" t="s">
        <v>45</v>
      </c>
      <c r="G258" s="73" cm="1">
        <f t="array" ref="G258">INDEX(PPAcfd!$E$28:$T$35,Summary!K258,Summary!L258)</f>
        <v>-9170165.8093519676</v>
      </c>
      <c r="H258" s="73" cm="1">
        <f t="array" ref="H258">INDEX(SwapSold!$E$28:$T$35,Summary!K258,Summary!L258)</f>
        <v>-8593130.9589811377</v>
      </c>
      <c r="I258" s="20" cm="1">
        <f t="array" ref="I258">INDEX('2hBatteryCM'!$E$28:$T$35,Summary!K258,Summary!L258)</f>
        <v>4209358.7217334546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Snowy Delayed</v>
      </c>
      <c r="C259" t="s">
        <v>65</v>
      </c>
      <c r="D259">
        <f t="shared" si="4"/>
        <v>0</v>
      </c>
      <c r="E259" t="str">
        <f t="shared" si="13"/>
        <v>Cal-37</v>
      </c>
      <c r="F259" t="s">
        <v>45</v>
      </c>
      <c r="G259" s="73" cm="1">
        <f t="array" ref="G259">INDEX(PPAcfd!$E$28:$T$35,Summary!K259,Summary!L259)</f>
        <v>-13939099.39376368</v>
      </c>
      <c r="H259" s="73" cm="1">
        <f t="array" ref="H259">INDEX(SwapSold!$E$28:$T$35,Summary!K259,Summary!L259)</f>
        <v>-20800223.253254082</v>
      </c>
      <c r="I259" s="20" cm="1">
        <f t="array" ref="I259">INDEX('2hBatteryCM'!$E$28:$T$35,Summary!K259,Summary!L259)</f>
        <v>2834077.8594734441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Snowy Delayed</v>
      </c>
      <c r="C260" t="s">
        <v>65</v>
      </c>
      <c r="D260" t="str">
        <f t="shared" si="4"/>
        <v>avg</v>
      </c>
      <c r="E260" t="str">
        <f t="shared" si="13"/>
        <v>Cal-37</v>
      </c>
      <c r="F260" t="s">
        <v>45</v>
      </c>
      <c r="G260" s="73" cm="1">
        <f t="array" ref="G260">INDEX(PPAcfd!$E$28:$T$35,Summary!K260,Summary!L260)</f>
        <v>4256976.0602817135</v>
      </c>
      <c r="H260" s="73" cm="1">
        <f t="array" ref="H260">INDEX(SwapSold!$E$28:$T$35,Summary!K260,Summary!L260)</f>
        <v>2584918.6827460537</v>
      </c>
      <c r="I260" s="20" cm="1">
        <f t="array" ref="I260">INDEX('2hBatteryCM'!$E$28:$T$35,Summary!K260,Summary!L260)</f>
        <v>7273073.2459103381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F8A03-8028-42FD-B16D-661B50666BC9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81</v>
      </c>
      <c r="N2" s="83" t="s">
        <v>82</v>
      </c>
      <c r="V2" s="83" t="s">
        <v>83</v>
      </c>
      <c r="Z2" s="83" t="s">
        <v>84</v>
      </c>
      <c r="AC2" s="83" t="s">
        <v>85</v>
      </c>
      <c r="AK2" s="83" t="s">
        <v>86</v>
      </c>
      <c r="AO2" s="83" t="s">
        <v>87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88</v>
      </c>
      <c r="W4" s="85" t="s">
        <v>45</v>
      </c>
      <c r="X4" s="107">
        <v>0.11</v>
      </c>
      <c r="AO4" t="s">
        <v>89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90</v>
      </c>
      <c r="X5" s="107">
        <v>0.1</v>
      </c>
      <c r="AC5" s="1" t="s">
        <v>91</v>
      </c>
      <c r="AD5" s="86">
        <v>2.5000000000000001E-2</v>
      </c>
      <c r="AO5" t="s">
        <v>92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93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21</v>
      </c>
      <c r="C7" s="90" t="s">
        <v>61</v>
      </c>
      <c r="D7" s="90" t="s">
        <v>94</v>
      </c>
      <c r="E7" s="90" t="s">
        <v>95</v>
      </c>
      <c r="F7" s="90" t="s">
        <v>84</v>
      </c>
      <c r="G7" s="90" t="s">
        <v>96</v>
      </c>
      <c r="H7" s="90" t="s">
        <v>88</v>
      </c>
      <c r="I7" s="90" t="s">
        <v>97</v>
      </c>
      <c r="J7" s="90" t="s">
        <v>98</v>
      </c>
      <c r="K7" s="90" t="s">
        <v>99</v>
      </c>
      <c r="L7" s="90" t="s">
        <v>132</v>
      </c>
      <c r="M7" s="91"/>
      <c r="N7" s="90" t="s">
        <v>34</v>
      </c>
      <c r="O7" s="90" t="s">
        <v>60</v>
      </c>
      <c r="P7" s="90" t="s">
        <v>100</v>
      </c>
      <c r="Q7" s="90" t="s">
        <v>101</v>
      </c>
      <c r="R7" s="90" t="s">
        <v>102</v>
      </c>
      <c r="S7" s="90" t="s">
        <v>103</v>
      </c>
      <c r="V7" s="90" t="s">
        <v>34</v>
      </c>
      <c r="W7" s="90" t="s">
        <v>61</v>
      </c>
      <c r="X7" s="90" t="s">
        <v>104</v>
      </c>
      <c r="Z7" s="90" t="s">
        <v>61</v>
      </c>
      <c r="AA7" s="90" t="s">
        <v>105</v>
      </c>
      <c r="AC7" s="90" t="s">
        <v>34</v>
      </c>
      <c r="AD7" s="90" t="s">
        <v>61</v>
      </c>
      <c r="AE7" s="90" t="s">
        <v>106</v>
      </c>
      <c r="AF7" s="90" t="s">
        <v>107</v>
      </c>
      <c r="AG7" s="90" t="s">
        <v>86</v>
      </c>
      <c r="AH7" s="90" t="s">
        <v>108</v>
      </c>
      <c r="AI7" s="90" t="s">
        <v>95</v>
      </c>
      <c r="AK7" s="90" t="s">
        <v>109</v>
      </c>
      <c r="AL7" s="90" t="s">
        <v>86</v>
      </c>
      <c r="AO7" s="90" t="s">
        <v>34</v>
      </c>
      <c r="AP7" s="90" t="s">
        <v>45</v>
      </c>
      <c r="AQ7" s="90" t="s">
        <v>90</v>
      </c>
      <c r="AS7" s="90" t="s">
        <v>34</v>
      </c>
      <c r="AT7" s="92" t="s">
        <v>110</v>
      </c>
      <c r="AU7" s="92" t="s">
        <v>111</v>
      </c>
    </row>
    <row r="8" spans="2:47" x14ac:dyDescent="0.3">
      <c r="B8" s="85" t="s">
        <v>3</v>
      </c>
      <c r="C8" s="85" t="s">
        <v>45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65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45</v>
      </c>
      <c r="X8" s="97">
        <f>(1+$X$4)^2</f>
        <v>1.2321000000000002</v>
      </c>
      <c r="Z8" s="85" t="s">
        <v>45</v>
      </c>
      <c r="AA8" s="60">
        <f>147200000/2</f>
        <v>73600000</v>
      </c>
      <c r="AC8" s="85" t="s">
        <v>3</v>
      </c>
      <c r="AD8" s="85" t="s">
        <v>45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45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65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45</v>
      </c>
      <c r="X9" s="97">
        <f t="shared" ref="X9:X23" si="3">X8*(1+$X$4)</f>
        <v>1.3676310000000003</v>
      </c>
      <c r="Z9" s="85" t="s">
        <v>90</v>
      </c>
      <c r="AA9" s="60">
        <f>148000000/2</f>
        <v>74000000</v>
      </c>
      <c r="AC9" s="85" t="s">
        <v>4</v>
      </c>
      <c r="AD9" s="85" t="s">
        <v>45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45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65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45</v>
      </c>
      <c r="X10" s="97">
        <f t="shared" si="3"/>
        <v>1.5180704100000004</v>
      </c>
      <c r="AC10" s="85" t="s">
        <v>5</v>
      </c>
      <c r="AD10" s="85" t="s">
        <v>45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45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65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45</v>
      </c>
      <c r="X11" s="97">
        <f t="shared" si="3"/>
        <v>1.6850581551000006</v>
      </c>
      <c r="AC11" s="85" t="s">
        <v>6</v>
      </c>
      <c r="AD11" s="85" t="s">
        <v>45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45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65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45</v>
      </c>
      <c r="X12" s="97">
        <f t="shared" si="3"/>
        <v>1.8704145521610007</v>
      </c>
      <c r="AC12" s="85" t="s">
        <v>7</v>
      </c>
      <c r="AD12" s="85" t="s">
        <v>45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45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65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45</v>
      </c>
      <c r="X13" s="97">
        <f t="shared" si="3"/>
        <v>2.0761601528987108</v>
      </c>
      <c r="AC13" s="85" t="s">
        <v>8</v>
      </c>
      <c r="AD13" s="85" t="s">
        <v>45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45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65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45</v>
      </c>
      <c r="X14" s="97">
        <f t="shared" si="3"/>
        <v>2.3045377697175691</v>
      </c>
      <c r="AC14" s="85" t="s">
        <v>9</v>
      </c>
      <c r="AD14" s="85" t="s">
        <v>45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45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65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45</v>
      </c>
      <c r="X15" s="97">
        <f t="shared" si="3"/>
        <v>2.558036924386502</v>
      </c>
      <c r="AC15" s="85" t="s">
        <v>10</v>
      </c>
      <c r="AD15" s="85" t="s">
        <v>45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45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65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45</v>
      </c>
      <c r="X16" s="97">
        <f t="shared" si="3"/>
        <v>2.8394209860690176</v>
      </c>
      <c r="AC16" s="85" t="s">
        <v>11</v>
      </c>
      <c r="AD16" s="85" t="s">
        <v>45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45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65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45</v>
      </c>
      <c r="X17" s="97">
        <f t="shared" si="3"/>
        <v>3.1517572945366097</v>
      </c>
      <c r="AC17" s="85" t="s">
        <v>12</v>
      </c>
      <c r="AD17" s="85" t="s">
        <v>45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45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65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45</v>
      </c>
      <c r="X18" s="97">
        <f t="shared" si="3"/>
        <v>3.498450596935637</v>
      </c>
      <c r="AC18" s="85" t="s">
        <v>13</v>
      </c>
      <c r="AD18" s="85" t="s">
        <v>45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45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65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45</v>
      </c>
      <c r="X19" s="97">
        <f t="shared" si="3"/>
        <v>3.8832801625985574</v>
      </c>
      <c r="AC19" s="85" t="s">
        <v>14</v>
      </c>
      <c r="AD19" s="85" t="s">
        <v>45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45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65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45</v>
      </c>
      <c r="X20" s="97">
        <f t="shared" si="3"/>
        <v>4.3104409804843993</v>
      </c>
      <c r="AC20" s="85" t="s">
        <v>15</v>
      </c>
      <c r="AD20" s="85" t="s">
        <v>45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45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65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45</v>
      </c>
      <c r="X21" s="97">
        <f t="shared" si="3"/>
        <v>4.7845894883376836</v>
      </c>
      <c r="AC21" s="85" t="s">
        <v>16</v>
      </c>
      <c r="AD21" s="85" t="s">
        <v>45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45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65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45</v>
      </c>
      <c r="X22" s="97">
        <f t="shared" si="3"/>
        <v>5.3108943320548292</v>
      </c>
      <c r="AC22" s="85" t="s">
        <v>17</v>
      </c>
      <c r="AD22" s="85" t="s">
        <v>45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45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65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45</v>
      </c>
      <c r="X23" s="97">
        <f t="shared" si="3"/>
        <v>5.8950927085808607</v>
      </c>
      <c r="AC23" s="85" t="s">
        <v>18</v>
      </c>
      <c r="AD23" s="85" t="s">
        <v>45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35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35</v>
      </c>
      <c r="X24" s="97">
        <f>(1+$X$5)^2</f>
        <v>1.2100000000000002</v>
      </c>
      <c r="AC24" s="85" t="s">
        <v>3</v>
      </c>
      <c r="AD24" t="s">
        <v>35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35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35</v>
      </c>
      <c r="X25" s="97">
        <f t="shared" ref="X25:X39" si="22">X24*(1+$X$5)</f>
        <v>1.3310000000000004</v>
      </c>
      <c r="AC25" s="85" t="s">
        <v>4</v>
      </c>
      <c r="AD25" t="s">
        <v>35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35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35</v>
      </c>
      <c r="X26" s="97">
        <f t="shared" si="22"/>
        <v>1.4641000000000006</v>
      </c>
      <c r="AC26" s="85" t="s">
        <v>5</v>
      </c>
      <c r="AD26" t="s">
        <v>35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35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35</v>
      </c>
      <c r="X27" s="97">
        <f t="shared" si="22"/>
        <v>1.6105100000000008</v>
      </c>
      <c r="AC27" s="85" t="s">
        <v>6</v>
      </c>
      <c r="AD27" t="s">
        <v>35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35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35</v>
      </c>
      <c r="X28" s="97">
        <f t="shared" si="22"/>
        <v>1.7715610000000011</v>
      </c>
      <c r="AC28" s="85" t="s">
        <v>7</v>
      </c>
      <c r="AD28" t="s">
        <v>35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35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35</v>
      </c>
      <c r="X29" s="97">
        <f t="shared" si="22"/>
        <v>1.9487171000000014</v>
      </c>
      <c r="AC29" s="85" t="s">
        <v>8</v>
      </c>
      <c r="AD29" t="s">
        <v>35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35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35</v>
      </c>
      <c r="X30" s="97">
        <f t="shared" si="22"/>
        <v>2.1435888100000016</v>
      </c>
      <c r="AC30" s="85" t="s">
        <v>9</v>
      </c>
      <c r="AD30" t="s">
        <v>35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35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35</v>
      </c>
      <c r="X31" s="97">
        <f t="shared" si="22"/>
        <v>2.3579476910000019</v>
      </c>
      <c r="AC31" s="85" t="s">
        <v>10</v>
      </c>
      <c r="AD31" t="s">
        <v>35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35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35</v>
      </c>
      <c r="X32" s="97">
        <f t="shared" si="22"/>
        <v>2.5937424601000023</v>
      </c>
      <c r="AC32" s="85" t="s">
        <v>11</v>
      </c>
      <c r="AD32" t="s">
        <v>35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35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35</v>
      </c>
      <c r="X33" s="97">
        <f t="shared" si="22"/>
        <v>2.8531167061100029</v>
      </c>
      <c r="AC33" s="85" t="s">
        <v>12</v>
      </c>
      <c r="AD33" t="s">
        <v>35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35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35</v>
      </c>
      <c r="X34" s="97">
        <f t="shared" si="22"/>
        <v>3.1384283767210035</v>
      </c>
      <c r="AC34" s="85" t="s">
        <v>13</v>
      </c>
      <c r="AD34" t="s">
        <v>35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35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35</v>
      </c>
      <c r="X35" s="97">
        <f t="shared" si="22"/>
        <v>3.4522712143931042</v>
      </c>
      <c r="AC35" s="85" t="s">
        <v>14</v>
      </c>
      <c r="AD35" t="s">
        <v>35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35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35</v>
      </c>
      <c r="X36" s="97">
        <f t="shared" si="22"/>
        <v>3.7974983358324148</v>
      </c>
      <c r="AC36" s="85" t="s">
        <v>15</v>
      </c>
      <c r="AD36" t="s">
        <v>35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35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35</v>
      </c>
      <c r="X37" s="97">
        <f t="shared" si="22"/>
        <v>4.1772481694156562</v>
      </c>
      <c r="AC37" s="85" t="s">
        <v>16</v>
      </c>
      <c r="AD37" t="s">
        <v>35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35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35</v>
      </c>
      <c r="X38" s="97">
        <f t="shared" si="22"/>
        <v>4.594972986357222</v>
      </c>
      <c r="AC38" s="85" t="s">
        <v>17</v>
      </c>
      <c r="AD38" t="s">
        <v>35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35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35</v>
      </c>
      <c r="X39" s="97">
        <f t="shared" si="22"/>
        <v>5.0544702849929442</v>
      </c>
      <c r="AC39" s="85" t="s">
        <v>18</v>
      </c>
      <c r="AD39" t="s">
        <v>35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77A77-3516-44DB-99D2-6EECCC7F6A03}">
  <dimension ref="A2:AZ260"/>
  <sheetViews>
    <sheetView tabSelected="1" topLeftCell="S1" workbookViewId="0">
      <selection activeCell="AF5" sqref="AF5:AF260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112</v>
      </c>
      <c r="AL2" s="1" t="s">
        <v>113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59</v>
      </c>
      <c r="C4" s="98" t="s">
        <v>60</v>
      </c>
      <c r="D4" s="98" t="s">
        <v>0</v>
      </c>
      <c r="E4" s="98" t="s">
        <v>21</v>
      </c>
      <c r="F4" s="98" t="s">
        <v>61</v>
      </c>
      <c r="G4" s="98" t="s">
        <v>62</v>
      </c>
      <c r="H4" s="98" t="s">
        <v>114</v>
      </c>
      <c r="I4" s="98" t="s">
        <v>64</v>
      </c>
      <c r="J4" s="98" t="s">
        <v>115</v>
      </c>
      <c r="K4" s="98" t="s">
        <v>116</v>
      </c>
      <c r="L4" s="98" t="s">
        <v>117</v>
      </c>
      <c r="M4" s="98" t="s">
        <v>108</v>
      </c>
      <c r="N4" s="98" t="s">
        <v>84</v>
      </c>
      <c r="O4" s="98" t="s">
        <v>118</v>
      </c>
      <c r="P4" s="99" t="s">
        <v>119</v>
      </c>
      <c r="Q4" s="99" t="s">
        <v>120</v>
      </c>
      <c r="R4" s="99" t="s">
        <v>121</v>
      </c>
      <c r="S4" s="100" t="s">
        <v>122</v>
      </c>
      <c r="T4" s="112" t="s">
        <v>133</v>
      </c>
      <c r="U4" s="112" t="s">
        <v>134</v>
      </c>
      <c r="V4" s="112" t="s">
        <v>135</v>
      </c>
      <c r="W4" s="112" t="s">
        <v>136</v>
      </c>
      <c r="X4" s="101" t="s">
        <v>123</v>
      </c>
      <c r="Y4" s="101" t="s">
        <v>124</v>
      </c>
      <c r="Z4" s="101" t="s">
        <v>125</v>
      </c>
      <c r="AA4" s="101" t="s">
        <v>137</v>
      </c>
      <c r="AB4" s="113" t="s">
        <v>138</v>
      </c>
      <c r="AC4" s="113" t="s">
        <v>139</v>
      </c>
      <c r="AD4" s="113" t="s">
        <v>140</v>
      </c>
      <c r="AE4" s="113" t="s">
        <v>141</v>
      </c>
      <c r="AF4" s="102" t="s">
        <v>126</v>
      </c>
      <c r="AG4" s="102" t="s">
        <v>127</v>
      </c>
      <c r="AH4" s="102" t="s">
        <v>128</v>
      </c>
      <c r="AI4" s="102" t="s">
        <v>142</v>
      </c>
      <c r="AL4" s="103" t="s">
        <v>129</v>
      </c>
      <c r="AM4" s="103" t="s">
        <v>130</v>
      </c>
      <c r="AN4" s="103" t="s">
        <v>131</v>
      </c>
      <c r="AP4" s="113" t="s">
        <v>143</v>
      </c>
      <c r="AX4" s="114"/>
    </row>
    <row r="5" spans="1:52" x14ac:dyDescent="0.3">
      <c r="A5">
        <v>1</v>
      </c>
      <c r="B5" t="str">
        <f>Summary!B5</f>
        <v>Snowy Delayed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-13662184.279623836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41161627.514792226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-13662184.279623836</v>
      </c>
      <c r="AC5" s="73">
        <f>AB5/SUMIFS(FinParameters!$L$8:$L$39,FinParameters!$B$8:$B$39,Financials!$E5,FinParameters!$C$8:$C$39,Financials!$F5)</f>
        <v>-13003863.68078414</v>
      </c>
      <c r="AD5" s="73">
        <f>AC5</f>
        <v>-13003863.68078414</v>
      </c>
      <c r="AE5" s="12"/>
      <c r="AF5" s="73">
        <f>X5+AB5</f>
        <v>38511627.514792226</v>
      </c>
      <c r="AG5" s="73">
        <f>Y5+AC5</f>
        <v>35495982.785380632</v>
      </c>
      <c r="AH5" s="73">
        <f>Z5+AD5</f>
        <v>20130672.961697575</v>
      </c>
      <c r="AI5" s="12">
        <f>-AH5/SUM($N5,$O5)</f>
        <v>1.186175519048164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-13662184.279623836</v>
      </c>
      <c r="AN5" s="20">
        <f>Summary!I5</f>
        <v>11902262.444492944</v>
      </c>
      <c r="AP5" s="12">
        <v>1</v>
      </c>
      <c r="AU5" s="104"/>
      <c r="AX5" s="20"/>
      <c r="AY5" s="116"/>
      <c r="AZ5" s="117"/>
    </row>
    <row r="6" spans="1:52" x14ac:dyDescent="0.3">
      <c r="A6">
        <v>2</v>
      </c>
      <c r="B6" t="str">
        <f>Summary!B6</f>
        <v>Snowy Delayed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-5590296.4412127826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32501164.406562217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-5590296.4412127826</v>
      </c>
      <c r="AC6" s="73">
        <f>AB6/SUMIFS(FinParameters!$L$8:$L$39,FinParameters!$B$8:$B$39,Financials!$E6,FinParameters!$C$8:$C$39,Financials!$F6)</f>
        <v>-5320924.6317313816</v>
      </c>
      <c r="AD6" s="73">
        <f t="shared" ref="AD6:AD69" si="11">AC6</f>
        <v>-5320924.6317313816</v>
      </c>
      <c r="AE6" s="12"/>
      <c r="AF6" s="73">
        <f t="shared" ref="AF6:AF69" si="12">X6+AB6</f>
        <v>29851164.406562224</v>
      </c>
      <c r="AG6" s="73">
        <f t="shared" ref="AG6:AH69" si="13">Y6+AC6</f>
        <v>27757824.968669899</v>
      </c>
      <c r="AH6" s="73">
        <f t="shared" si="13"/>
        <v>11693422.935229095</v>
      </c>
      <c r="AI6" s="12">
        <f t="shared" ref="AI6:AI69" si="14">-AH6/SUM($N6,$O6)</f>
        <v>0.68902078167164327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-5590296.4412127826</v>
      </c>
      <c r="AN6" s="20">
        <f>Summary!I6</f>
        <v>7874159.7120792056</v>
      </c>
      <c r="AP6" s="12">
        <v>1</v>
      </c>
      <c r="AU6" s="104"/>
      <c r="AX6" s="20"/>
      <c r="AY6" s="116"/>
      <c r="AZ6" s="117"/>
    </row>
    <row r="7" spans="1:52" x14ac:dyDescent="0.3">
      <c r="A7">
        <v>3</v>
      </c>
      <c r="B7" t="str">
        <f>Summary!B7</f>
        <v>Snowy Delayed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-2202318.1628548801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27606235.405192267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-2202318.1628548801</v>
      </c>
      <c r="AC7" s="73">
        <f>AB7/SUMIFS(FinParameters!$L$8:$L$39,FinParameters!$B$8:$B$39,Financials!$E7,FinParameters!$C$8:$C$39,Financials!$F7)</f>
        <v>-2096198.1324020277</v>
      </c>
      <c r="AD7" s="73">
        <f t="shared" si="11"/>
        <v>-2096198.1324020277</v>
      </c>
      <c r="AE7" s="12"/>
      <c r="AF7" s="73">
        <f t="shared" si="12"/>
        <v>24956235.405192267</v>
      </c>
      <c r="AG7" s="73">
        <f t="shared" si="13"/>
        <v>23309990.876840476</v>
      </c>
      <c r="AH7" s="73">
        <f t="shared" si="13"/>
        <v>6953172.248483588</v>
      </c>
      <c r="AI7" s="12">
        <f t="shared" si="14"/>
        <v>0.40970725204115588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-2202318.1628548801</v>
      </c>
      <c r="AN7" s="20">
        <f>Summary!I7</f>
        <v>6189283.1413722942</v>
      </c>
      <c r="AP7" s="12">
        <v>1</v>
      </c>
      <c r="AU7" s="104"/>
      <c r="AX7" s="20"/>
      <c r="AY7" s="116"/>
      <c r="AZ7" s="117"/>
    </row>
    <row r="8" spans="1:52" x14ac:dyDescent="0.3">
      <c r="A8">
        <v>4</v>
      </c>
      <c r="B8" t="str">
        <f>Summary!B8</f>
        <v>Snowy Delayed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854.74924914786493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23106996.022187464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854.74924914786493</v>
      </c>
      <c r="AC8" s="73">
        <f>AB8/SUMIFS(FinParameters!$L$8:$L$39,FinParameters!$B$8:$B$39,Financials!$E8,FinParameters!$C$8:$C$39,Financials!$F8)</f>
        <v>813.56264047387504</v>
      </c>
      <c r="AD8" s="73">
        <f t="shared" si="11"/>
        <v>813.56264047387504</v>
      </c>
      <c r="AE8" s="12"/>
      <c r="AF8" s="73">
        <f t="shared" si="12"/>
        <v>20456996.02218746</v>
      </c>
      <c r="AG8" s="73">
        <f t="shared" si="13"/>
        <v>19154958.030009098</v>
      </c>
      <c r="AH8" s="73">
        <f t="shared" si="13"/>
        <v>2621761.8038887945</v>
      </c>
      <c r="AI8" s="12">
        <f t="shared" si="14"/>
        <v>0.15448413843221032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854.74924914786493</v>
      </c>
      <c r="AN8" s="20">
        <f>Summary!I8</f>
        <v>5173012.2209259439</v>
      </c>
      <c r="AP8" s="12">
        <v>1</v>
      </c>
      <c r="AU8" s="104"/>
      <c r="AX8" s="20"/>
      <c r="AY8" s="116"/>
      <c r="AZ8" s="117"/>
    </row>
    <row r="9" spans="1:52" x14ac:dyDescent="0.3">
      <c r="A9">
        <v>5</v>
      </c>
      <c r="B9" t="str">
        <f>Summary!B9</f>
        <v>Snowy Delayed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1953824.6706316678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20330793.840526622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1953824.6706316678</v>
      </c>
      <c r="AC9" s="73">
        <f>AB9/SUMIFS(FinParameters!$L$8:$L$39,FinParameters!$B$8:$B$39,Financials!$E9,FinParameters!$C$8:$C$39,Financials!$F9)</f>
        <v>1859678.4491437648</v>
      </c>
      <c r="AD9" s="73">
        <f t="shared" si="11"/>
        <v>1859678.4491437648</v>
      </c>
      <c r="AE9" s="12"/>
      <c r="AF9" s="73">
        <f t="shared" si="12"/>
        <v>17680793.840526622</v>
      </c>
      <c r="AG9" s="73">
        <f t="shared" si="13"/>
        <v>16609434.387770191</v>
      </c>
      <c r="AH9" s="73">
        <f t="shared" si="13"/>
        <v>-57913.336747304304</v>
      </c>
      <c r="AI9" s="12">
        <f t="shared" si="14"/>
        <v>-3.412473214718196E-3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1953824.6706316678</v>
      </c>
      <c r="AN9" s="20">
        <f>Summary!I9</f>
        <v>4400044.0634945026</v>
      </c>
      <c r="AP9" s="12">
        <v>1</v>
      </c>
      <c r="AU9" s="104"/>
      <c r="AX9" s="20"/>
      <c r="AY9" s="116"/>
      <c r="AZ9" s="117"/>
    </row>
    <row r="10" spans="1:52" x14ac:dyDescent="0.3">
      <c r="A10">
        <v>6</v>
      </c>
      <c r="B10" t="str">
        <f>Summary!B10</f>
        <v>Snowy Delayed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4708747.0747562461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18490590.634642892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4708747.0747562461</v>
      </c>
      <c r="AC10" s="73">
        <f>AB10/SUMIFS(FinParameters!$L$8:$L$39,FinParameters!$B$8:$B$39,Financials!$E10,FinParameters!$C$8:$C$39,Financials!$F10)</f>
        <v>4481853.2537834588</v>
      </c>
      <c r="AD10" s="73">
        <f t="shared" si="11"/>
        <v>4481853.2537834588</v>
      </c>
      <c r="AE10" s="12"/>
      <c r="AF10" s="73">
        <f t="shared" si="12"/>
        <v>15840590.634642892</v>
      </c>
      <c r="AG10" s="73">
        <f t="shared" si="13"/>
        <v>14976737.263970768</v>
      </c>
      <c r="AH10" s="73">
        <f t="shared" si="13"/>
        <v>-1855119.7370349616</v>
      </c>
      <c r="AI10" s="12">
        <f t="shared" si="14"/>
        <v>-0.1093106833120186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4708747.0747562461</v>
      </c>
      <c r="AN10" s="20">
        <f>Summary!I10</f>
        <v>3452157.2799194478</v>
      </c>
      <c r="AP10" s="12">
        <v>1</v>
      </c>
      <c r="AU10" s="104"/>
      <c r="AX10" s="20"/>
      <c r="AY10" s="116"/>
      <c r="AZ10" s="117"/>
    </row>
    <row r="11" spans="1:52" x14ac:dyDescent="0.3">
      <c r="A11">
        <v>7</v>
      </c>
      <c r="B11" t="str">
        <f>Summary!B11</f>
        <v>Snowy Delayed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9750533.4899814688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15338849.397081424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9750533.4899814688</v>
      </c>
      <c r="AC11" s="73">
        <f>AB11/SUMIFS(FinParameters!$L$8:$L$39,FinParameters!$B$8:$B$39,Financials!$E11,FinParameters!$C$8:$C$39,Financials!$F11)</f>
        <v>9280698.1463238262</v>
      </c>
      <c r="AD11" s="73">
        <f t="shared" si="11"/>
        <v>9280698.1463238262</v>
      </c>
      <c r="AE11" s="12"/>
      <c r="AF11" s="73">
        <f t="shared" si="12"/>
        <v>12688849.397081424</v>
      </c>
      <c r="AG11" s="73">
        <f t="shared" si="13"/>
        <v>12177085.515818393</v>
      </c>
      <c r="AH11" s="73">
        <f t="shared" si="13"/>
        <v>-4931947.9252084512</v>
      </c>
      <c r="AI11" s="12">
        <f t="shared" si="14"/>
        <v>-0.29060905719514107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9750533.4899814688</v>
      </c>
      <c r="AN11" s="20">
        <f>Summary!I11</f>
        <v>1855093.030273994</v>
      </c>
      <c r="AP11" s="12">
        <v>1</v>
      </c>
      <c r="AU11" s="104"/>
      <c r="AX11" s="20"/>
      <c r="AY11" s="116"/>
      <c r="AZ11" s="117"/>
    </row>
    <row r="12" spans="1:52" x14ac:dyDescent="0.3">
      <c r="A12">
        <v>8</v>
      </c>
      <c r="B12" t="str">
        <f>Summary!B12</f>
        <v>Snowy Delayed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-195240.07009138132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24179553.838453811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-195240.07009138132</v>
      </c>
      <c r="AC12" s="73">
        <f>AB12/SUMIFS(FinParameters!$L$8:$L$39,FinParameters!$B$8:$B$39,Financials!$E12,FinParameters!$C$8:$C$39,Financials!$F12)</f>
        <v>-185832.30942665684</v>
      </c>
      <c r="AD12" s="73">
        <f t="shared" si="11"/>
        <v>-185832.30942665684</v>
      </c>
      <c r="AE12" s="12"/>
      <c r="AF12" s="73">
        <f t="shared" si="12"/>
        <v>21529553.838453811</v>
      </c>
      <c r="AG12" s="73">
        <f t="shared" si="13"/>
        <v>20152247.409527972</v>
      </c>
      <c r="AH12" s="73">
        <f t="shared" si="13"/>
        <v>3651703.3496882068</v>
      </c>
      <c r="AI12" s="12">
        <f t="shared" si="14"/>
        <v>0.21517219640237287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-195240.07009138132</v>
      </c>
      <c r="AN12" s="20">
        <f>Summary!I12</f>
        <v>5361150.893304239</v>
      </c>
      <c r="AP12" s="12">
        <v>1</v>
      </c>
      <c r="AU12" s="104"/>
      <c r="AX12" s="20"/>
      <c r="AY12" s="116"/>
    </row>
    <row r="13" spans="1:52" x14ac:dyDescent="0.3">
      <c r="A13">
        <v>9</v>
      </c>
      <c r="B13" t="str">
        <f>Summary!B13</f>
        <v>Snowy Delayed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-34647121.356130913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63025278.744576365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5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5">
        <f t="shared" si="10"/>
        <v>-34647121.356130913</v>
      </c>
      <c r="AC13" s="73">
        <f>AB13/SUMIFS(FinParameters!$L$8:$L$39,FinParameters!$B$8:$B$39,Financials!$E13,FinParameters!$C$8:$C$39,Financials!$F13)</f>
        <v>-32173296.481368214</v>
      </c>
      <c r="AD13" s="73">
        <f t="shared" si="11"/>
        <v>-32173296.481368214</v>
      </c>
      <c r="AE13" s="12"/>
      <c r="AF13" s="73">
        <f t="shared" si="12"/>
        <v>58750278.744576365</v>
      </c>
      <c r="AG13" s="73">
        <f t="shared" si="13"/>
        <v>50671201.933820248</v>
      </c>
      <c r="AH13" s="73">
        <f t="shared" si="13"/>
        <v>30464823.228316493</v>
      </c>
      <c r="AI13" s="12">
        <f t="shared" si="14"/>
        <v>1.1874797985871817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-20984937.076507073</v>
      </c>
      <c r="AN13" s="20">
        <f>Summary!I13</f>
        <v>14282548.56147233</v>
      </c>
      <c r="AP13" s="12">
        <v>1</v>
      </c>
      <c r="AU13" s="104"/>
      <c r="AX13" s="20"/>
      <c r="AY13" s="116"/>
      <c r="AZ13" s="117"/>
    </row>
    <row r="14" spans="1:52" x14ac:dyDescent="0.3">
      <c r="A14">
        <v>10</v>
      </c>
      <c r="B14" t="str">
        <f>Summary!B14</f>
        <v>Snowy Delayed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-13374568.669965826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55376048.429796495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5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5">
        <f t="shared" si="10"/>
        <v>-13374568.669965826</v>
      </c>
      <c r="AC14" s="73">
        <f>AB14/SUMIFS(FinParameters!$L$8:$L$39,FinParameters!$B$8:$B$39,Financials!$E14,FinParameters!$C$8:$C$39,Financials!$F14)</f>
        <v>-12419616.588235995</v>
      </c>
      <c r="AD14" s="73">
        <f t="shared" si="11"/>
        <v>-12419616.588235995</v>
      </c>
      <c r="AE14" s="12"/>
      <c r="AF14" s="73">
        <f t="shared" si="12"/>
        <v>51101048.429796495</v>
      </c>
      <c r="AG14" s="73">
        <f t="shared" si="13"/>
        <v>44934090.104228571</v>
      </c>
      <c r="AH14" s="73">
        <f t="shared" si="13"/>
        <v>22811618.571479879</v>
      </c>
      <c r="AI14" s="12">
        <f t="shared" si="14"/>
        <v>0.8891676811546515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-7784272.2287530433</v>
      </c>
      <c r="AN14" s="20">
        <f>Summary!I14</f>
        <v>10605758.384330196</v>
      </c>
      <c r="AP14" s="12">
        <v>1</v>
      </c>
      <c r="AU14" s="104"/>
      <c r="AX14" s="20"/>
      <c r="AY14" s="116"/>
      <c r="AZ14" s="117"/>
    </row>
    <row r="15" spans="1:52" x14ac:dyDescent="0.3">
      <c r="A15">
        <v>11</v>
      </c>
      <c r="B15" t="str">
        <f>Summary!B15</f>
        <v>Snowy Delayed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-5405588.20410005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46789837.608580589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5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5">
        <f t="shared" si="10"/>
        <v>-5405588.20410005</v>
      </c>
      <c r="AC15" s="73">
        <f>AB15/SUMIFS(FinParameters!$L$8:$L$39,FinParameters!$B$8:$B$39,Financials!$E15,FinParameters!$C$8:$C$39,Financials!$F15)</f>
        <v>-5019626.0220020497</v>
      </c>
      <c r="AD15" s="73">
        <f t="shared" si="11"/>
        <v>-5019626.0220020497</v>
      </c>
      <c r="AE15" s="12"/>
      <c r="AF15" s="73">
        <f t="shared" si="12"/>
        <v>42514837.608580589</v>
      </c>
      <c r="AG15" s="73">
        <f t="shared" si="13"/>
        <v>37584732.099449717</v>
      </c>
      <c r="AH15" s="73">
        <f t="shared" si="13"/>
        <v>14587238.680950522</v>
      </c>
      <c r="AI15" s="12">
        <f t="shared" si="14"/>
        <v>0.56859188451478504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-3203270.0412451704</v>
      </c>
      <c r="AN15" s="20">
        <f>Summary!I15</f>
        <v>8772042.4174723849</v>
      </c>
      <c r="AP15" s="12">
        <v>1</v>
      </c>
      <c r="AU15" s="104"/>
      <c r="AX15" s="20"/>
      <c r="AY15" s="116"/>
      <c r="AZ15" s="117"/>
    </row>
    <row r="16" spans="1:52" x14ac:dyDescent="0.3">
      <c r="A16">
        <v>12</v>
      </c>
      <c r="B16" t="str">
        <f>Summary!B16</f>
        <v>Snowy Delayed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1343.2313374015976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39076618.619734176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5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5">
        <f t="shared" si="10"/>
        <v>1343.2313374015976</v>
      </c>
      <c r="AC16" s="73">
        <f>AB16/SUMIFS(FinParameters!$L$8:$L$39,FinParameters!$B$8:$B$39,Financials!$E16,FinParameters!$C$8:$C$39,Financials!$F16)</f>
        <v>1247.3238286400699</v>
      </c>
      <c r="AD16" s="73">
        <f t="shared" si="11"/>
        <v>1247.3238286400699</v>
      </c>
      <c r="AE16" s="12"/>
      <c r="AF16" s="73">
        <f t="shared" si="12"/>
        <v>34801618.619734176</v>
      </c>
      <c r="AG16" s="73">
        <f t="shared" si="13"/>
        <v>30796710.728335042</v>
      </c>
      <c r="AH16" s="73">
        <f t="shared" si="13"/>
        <v>7273932.2495353175</v>
      </c>
      <c r="AI16" s="12">
        <f t="shared" si="14"/>
        <v>0.2835285646622912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488.48208825373263</v>
      </c>
      <c r="AN16" s="20">
        <f>Summary!I16</f>
        <v>7676064.3492178209</v>
      </c>
      <c r="AP16" s="12">
        <v>1</v>
      </c>
      <c r="AU16" s="104"/>
      <c r="AX16" s="20"/>
      <c r="AY16" s="116"/>
      <c r="AZ16" s="117"/>
    </row>
    <row r="17" spans="1:52" x14ac:dyDescent="0.3">
      <c r="A17">
        <v>13</v>
      </c>
      <c r="B17" t="str">
        <f>Summary!B17</f>
        <v>Snowy Delayed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4762341.3281370867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35850126.777809277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5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5">
        <f t="shared" si="10"/>
        <v>4762341.3281370867</v>
      </c>
      <c r="AC17" s="73">
        <f>AB17/SUMIFS(FinParameters!$L$8:$L$39,FinParameters!$B$8:$B$39,Financials!$E17,FinParameters!$C$8:$C$39,Financials!$F17)</f>
        <v>4422307.3519068733</v>
      </c>
      <c r="AD17" s="73">
        <f t="shared" si="11"/>
        <v>4422307.3519068733</v>
      </c>
      <c r="AE17" s="12"/>
      <c r="AF17" s="73">
        <f t="shared" si="12"/>
        <v>31575126.777809277</v>
      </c>
      <c r="AG17" s="73">
        <f t="shared" si="13"/>
        <v>28114714.863841228</v>
      </c>
      <c r="AH17" s="73">
        <f t="shared" si="13"/>
        <v>4151302.3605673201</v>
      </c>
      <c r="AI17" s="12">
        <f t="shared" si="14"/>
        <v>0.16181245018415247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2808516.6575054191</v>
      </c>
      <c r="AN17" s="20">
        <f>Summary!I17</f>
        <v>6677177.8644283172</v>
      </c>
      <c r="AP17" s="12">
        <v>1</v>
      </c>
      <c r="AU17" s="104"/>
      <c r="AX17" s="20"/>
      <c r="AY17" s="116"/>
      <c r="AZ17" s="117"/>
    </row>
    <row r="18" spans="1:52" x14ac:dyDescent="0.3">
      <c r="A18">
        <v>14</v>
      </c>
      <c r="B18" t="str">
        <f>Summary!B18</f>
        <v>Snowy Delayed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11183371.552665371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32619747.888746303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5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5">
        <f t="shared" si="10"/>
        <v>11183371.552665371</v>
      </c>
      <c r="AC18" s="73">
        <f>AB18/SUMIFS(FinParameters!$L$8:$L$39,FinParameters!$B$8:$B$39,Financials!$E18,FinParameters!$C$8:$C$39,Financials!$F18)</f>
        <v>10384872.235901741</v>
      </c>
      <c r="AD18" s="73">
        <f t="shared" si="11"/>
        <v>10384872.235901741</v>
      </c>
      <c r="AE18" s="12"/>
      <c r="AF18" s="73">
        <f t="shared" si="12"/>
        <v>28344747.888746303</v>
      </c>
      <c r="AG18" s="73">
        <f t="shared" si="13"/>
        <v>25503929.591729481</v>
      </c>
      <c r="AH18" s="73">
        <f t="shared" si="13"/>
        <v>994929.49820591509</v>
      </c>
      <c r="AI18" s="12">
        <f t="shared" si="14"/>
        <v>3.8781077811732116E-2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6474624.4779091263</v>
      </c>
      <c r="AN18" s="20">
        <f>Summary!I18</f>
        <v>5431176.1808665041</v>
      </c>
      <c r="AP18" s="12">
        <v>1</v>
      </c>
      <c r="AU18" s="104"/>
      <c r="AX18" s="20"/>
      <c r="AY18" s="116"/>
      <c r="AZ18" s="117"/>
    </row>
    <row r="19" spans="1:52" x14ac:dyDescent="0.3">
      <c r="A19">
        <v>15</v>
      </c>
      <c r="B19" t="str">
        <f>Summary!B19</f>
        <v>Snowy Delayed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23683123.748359501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29363213.094705068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5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5">
        <f t="shared" si="10"/>
        <v>23683123.748359501</v>
      </c>
      <c r="AC19" s="73">
        <f>AB19/SUMIFS(FinParameters!$L$8:$L$39,FinParameters!$B$8:$B$39,Financials!$E19,FinParameters!$C$8:$C$39,Financials!$F19)</f>
        <v>21992134.761466146</v>
      </c>
      <c r="AD19" s="73">
        <f t="shared" si="11"/>
        <v>21992134.761466146</v>
      </c>
      <c r="AE19" s="12"/>
      <c r="AF19" s="73">
        <f t="shared" si="12"/>
        <v>25088213.094705064</v>
      </c>
      <c r="AG19" s="73">
        <f t="shared" si="13"/>
        <v>23220187.10796262</v>
      </c>
      <c r="AH19" s="73">
        <f t="shared" si="13"/>
        <v>-2327228.7804589607</v>
      </c>
      <c r="AI19" s="12">
        <f t="shared" si="14"/>
        <v>-9.0712397796454056E-2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13932590.258378031</v>
      </c>
      <c r="AN19" s="20">
        <f>Summary!I19</f>
        <v>2852616.7960429494</v>
      </c>
      <c r="AP19" s="12">
        <v>1</v>
      </c>
      <c r="AU19" s="104"/>
      <c r="AX19" s="20"/>
      <c r="AY19" s="116"/>
      <c r="AZ19" s="117"/>
    </row>
    <row r="20" spans="1:52" x14ac:dyDescent="0.3">
      <c r="A20">
        <v>16</v>
      </c>
      <c r="B20" t="str">
        <f>Summary!B20</f>
        <v>Snowy Delayed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-461596.18729191076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41625092.971097484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5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5">
        <f t="shared" si="10"/>
        <v>-461596.18729191076</v>
      </c>
      <c r="AC20" s="73">
        <f>AB20/SUMIFS(FinParameters!$L$8:$L$39,FinParameters!$B$8:$B$39,Financials!$E20,FinParameters!$C$8:$C$39,Financials!$F20)</f>
        <v>-428637.94760207034</v>
      </c>
      <c r="AD20" s="73">
        <f t="shared" si="11"/>
        <v>-428637.94760207034</v>
      </c>
      <c r="AE20" s="12"/>
      <c r="AF20" s="73">
        <f t="shared" si="12"/>
        <v>37350092.971097477</v>
      </c>
      <c r="AG20" s="73">
        <f t="shared" si="13"/>
        <v>33108801.019242331</v>
      </c>
      <c r="AH20" s="73">
        <f t="shared" si="13"/>
        <v>9662362.044486478</v>
      </c>
      <c r="AI20" s="12">
        <f t="shared" si="14"/>
        <v>0.37662649963445349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-266356.11720052944</v>
      </c>
      <c r="AN20" s="20">
        <f>Summary!I20</f>
        <v>7794898.1236141296</v>
      </c>
      <c r="AP20" s="12">
        <v>1</v>
      </c>
      <c r="AU20" s="104"/>
      <c r="AX20" s="20"/>
      <c r="AY20" s="116"/>
    </row>
    <row r="21" spans="1:52" x14ac:dyDescent="0.3">
      <c r="A21">
        <v>17</v>
      </c>
      <c r="B21" t="str">
        <f>Summary!B21</f>
        <v>Snowy Delayed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-50079130.865416773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79404112.84251979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5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5">
        <f t="shared" si="10"/>
        <v>-50079130.865416773</v>
      </c>
      <c r="AC21" s="73">
        <f>AB21/SUMIFS(FinParameters!$L$8:$L$39,FinParameters!$B$8:$B$39,Financials!$E21,FinParameters!$C$8:$C$39,Financials!$F21)</f>
        <v>-45369220.898535639</v>
      </c>
      <c r="AD21" s="73">
        <f t="shared" si="11"/>
        <v>-45369220.898535639</v>
      </c>
      <c r="AE21" s="12"/>
      <c r="AF21" s="73">
        <f t="shared" si="12"/>
        <v>73478487.84251979</v>
      </c>
      <c r="AG21" s="73">
        <f t="shared" si="13"/>
        <v>59235249.743396208</v>
      </c>
      <c r="AH21" s="73">
        <f t="shared" si="13"/>
        <v>36644617.865936607</v>
      </c>
      <c r="AI21" s="12">
        <f t="shared" si="14"/>
        <v>1.1098831237846365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-15432009.50928586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Snowy Delayed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-20729329.239661254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70358808.131958246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5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5">
        <f t="shared" si="10"/>
        <v>-20729329.239661254</v>
      </c>
      <c r="AC22" s="73">
        <f>AB22/SUMIFS(FinParameters!$L$8:$L$39,FinParameters!$B$8:$B$39,Financials!$E22,FinParameters!$C$8:$C$39,Financials!$F22)</f>
        <v>-18779749.19093753</v>
      </c>
      <c r="AD22" s="73">
        <f t="shared" si="11"/>
        <v>-18779749.19093753</v>
      </c>
      <c r="AE22" s="12"/>
      <c r="AF22" s="73">
        <f t="shared" si="12"/>
        <v>64433183.131958239</v>
      </c>
      <c r="AG22" s="73">
        <f t="shared" si="13"/>
        <v>53451498.882068008</v>
      </c>
      <c r="AH22" s="73">
        <f t="shared" si="13"/>
        <v>27432965.969686802</v>
      </c>
      <c r="AI22" s="12">
        <f t="shared" si="14"/>
        <v>0.83088288917364617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-7354760.5696954289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Snowy Delayed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-8427150.9945051931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58959359.64151264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5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5">
        <f t="shared" si="10"/>
        <v>-8427150.9945051931</v>
      </c>
      <c r="AC23" s="73">
        <f>AB23/SUMIFS(FinParameters!$L$8:$L$39,FinParameters!$B$8:$B$39,Financials!$E23,FinParameters!$C$8:$C$39,Financials!$F23)</f>
        <v>-7634582.8772968762</v>
      </c>
      <c r="AD23" s="73">
        <f t="shared" si="11"/>
        <v>-7634582.8772968762</v>
      </c>
      <c r="AE23" s="12"/>
      <c r="AF23" s="73">
        <f t="shared" si="12"/>
        <v>53033734.641512632</v>
      </c>
      <c r="AG23" s="73">
        <f t="shared" si="13"/>
        <v>44254118.796005085</v>
      </c>
      <c r="AH23" s="73">
        <f t="shared" si="13"/>
        <v>16628938.900260646</v>
      </c>
      <c r="AI23" s="12">
        <f t="shared" si="14"/>
        <v>0.50365318910860524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-3021562.7904051421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Snowy Delayed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1343.2313374000373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49341343.326291248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5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5">
        <f t="shared" si="10"/>
        <v>1343.2313374000373</v>
      </c>
      <c r="AC24" s="73">
        <f>AB24/SUMIFS(FinParameters!$L$8:$L$39,FinParameters!$B$8:$B$39,Financials!$E24,FinParameters!$C$8:$C$39,Financials!$F24)</f>
        <v>1216.9012962328011</v>
      </c>
      <c r="AD24" s="73">
        <f t="shared" si="11"/>
        <v>1216.9012962328011</v>
      </c>
      <c r="AE24" s="12"/>
      <c r="AF24" s="73">
        <f t="shared" si="12"/>
        <v>43415718.326291248</v>
      </c>
      <c r="AG24" s="73">
        <f t="shared" si="13"/>
        <v>36253760.636236973</v>
      </c>
      <c r="AH24" s="73">
        <f t="shared" si="13"/>
        <v>7614663.2725983383</v>
      </c>
      <c r="AI24" s="12">
        <f t="shared" si="14"/>
        <v>0.23063103810984648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-1.56035184772918E-9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Snowy Delayed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7536268.7383486815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45458074.59509746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5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5">
        <f t="shared" si="10"/>
        <v>7536268.7383486815</v>
      </c>
      <c r="AC25" s="73">
        <f>AB25/SUMIFS(FinParameters!$L$8:$L$39,FinParameters!$B$8:$B$39,Financials!$E25,FinParameters!$C$8:$C$39,Financials!$F25)</f>
        <v>6827487.5228912244</v>
      </c>
      <c r="AD25" s="73">
        <f t="shared" si="11"/>
        <v>6827487.5228912244</v>
      </c>
      <c r="AE25" s="12"/>
      <c r="AF25" s="73">
        <f t="shared" si="12"/>
        <v>39532449.595097452</v>
      </c>
      <c r="AG25" s="73">
        <f t="shared" si="13"/>
        <v>33341501.898803592</v>
      </c>
      <c r="AH25" s="73">
        <f t="shared" si="13"/>
        <v>3841051.5251378985</v>
      </c>
      <c r="AI25" s="12">
        <f t="shared" si="14"/>
        <v>0.11633681870921132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2773927.4102115943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Snowy Delayed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17720593.160017345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41682865.263961203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5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5">
        <f t="shared" si="10"/>
        <v>17720593.160017345</v>
      </c>
      <c r="AC26" s="73">
        <f>AB26/SUMIFS(FinParameters!$L$8:$L$39,FinParameters!$B$8:$B$39,Financials!$E26,FinParameters!$C$8:$C$39,Financials!$F26)</f>
        <v>16053982.799551843</v>
      </c>
      <c r="AD26" s="73">
        <f t="shared" si="11"/>
        <v>16053982.799551843</v>
      </c>
      <c r="AE26" s="12"/>
      <c r="AF26" s="73">
        <f t="shared" si="12"/>
        <v>35757240.263961211</v>
      </c>
      <c r="AG26" s="73">
        <f t="shared" si="13"/>
        <v>30679307.72115045</v>
      </c>
      <c r="AH26" s="73">
        <f t="shared" si="13"/>
        <v>101141.90401047468</v>
      </c>
      <c r="AI26" s="12">
        <f t="shared" si="14"/>
        <v>3.0633609764838064E-3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6537221.6073519727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Snowy Delayed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37942825.835081391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39706959.590524919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5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5">
        <f t="shared" si="10"/>
        <v>37942825.835081391</v>
      </c>
      <c r="AC27" s="73">
        <f>AB27/SUMIFS(FinParameters!$L$8:$L$39,FinParameters!$B$8:$B$39,Financials!$E27,FinParameters!$C$8:$C$39,Financials!$F27)</f>
        <v>34374327.530816786</v>
      </c>
      <c r="AD27" s="73">
        <f t="shared" si="11"/>
        <v>34374327.530816786</v>
      </c>
      <c r="AE27" s="12"/>
      <c r="AF27" s="73">
        <f t="shared" si="12"/>
        <v>33781334.590524919</v>
      </c>
      <c r="AG27" s="73">
        <f t="shared" si="13"/>
        <v>30189694.024641994</v>
      </c>
      <c r="AH27" s="73">
        <f t="shared" si="13"/>
        <v>-2237549.1406633705</v>
      </c>
      <c r="AI27" s="12">
        <f t="shared" si="14"/>
        <v>-6.7770335031098208E-2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14259702.086721892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Snowy Delayed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-650302.54792078538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52652634.880572587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5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5">
        <f t="shared" si="10"/>
        <v>-650302.54792078538</v>
      </c>
      <c r="AC28" s="73">
        <f>AB28/SUMIFS(FinParameters!$L$8:$L$39,FinParameters!$B$8:$B$39,Financials!$E28,FinParameters!$C$8:$C$39,Financials!$F28)</f>
        <v>-589142.01260375907</v>
      </c>
      <c r="AD28" s="73">
        <f t="shared" si="11"/>
        <v>-589142.01260375907</v>
      </c>
      <c r="AE28" s="12"/>
      <c r="AF28" s="73">
        <f t="shared" si="12"/>
        <v>46727009.88057258</v>
      </c>
      <c r="AG28" s="73">
        <f t="shared" si="13"/>
        <v>39160722.598818012</v>
      </c>
      <c r="AH28" s="73">
        <f t="shared" si="13"/>
        <v>10653723.23867391</v>
      </c>
      <c r="AI28" s="12">
        <f t="shared" si="14"/>
        <v>0.32267733480904598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-188706.36062887462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Snowy Delayed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-65867909.980195254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93397884.727771074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5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5">
        <f t="shared" si="10"/>
        <v>-65867909.980195254</v>
      </c>
      <c r="AC29" s="73">
        <f>AB29/SUMIFS(FinParameters!$L$8:$L$39,FinParameters!$B$8:$B$39,Financials!$E29,FinParameters!$C$8:$C$39,Financials!$F29)</f>
        <v>-58217634.651873283</v>
      </c>
      <c r="AD29" s="73">
        <f t="shared" si="11"/>
        <v>-58217634.651873283</v>
      </c>
      <c r="AE29" s="12"/>
      <c r="AF29" s="73">
        <f t="shared" si="12"/>
        <v>85795369.102771074</v>
      </c>
      <c r="AG29" s="73">
        <f t="shared" si="13"/>
        <v>64490774.911304347</v>
      </c>
      <c r="AH29" s="73">
        <f t="shared" si="13"/>
        <v>41582469.483674414</v>
      </c>
      <c r="AI29" s="12">
        <f t="shared" si="14"/>
        <v>1.0592291644244805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-15788779.114778478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Snowy Delayed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-28027506.247566849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82689546.775102779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5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5">
        <f t="shared" si="10"/>
        <v>-28027506.247566849</v>
      </c>
      <c r="AC30" s="73">
        <f>AB30/SUMIFS(FinParameters!$L$8:$L$39,FinParameters!$B$8:$B$39,Financials!$E30,FinParameters!$C$8:$C$39,Financials!$F30)</f>
        <v>-24772231.56791449</v>
      </c>
      <c r="AD30" s="73">
        <f t="shared" si="11"/>
        <v>-24772231.56791449</v>
      </c>
      <c r="AE30" s="12"/>
      <c r="AF30" s="73">
        <f t="shared" si="12"/>
        <v>75087031.150102779</v>
      </c>
      <c r="AG30" s="73">
        <f t="shared" si="13"/>
        <v>58460134.061682597</v>
      </c>
      <c r="AH30" s="73">
        <f t="shared" si="13"/>
        <v>30600967.334370177</v>
      </c>
      <c r="AI30" s="12">
        <f t="shared" si="14"/>
        <v>0.77949764558575574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-7298177.0079055959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Snowy Delayed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-11435050.850829169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68251891.242245123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5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5">
        <f t="shared" si="10"/>
        <v>-11435050.850829169</v>
      </c>
      <c r="AC31" s="73">
        <f>AB31/SUMIFS(FinParameters!$L$8:$L$39,FinParameters!$B$8:$B$39,Financials!$E31,FinParameters!$C$8:$C$39,Financials!$F31)</f>
        <v>-10106918.723538218</v>
      </c>
      <c r="AD31" s="73">
        <f t="shared" si="11"/>
        <v>-10106918.723538218</v>
      </c>
      <c r="AE31" s="12"/>
      <c r="AF31" s="73">
        <f t="shared" si="12"/>
        <v>60649375.617245123</v>
      </c>
      <c r="AG31" s="73">
        <f t="shared" si="13"/>
        <v>47533523.137640089</v>
      </c>
      <c r="AH31" s="73">
        <f t="shared" si="13"/>
        <v>17029972.098451652</v>
      </c>
      <c r="AI31" s="12">
        <f t="shared" si="14"/>
        <v>0.43380403665292805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-3007899.8563239765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Snowy Delayed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1343.2313374000373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57567977.467482865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5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5">
        <f t="shared" si="10"/>
        <v>1343.2313374000373</v>
      </c>
      <c r="AC32" s="73">
        <f>AB32/SUMIFS(FinParameters!$L$8:$L$39,FinParameters!$B$8:$B$39,Financials!$E32,FinParameters!$C$8:$C$39,Financials!$F32)</f>
        <v>1187.220776812489</v>
      </c>
      <c r="AD32" s="73">
        <f t="shared" si="11"/>
        <v>1187.220776812489</v>
      </c>
      <c r="AE32" s="12"/>
      <c r="AF32" s="73">
        <f t="shared" si="12"/>
        <v>49965461.842482865</v>
      </c>
      <c r="AG32" s="73">
        <f t="shared" si="13"/>
        <v>39185010.678577811</v>
      </c>
      <c r="AH32" s="73">
        <f t="shared" si="13"/>
        <v>7103469.5695184777</v>
      </c>
      <c r="AI32" s="12">
        <f t="shared" si="14"/>
        <v>0.18094649572435417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0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Snowy Delayed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10287734.366112979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53298986.768761992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5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5">
        <f t="shared" si="10"/>
        <v>10287734.366112979</v>
      </c>
      <c r="AC33" s="73">
        <f>AB33/SUMIFS(FinParameters!$L$8:$L$39,FinParameters!$B$8:$B$39,Financials!$E33,FinParameters!$C$8:$C$39,Financials!$F33)</f>
        <v>9092858.1292767357</v>
      </c>
      <c r="AD33" s="73">
        <f t="shared" si="11"/>
        <v>9092858.1292767357</v>
      </c>
      <c r="AE33" s="12"/>
      <c r="AF33" s="73">
        <f t="shared" si="12"/>
        <v>45696471.143761992</v>
      </c>
      <c r="AG33" s="73">
        <f t="shared" si="13"/>
        <v>36353478.169561066</v>
      </c>
      <c r="AH33" s="73">
        <f t="shared" si="13"/>
        <v>2914354.9967352618</v>
      </c>
      <c r="AI33" s="12">
        <f t="shared" si="14"/>
        <v>7.4237289087416211E-2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2751465.6277642976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Snowy Delayed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24204091.445847377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48599135.246443108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5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5">
        <f t="shared" si="10"/>
        <v>24204091.445847377</v>
      </c>
      <c r="AC34" s="73">
        <f>AB34/SUMIFS(FinParameters!$L$8:$L$39,FinParameters!$B$8:$B$39,Financials!$E34,FinParameters!$C$8:$C$39,Financials!$F34)</f>
        <v>21392890.002105042</v>
      </c>
      <c r="AD34" s="73">
        <f t="shared" si="11"/>
        <v>21392890.002105042</v>
      </c>
      <c r="AE34" s="12"/>
      <c r="AF34" s="73">
        <f t="shared" si="12"/>
        <v>40996619.621443108</v>
      </c>
      <c r="AG34" s="73">
        <f t="shared" si="13"/>
        <v>33407842.651731558</v>
      </c>
      <c r="AH34" s="73">
        <f t="shared" si="13"/>
        <v>-1773394.1964630634</v>
      </c>
      <c r="AI34" s="12">
        <f t="shared" si="14"/>
        <v>-4.5173624275784759E-2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6483498.2858300339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Snowy Delayed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51379906.007623576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49180488.353315361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5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5">
        <f t="shared" si="10"/>
        <v>51379906.007623576</v>
      </c>
      <c r="AC35" s="73">
        <f>AB35/SUMIFS(FinParameters!$L$8:$L$39,FinParameters!$B$8:$B$39,Financials!$E35,FinParameters!$C$8:$C$39,Financials!$F35)</f>
        <v>45412350.221812084</v>
      </c>
      <c r="AD35" s="73">
        <f t="shared" si="11"/>
        <v>45412350.221812084</v>
      </c>
      <c r="AE35" s="12"/>
      <c r="AF35" s="73">
        <f t="shared" si="12"/>
        <v>41577972.728315361</v>
      </c>
      <c r="AG35" s="73">
        <f t="shared" si="13"/>
        <v>35865295.555003993</v>
      </c>
      <c r="AH35" s="73">
        <f t="shared" si="13"/>
        <v>-2118121.1396787241</v>
      </c>
      <c r="AI35" s="12">
        <f t="shared" si="14"/>
        <v>-5.3954844740824431E-2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13437080.172542185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Snowy Delayed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-818756.06798832119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61421710.634262107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5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5">
        <f t="shared" si="10"/>
        <v>-818756.06798832119</v>
      </c>
      <c r="AC36" s="73">
        <f>AB36/SUMIFS(FinParameters!$L$8:$L$39,FinParameters!$B$8:$B$39,Financials!$E36,FinParameters!$C$8:$C$39,Financials!$F36)</f>
        <v>-723661.06119778706</v>
      </c>
      <c r="AD36" s="73">
        <f t="shared" si="11"/>
        <v>-723661.06119778706</v>
      </c>
      <c r="AE36" s="12"/>
      <c r="AF36" s="73">
        <f t="shared" si="12"/>
        <v>53819195.009262107</v>
      </c>
      <c r="AG36" s="73">
        <f t="shared" si="13"/>
        <v>42445839.852778912</v>
      </c>
      <c r="AH36" s="73">
        <f t="shared" si="13"/>
        <v>10573795.861884572</v>
      </c>
      <c r="AI36" s="12">
        <f t="shared" si="14"/>
        <v>0.26934602717561673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-168453.52006753575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Snowy Delayed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128733983.03996497</v>
      </c>
      <c r="H37" s="73">
        <f>SUMIFS(AM$5:AM37,$F$5:$F37,$F37,$D$5:$D37,$D37)</f>
        <v>-85504903.596776217</v>
      </c>
      <c r="I37" s="20">
        <f>SUMIFS(AN$5:AN37,$F$5:$F37,$F37,$D$5:$D37,$D37)</f>
        <v>63861651.417856634</v>
      </c>
      <c r="J37" s="73">
        <f t="shared" si="0"/>
        <v>63861651.417856634</v>
      </c>
      <c r="K37" s="73">
        <f t="shared" si="1"/>
        <v>192595634.45782161</v>
      </c>
      <c r="L37" s="73">
        <f t="shared" si="2"/>
        <v>107090730.86104539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54555322.902231634</v>
      </c>
      <c r="Q37" s="73">
        <f>P37/SUMIFS(FinParameters!$H$8:$H$39,FinParameters!$B$8:$B$39,Financials!$E37,FinParameters!$C$8:$C$39,Financials!$F37)</f>
        <v>30795057.523975521</v>
      </c>
      <c r="R37" s="73">
        <f t="shared" si="15"/>
        <v>10007663.297188312</v>
      </c>
      <c r="S37" s="12">
        <f t="shared" si="4"/>
        <v>0.22465070860996086</v>
      </c>
      <c r="T37" s="115">
        <f t="shared" si="5"/>
        <v>128733983.03996497</v>
      </c>
      <c r="U37" s="73">
        <f>T37/SUMIFS(FinParameters!$L$8:$L$39,FinParameters!$B$8:$B$39,Financials!$E37,FinParameters!$C$8:$C$39,Financials!$F37)</f>
        <v>111006910.11797455</v>
      </c>
      <c r="V37" s="73">
        <f t="shared" si="6"/>
        <v>111006910.11797455</v>
      </c>
      <c r="W37" s="12"/>
      <c r="X37" s="73">
        <f t="shared" si="7"/>
        <v>183289305.94219661</v>
      </c>
      <c r="Y37" s="73">
        <f t="shared" si="8"/>
        <v>141801967.64195007</v>
      </c>
      <c r="Z37" s="73">
        <f t="shared" si="8"/>
        <v>121014573.41516286</v>
      </c>
      <c r="AA37" s="12">
        <f t="shared" si="9"/>
        <v>2.7165192175766419</v>
      </c>
      <c r="AB37" s="115">
        <f t="shared" si="10"/>
        <v>-85504903.596776217</v>
      </c>
      <c r="AC37" s="73">
        <f>AB37/SUMIFS(FinParameters!$L$8:$L$39,FinParameters!$B$8:$B$39,Financials!$E37,FinParameters!$C$8:$C$39,Financials!$F37)</f>
        <v>-73730610.395755216</v>
      </c>
      <c r="AD37" s="73">
        <f t="shared" si="11"/>
        <v>-73730610.395755216</v>
      </c>
      <c r="AE37" s="12"/>
      <c r="AF37" s="73">
        <f t="shared" si="12"/>
        <v>97784402.34542039</v>
      </c>
      <c r="AG37" s="73">
        <f t="shared" si="13"/>
        <v>68071357.246194854</v>
      </c>
      <c r="AH37" s="73">
        <f t="shared" si="13"/>
        <v>47283963.019407645</v>
      </c>
      <c r="AI37" s="12">
        <f t="shared" si="14"/>
        <v>1.0614241789271135</v>
      </c>
      <c r="AL37" s="73">
        <f>Summary!G37</f>
        <v>20198920.864350058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-19636993.616580956</v>
      </c>
      <c r="AN37" s="20">
        <f>Summary!I37</f>
        <v>13130918.885505224</v>
      </c>
      <c r="AP37" s="12">
        <v>1</v>
      </c>
    </row>
    <row r="38" spans="1:42" x14ac:dyDescent="0.3">
      <c r="A38">
        <v>34</v>
      </c>
      <c r="B38" t="str">
        <f>Summary!B38</f>
        <v>Snowy Delayed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84579477.814597532</v>
      </c>
      <c r="H38" s="73">
        <f>SUMIFS(AM$5:AM38,$F$5:$F38,$F38,$D$5:$D38,$D38)</f>
        <v>-37236939.531425767</v>
      </c>
      <c r="I38" s="20">
        <f>SUMIFS(AN$5:AN38,$F$5:$F38,$F38,$D$5:$D38,$D38)</f>
        <v>47575351.272442944</v>
      </c>
      <c r="J38" s="73">
        <f t="shared" si="0"/>
        <v>47575351.272442944</v>
      </c>
      <c r="K38" s="73">
        <f t="shared" si="1"/>
        <v>132154829.08704048</v>
      </c>
      <c r="L38" s="73">
        <f t="shared" si="2"/>
        <v>94917889.55561471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38269022.756817944</v>
      </c>
      <c r="Q38" s="73">
        <f>P38/SUMIFS(FinParameters!$H$8:$H$39,FinParameters!$B$8:$B$39,Financials!$E38,FinParameters!$C$8:$C$39,Financials!$F38)</f>
        <v>21601865.674858455</v>
      </c>
      <c r="R38" s="73">
        <f t="shared" si="15"/>
        <v>-6278636.8482253775</v>
      </c>
      <c r="S38" s="12">
        <f t="shared" si="4"/>
        <v>-0.1409420136521507</v>
      </c>
      <c r="T38" s="115">
        <f t="shared" si="5"/>
        <v>84579477.814597532</v>
      </c>
      <c r="U38" s="73">
        <f>T38/SUMIFS(FinParameters!$L$8:$L$39,FinParameters!$B$8:$B$39,Financials!$E38,FinParameters!$C$8:$C$39,Financials!$F38)</f>
        <v>72932618.644103482</v>
      </c>
      <c r="V38" s="73">
        <f t="shared" si="6"/>
        <v>72932618.644103482</v>
      </c>
      <c r="W38" s="12"/>
      <c r="X38" s="73">
        <f t="shared" si="7"/>
        <v>122848500.57141548</v>
      </c>
      <c r="Y38" s="73">
        <f t="shared" si="8"/>
        <v>94534484.318961933</v>
      </c>
      <c r="Z38" s="73">
        <f t="shared" si="8"/>
        <v>66653981.795878105</v>
      </c>
      <c r="AA38" s="12">
        <f t="shared" si="9"/>
        <v>1.4962398111781408</v>
      </c>
      <c r="AB38" s="115">
        <f t="shared" si="10"/>
        <v>-37236939.531425767</v>
      </c>
      <c r="AC38" s="73">
        <f>AB38/SUMIFS(FinParameters!$L$8:$L$39,FinParameters!$B$8:$B$39,Financials!$E38,FinParameters!$C$8:$C$39,Financials!$F38)</f>
        <v>-32109296.25590926</v>
      </c>
      <c r="AD38" s="73">
        <f t="shared" si="11"/>
        <v>-32109296.25590926</v>
      </c>
      <c r="AE38" s="12"/>
      <c r="AF38" s="73">
        <f t="shared" si="12"/>
        <v>85611561.03998971</v>
      </c>
      <c r="AG38" s="73">
        <f t="shared" si="13"/>
        <v>62425188.063052669</v>
      </c>
      <c r="AH38" s="73">
        <f t="shared" si="13"/>
        <v>34544685.539968848</v>
      </c>
      <c r="AI38" s="12">
        <f t="shared" si="14"/>
        <v>0.77545455465539159</v>
      </c>
      <c r="AL38" s="73">
        <f>Summary!G38</f>
        <v>11532909.938074911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-9209433.2838589158</v>
      </c>
      <c r="AN38" s="20">
        <f>Summary!I38</f>
        <v>9904866.1262959298</v>
      </c>
      <c r="AP38" s="12">
        <v>1</v>
      </c>
    </row>
    <row r="39" spans="1:42" x14ac:dyDescent="0.3">
      <c r="A39">
        <v>35</v>
      </c>
      <c r="B39" t="str">
        <f>Summary!B39</f>
        <v>Snowy Delayed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55318554.967590794</v>
      </c>
      <c r="H39" s="73">
        <f>SUMIFS(AM$5:AM39,$F$5:$F39,$F39,$D$5:$D39,$D39)</f>
        <v>-15144778.281633785</v>
      </c>
      <c r="I39" s="20">
        <f>SUMIFS(AN$5:AN39,$F$5:$F39,$F39,$D$5:$D39,$D39)</f>
        <v>38937326.723630056</v>
      </c>
      <c r="J39" s="73">
        <f t="shared" si="0"/>
        <v>38937326.723630056</v>
      </c>
      <c r="K39" s="73">
        <f t="shared" si="1"/>
        <v>94255881.69122085</v>
      </c>
      <c r="L39" s="73">
        <f t="shared" si="2"/>
        <v>79111103.409587055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29630998.208005056</v>
      </c>
      <c r="Q39" s="73">
        <f>P39/SUMIFS(FinParameters!$H$8:$H$39,FinParameters!$B$8:$B$39,Financials!$E39,FinParameters!$C$8:$C$39,Financials!$F39)</f>
        <v>16725926.00988904</v>
      </c>
      <c r="R39" s="73">
        <f t="shared" si="15"/>
        <v>-14916661.397038266</v>
      </c>
      <c r="S39" s="12">
        <f t="shared" si="4"/>
        <v>-0.33484725189355458</v>
      </c>
      <c r="T39" s="115">
        <f t="shared" si="5"/>
        <v>55318554.967590794</v>
      </c>
      <c r="U39" s="73">
        <f>T39/SUMIFS(FinParameters!$L$8:$L$39,FinParameters!$B$8:$B$39,Financials!$E39,FinParameters!$C$8:$C$39,Financials!$F39)</f>
        <v>47701016.578017443</v>
      </c>
      <c r="V39" s="73">
        <f t="shared" si="6"/>
        <v>47701016.578017443</v>
      </c>
      <c r="W39" s="12"/>
      <c r="X39" s="73">
        <f t="shared" si="7"/>
        <v>84949553.17559585</v>
      </c>
      <c r="Y39" s="73">
        <f t="shared" si="8"/>
        <v>64426942.58790648</v>
      </c>
      <c r="Z39" s="73">
        <f t="shared" si="8"/>
        <v>32784355.180979177</v>
      </c>
      <c r="AA39" s="12">
        <f t="shared" si="9"/>
        <v>0.73593889042978144</v>
      </c>
      <c r="AB39" s="115">
        <f t="shared" si="10"/>
        <v>-15144778.281633785</v>
      </c>
      <c r="AC39" s="73">
        <f>AB39/SUMIFS(FinParameters!$L$8:$L$39,FinParameters!$B$8:$B$39,Financials!$E39,FinParameters!$C$8:$C$39,Financials!$F39)</f>
        <v>-13059294.847919529</v>
      </c>
      <c r="AD39" s="73">
        <f t="shared" si="11"/>
        <v>-13059294.847919529</v>
      </c>
      <c r="AE39" s="12"/>
      <c r="AF39" s="73">
        <f t="shared" si="12"/>
        <v>69804774.89396207</v>
      </c>
      <c r="AG39" s="73">
        <f t="shared" si="13"/>
        <v>51367647.739986949</v>
      </c>
      <c r="AH39" s="73">
        <f t="shared" si="13"/>
        <v>19725060.333059646</v>
      </c>
      <c r="AI39" s="12">
        <f t="shared" si="14"/>
        <v>0.44278555838714667</v>
      </c>
      <c r="AL39" s="73">
        <f>Summary!G39</f>
        <v>6326278.8234031145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-3709727.4308046154</v>
      </c>
      <c r="AN39" s="20">
        <f>Summary!I39</f>
        <v>8242660.7747434461</v>
      </c>
      <c r="AP39" s="12">
        <v>1</v>
      </c>
    </row>
    <row r="40" spans="1:42" x14ac:dyDescent="0.3">
      <c r="A40">
        <v>36</v>
      </c>
      <c r="B40" t="str">
        <f>Summary!B40</f>
        <v>Snowy Delayed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33767003.564890906</v>
      </c>
      <c r="H40" s="73">
        <f>SUMIFS(AM$5:AM40,$F$5:$F40,$F40,$D$5:$D40,$D40)</f>
        <v>1343.2313374000373</v>
      </c>
      <c r="I40" s="20">
        <f>SUMIFS(AN$5:AN40,$F$5:$F40,$F40,$D$5:$D40,$D40)</f>
        <v>33639909.561051548</v>
      </c>
      <c r="J40" s="73">
        <f t="shared" si="0"/>
        <v>33639909.561051548</v>
      </c>
      <c r="K40" s="73">
        <f t="shared" si="1"/>
        <v>67406913.125942454</v>
      </c>
      <c r="L40" s="73">
        <f t="shared" si="2"/>
        <v>67408256.357279852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24333581.045426548</v>
      </c>
      <c r="Q40" s="73">
        <f>P40/SUMIFS(FinParameters!$H$8:$H$39,FinParameters!$B$8:$B$39,Financials!$E40,FinParameters!$C$8:$C$39,Financials!$F40)</f>
        <v>13735672.124994021</v>
      </c>
      <c r="R40" s="73">
        <f t="shared" si="15"/>
        <v>-20214078.559616774</v>
      </c>
      <c r="S40" s="12">
        <f t="shared" si="4"/>
        <v>-0.45376297517834813</v>
      </c>
      <c r="T40" s="115">
        <f t="shared" si="5"/>
        <v>33767003.564890906</v>
      </c>
      <c r="U40" s="73">
        <f>T40/SUMIFS(FinParameters!$L$8:$L$39,FinParameters!$B$8:$B$39,Financials!$E40,FinParameters!$C$8:$C$39,Financials!$F40)</f>
        <v>29117181.346882615</v>
      </c>
      <c r="V40" s="73">
        <f t="shared" si="6"/>
        <v>29117181.346882615</v>
      </c>
      <c r="W40" s="12"/>
      <c r="X40" s="73">
        <f t="shared" si="7"/>
        <v>58100584.610317454</v>
      </c>
      <c r="Y40" s="73">
        <f t="shared" si="8"/>
        <v>42852853.471876636</v>
      </c>
      <c r="Z40" s="73">
        <f t="shared" si="8"/>
        <v>8903102.7872658409</v>
      </c>
      <c r="AA40" s="12">
        <f t="shared" si="9"/>
        <v>0.19985567965186446</v>
      </c>
      <c r="AB40" s="115">
        <f t="shared" si="10"/>
        <v>1343.2313374000373</v>
      </c>
      <c r="AC40" s="73">
        <f>AB40/SUMIFS(FinParameters!$L$8:$L$39,FinParameters!$B$8:$B$39,Financials!$E40,FinParameters!$C$8:$C$39,Financials!$F40)</f>
        <v>1158.2641724999894</v>
      </c>
      <c r="AD40" s="73">
        <f t="shared" si="11"/>
        <v>1158.2641724999894</v>
      </c>
      <c r="AE40" s="12"/>
      <c r="AF40" s="73">
        <f t="shared" si="12"/>
        <v>58101927.841654852</v>
      </c>
      <c r="AG40" s="73">
        <f t="shared" si="13"/>
        <v>42854011.736049138</v>
      </c>
      <c r="AH40" s="73">
        <f t="shared" si="13"/>
        <v>8904261.0514383409</v>
      </c>
      <c r="AI40" s="12">
        <f t="shared" si="14"/>
        <v>0.19988168021357228</v>
      </c>
      <c r="AL40" s="73">
        <f>Summary!G40</f>
        <v>2732337.2261213772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0</v>
      </c>
      <c r="AN40" s="20">
        <f>Summary!I40</f>
        <v>7107941.66367561</v>
      </c>
      <c r="AP40" s="12">
        <v>1</v>
      </c>
    </row>
    <row r="41" spans="1:42" x14ac:dyDescent="0.3">
      <c r="A41">
        <v>37</v>
      </c>
      <c r="B41" t="str">
        <f>Summary!B41</f>
        <v>Snowy Delayed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19852361.787283432</v>
      </c>
      <c r="H41" s="73">
        <f>SUMIFS(AM$5:AM41,$F$5:$F41,$F41,$D$5:$D41,$D41)</f>
        <v>13723922.057538206</v>
      </c>
      <c r="I41" s="20">
        <f>SUMIFS(AN$5:AN41,$F$5:$F41,$F41,$D$5:$D41,$D41)</f>
        <v>29134840.463466484</v>
      </c>
      <c r="J41" s="73">
        <f t="shared" si="0"/>
        <v>29134840.463466484</v>
      </c>
      <c r="K41" s="73">
        <f t="shared" si="1"/>
        <v>48987202.250749916</v>
      </c>
      <c r="L41" s="73">
        <f t="shared" si="2"/>
        <v>62711124.308288127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19828511.947841484</v>
      </c>
      <c r="Q41" s="73">
        <f>P41/SUMIFS(FinParameters!$H$8:$H$39,FinParameters!$B$8:$B$39,Financials!$E41,FinParameters!$C$8:$C$39,Financials!$F41)</f>
        <v>11192678.066316357</v>
      </c>
      <c r="R41" s="73">
        <f t="shared" si="15"/>
        <v>-24719147.657201841</v>
      </c>
      <c r="S41" s="12">
        <f t="shared" si="4"/>
        <v>-0.55489217337925745</v>
      </c>
      <c r="T41" s="115">
        <f t="shared" si="5"/>
        <v>19852361.787283432</v>
      </c>
      <c r="U41" s="73">
        <f>T41/SUMIFS(FinParameters!$L$8:$L$39,FinParameters!$B$8:$B$39,Financials!$E41,FinParameters!$C$8:$C$39,Financials!$F41)</f>
        <v>17118629.351088587</v>
      </c>
      <c r="V41" s="73">
        <f t="shared" si="6"/>
        <v>17118629.351088587</v>
      </c>
      <c r="W41" s="12"/>
      <c r="X41" s="73">
        <f t="shared" si="7"/>
        <v>39680873.735124916</v>
      </c>
      <c r="Y41" s="73">
        <f t="shared" si="8"/>
        <v>28311307.417404942</v>
      </c>
      <c r="Z41" s="73">
        <f t="shared" si="8"/>
        <v>-7600518.3061132543</v>
      </c>
      <c r="AA41" s="12">
        <f t="shared" si="9"/>
        <v>-0.17061543464906934</v>
      </c>
      <c r="AB41" s="115">
        <f t="shared" si="10"/>
        <v>13723922.057538206</v>
      </c>
      <c r="AC41" s="73">
        <f>AB41/SUMIFS(FinParameters!$L$8:$L$39,FinParameters!$B$8:$B$39,Financials!$E41,FinParameters!$C$8:$C$39,Financials!$F41)</f>
        <v>11834094.978901435</v>
      </c>
      <c r="AD41" s="73">
        <f t="shared" si="11"/>
        <v>11834094.978901435</v>
      </c>
      <c r="AE41" s="12"/>
      <c r="AF41" s="73">
        <f t="shared" si="12"/>
        <v>53404795.79266312</v>
      </c>
      <c r="AG41" s="73">
        <f t="shared" si="13"/>
        <v>40145402.396306381</v>
      </c>
      <c r="AH41" s="73">
        <f t="shared" si="13"/>
        <v>4233576.6727881804</v>
      </c>
      <c r="AI41" s="12">
        <f t="shared" si="14"/>
        <v>9.5034771979556232E-2</v>
      </c>
      <c r="AL41" s="73">
        <f>Summary!G41</f>
        <v>-208190.00192690329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3436187.6914252262</v>
      </c>
      <c r="AN41" s="20">
        <f>Summary!I41</f>
        <v>6184139.8500278043</v>
      </c>
      <c r="AP41" s="12">
        <v>1</v>
      </c>
    </row>
    <row r="42" spans="1:42" x14ac:dyDescent="0.3">
      <c r="A42">
        <v>38</v>
      </c>
      <c r="B42" t="str">
        <f>Summary!B42</f>
        <v>Snowy Delayed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3832299.2635316974</v>
      </c>
      <c r="H42" s="73">
        <f>SUMIFS(AM$5:AM42,$F$5:$F42,$F42,$D$5:$D42,$D42)</f>
        <v>32170437.253391944</v>
      </c>
      <c r="I42" s="20">
        <f>SUMIFS(AN$5:AN42,$F$5:$F42,$F42,$D$5:$D42,$D42)</f>
        <v>23290513.724900503</v>
      </c>
      <c r="J42" s="73">
        <f t="shared" si="0"/>
        <v>23290513.724900503</v>
      </c>
      <c r="K42" s="73">
        <f t="shared" si="1"/>
        <v>27122812.988432199</v>
      </c>
      <c r="L42" s="73">
        <f t="shared" si="2"/>
        <v>59293250.24182415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13984185.209275503</v>
      </c>
      <c r="Q42" s="73">
        <f>P42/SUMIFS(FinParameters!$H$8:$H$39,FinParameters!$B$8:$B$39,Financials!$E42,FinParameters!$C$8:$C$39,Financials!$F42)</f>
        <v>7893707.9836796448</v>
      </c>
      <c r="R42" s="73">
        <f t="shared" si="15"/>
        <v>-30563474.395767823</v>
      </c>
      <c r="S42" s="12">
        <f t="shared" si="4"/>
        <v>-0.68608485084831883</v>
      </c>
      <c r="T42" s="115">
        <f t="shared" si="5"/>
        <v>3832299.2635316974</v>
      </c>
      <c r="U42" s="73">
        <f>T42/SUMIFS(FinParameters!$L$8:$L$39,FinParameters!$B$8:$B$39,Financials!$E42,FinParameters!$C$8:$C$39,Financials!$F42)</f>
        <v>3304579.6443661326</v>
      </c>
      <c r="V42" s="73">
        <f t="shared" si="6"/>
        <v>3304579.6443661326</v>
      </c>
      <c r="W42" s="12"/>
      <c r="X42" s="73">
        <f t="shared" si="7"/>
        <v>17816484.472807199</v>
      </c>
      <c r="Y42" s="73">
        <f t="shared" si="8"/>
        <v>11198287.628045777</v>
      </c>
      <c r="Z42" s="73">
        <f t="shared" si="8"/>
        <v>-27258894.751401689</v>
      </c>
      <c r="AA42" s="12">
        <f t="shared" si="9"/>
        <v>-0.61190408189963941</v>
      </c>
      <c r="AB42" s="115">
        <f t="shared" si="10"/>
        <v>32170437.253391944</v>
      </c>
      <c r="AC42" s="73">
        <f>AB42/SUMIFS(FinParameters!$L$8:$L$39,FinParameters!$B$8:$B$39,Financials!$E42,FinParameters!$C$8:$C$39,Financials!$F42)</f>
        <v>27740467.220178939</v>
      </c>
      <c r="AD42" s="73">
        <f t="shared" si="11"/>
        <v>27740467.220178939</v>
      </c>
      <c r="AE42" s="12"/>
      <c r="AF42" s="73">
        <f t="shared" si="12"/>
        <v>49986921.726199143</v>
      </c>
      <c r="AG42" s="73">
        <f t="shared" si="13"/>
        <v>38938754.848224714</v>
      </c>
      <c r="AH42" s="73">
        <f t="shared" si="13"/>
        <v>481572.4687772505</v>
      </c>
      <c r="AI42" s="12">
        <f t="shared" si="14"/>
        <v>1.0810275400477623E-2</v>
      </c>
      <c r="AL42" s="73">
        <f>Summary!G42</f>
        <v>-2207695.911829025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7966345.8075445676</v>
      </c>
      <c r="AN42" s="20">
        <f>Summary!I42</f>
        <v>4935465.0996654956</v>
      </c>
      <c r="AP42" s="12">
        <v>1</v>
      </c>
    </row>
    <row r="43" spans="1:42" x14ac:dyDescent="0.3">
      <c r="A43">
        <v>39</v>
      </c>
      <c r="B43" t="str">
        <f>Summary!B43</f>
        <v>Snowy Delayed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-19510740.699053388</v>
      </c>
      <c r="H43" s="73">
        <f>SUMIFS(AM$5:AM43,$F$5:$F43,$F43,$D$5:$D43,$D43)</f>
        <v>67055645.805036142</v>
      </c>
      <c r="I43" s="20">
        <f>SUMIFS(AN$5:AN43,$F$5:$F43,$F43,$D$5:$D43,$D43)</f>
        <v>13541445.984290998</v>
      </c>
      <c r="J43" s="73">
        <f t="shared" si="0"/>
        <v>13541445.984290998</v>
      </c>
      <c r="K43" s="73">
        <f t="shared" si="1"/>
        <v>-5969294.7147623897</v>
      </c>
      <c r="L43" s="73">
        <f t="shared" si="2"/>
        <v>61086351.090273753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4235117.4686659984</v>
      </c>
      <c r="Q43" s="73">
        <f>P43/SUMIFS(FinParameters!$H$8:$H$39,FinParameters!$B$8:$B$39,Financials!$E43,FinParameters!$C$8:$C$39,Financials!$F43)</f>
        <v>2390613.4017773005</v>
      </c>
      <c r="R43" s="73">
        <f t="shared" si="15"/>
        <v>-40312542.13637732</v>
      </c>
      <c r="S43" s="12">
        <f t="shared" si="4"/>
        <v>-0.90493064043735894</v>
      </c>
      <c r="T43" s="115">
        <f t="shared" si="5"/>
        <v>-19510740.699053388</v>
      </c>
      <c r="U43" s="73">
        <f>T43/SUMIFS(FinParameters!$L$8:$L$39,FinParameters!$B$8:$B$39,Financials!$E43,FinParameters!$C$8:$C$39,Financials!$F43)</f>
        <v>-16824050.5573618</v>
      </c>
      <c r="V43" s="73">
        <f t="shared" si="6"/>
        <v>-16824050.5573618</v>
      </c>
      <c r="W43" s="12"/>
      <c r="X43" s="73">
        <f t="shared" si="7"/>
        <v>-15275623.23038739</v>
      </c>
      <c r="Y43" s="73">
        <f t="shared" si="8"/>
        <v>-14433437.155584499</v>
      </c>
      <c r="Z43" s="73">
        <f t="shared" si="8"/>
        <v>-57136592.693739116</v>
      </c>
      <c r="AA43" s="12">
        <f t="shared" si="9"/>
        <v>-1.282594713174799</v>
      </c>
      <c r="AB43" s="115">
        <f t="shared" si="10"/>
        <v>67055645.805036142</v>
      </c>
      <c r="AC43" s="73">
        <f>AB43/SUMIFS(FinParameters!$L$8:$L$39,FinParameters!$B$8:$B$39,Financials!$E43,FinParameters!$C$8:$C$39,Financials!$F43)</f>
        <v>57821873.222640328</v>
      </c>
      <c r="AD43" s="73">
        <f t="shared" si="11"/>
        <v>57821873.222640328</v>
      </c>
      <c r="AE43" s="12"/>
      <c r="AF43" s="73">
        <f t="shared" si="12"/>
        <v>51780022.574648753</v>
      </c>
      <c r="AG43" s="73">
        <f t="shared" si="13"/>
        <v>43388436.067055829</v>
      </c>
      <c r="AH43" s="73">
        <f t="shared" si="13"/>
        <v>685280.52890121192</v>
      </c>
      <c r="AI43" s="12">
        <f t="shared" si="14"/>
        <v>1.5383087124595655E-2</v>
      </c>
      <c r="AL43" s="73">
        <f>Summary!G43</f>
        <v>-6348354.2618838204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15675739.797412565</v>
      </c>
      <c r="AN43" s="20">
        <f>Summary!I43</f>
        <v>2578477.2014296441</v>
      </c>
      <c r="AP43" s="12">
        <v>1</v>
      </c>
    </row>
    <row r="44" spans="1:42" x14ac:dyDescent="0.3">
      <c r="A44">
        <v>40</v>
      </c>
      <c r="B44" t="str">
        <f>Summary!B44</f>
        <v>Snowy Delayed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38499297.446773052</v>
      </c>
      <c r="H44" s="73">
        <f>SUMIFS(AM$5:AM44,$F$5:$F44,$F44,$D$5:$D44,$D44)</f>
        <v>-1059101.4046206805</v>
      </c>
      <c r="I44" s="20">
        <f>SUMIFS(AN$5:AN44,$F$5:$F44,$F44,$D$5:$D44,$D44)</f>
        <v>34325015.327138744</v>
      </c>
      <c r="J44" s="73">
        <f t="shared" si="0"/>
        <v>34325015.327138744</v>
      </c>
      <c r="K44" s="73">
        <f t="shared" si="1"/>
        <v>72824312.773911804</v>
      </c>
      <c r="L44" s="73">
        <f t="shared" si="2"/>
        <v>71765211.369291127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25018686.811513744</v>
      </c>
      <c r="Q44" s="73">
        <f>P44/SUMIFS(FinParameters!$H$8:$H$39,FinParameters!$B$8:$B$39,Financials!$E44,FinParameters!$C$8:$C$39,Financials!$F44)</f>
        <v>14122396.469279764</v>
      </c>
      <c r="R44" s="73">
        <f t="shared" si="15"/>
        <v>-19528972.793529578</v>
      </c>
      <c r="S44" s="12">
        <f t="shared" si="4"/>
        <v>-0.43838381110640134</v>
      </c>
      <c r="T44" s="115">
        <f t="shared" si="5"/>
        <v>38499297.446773052</v>
      </c>
      <c r="U44" s="73">
        <f>T44/SUMIFS(FinParameters!$L$8:$L$39,FinParameters!$B$8:$B$39,Financials!$E44,FinParameters!$C$8:$C$39,Financials!$F44)</f>
        <v>33197823.530033659</v>
      </c>
      <c r="V44" s="73">
        <f t="shared" si="6"/>
        <v>33197823.530033659</v>
      </c>
      <c r="W44" s="12"/>
      <c r="X44" s="73">
        <f t="shared" si="7"/>
        <v>63517984.258286804</v>
      </c>
      <c r="Y44" s="73">
        <f t="shared" si="8"/>
        <v>47320219.999313422</v>
      </c>
      <c r="Z44" s="73">
        <f t="shared" si="8"/>
        <v>13668850.736504082</v>
      </c>
      <c r="AA44" s="12">
        <f t="shared" si="9"/>
        <v>0.30683656240734603</v>
      </c>
      <c r="AB44" s="115">
        <f t="shared" si="10"/>
        <v>-1059101.4046206805</v>
      </c>
      <c r="AC44" s="73">
        <f>AB44/SUMIFS(FinParameters!$L$8:$L$39,FinParameters!$B$8:$B$39,Financials!$E44,FinParameters!$C$8:$C$39,Financials!$F44)</f>
        <v>-913259.82193878107</v>
      </c>
      <c r="AD44" s="73">
        <f t="shared" si="11"/>
        <v>-913259.82193878107</v>
      </c>
      <c r="AE44" s="12"/>
      <c r="AF44" s="73">
        <f t="shared" si="12"/>
        <v>62458882.853666127</v>
      </c>
      <c r="AG44" s="73">
        <f t="shared" si="13"/>
        <v>46406960.177374639</v>
      </c>
      <c r="AH44" s="73">
        <f t="shared" si="13"/>
        <v>12755590.914565301</v>
      </c>
      <c r="AI44" s="12">
        <f t="shared" si="14"/>
        <v>0.28633582611646824</v>
      </c>
      <c r="AL44" s="73">
        <f>Summary!G44</f>
        <v>3343446.761955407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-240345.33663235928</v>
      </c>
      <c r="AN44" s="20">
        <f>Summary!I44</f>
        <v>7240399.3097059596</v>
      </c>
      <c r="AP44" s="12">
        <v>1</v>
      </c>
    </row>
    <row r="45" spans="1:42" x14ac:dyDescent="0.3">
      <c r="A45">
        <v>41</v>
      </c>
      <c r="B45" t="str">
        <f>Summary!B45</f>
        <v>Snowy Delayed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148670160.57590249</v>
      </c>
      <c r="H45" s="73">
        <f>SUMIFS(AM$5:AM45,$F$5:$F45,$F45,$D$5:$D45,$D45)</f>
        <v>-104925506.96735221</v>
      </c>
      <c r="I45" s="20">
        <f>SUMIFS(AN$5:AN45,$F$5:$F45,$F45,$D$5:$D45,$D45)</f>
        <v>77168723.719503015</v>
      </c>
      <c r="J45" s="73">
        <f t="shared" si="0"/>
        <v>77168723.719503015</v>
      </c>
      <c r="K45" s="73">
        <f t="shared" si="1"/>
        <v>225838884.29540551</v>
      </c>
      <c r="L45" s="73">
        <f t="shared" si="2"/>
        <v>120913377.3280533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66130986.99098739</v>
      </c>
      <c r="Q45" s="73">
        <f>P45/SUMIFS(FinParameters!$H$8:$H$39,FinParameters!$B$8:$B$39,Financials!$E45,FinParameters!$C$8:$C$39,Financials!$F45)</f>
        <v>33935652.841034412</v>
      </c>
      <c r="R45" s="73">
        <f t="shared" si="15"/>
        <v>17098539.1894393</v>
      </c>
      <c r="S45" s="12">
        <f t="shared" si="4"/>
        <v>0.348718857737701</v>
      </c>
      <c r="T45" s="115">
        <f t="shared" si="5"/>
        <v>148670160.57590249</v>
      </c>
      <c r="U45" s="73">
        <f>T45/SUMIFS(FinParameters!$L$8:$L$39,FinParameters!$B$8:$B$39,Financials!$E45,FinParameters!$C$8:$C$39,Financials!$F45)</f>
        <v>125071037.5867763</v>
      </c>
      <c r="V45" s="73">
        <f t="shared" si="6"/>
        <v>125071037.5867763</v>
      </c>
      <c r="W45" s="12"/>
      <c r="X45" s="73">
        <f t="shared" si="7"/>
        <v>214801147.56688988</v>
      </c>
      <c r="Y45" s="73">
        <f t="shared" si="8"/>
        <v>159006690.42781073</v>
      </c>
      <c r="Z45" s="73">
        <f t="shared" si="8"/>
        <v>142169576.77621561</v>
      </c>
      <c r="AA45" s="12">
        <f t="shared" si="9"/>
        <v>2.8994998852928351</v>
      </c>
      <c r="AB45" s="115">
        <f t="shared" si="10"/>
        <v>-104925506.96735221</v>
      </c>
      <c r="AC45" s="73">
        <f>AB45/SUMIFS(FinParameters!$L$8:$L$39,FinParameters!$B$8:$B$39,Financials!$E45,FinParameters!$C$8:$C$39,Financials!$F45)</f>
        <v>-88270181.285136506</v>
      </c>
      <c r="AD45" s="73">
        <f t="shared" si="11"/>
        <v>-88270181.285136506</v>
      </c>
      <c r="AE45" s="12"/>
      <c r="AF45" s="73">
        <f t="shared" si="12"/>
        <v>109875640.59953767</v>
      </c>
      <c r="AG45" s="73">
        <f t="shared" si="13"/>
        <v>70736509.142674223</v>
      </c>
      <c r="AH45" s="73">
        <f t="shared" si="13"/>
        <v>53899395.491079107</v>
      </c>
      <c r="AI45" s="12">
        <f t="shared" si="14"/>
        <v>1.0992597332531571</v>
      </c>
      <c r="AL45" s="73">
        <f>Summary!G45</f>
        <v>19936177.535937529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-19420603.370575998</v>
      </c>
      <c r="AN45" s="20">
        <f>Summary!I45</f>
        <v>13307072.301646383</v>
      </c>
      <c r="AP45" s="12">
        <v>1</v>
      </c>
    </row>
    <row r="46" spans="1:42" x14ac:dyDescent="0.3">
      <c r="A46">
        <v>42</v>
      </c>
      <c r="B46" t="str">
        <f>Summary!B46</f>
        <v>Snowy Delayed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95337598.474898815</v>
      </c>
      <c r="H46" s="73">
        <f>SUMIFS(AM$5:AM46,$F$5:$F46,$F46,$D$5:$D46,$D46)</f>
        <v>-46585408.362426072</v>
      </c>
      <c r="I46" s="20">
        <f>SUMIFS(AN$5:AN46,$F$5:$F46,$F46,$D$5:$D46,$D46)</f>
        <v>57092729.673583418</v>
      </c>
      <c r="J46" s="73">
        <f t="shared" si="0"/>
        <v>57092729.673583418</v>
      </c>
      <c r="K46" s="73">
        <f t="shared" si="1"/>
        <v>152430328.14848223</v>
      </c>
      <c r="L46" s="73">
        <f t="shared" si="2"/>
        <v>105844919.78605616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46054992.945067793</v>
      </c>
      <c r="Q46" s="73">
        <f>P46/SUMIFS(FinParameters!$H$8:$H$39,FinParameters!$B$8:$B$39,Financials!$E46,FinParameters!$C$8:$C$39,Financials!$F46)</f>
        <v>23633493.514819447</v>
      </c>
      <c r="R46" s="73">
        <f t="shared" si="15"/>
        <v>-2977454.8564802967</v>
      </c>
      <c r="S46" s="12">
        <f t="shared" si="4"/>
        <v>-6.0724173276666189E-2</v>
      </c>
      <c r="T46" s="115">
        <f t="shared" si="5"/>
        <v>95337598.474898815</v>
      </c>
      <c r="U46" s="73">
        <f>T46/SUMIFS(FinParameters!$L$8:$L$39,FinParameters!$B$8:$B$39,Financials!$E46,FinParameters!$C$8:$C$39,Financials!$F46)</f>
        <v>80204207.193274379</v>
      </c>
      <c r="V46" s="73">
        <f t="shared" si="6"/>
        <v>80204207.193274379</v>
      </c>
      <c r="W46" s="12"/>
      <c r="X46" s="73">
        <f t="shared" si="7"/>
        <v>141392591.41996661</v>
      </c>
      <c r="Y46" s="73">
        <f t="shared" si="8"/>
        <v>103837700.70809382</v>
      </c>
      <c r="Z46" s="73">
        <f t="shared" si="8"/>
        <v>77226752.336794078</v>
      </c>
      <c r="AA46" s="12">
        <f t="shared" si="9"/>
        <v>1.5750131963502709</v>
      </c>
      <c r="AB46" s="115">
        <f t="shared" si="10"/>
        <v>-46585408.362426072</v>
      </c>
      <c r="AC46" s="73">
        <f>AB46/SUMIFS(FinParameters!$L$8:$L$39,FinParameters!$B$8:$B$39,Financials!$E46,FinParameters!$C$8:$C$39,Financials!$F46)</f>
        <v>-39190684.517473452</v>
      </c>
      <c r="AD46" s="73">
        <f t="shared" si="11"/>
        <v>-39190684.517473452</v>
      </c>
      <c r="AE46" s="12"/>
      <c r="AF46" s="73">
        <f t="shared" si="12"/>
        <v>94807183.057540536</v>
      </c>
      <c r="AG46" s="73">
        <f t="shared" si="13"/>
        <v>64647016.19062037</v>
      </c>
      <c r="AH46" s="73">
        <f t="shared" si="13"/>
        <v>38036067.819320627</v>
      </c>
      <c r="AI46" s="12">
        <f t="shared" si="14"/>
        <v>0.77573259188010024</v>
      </c>
      <c r="AL46" s="73">
        <f>Summary!G46</f>
        <v>10758120.660301276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-9348468.8310003076</v>
      </c>
      <c r="AN46" s="20">
        <f>Summary!I46</f>
        <v>9517378.4011404775</v>
      </c>
      <c r="AP46" s="12">
        <v>1</v>
      </c>
    </row>
    <row r="47" spans="1:42" x14ac:dyDescent="0.3">
      <c r="A47">
        <v>43</v>
      </c>
      <c r="B47" t="str">
        <f>Summary!B47</f>
        <v>Snowy Delayed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61072714.737942427</v>
      </c>
      <c r="H47" s="73">
        <f>SUMIFS(AM$5:AM47,$F$5:$F47,$F47,$D$5:$D47,$D47)</f>
        <v>-18839385.173331242</v>
      </c>
      <c r="I47" s="20">
        <f>SUMIFS(AN$5:AN47,$F$5:$F47,$F47,$D$5:$D47,$D47)</f>
        <v>46774607.163634315</v>
      </c>
      <c r="J47" s="73">
        <f t="shared" si="0"/>
        <v>46774607.163634315</v>
      </c>
      <c r="K47" s="73">
        <f t="shared" si="1"/>
        <v>107847321.90157674</v>
      </c>
      <c r="L47" s="73">
        <f t="shared" si="2"/>
        <v>89007936.728245497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35736870.43511869</v>
      </c>
      <c r="Q47" s="73">
        <f>P47/SUMIFS(FinParameters!$H$8:$H$39,FinParameters!$B$8:$B$39,Financials!$E47,FinParameters!$C$8:$C$39,Financials!$F47)</f>
        <v>18338665.183940072</v>
      </c>
      <c r="R47" s="73">
        <f t="shared" si="15"/>
        <v>-13295577.3664294</v>
      </c>
      <c r="S47" s="12">
        <f t="shared" si="4"/>
        <v>-0.27115875226628233</v>
      </c>
      <c r="T47" s="115">
        <f t="shared" si="5"/>
        <v>61072714.737942427</v>
      </c>
      <c r="U47" s="73">
        <f>T47/SUMIFS(FinParameters!$L$8:$L$39,FinParameters!$B$8:$B$39,Financials!$E47,FinParameters!$C$8:$C$39,Financials!$F47)</f>
        <v>51378351.721197739</v>
      </c>
      <c r="V47" s="73">
        <f t="shared" si="6"/>
        <v>51378351.721197739</v>
      </c>
      <c r="W47" s="12"/>
      <c r="X47" s="73">
        <f t="shared" si="7"/>
        <v>96809585.173061118</v>
      </c>
      <c r="Y47" s="73">
        <f t="shared" si="8"/>
        <v>69717016.905137807</v>
      </c>
      <c r="Z47" s="73">
        <f t="shared" si="8"/>
        <v>38082774.354768336</v>
      </c>
      <c r="AA47" s="12">
        <f t="shared" si="9"/>
        <v>0.77668515569328678</v>
      </c>
      <c r="AB47" s="115">
        <f t="shared" si="10"/>
        <v>-18839385.173331242</v>
      </c>
      <c r="AC47" s="73">
        <f>AB47/SUMIFS(FinParameters!$L$8:$L$39,FinParameters!$B$8:$B$39,Financials!$E47,FinParameters!$C$8:$C$39,Financials!$F47)</f>
        <v>-15848919.796669591</v>
      </c>
      <c r="AD47" s="73">
        <f t="shared" si="11"/>
        <v>-15848919.796669591</v>
      </c>
      <c r="AE47" s="12"/>
      <c r="AF47" s="73">
        <f t="shared" si="12"/>
        <v>77970199.999729872</v>
      </c>
      <c r="AG47" s="73">
        <f t="shared" si="13"/>
        <v>53868097.10846822</v>
      </c>
      <c r="AH47" s="73">
        <f t="shared" si="13"/>
        <v>22233854.558098745</v>
      </c>
      <c r="AI47" s="12">
        <f t="shared" si="14"/>
        <v>0.45345185800405335</v>
      </c>
      <c r="AL47" s="73">
        <f>Summary!G47</f>
        <v>5754159.7703516325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-3694606.891697458</v>
      </c>
      <c r="AN47" s="20">
        <f>Summary!I47</f>
        <v>7837280.4400042631</v>
      </c>
      <c r="AP47" s="12">
        <v>1</v>
      </c>
    </row>
    <row r="48" spans="1:42" x14ac:dyDescent="0.3">
      <c r="A48">
        <v>44</v>
      </c>
      <c r="B48" t="str">
        <f>Summary!B48</f>
        <v>Snowy Delayed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36127275.084720947</v>
      </c>
      <c r="H48" s="73">
        <f>SUMIFS(AM$5:AM48,$F$5:$F48,$F48,$D$5:$D48,$D48)</f>
        <v>1343.2313374031496</v>
      </c>
      <c r="I48" s="20">
        <f>SUMIFS(AN$5:AN48,$F$5:$F48,$F48,$D$5:$D48,$D48)</f>
        <v>40441888.407472476</v>
      </c>
      <c r="J48" s="73">
        <f t="shared" si="0"/>
        <v>40441888.407472476</v>
      </c>
      <c r="K48" s="73">
        <f t="shared" si="1"/>
        <v>76569163.492193431</v>
      </c>
      <c r="L48" s="73">
        <f t="shared" si="2"/>
        <v>76570506.723530829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29404151.678956851</v>
      </c>
      <c r="Q48" s="73">
        <f>P48/SUMIFS(FinParameters!$H$8:$H$39,FinParameters!$B$8:$B$39,Financials!$E48,FinParameters!$C$8:$C$39,Financials!$F48)</f>
        <v>15088979.143743763</v>
      </c>
      <c r="R48" s="73">
        <f t="shared" si="15"/>
        <v>-19628296.122591238</v>
      </c>
      <c r="S48" s="12">
        <f t="shared" si="4"/>
        <v>-0.40031238501561239</v>
      </c>
      <c r="T48" s="115">
        <f t="shared" si="5"/>
        <v>36127275.084720947</v>
      </c>
      <c r="U48" s="73">
        <f>T48/SUMIFS(FinParameters!$L$8:$L$39,FinParameters!$B$8:$B$39,Financials!$E48,FinParameters!$C$8:$C$39,Financials!$F48)</f>
        <v>30392620.567071121</v>
      </c>
      <c r="V48" s="73">
        <f t="shared" si="6"/>
        <v>30392620.567071121</v>
      </c>
      <c r="W48" s="12"/>
      <c r="X48" s="73">
        <f t="shared" si="7"/>
        <v>65531426.763677806</v>
      </c>
      <c r="Y48" s="73">
        <f t="shared" si="8"/>
        <v>45481599.710814886</v>
      </c>
      <c r="Z48" s="73">
        <f t="shared" si="8"/>
        <v>10764324.444479883</v>
      </c>
      <c r="AA48" s="12">
        <f t="shared" si="9"/>
        <v>0.21953471480858891</v>
      </c>
      <c r="AB48" s="115">
        <f t="shared" si="10"/>
        <v>1343.2313374031496</v>
      </c>
      <c r="AC48" s="73">
        <f>AB48/SUMIFS(FinParameters!$L$8:$L$39,FinParameters!$B$8:$B$39,Financials!$E48,FinParameters!$C$8:$C$39,Financials!$F48)</f>
        <v>1130.0138268318763</v>
      </c>
      <c r="AD48" s="73">
        <f t="shared" si="11"/>
        <v>1130.0138268318763</v>
      </c>
      <c r="AE48" s="12"/>
      <c r="AF48" s="73">
        <f t="shared" si="12"/>
        <v>65532769.995015211</v>
      </c>
      <c r="AG48" s="73">
        <f t="shared" si="13"/>
        <v>45482729.724641718</v>
      </c>
      <c r="AH48" s="73">
        <f t="shared" si="13"/>
        <v>10765454.458306715</v>
      </c>
      <c r="AI48" s="12">
        <f t="shared" si="14"/>
        <v>0.21955776105403449</v>
      </c>
      <c r="AL48" s="73">
        <f>Summary!G48</f>
        <v>2360271.5198300397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3.1121771826292388E-9</v>
      </c>
      <c r="AN48" s="20">
        <f>Summary!I48</f>
        <v>6801978.8464209298</v>
      </c>
      <c r="AP48" s="12">
        <v>1</v>
      </c>
    </row>
    <row r="49" spans="1:42" x14ac:dyDescent="0.3">
      <c r="A49">
        <v>45</v>
      </c>
      <c r="B49" t="str">
        <f>Summary!B49</f>
        <v>Snowy Delayed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19675760.33677334</v>
      </c>
      <c r="H49" s="73">
        <f>SUMIFS(AM$5:AM49,$F$5:$F49,$F49,$D$5:$D49,$D49)</f>
        <v>17299759.823671822</v>
      </c>
      <c r="I49" s="20">
        <f>SUMIFS(AN$5:AN49,$F$5:$F49,$F49,$D$5:$D49,$D49)</f>
        <v>35037900.021803938</v>
      </c>
      <c r="J49" s="73">
        <f t="shared" si="0"/>
        <v>35037900.021803938</v>
      </c>
      <c r="K49" s="73">
        <f t="shared" si="1"/>
        <v>54713660.358577281</v>
      </c>
      <c r="L49" s="73">
        <f t="shared" si="2"/>
        <v>72013420.182249099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24000163.293288313</v>
      </c>
      <c r="Q49" s="73">
        <f>P49/SUMIFS(FinParameters!$H$8:$H$39,FinParameters!$B$8:$B$39,Financials!$E49,FinParameters!$C$8:$C$39,Financials!$F49)</f>
        <v>12315878.632813504</v>
      </c>
      <c r="R49" s="73">
        <f t="shared" si="15"/>
        <v>-25032284.508259777</v>
      </c>
      <c r="S49" s="12">
        <f t="shared" si="4"/>
        <v>-0.51052487955678683</v>
      </c>
      <c r="T49" s="115">
        <f t="shared" si="5"/>
        <v>19675760.33677334</v>
      </c>
      <c r="U49" s="73">
        <f>T49/SUMIFS(FinParameters!$L$8:$L$39,FinParameters!$B$8:$B$39,Financials!$E49,FinParameters!$C$8:$C$39,Financials!$F49)</f>
        <v>16552533.14516064</v>
      </c>
      <c r="V49" s="73">
        <f t="shared" si="6"/>
        <v>16552533.14516064</v>
      </c>
      <c r="W49" s="12"/>
      <c r="X49" s="73">
        <f t="shared" si="7"/>
        <v>43675923.630061656</v>
      </c>
      <c r="Y49" s="73">
        <f t="shared" si="8"/>
        <v>28868411.777974144</v>
      </c>
      <c r="Z49" s="73">
        <f t="shared" si="8"/>
        <v>-8479751.3630991373</v>
      </c>
      <c r="AA49" s="12">
        <f t="shared" si="9"/>
        <v>-0.17294162831559487</v>
      </c>
      <c r="AB49" s="115">
        <f t="shared" si="10"/>
        <v>17299759.823671822</v>
      </c>
      <c r="AC49" s="73">
        <f>AB49/SUMIFS(FinParameters!$L$8:$L$39,FinParameters!$B$8:$B$39,Financials!$E49,FinParameters!$C$8:$C$39,Financials!$F49)</f>
        <v>14553686.514947968</v>
      </c>
      <c r="AD49" s="73">
        <f t="shared" si="11"/>
        <v>14553686.514947968</v>
      </c>
      <c r="AE49" s="12"/>
      <c r="AF49" s="73">
        <f t="shared" si="12"/>
        <v>60975683.453733474</v>
      </c>
      <c r="AG49" s="73">
        <f t="shared" si="13"/>
        <v>43422098.292922109</v>
      </c>
      <c r="AH49" s="73">
        <f t="shared" si="13"/>
        <v>6073935.1518488303</v>
      </c>
      <c r="AI49" s="12">
        <f t="shared" si="14"/>
        <v>0.123875829663496</v>
      </c>
      <c r="AL49" s="73">
        <f>Summary!G49</f>
        <v>-176601.45051009255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3575837.7661336167</v>
      </c>
      <c r="AN49" s="20">
        <f>Summary!I49</f>
        <v>5903059.5583374519</v>
      </c>
      <c r="AP49" s="12">
        <v>1</v>
      </c>
    </row>
    <row r="50" spans="1:42" x14ac:dyDescent="0.3">
      <c r="A50">
        <v>46</v>
      </c>
      <c r="B50" t="str">
        <f>Summary!B50</f>
        <v>Snowy Delayed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1037861.1694860626</v>
      </c>
      <c r="H50" s="73">
        <f>SUMIFS(AM$5:AM50,$F$5:$F50,$F50,$D$5:$D50,$D50)</f>
        <v>40229561.989613205</v>
      </c>
      <c r="I50" s="20">
        <f>SUMIFS(AN$5:AN50,$F$5:$F50,$F50,$D$5:$D50,$D50)</f>
        <v>28004302.800182238</v>
      </c>
      <c r="J50" s="73">
        <f t="shared" si="0"/>
        <v>28004302.800182238</v>
      </c>
      <c r="K50" s="73">
        <f t="shared" si="1"/>
        <v>29042163.969668299</v>
      </c>
      <c r="L50" s="73">
        <f t="shared" si="2"/>
        <v>69271725.959281504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16966566.071666613</v>
      </c>
      <c r="Q50" s="73">
        <f>P50/SUMIFS(FinParameters!$H$8:$H$39,FinParameters!$B$8:$B$39,Financials!$E50,FinParameters!$C$8:$C$39,Financials!$F50)</f>
        <v>8706531.1181733869</v>
      </c>
      <c r="R50" s="73">
        <f t="shared" si="15"/>
        <v>-32065881.729881477</v>
      </c>
      <c r="S50" s="12">
        <f t="shared" si="4"/>
        <v>-0.65397268885419724</v>
      </c>
      <c r="T50" s="115">
        <f t="shared" si="5"/>
        <v>1037861.1694860626</v>
      </c>
      <c r="U50" s="73">
        <f>T50/SUMIFS(FinParameters!$L$8:$L$39,FinParameters!$B$8:$B$39,Financials!$E50,FinParameters!$C$8:$C$39,Financials!$F50)</f>
        <v>873116.52073164494</v>
      </c>
      <c r="V50" s="73">
        <f t="shared" si="6"/>
        <v>873116.52073164494</v>
      </c>
      <c r="W50" s="12"/>
      <c r="X50" s="73">
        <f t="shared" si="7"/>
        <v>18004427.241152674</v>
      </c>
      <c r="Y50" s="73">
        <f t="shared" si="8"/>
        <v>9579647.6389050316</v>
      </c>
      <c r="Z50" s="73">
        <f t="shared" si="8"/>
        <v>-31192765.20914983</v>
      </c>
      <c r="AA50" s="12">
        <f t="shared" si="9"/>
        <v>-0.63616577608766633</v>
      </c>
      <c r="AB50" s="115">
        <f t="shared" si="10"/>
        <v>40229561.989613205</v>
      </c>
      <c r="AC50" s="73">
        <f>AB50/SUMIFS(FinParameters!$L$8:$L$39,FinParameters!$B$8:$B$39,Financials!$E50,FinParameters!$C$8:$C$39,Financials!$F50)</f>
        <v>33843731.924494945</v>
      </c>
      <c r="AD50" s="73">
        <f t="shared" si="11"/>
        <v>33843731.924494945</v>
      </c>
      <c r="AE50" s="12"/>
      <c r="AF50" s="73">
        <f t="shared" si="12"/>
        <v>58233989.230765879</v>
      </c>
      <c r="AG50" s="73">
        <f t="shared" si="13"/>
        <v>43423379.563399978</v>
      </c>
      <c r="AH50" s="73">
        <f t="shared" si="13"/>
        <v>2650966.7153451145</v>
      </c>
      <c r="AI50" s="12">
        <f t="shared" si="14"/>
        <v>5.4065559322563864E-2</v>
      </c>
      <c r="AL50" s="73">
        <f>Summary!G50</f>
        <v>-2794438.0940456348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8059124.7362212613</v>
      </c>
      <c r="AN50" s="20">
        <f>Summary!I50</f>
        <v>4713789.0752817364</v>
      </c>
      <c r="AP50" s="12">
        <v>1</v>
      </c>
    </row>
    <row r="51" spans="1:42" x14ac:dyDescent="0.3">
      <c r="A51">
        <v>47</v>
      </c>
      <c r="B51" t="str">
        <f>Summary!B51</f>
        <v>Snowy Delayed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-26725288.031562041</v>
      </c>
      <c r="H51" s="73">
        <f>SUMIFS(AM$5:AM51,$F$5:$F51,$F51,$D$5:$D51,$D51)</f>
        <v>86529570.50020203</v>
      </c>
      <c r="I51" s="20">
        <f>SUMIFS(AN$5:AN51,$F$5:$F51,$F51,$D$5:$D51,$D51)</f>
        <v>16601073.271765161</v>
      </c>
      <c r="J51" s="73">
        <f t="shared" si="0"/>
        <v>16601073.271765161</v>
      </c>
      <c r="K51" s="73">
        <f t="shared" si="1"/>
        <v>-10124214.75979688</v>
      </c>
      <c r="L51" s="73">
        <f t="shared" si="2"/>
        <v>76405355.740405142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5563336.5432495363</v>
      </c>
      <c r="Q51" s="73">
        <f>P51/SUMIFS(FinParameters!$H$8:$H$39,FinParameters!$B$8:$B$39,Financials!$E51,FinParameters!$C$8:$C$39,Financials!$F51)</f>
        <v>2854871.3116180548</v>
      </c>
      <c r="R51" s="73">
        <f t="shared" si="15"/>
        <v>-43469111.258298561</v>
      </c>
      <c r="S51" s="12">
        <f t="shared" si="4"/>
        <v>-0.88653765429443065</v>
      </c>
      <c r="T51" s="115">
        <f t="shared" si="5"/>
        <v>-26725288.031562041</v>
      </c>
      <c r="U51" s="73">
        <f>T51/SUMIFS(FinParameters!$L$8:$L$39,FinParameters!$B$8:$B$39,Financials!$E51,FinParameters!$C$8:$C$39,Financials!$F51)</f>
        <v>-22483055.718544133</v>
      </c>
      <c r="V51" s="73">
        <f t="shared" si="6"/>
        <v>-22483055.718544133</v>
      </c>
      <c r="W51" s="12"/>
      <c r="X51" s="73">
        <f t="shared" si="7"/>
        <v>-21161951.488312505</v>
      </c>
      <c r="Y51" s="73">
        <f t="shared" si="8"/>
        <v>-19628184.406926077</v>
      </c>
      <c r="Z51" s="73">
        <f t="shared" si="8"/>
        <v>-65952166.976842694</v>
      </c>
      <c r="AA51" s="12">
        <f t="shared" si="9"/>
        <v>-1.3450718847195795</v>
      </c>
      <c r="AB51" s="115">
        <f t="shared" si="10"/>
        <v>86529570.50020203</v>
      </c>
      <c r="AC51" s="73">
        <f>AB51/SUMIFS(FinParameters!$L$8:$L$39,FinParameters!$B$8:$B$39,Financials!$E51,FinParameters!$C$8:$C$39,Financials!$F51)</f>
        <v>72794319.468519762</v>
      </c>
      <c r="AD51" s="73">
        <f t="shared" si="11"/>
        <v>72794319.468519762</v>
      </c>
      <c r="AE51" s="12"/>
      <c r="AF51" s="73">
        <f t="shared" si="12"/>
        <v>65367619.011889525</v>
      </c>
      <c r="AG51" s="73">
        <f t="shared" si="13"/>
        <v>53166135.061593682</v>
      </c>
      <c r="AH51" s="73">
        <f t="shared" si="13"/>
        <v>6842152.4916770682</v>
      </c>
      <c r="AI51" s="12">
        <f t="shared" si="14"/>
        <v>0.1395433595191844</v>
      </c>
      <c r="AL51" s="73">
        <f>Summary!G51</f>
        <v>-7214547.3325086534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19473924.69516588</v>
      </c>
      <c r="AN51" s="20">
        <f>Summary!I51</f>
        <v>3059627.2874741633</v>
      </c>
      <c r="AP51" s="12">
        <v>1</v>
      </c>
    </row>
    <row r="52" spans="1:42" x14ac:dyDescent="0.3">
      <c r="A52">
        <v>48</v>
      </c>
      <c r="B52" t="str">
        <f>Summary!B52</f>
        <v>Snowy Delayed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41491293.190224186</v>
      </c>
      <c r="H52" s="73">
        <f>SUMIFS(AM$5:AM52,$F$5:$F52,$F52,$D$5:$D52,$D52)</f>
        <v>-1261868.662572375</v>
      </c>
      <c r="I52" s="20">
        <f>SUMIFS(AN$5:AN52,$F$5:$F52,$F52,$D$5:$D52,$D52)</f>
        <v>41252748.041104093</v>
      </c>
      <c r="J52" s="73">
        <f t="shared" si="0"/>
        <v>41252748.041104093</v>
      </c>
      <c r="K52" s="73">
        <f t="shared" si="1"/>
        <v>82744041.231328279</v>
      </c>
      <c r="L52" s="73">
        <f t="shared" si="2"/>
        <v>81482172.568755895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30215011.312588468</v>
      </c>
      <c r="Q52" s="73">
        <f>P52/SUMIFS(FinParameters!$H$8:$H$39,FinParameters!$B$8:$B$39,Financials!$E52,FinParameters!$C$8:$C$39,Financials!$F52)</f>
        <v>15505078.347487403</v>
      </c>
      <c r="R52" s="73">
        <f t="shared" si="15"/>
        <v>-18817436.488959622</v>
      </c>
      <c r="S52" s="12">
        <f t="shared" si="4"/>
        <v>-0.38377518016478673</v>
      </c>
      <c r="T52" s="115">
        <f t="shared" si="5"/>
        <v>41491293.190224186</v>
      </c>
      <c r="U52" s="73">
        <f>T52/SUMIFS(FinParameters!$L$8:$L$39,FinParameters!$B$8:$B$39,Financials!$E52,FinParameters!$C$8:$C$39,Financials!$F52)</f>
        <v>34905182.519589022</v>
      </c>
      <c r="V52" s="73">
        <f t="shared" si="6"/>
        <v>34905182.519589022</v>
      </c>
      <c r="W52" s="12"/>
      <c r="X52" s="73">
        <f t="shared" si="7"/>
        <v>71706304.502812654</v>
      </c>
      <c r="Y52" s="73">
        <f t="shared" si="8"/>
        <v>50410260.867076427</v>
      </c>
      <c r="Z52" s="73">
        <f t="shared" si="8"/>
        <v>16087746.0306294</v>
      </c>
      <c r="AA52" s="12">
        <f t="shared" si="9"/>
        <v>0.32810407703368755</v>
      </c>
      <c r="AB52" s="115">
        <f t="shared" si="10"/>
        <v>-1261868.662572375</v>
      </c>
      <c r="AC52" s="73">
        <f>AB52/SUMIFS(FinParameters!$L$8:$L$39,FinParameters!$B$8:$B$39,Financials!$E52,FinParameters!$C$8:$C$39,Financials!$F52)</f>
        <v>-1061566.237063349</v>
      </c>
      <c r="AD52" s="73">
        <f t="shared" si="11"/>
        <v>-1061566.237063349</v>
      </c>
      <c r="AE52" s="12"/>
      <c r="AF52" s="73">
        <f t="shared" si="12"/>
        <v>70444435.840240285</v>
      </c>
      <c r="AG52" s="73">
        <f t="shared" si="13"/>
        <v>49348694.630013078</v>
      </c>
      <c r="AH52" s="73">
        <f t="shared" si="13"/>
        <v>15026179.793566052</v>
      </c>
      <c r="AI52" s="12">
        <f t="shared" si="14"/>
        <v>0.30645379676703866</v>
      </c>
      <c r="AL52" s="73">
        <f>Summary!G52</f>
        <v>2991995.7434511348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-202767.25795169451</v>
      </c>
      <c r="AN52" s="20">
        <f>Summary!I52</f>
        <v>6927732.7139653517</v>
      </c>
      <c r="AP52" s="12">
        <v>1</v>
      </c>
    </row>
    <row r="53" spans="1:42" x14ac:dyDescent="0.3">
      <c r="A53">
        <v>49</v>
      </c>
      <c r="B53" t="str">
        <f>Summary!B53</f>
        <v>Snowy Delayed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164498051.17633474</v>
      </c>
      <c r="H53" s="73">
        <f>SUMIFS(AM$5:AM53,$F$5:$F53,$F53,$D$5:$D53,$D53)</f>
        <v>-123752688.58953363</v>
      </c>
      <c r="I53" s="20">
        <f>SUMIFS(AN$5:AN53,$F$5:$F53,$F53,$D$5:$D53,$D53)</f>
        <v>89199838.076621264</v>
      </c>
      <c r="J53" s="73">
        <f t="shared" si="0"/>
        <v>89199838.076621264</v>
      </c>
      <c r="K53" s="73">
        <f t="shared" si="1"/>
        <v>253697889.252956</v>
      </c>
      <c r="L53" s="73">
        <f t="shared" si="2"/>
        <v>129945200.66342238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76402407.929892749</v>
      </c>
      <c r="Q53" s="73">
        <f>P53/SUMIFS(FinParameters!$H$8:$H$39,FinParameters!$B$8:$B$39,Financials!$E53,FinParameters!$C$8:$C$39,Financials!$F53)</f>
        <v>35642287.1650896</v>
      </c>
      <c r="R53" s="73">
        <f t="shared" si="15"/>
        <v>23568082.861762207</v>
      </c>
      <c r="S53" s="12">
        <f t="shared" si="4"/>
        <v>0.44607521400852312</v>
      </c>
      <c r="T53" s="115">
        <f t="shared" si="5"/>
        <v>164498051.17633474</v>
      </c>
      <c r="U53" s="73">
        <f>T53/SUMIFS(FinParameters!$L$8:$L$39,FinParameters!$B$8:$B$39,Financials!$E53,FinParameters!$C$8:$C$39,Financials!$F53)</f>
        <v>135011211.40841326</v>
      </c>
      <c r="V53" s="73">
        <f t="shared" si="6"/>
        <v>135011211.40841326</v>
      </c>
      <c r="W53" s="12"/>
      <c r="X53" s="73">
        <f t="shared" si="7"/>
        <v>240900459.10622749</v>
      </c>
      <c r="Y53" s="73">
        <f t="shared" si="8"/>
        <v>170653498.57350287</v>
      </c>
      <c r="Z53" s="73">
        <f t="shared" si="8"/>
        <v>158579294.27017546</v>
      </c>
      <c r="AA53" s="12">
        <f t="shared" si="9"/>
        <v>3.0014444977897501</v>
      </c>
      <c r="AB53" s="115">
        <f t="shared" si="10"/>
        <v>-123752688.58953363</v>
      </c>
      <c r="AC53" s="73">
        <f>AB53/SUMIFS(FinParameters!$L$8:$L$39,FinParameters!$B$8:$B$39,Financials!$E53,FinParameters!$C$8:$C$39,Financials!$F53)</f>
        <v>-101569594.78876019</v>
      </c>
      <c r="AD53" s="73">
        <f t="shared" si="11"/>
        <v>-101569594.78876019</v>
      </c>
      <c r="AE53" s="12"/>
      <c r="AF53" s="73">
        <f t="shared" si="12"/>
        <v>117147770.51669386</v>
      </c>
      <c r="AG53" s="73">
        <f t="shared" si="13"/>
        <v>69083903.784742683</v>
      </c>
      <c r="AH53" s="73">
        <f t="shared" si="13"/>
        <v>57009699.481415272</v>
      </c>
      <c r="AI53" s="12">
        <f t="shared" si="14"/>
        <v>1.0790276852765799</v>
      </c>
      <c r="AL53" s="73">
        <f>Summary!G53</f>
        <v>15827890.600432249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-18827181.622181423</v>
      </c>
      <c r="AN53" s="20">
        <f>Summary!I53</f>
        <v>12031114.357118245</v>
      </c>
      <c r="AP53" s="12">
        <v>1</v>
      </c>
    </row>
    <row r="54" spans="1:42" x14ac:dyDescent="0.3">
      <c r="A54">
        <v>50</v>
      </c>
      <c r="B54" t="str">
        <f>Summary!B54</f>
        <v>Snowy Delayed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104642952.87540787</v>
      </c>
      <c r="H54" s="73">
        <f>SUMIFS(AM$5:AM54,$F$5:$F54,$F54,$D$5:$D54,$D54)</f>
        <v>-54692647.56007044</v>
      </c>
      <c r="I54" s="20">
        <f>SUMIFS(AN$5:AN54,$F$5:$F54,$F54,$D$5:$D54,$D54)</f>
        <v>66068740.745219469</v>
      </c>
      <c r="J54" s="73">
        <f t="shared" si="0"/>
        <v>66068740.745219469</v>
      </c>
      <c r="K54" s="73">
        <f t="shared" si="1"/>
        <v>170711693.62062734</v>
      </c>
      <c r="L54" s="73">
        <f t="shared" si="2"/>
        <v>116019046.0605569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53271310.598490953</v>
      </c>
      <c r="Q54" s="73">
        <f>P54/SUMIFS(FinParameters!$H$8:$H$39,FinParameters!$B$8:$B$39,Financials!$E54,FinParameters!$C$8:$C$39,Financials!$F54)</f>
        <v>24851459.547641002</v>
      </c>
      <c r="R54" s="73">
        <f t="shared" si="15"/>
        <v>436985.53036041185</v>
      </c>
      <c r="S54" s="12">
        <f t="shared" si="4"/>
        <v>8.2708642496504576E-3</v>
      </c>
      <c r="T54" s="115">
        <f t="shared" si="5"/>
        <v>104642952.87540787</v>
      </c>
      <c r="U54" s="73">
        <f>T54/SUMIFS(FinParameters!$L$8:$L$39,FinParameters!$B$8:$B$39,Financials!$E54,FinParameters!$C$8:$C$39,Financials!$F54)</f>
        <v>85885344.732246995</v>
      </c>
      <c r="V54" s="73">
        <f t="shared" si="6"/>
        <v>85885344.732246995</v>
      </c>
      <c r="W54" s="12"/>
      <c r="X54" s="73">
        <f t="shared" si="7"/>
        <v>157914263.47389883</v>
      </c>
      <c r="Y54" s="73">
        <f t="shared" si="8"/>
        <v>110736804.279888</v>
      </c>
      <c r="Z54" s="73">
        <f t="shared" si="8"/>
        <v>86322330.262607411</v>
      </c>
      <c r="AA54" s="12">
        <f t="shared" si="9"/>
        <v>1.6338304719761947</v>
      </c>
      <c r="AB54" s="115">
        <f t="shared" si="10"/>
        <v>-54692647.56007044</v>
      </c>
      <c r="AC54" s="73">
        <f>AB54/SUMIFS(FinParameters!$L$8:$L$39,FinParameters!$B$8:$B$39,Financials!$E54,FinParameters!$C$8:$C$39,Financials!$F54)</f>
        <v>-44888802.933616839</v>
      </c>
      <c r="AD54" s="73">
        <f t="shared" si="11"/>
        <v>-44888802.933616839</v>
      </c>
      <c r="AE54" s="12"/>
      <c r="AF54" s="73">
        <f t="shared" si="12"/>
        <v>103221615.91382839</v>
      </c>
      <c r="AG54" s="73">
        <f t="shared" si="13"/>
        <v>65848001.346271165</v>
      </c>
      <c r="AH54" s="73">
        <f t="shared" si="13"/>
        <v>41433527.328990571</v>
      </c>
      <c r="AI54" s="12">
        <f t="shared" si="14"/>
        <v>0.78421608065517079</v>
      </c>
      <c r="AL54" s="73">
        <f>Summary!G54</f>
        <v>9305354.4005090594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-8107239.1976443641</v>
      </c>
      <c r="AN54" s="20">
        <f>Summary!I54</f>
        <v>8976011.0716360547</v>
      </c>
      <c r="AP54" s="12">
        <v>1</v>
      </c>
    </row>
    <row r="55" spans="1:42" x14ac:dyDescent="0.3">
      <c r="A55">
        <v>51</v>
      </c>
      <c r="B55" t="str">
        <f>Summary!B55</f>
        <v>Snowy Delayed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65865148.053241007</v>
      </c>
      <c r="H55" s="73">
        <f>SUMIFS(AM$5:AM55,$F$5:$F55,$F55,$D$5:$D55,$D55)</f>
        <v>-22308439.509439308</v>
      </c>
      <c r="I55" s="20">
        <f>SUMIFS(AN$5:AN55,$F$5:$F55,$F55,$D$5:$D55,$D55)</f>
        <v>54281200.683087543</v>
      </c>
      <c r="J55" s="73">
        <f t="shared" si="0"/>
        <v>54281200.683087543</v>
      </c>
      <c r="K55" s="73">
        <f t="shared" si="1"/>
        <v>120146348.73632854</v>
      </c>
      <c r="L55" s="73">
        <f t="shared" si="2"/>
        <v>97837909.226889238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41483770.536359027</v>
      </c>
      <c r="Q55" s="73">
        <f>P55/SUMIFS(FinParameters!$H$8:$H$39,FinParameters!$B$8:$B$39,Financials!$E55,FinParameters!$C$8:$C$39,Financials!$F55)</f>
        <v>19352485.114138562</v>
      </c>
      <c r="R55" s="73">
        <f t="shared" si="15"/>
        <v>-11350554.531771515</v>
      </c>
      <c r="S55" s="12">
        <f t="shared" si="4"/>
        <v>-0.21483296166147348</v>
      </c>
      <c r="T55" s="115">
        <f t="shared" si="5"/>
        <v>65865148.053241007</v>
      </c>
      <c r="U55" s="73">
        <f>T55/SUMIFS(FinParameters!$L$8:$L$39,FinParameters!$B$8:$B$39,Financials!$E55,FinParameters!$C$8:$C$39,Financials!$F55)</f>
        <v>54058594.400794163</v>
      </c>
      <c r="V55" s="73">
        <f t="shared" si="6"/>
        <v>54058594.400794163</v>
      </c>
      <c r="W55" s="12"/>
      <c r="X55" s="73">
        <f t="shared" si="7"/>
        <v>107348918.58960003</v>
      </c>
      <c r="Y55" s="73">
        <f t="shared" si="8"/>
        <v>73411079.514932722</v>
      </c>
      <c r="Z55" s="73">
        <f t="shared" si="8"/>
        <v>42708039.869022653</v>
      </c>
      <c r="AA55" s="12">
        <f t="shared" si="9"/>
        <v>0.80833889358764566</v>
      </c>
      <c r="AB55" s="115">
        <f t="shared" si="10"/>
        <v>-22308439.509439308</v>
      </c>
      <c r="AC55" s="73">
        <f>AB55/SUMIFS(FinParameters!$L$8:$L$39,FinParameters!$B$8:$B$39,Financials!$E55,FinParameters!$C$8:$C$39,Financials!$F55)</f>
        <v>-18309575.227563608</v>
      </c>
      <c r="AD55" s="73">
        <f t="shared" si="11"/>
        <v>-18309575.227563608</v>
      </c>
      <c r="AE55" s="12"/>
      <c r="AF55" s="73">
        <f t="shared" si="12"/>
        <v>85040479.080160722</v>
      </c>
      <c r="AG55" s="73">
        <f t="shared" si="13"/>
        <v>55101504.287369117</v>
      </c>
      <c r="AH55" s="73">
        <f t="shared" si="13"/>
        <v>24398464.641459044</v>
      </c>
      <c r="AI55" s="12">
        <f t="shared" si="14"/>
        <v>0.46179192428401256</v>
      </c>
      <c r="AL55" s="73">
        <f>Summary!G55</f>
        <v>4792433.3152985778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-3469054.3361080666</v>
      </c>
      <c r="AN55" s="20">
        <f>Summary!I55</f>
        <v>7506593.5194532294</v>
      </c>
      <c r="AP55" s="12">
        <v>1</v>
      </c>
    </row>
    <row r="56" spans="1:42" x14ac:dyDescent="0.3">
      <c r="A56">
        <v>52</v>
      </c>
      <c r="B56" t="str">
        <f>Summary!B56</f>
        <v>Snowy Delayed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37859902.821008965</v>
      </c>
      <c r="H56" s="73">
        <f>SUMIFS(AM$5:AM56,$F$5:$F56,$F56,$D$5:$D56,$D56)</f>
        <v>1343.2313374062703</v>
      </c>
      <c r="I56" s="20">
        <f>SUMIFS(AN$5:AN56,$F$5:$F56,$F56,$D$5:$D56,$D56)</f>
        <v>47088534.593265831</v>
      </c>
      <c r="J56" s="73">
        <f t="shared" si="0"/>
        <v>47088534.593265831</v>
      </c>
      <c r="K56" s="73">
        <f t="shared" si="1"/>
        <v>84948437.414274797</v>
      </c>
      <c r="L56" s="73">
        <f t="shared" si="2"/>
        <v>84949780.64561221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34291104.446537316</v>
      </c>
      <c r="Q56" s="73">
        <f>P56/SUMIFS(FinParameters!$H$8:$H$39,FinParameters!$B$8:$B$39,Financials!$E56,FinParameters!$C$8:$C$39,Financials!$F56)</f>
        <v>15997053.299852451</v>
      </c>
      <c r="R56" s="73">
        <f t="shared" si="15"/>
        <v>-18543220.621593226</v>
      </c>
      <c r="S56" s="12">
        <f t="shared" si="4"/>
        <v>-0.3509691965910704</v>
      </c>
      <c r="T56" s="115">
        <f t="shared" si="5"/>
        <v>37859902.821008965</v>
      </c>
      <c r="U56" s="73">
        <f>T56/SUMIFS(FinParameters!$L$8:$L$39,FinParameters!$B$8:$B$39,Financials!$E56,FinParameters!$C$8:$C$39,Financials!$F56)</f>
        <v>31073385.411660019</v>
      </c>
      <c r="V56" s="73">
        <f t="shared" si="6"/>
        <v>31073385.411660019</v>
      </c>
      <c r="W56" s="12"/>
      <c r="X56" s="73">
        <f t="shared" si="7"/>
        <v>72151007.267546281</v>
      </c>
      <c r="Y56" s="73">
        <f t="shared" si="8"/>
        <v>47070438.711512469</v>
      </c>
      <c r="Z56" s="73">
        <f t="shared" si="8"/>
        <v>12530164.790066794</v>
      </c>
      <c r="AA56" s="12">
        <f t="shared" si="9"/>
        <v>0.23715955061239044</v>
      </c>
      <c r="AB56" s="115">
        <f t="shared" si="10"/>
        <v>1343.2313374062703</v>
      </c>
      <c r="AC56" s="73">
        <f>AB56/SUMIFS(FinParameters!$L$8:$L$39,FinParameters!$B$8:$B$39,Financials!$E56,FinParameters!$C$8:$C$39,Financials!$F56)</f>
        <v>1102.4525139848797</v>
      </c>
      <c r="AD56" s="73">
        <f t="shared" si="11"/>
        <v>1102.4525139848797</v>
      </c>
      <c r="AE56" s="12"/>
      <c r="AF56" s="73">
        <f t="shared" si="12"/>
        <v>72152350.498883694</v>
      </c>
      <c r="AG56" s="73">
        <f t="shared" si="13"/>
        <v>47071541.164026454</v>
      </c>
      <c r="AH56" s="73">
        <f t="shared" si="13"/>
        <v>12531267.242580779</v>
      </c>
      <c r="AI56" s="12">
        <f t="shared" si="14"/>
        <v>0.23718041682980809</v>
      </c>
      <c r="AL56" s="73">
        <f>Summary!G56</f>
        <v>1732627.7362880211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3.12070369545836E-9</v>
      </c>
      <c r="AN56" s="20">
        <f>Summary!I56</f>
        <v>6646646.1857933551</v>
      </c>
      <c r="AP56" s="12">
        <v>1</v>
      </c>
    </row>
    <row r="57" spans="1:42" x14ac:dyDescent="0.3">
      <c r="A57">
        <v>53</v>
      </c>
      <c r="B57" t="str">
        <f>Summary!B57</f>
        <v>Snowy Delayed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18745166.717691939</v>
      </c>
      <c r="H57" s="73">
        <f>SUMIFS(AM$5:AM57,$F$5:$F57,$F57,$D$5:$D57,$D57)</f>
        <v>20609630.817456879</v>
      </c>
      <c r="I57" s="20">
        <f>SUMIFS(AN$5:AN57,$F$5:$F57,$F57,$D$5:$D57,$D57)</f>
        <v>40836222.004053831</v>
      </c>
      <c r="J57" s="73">
        <f t="shared" si="0"/>
        <v>40836222.004053831</v>
      </c>
      <c r="K57" s="73">
        <f t="shared" si="1"/>
        <v>59581388.721745774</v>
      </c>
      <c r="L57" s="73">
        <f t="shared" si="2"/>
        <v>80191019.539202645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28038791.857325315</v>
      </c>
      <c r="Q57" s="73">
        <f>P57/SUMIFS(FinParameters!$H$8:$H$39,FinParameters!$B$8:$B$39,Financials!$E57,FinParameters!$C$8:$C$39,Financials!$F57)</f>
        <v>13080303.333606828</v>
      </c>
      <c r="R57" s="73">
        <f t="shared" si="15"/>
        <v>-24795533.210805226</v>
      </c>
      <c r="S57" s="12">
        <f t="shared" si="4"/>
        <v>-0.46930727663940192</v>
      </c>
      <c r="T57" s="115">
        <f t="shared" si="5"/>
        <v>18745166.717691939</v>
      </c>
      <c r="U57" s="73">
        <f>T57/SUMIFS(FinParameters!$L$8:$L$39,FinParameters!$B$8:$B$39,Financials!$E57,FinParameters!$C$8:$C$39,Financials!$F57)</f>
        <v>15385031.302865364</v>
      </c>
      <c r="V57" s="73">
        <f t="shared" si="6"/>
        <v>15385031.302865364</v>
      </c>
      <c r="W57" s="12"/>
      <c r="X57" s="73">
        <f t="shared" si="7"/>
        <v>46783958.575017259</v>
      </c>
      <c r="Y57" s="73">
        <f t="shared" si="8"/>
        <v>28465334.636472192</v>
      </c>
      <c r="Z57" s="73">
        <f t="shared" si="8"/>
        <v>-9410501.9079398625</v>
      </c>
      <c r="AA57" s="12">
        <f t="shared" si="9"/>
        <v>-0.17811341198747027</v>
      </c>
      <c r="AB57" s="115">
        <f t="shared" si="10"/>
        <v>20609630.817456879</v>
      </c>
      <c r="AC57" s="73">
        <f>AB57/SUMIFS(FinParameters!$L$8:$L$39,FinParameters!$B$8:$B$39,Financials!$E57,FinParameters!$C$8:$C$39,Financials!$F57)</f>
        <v>16915283.819151554</v>
      </c>
      <c r="AD57" s="73">
        <f t="shared" si="11"/>
        <v>16915283.819151554</v>
      </c>
      <c r="AE57" s="12"/>
      <c r="AF57" s="73">
        <f t="shared" si="12"/>
        <v>67393589.392474145</v>
      </c>
      <c r="AG57" s="73">
        <f t="shared" si="13"/>
        <v>45380618.455623746</v>
      </c>
      <c r="AH57" s="73">
        <f t="shared" si="13"/>
        <v>7504781.9112116918</v>
      </c>
      <c r="AI57" s="12">
        <f t="shared" si="14"/>
        <v>0.14204367901992085</v>
      </c>
      <c r="AL57" s="73">
        <f>Summary!G57</f>
        <v>-930593.61908140173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3309870.9937850568</v>
      </c>
      <c r="AN57" s="20">
        <f>Summary!I57</f>
        <v>5798321.9822498914</v>
      </c>
      <c r="AP57" s="12">
        <v>1</v>
      </c>
    </row>
    <row r="58" spans="1:42" x14ac:dyDescent="0.3">
      <c r="A58">
        <v>54</v>
      </c>
      <c r="B58" t="str">
        <f>Summary!B58</f>
        <v>Snowy Delayed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-2956666.867127988</v>
      </c>
      <c r="H58" s="73">
        <f>SUMIFS(AM$5:AM58,$F$5:$F58,$F58,$D$5:$D58,$D58)</f>
        <v>48045176.482326098</v>
      </c>
      <c r="I58" s="20">
        <f>SUMIFS(AN$5:AN58,$F$5:$F58,$F58,$D$5:$D58,$D58)</f>
        <v>32667753.288259499</v>
      </c>
      <c r="J58" s="73">
        <f t="shared" si="0"/>
        <v>32667753.288259499</v>
      </c>
      <c r="K58" s="73">
        <f t="shared" si="1"/>
        <v>29711086.42113151</v>
      </c>
      <c r="L58" s="73">
        <f t="shared" si="2"/>
        <v>77756262.903457612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19870323.141530983</v>
      </c>
      <c r="Q58" s="73">
        <f>P58/SUMIFS(FinParameters!$H$8:$H$39,FinParameters!$B$8:$B$39,Financials!$E58,FinParameters!$C$8:$C$39,Financials!$F58)</f>
        <v>9269652.3926764522</v>
      </c>
      <c r="R58" s="73">
        <f t="shared" si="15"/>
        <v>-32964001.926599558</v>
      </c>
      <c r="S58" s="12">
        <f t="shared" si="4"/>
        <v>-0.62391261521921704</v>
      </c>
      <c r="T58" s="115">
        <f t="shared" si="5"/>
        <v>-2956666.867127988</v>
      </c>
      <c r="U58" s="73">
        <f>T58/SUMIFS(FinParameters!$L$8:$L$39,FinParameters!$B$8:$B$39,Financials!$E58,FinParameters!$C$8:$C$39,Financials!$F58)</f>
        <v>-2426674.1922319843</v>
      </c>
      <c r="V58" s="73">
        <f t="shared" si="6"/>
        <v>-2426674.1922319843</v>
      </c>
      <c r="W58" s="12"/>
      <c r="X58" s="73">
        <f t="shared" si="7"/>
        <v>16913656.274402995</v>
      </c>
      <c r="Y58" s="73">
        <f t="shared" si="8"/>
        <v>6842978.2004444674</v>
      </c>
      <c r="Z58" s="73">
        <f t="shared" si="8"/>
        <v>-35390676.118831545</v>
      </c>
      <c r="AA58" s="12">
        <f t="shared" si="9"/>
        <v>-0.66984249487799485</v>
      </c>
      <c r="AB58" s="115">
        <f t="shared" si="10"/>
        <v>48045176.482326098</v>
      </c>
      <c r="AC58" s="73">
        <f>AB58/SUMIFS(FinParameters!$L$8:$L$39,FinParameters!$B$8:$B$39,Financials!$E58,FinParameters!$C$8:$C$39,Financials!$F58)</f>
        <v>39432913.84197896</v>
      </c>
      <c r="AD58" s="73">
        <f t="shared" si="11"/>
        <v>39432913.84197896</v>
      </c>
      <c r="AE58" s="12"/>
      <c r="AF58" s="73">
        <f t="shared" si="12"/>
        <v>64958832.756729096</v>
      </c>
      <c r="AG58" s="73">
        <f t="shared" si="13"/>
        <v>46275892.042423427</v>
      </c>
      <c r="AH58" s="73">
        <f t="shared" si="13"/>
        <v>4042237.7231474146</v>
      </c>
      <c r="AI58" s="12">
        <f t="shared" si="14"/>
        <v>7.6507795224693365E-2</v>
      </c>
      <c r="AL58" s="73">
        <f>Summary!G58</f>
        <v>-3994528.0366140506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7815614.4927128935</v>
      </c>
      <c r="AN58" s="20">
        <f>Summary!I58</f>
        <v>4663450.4880772596</v>
      </c>
      <c r="AP58" s="12">
        <v>1</v>
      </c>
    </row>
    <row r="59" spans="1:42" x14ac:dyDescent="0.3">
      <c r="A59">
        <v>55</v>
      </c>
      <c r="B59" t="str">
        <f>Summary!B59</f>
        <v>Snowy Delayed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-33599550.913368881</v>
      </c>
      <c r="H59" s="73">
        <f>SUMIFS(AM$5:AM59,$F$5:$F59,$F59,$D$5:$D59,$D59)</f>
        <v>104801501.1005868</v>
      </c>
      <c r="I59" s="20">
        <f>SUMIFS(AN$5:AN59,$F$5:$F59,$F59,$D$5:$D59,$D59)</f>
        <v>19674655.770740598</v>
      </c>
      <c r="J59" s="73">
        <f t="shared" si="0"/>
        <v>19674655.770740598</v>
      </c>
      <c r="K59" s="73">
        <f t="shared" si="1"/>
        <v>-13924895.142628282</v>
      </c>
      <c r="L59" s="73">
        <f t="shared" si="2"/>
        <v>90876605.957958519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6877225.6240120828</v>
      </c>
      <c r="Q59" s="73">
        <f>P59/SUMIFS(FinParameters!$H$8:$H$39,FinParameters!$B$8:$B$39,Financials!$E59,FinParameters!$C$8:$C$39,Financials!$F59)</f>
        <v>3208276.5089691235</v>
      </c>
      <c r="R59" s="73">
        <f t="shared" si="15"/>
        <v>-45957099.444118455</v>
      </c>
      <c r="S59" s="12">
        <f t="shared" si="4"/>
        <v>-0.86983413500326134</v>
      </c>
      <c r="T59" s="115">
        <f t="shared" si="5"/>
        <v>-33599550.913368881</v>
      </c>
      <c r="U59" s="73">
        <f>T59/SUMIFS(FinParameters!$L$8:$L$39,FinParameters!$B$8:$B$39,Financials!$E59,FinParameters!$C$8:$C$39,Financials!$F59)</f>
        <v>-27576716.193007402</v>
      </c>
      <c r="V59" s="73">
        <f t="shared" si="6"/>
        <v>-27576716.193007402</v>
      </c>
      <c r="W59" s="12"/>
      <c r="X59" s="73">
        <f t="shared" si="7"/>
        <v>-26722325.289356798</v>
      </c>
      <c r="Y59" s="73">
        <f t="shared" si="8"/>
        <v>-24368439.684038278</v>
      </c>
      <c r="Z59" s="73">
        <f t="shared" si="8"/>
        <v>-73533815.63712585</v>
      </c>
      <c r="AA59" s="12">
        <f t="shared" si="9"/>
        <v>-1.3917811109028657</v>
      </c>
      <c r="AB59" s="115">
        <f t="shared" si="10"/>
        <v>104801501.1005868</v>
      </c>
      <c r="AC59" s="73">
        <f>AB59/SUMIFS(FinParameters!$L$8:$L$39,FinParameters!$B$8:$B$39,Financials!$E59,FinParameters!$C$8:$C$39,Financials!$F59)</f>
        <v>86015472.644371107</v>
      </c>
      <c r="AD59" s="73">
        <f t="shared" si="11"/>
        <v>86015472.644371107</v>
      </c>
      <c r="AE59" s="12"/>
      <c r="AF59" s="73">
        <f t="shared" si="12"/>
        <v>78079175.811230004</v>
      </c>
      <c r="AG59" s="73">
        <f t="shared" si="13"/>
        <v>61647032.960332826</v>
      </c>
      <c r="AH59" s="73">
        <f t="shared" si="13"/>
        <v>12481657.007245257</v>
      </c>
      <c r="AI59" s="12">
        <f t="shared" si="14"/>
        <v>0.2362414394647798</v>
      </c>
      <c r="AL59" s="73">
        <f>Summary!G59</f>
        <v>-6874262.8818068393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18271930.600384772</v>
      </c>
      <c r="AN59" s="20">
        <f>Summary!I59</f>
        <v>3073582.4989754367</v>
      </c>
      <c r="AP59" s="12">
        <v>1</v>
      </c>
    </row>
    <row r="60" spans="1:42" x14ac:dyDescent="0.3">
      <c r="A60">
        <v>56</v>
      </c>
      <c r="B60" t="str">
        <f>Summary!B60</f>
        <v>Snowy Delayed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43547339.793816313</v>
      </c>
      <c r="H60" s="73">
        <f>SUMIFS(AM$5:AM60,$F$5:$F60,$F60,$D$5:$D60,$D60)</f>
        <v>-1346000.3728998895</v>
      </c>
      <c r="I60" s="20">
        <f>SUMIFS(AN$5:AN60,$F$5:$F60,$F60,$D$5:$D60,$D60)</f>
        <v>47950570.284171961</v>
      </c>
      <c r="J60" s="73">
        <f t="shared" si="0"/>
        <v>47950570.284171961</v>
      </c>
      <c r="K60" s="73">
        <f t="shared" si="1"/>
        <v>91497910.077988267</v>
      </c>
      <c r="L60" s="73">
        <f t="shared" si="2"/>
        <v>90151909.705088377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35153140.137443446</v>
      </c>
      <c r="Q60" s="73">
        <f>P60/SUMIFS(FinParameters!$H$8:$H$39,FinParameters!$B$8:$B$39,Financials!$E60,FinParameters!$C$8:$C$39,Financials!$F60)</f>
        <v>16399199.311664358</v>
      </c>
      <c r="R60" s="73">
        <f t="shared" si="15"/>
        <v>-17681184.930687096</v>
      </c>
      <c r="S60" s="12">
        <f t="shared" si="4"/>
        <v>-0.33465336990464023</v>
      </c>
      <c r="T60" s="115">
        <f t="shared" si="5"/>
        <v>43547339.793816313</v>
      </c>
      <c r="U60" s="73">
        <f>T60/SUMIFS(FinParameters!$L$8:$L$39,FinParameters!$B$8:$B$39,Financials!$E60,FinParameters!$C$8:$C$39,Financials!$F60)</f>
        <v>35741329.803807244</v>
      </c>
      <c r="V60" s="73">
        <f t="shared" si="6"/>
        <v>35741329.803807244</v>
      </c>
      <c r="W60" s="12"/>
      <c r="X60" s="73">
        <f t="shared" si="7"/>
        <v>78700479.931259751</v>
      </c>
      <c r="Y60" s="73">
        <f t="shared" si="8"/>
        <v>52140529.115471601</v>
      </c>
      <c r="Z60" s="73">
        <f t="shared" si="8"/>
        <v>18060144.873120148</v>
      </c>
      <c r="AA60" s="12">
        <f t="shared" si="9"/>
        <v>0.34182597865746106</v>
      </c>
      <c r="AB60" s="115">
        <f t="shared" si="10"/>
        <v>-1346000.3728998895</v>
      </c>
      <c r="AC60" s="73">
        <f>AB60/SUMIFS(FinParameters!$L$8:$L$39,FinParameters!$B$8:$B$39,Financials!$E60,FinParameters!$C$8:$C$39,Financials!$F60)</f>
        <v>-1104725.1903707273</v>
      </c>
      <c r="AD60" s="73">
        <f t="shared" si="11"/>
        <v>-1104725.1903707273</v>
      </c>
      <c r="AE60" s="12"/>
      <c r="AF60" s="73">
        <f t="shared" si="12"/>
        <v>77354479.558359861</v>
      </c>
      <c r="AG60" s="73">
        <f t="shared" si="13"/>
        <v>51035803.925100878</v>
      </c>
      <c r="AH60" s="73">
        <f t="shared" si="13"/>
        <v>16955419.68274942</v>
      </c>
      <c r="AI60" s="12">
        <f t="shared" si="14"/>
        <v>0.32091674609044762</v>
      </c>
      <c r="AL60" s="73">
        <f>Summary!G60</f>
        <v>2056046.6035921292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-84131.710327514345</v>
      </c>
      <c r="AN60" s="20">
        <f>Summary!I60</f>
        <v>6697822.2430678681</v>
      </c>
      <c r="AP60" s="12">
        <v>1</v>
      </c>
    </row>
    <row r="61" spans="1:42" x14ac:dyDescent="0.3">
      <c r="A61">
        <v>57</v>
      </c>
      <c r="B61" t="str">
        <f>Summary!B61</f>
        <v>Snowy Delayed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184367516.43137023</v>
      </c>
      <c r="H61" s="73">
        <f>SUMIFS(AM$5:AM61,$F$5:$F61,$F61,$D$5:$D61,$D61)</f>
        <v>-148393668.95096713</v>
      </c>
      <c r="I61" s="20">
        <f>SUMIFS(AN$5:AN61,$F$5:$F61,$F61,$D$5:$D61,$D61)</f>
        <v>104049891.72354744</v>
      </c>
      <c r="J61" s="73">
        <f t="shared" si="0"/>
        <v>104049891.72354744</v>
      </c>
      <c r="K61" s="73">
        <f t="shared" si="1"/>
        <v>288417408.15491766</v>
      </c>
      <c r="L61" s="73">
        <f t="shared" si="2"/>
        <v>140023739.20395052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89463775.823150709</v>
      </c>
      <c r="Q61" s="73">
        <f>P61/SUMIFS(FinParameters!$H$8:$H$39,FinParameters!$B$8:$B$39,Financials!$E61,FinParameters!$C$8:$C$39,Financials!$F61)</f>
        <v>37941374.257208079</v>
      </c>
      <c r="R61" s="73">
        <f t="shared" si="15"/>
        <v>33406495.708576411</v>
      </c>
      <c r="S61" s="12">
        <f t="shared" si="4"/>
        <v>0.5959350086250631</v>
      </c>
      <c r="T61" s="115">
        <f t="shared" si="5"/>
        <v>184367516.43137023</v>
      </c>
      <c r="U61" s="73">
        <f>T61/SUMIFS(FinParameters!$L$8:$L$39,FinParameters!$B$8:$B$39,Financials!$E61,FinParameters!$C$8:$C$39,Financials!$F61)</f>
        <v>147628299.39548638</v>
      </c>
      <c r="V61" s="73">
        <f t="shared" si="6"/>
        <v>147628299.39548638</v>
      </c>
      <c r="W61" s="12"/>
      <c r="X61" s="73">
        <f t="shared" si="7"/>
        <v>273831292.25452095</v>
      </c>
      <c r="Y61" s="73">
        <f t="shared" si="8"/>
        <v>185569673.65269446</v>
      </c>
      <c r="Z61" s="73">
        <f t="shared" si="8"/>
        <v>181034795.1040628</v>
      </c>
      <c r="AA61" s="12">
        <f t="shared" si="9"/>
        <v>3.2294609145154665</v>
      </c>
      <c r="AB61" s="115">
        <f t="shared" si="10"/>
        <v>-148393668.95096713</v>
      </c>
      <c r="AC61" s="73">
        <f>AB61/SUMIFS(FinParameters!$L$8:$L$39,FinParameters!$B$8:$B$39,Financials!$E61,FinParameters!$C$8:$C$39,Financials!$F61)</f>
        <v>-118823019.43598001</v>
      </c>
      <c r="AD61" s="73">
        <f t="shared" si="11"/>
        <v>-118823019.43598001</v>
      </c>
      <c r="AE61" s="12"/>
      <c r="AF61" s="73">
        <f t="shared" si="12"/>
        <v>125437623.30355382</v>
      </c>
      <c r="AG61" s="73">
        <f t="shared" si="13"/>
        <v>66746654.216714457</v>
      </c>
      <c r="AH61" s="73">
        <f t="shared" si="13"/>
        <v>62211775.668082789</v>
      </c>
      <c r="AI61" s="12">
        <f t="shared" si="14"/>
        <v>1.1097894072086525</v>
      </c>
      <c r="AL61" s="73">
        <f>Summary!G61</f>
        <v>19869465.255035494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-24640980.361433499</v>
      </c>
      <c r="AN61" s="20">
        <f>Summary!I61</f>
        <v>14850053.64692618</v>
      </c>
      <c r="AP61" s="12">
        <v>1</v>
      </c>
    </row>
    <row r="62" spans="1:42" x14ac:dyDescent="0.3">
      <c r="A62">
        <v>58</v>
      </c>
      <c r="B62" t="str">
        <f>Summary!B62</f>
        <v>Snowy Delayed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115334451.72296219</v>
      </c>
      <c r="H62" s="73">
        <f>SUMIFS(AM$5:AM62,$F$5:$F62,$F62,$D$5:$D62,$D62)</f>
        <v>-63841591.017798781</v>
      </c>
      <c r="I62" s="20">
        <f>SUMIFS(AN$5:AN62,$F$5:$F62,$F62,$D$5:$D62,$D62)</f>
        <v>75651292.306302384</v>
      </c>
      <c r="J62" s="73">
        <f t="shared" si="0"/>
        <v>75651292.306302384</v>
      </c>
      <c r="K62" s="73">
        <f t="shared" si="1"/>
        <v>190985744.02926457</v>
      </c>
      <c r="L62" s="73">
        <f t="shared" si="2"/>
        <v>127144153.01146579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61065176.405905657</v>
      </c>
      <c r="Q62" s="73">
        <f>P62/SUMIFS(FinParameters!$H$8:$H$39,FinParameters!$B$8:$B$39,Financials!$E62,FinParameters!$C$8:$C$39,Financials!$F62)</f>
        <v>25897595.879240226</v>
      </c>
      <c r="R62" s="73">
        <f t="shared" si="15"/>
        <v>5007896.2913313583</v>
      </c>
      <c r="S62" s="12">
        <f t="shared" si="4"/>
        <v>8.9335342012595409E-2</v>
      </c>
      <c r="T62" s="115">
        <f t="shared" si="5"/>
        <v>115334451.72296219</v>
      </c>
      <c r="U62" s="73">
        <f>T62/SUMIFS(FinParameters!$L$8:$L$39,FinParameters!$B$8:$B$39,Financials!$E62,FinParameters!$C$8:$C$39,Financials!$F62)</f>
        <v>92351566.583638385</v>
      </c>
      <c r="V62" s="73">
        <f t="shared" si="6"/>
        <v>92351566.583638385</v>
      </c>
      <c r="W62" s="12"/>
      <c r="X62" s="73">
        <f t="shared" si="7"/>
        <v>176399628.12886783</v>
      </c>
      <c r="Y62" s="73">
        <f t="shared" si="8"/>
        <v>118249162.46287861</v>
      </c>
      <c r="Z62" s="73">
        <f t="shared" si="8"/>
        <v>97359462.874969751</v>
      </c>
      <c r="AA62" s="12">
        <f t="shared" si="9"/>
        <v>1.7367853501985611</v>
      </c>
      <c r="AB62" s="115">
        <f t="shared" si="10"/>
        <v>-63841591.017798781</v>
      </c>
      <c r="AC62" s="73">
        <f>AB62/SUMIFS(FinParameters!$L$8:$L$39,FinParameters!$B$8:$B$39,Financials!$E62,FinParameters!$C$8:$C$39,Financials!$F62)</f>
        <v>-51119772.588400252</v>
      </c>
      <c r="AD62" s="73">
        <f t="shared" si="11"/>
        <v>-51119772.588400252</v>
      </c>
      <c r="AE62" s="12"/>
      <c r="AF62" s="73">
        <f t="shared" si="12"/>
        <v>112558037.11106905</v>
      </c>
      <c r="AG62" s="73">
        <f t="shared" si="13"/>
        <v>67129389.87447837</v>
      </c>
      <c r="AH62" s="73">
        <f t="shared" si="13"/>
        <v>46239690.286569498</v>
      </c>
      <c r="AI62" s="12">
        <f t="shared" si="14"/>
        <v>0.82486503433739855</v>
      </c>
      <c r="AL62" s="73">
        <f>Summary!G62</f>
        <v>10691498.847554307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-9148943.4577283431</v>
      </c>
      <c r="AN62" s="20">
        <f>Summary!I62</f>
        <v>9582551.5610829163</v>
      </c>
      <c r="AP62" s="12">
        <v>1</v>
      </c>
    </row>
    <row r="63" spans="1:42" x14ac:dyDescent="0.3">
      <c r="A63">
        <v>59</v>
      </c>
      <c r="B63" t="str">
        <f>Summary!B63</f>
        <v>Snowy Delayed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71445983.903402567</v>
      </c>
      <c r="H63" s="73">
        <f>SUMIFS(AM$5:AM63,$F$5:$F63,$F63,$D$5:$D63,$D63)</f>
        <v>-26041243.375305481</v>
      </c>
      <c r="I63" s="20">
        <f>SUMIFS(AN$5:AN63,$F$5:$F63,$F63,$D$5:$D63,$D63)</f>
        <v>62148985.985427096</v>
      </c>
      <c r="J63" s="73">
        <f t="shared" si="0"/>
        <v>62148985.985427096</v>
      </c>
      <c r="K63" s="73">
        <f t="shared" si="1"/>
        <v>133594969.88882966</v>
      </c>
      <c r="L63" s="73">
        <f t="shared" si="2"/>
        <v>107553726.51352417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47562870.085030369</v>
      </c>
      <c r="Q63" s="73">
        <f>P63/SUMIFS(FinParameters!$H$8:$H$39,FinParameters!$B$8:$B$39,Financials!$E63,FinParameters!$C$8:$C$39,Financials!$F63)</f>
        <v>20171299.926021274</v>
      </c>
      <c r="R63" s="73">
        <f t="shared" si="15"/>
        <v>-8494410.0295439288</v>
      </c>
      <c r="S63" s="12">
        <f t="shared" si="4"/>
        <v>-0.15153089861267585</v>
      </c>
      <c r="T63" s="115">
        <f t="shared" si="5"/>
        <v>71445983.903402567</v>
      </c>
      <c r="U63" s="73">
        <f>T63/SUMIFS(FinParameters!$L$8:$L$39,FinParameters!$B$8:$B$39,Financials!$E63,FinParameters!$C$8:$C$39,Financials!$F63)</f>
        <v>57208825.645936623</v>
      </c>
      <c r="V63" s="73">
        <f t="shared" si="6"/>
        <v>57208825.645936623</v>
      </c>
      <c r="W63" s="12"/>
      <c r="X63" s="73">
        <f t="shared" si="7"/>
        <v>119008853.98843293</v>
      </c>
      <c r="Y63" s="73">
        <f t="shared" si="8"/>
        <v>77380125.571957901</v>
      </c>
      <c r="Z63" s="73">
        <f t="shared" si="8"/>
        <v>48714415.616392694</v>
      </c>
      <c r="AA63" s="12">
        <f t="shared" si="9"/>
        <v>0.86901140256584553</v>
      </c>
      <c r="AB63" s="115">
        <f t="shared" si="10"/>
        <v>-26041243.375305481</v>
      </c>
      <c r="AC63" s="73">
        <f>AB63/SUMIFS(FinParameters!$L$8:$L$39,FinParameters!$B$8:$B$39,Financials!$E63,FinParameters!$C$8:$C$39,Financials!$F63)</f>
        <v>-20851962.146332808</v>
      </c>
      <c r="AD63" s="73">
        <f t="shared" si="11"/>
        <v>-20851962.146332808</v>
      </c>
      <c r="AE63" s="12"/>
      <c r="AF63" s="73">
        <f t="shared" si="12"/>
        <v>92967610.61312744</v>
      </c>
      <c r="AG63" s="73">
        <f t="shared" si="13"/>
        <v>56528163.425625093</v>
      </c>
      <c r="AH63" s="73">
        <f t="shared" si="13"/>
        <v>27862453.470059887</v>
      </c>
      <c r="AI63" s="12">
        <f t="shared" si="14"/>
        <v>0.49703541472423213</v>
      </c>
      <c r="AL63" s="73">
        <f>Summary!G63</f>
        <v>5580835.8501615552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-3732803.8658661745</v>
      </c>
      <c r="AN63" s="20">
        <f>Summary!I63</f>
        <v>7867785.3023395557</v>
      </c>
      <c r="AP63" s="12">
        <v>1</v>
      </c>
    </row>
    <row r="64" spans="1:42" x14ac:dyDescent="0.3">
      <c r="A64">
        <v>60</v>
      </c>
      <c r="B64" t="str">
        <f>Summary!B64</f>
        <v>Snowy Delayed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40459076.241088316</v>
      </c>
      <c r="H64" s="73">
        <f>SUMIFS(AM$5:AM64,$F$5:$F64,$F64,$D$5:$D64,$D64)</f>
        <v>1343.2313374093824</v>
      </c>
      <c r="I64" s="20">
        <f>SUMIFS(AN$5:AN64,$F$5:$F64,$F64,$D$5:$D64,$D64)</f>
        <v>54000767.773735806</v>
      </c>
      <c r="J64" s="73">
        <f t="shared" si="0"/>
        <v>54000767.773735806</v>
      </c>
      <c r="K64" s="73">
        <f t="shared" si="1"/>
        <v>94459844.014824122</v>
      </c>
      <c r="L64" s="73">
        <f t="shared" si="2"/>
        <v>94461187.24616152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39414651.873339079</v>
      </c>
      <c r="Q64" s="73">
        <f>P64/SUMIFS(FinParameters!$H$8:$H$39,FinParameters!$B$8:$B$39,Financials!$E64,FinParameters!$C$8:$C$39,Financials!$F64)</f>
        <v>16715659.988463691</v>
      </c>
      <c r="R64" s="73">
        <f t="shared" si="15"/>
        <v>-16642628.241235219</v>
      </c>
      <c r="S64" s="12">
        <f t="shared" si="4"/>
        <v>-0.29688611732891251</v>
      </c>
      <c r="T64" s="115">
        <f t="shared" si="5"/>
        <v>40459076.241088316</v>
      </c>
      <c r="U64" s="73">
        <f>T64/SUMIFS(FinParameters!$L$8:$L$39,FinParameters!$B$8:$B$39,Financials!$E64,FinParameters!$C$8:$C$39,Financials!$F64)</f>
        <v>32396729.837208476</v>
      </c>
      <c r="V64" s="73">
        <f t="shared" si="6"/>
        <v>32396729.837208476</v>
      </c>
      <c r="W64" s="12"/>
      <c r="X64" s="73">
        <f t="shared" si="7"/>
        <v>79873728.114427388</v>
      </c>
      <c r="Y64" s="73">
        <f t="shared" si="8"/>
        <v>49112389.825672165</v>
      </c>
      <c r="Z64" s="73">
        <f t="shared" si="8"/>
        <v>15754101.595973257</v>
      </c>
      <c r="AA64" s="12">
        <f t="shared" si="9"/>
        <v>0.28103578275245927</v>
      </c>
      <c r="AB64" s="115">
        <f t="shared" si="10"/>
        <v>1343.2313374093824</v>
      </c>
      <c r="AC64" s="73">
        <f>AB64/SUMIFS(FinParameters!$L$8:$L$39,FinParameters!$B$8:$B$39,Financials!$E64,FinParameters!$C$8:$C$39,Financials!$F64)</f>
        <v>1075.5634282804235</v>
      </c>
      <c r="AD64" s="73">
        <f t="shared" si="11"/>
        <v>1075.5634282804235</v>
      </c>
      <c r="AE64" s="12"/>
      <c r="AF64" s="73">
        <f t="shared" si="12"/>
        <v>79875071.345764801</v>
      </c>
      <c r="AG64" s="73">
        <f t="shared" si="13"/>
        <v>49113465.389100447</v>
      </c>
      <c r="AH64" s="73">
        <f t="shared" si="13"/>
        <v>15755177.159401538</v>
      </c>
      <c r="AI64" s="12">
        <f t="shared" si="14"/>
        <v>0.2810549696167895</v>
      </c>
      <c r="AL64" s="73">
        <f>Summary!G64</f>
        <v>2599173.4200793481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3.1121771826292388E-9</v>
      </c>
      <c r="AN64" s="20">
        <f>Summary!I64</f>
        <v>6912233.1804699749</v>
      </c>
      <c r="AP64" s="12">
        <v>1</v>
      </c>
    </row>
    <row r="65" spans="1:42" x14ac:dyDescent="0.3">
      <c r="A65">
        <v>61</v>
      </c>
      <c r="B65" t="str">
        <f>Summary!B65</f>
        <v>Snowy Delayed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18491006.765922599</v>
      </c>
      <c r="H65" s="73">
        <f>SUMIFS(AM$5:AM65,$F$5:$F65,$F65,$D$5:$D65,$D65)</f>
        <v>24351394.21475219</v>
      </c>
      <c r="I65" s="20">
        <f>SUMIFS(AN$5:AN65,$F$5:$F65,$F65,$D$5:$D65,$D65)</f>
        <v>46788375.821953967</v>
      </c>
      <c r="J65" s="73">
        <f t="shared" si="0"/>
        <v>46788375.821953967</v>
      </c>
      <c r="K65" s="73">
        <f t="shared" si="1"/>
        <v>65279382.587876566</v>
      </c>
      <c r="L65" s="73">
        <f t="shared" si="2"/>
        <v>89630776.802628756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32202259.92155724</v>
      </c>
      <c r="Q65" s="73">
        <f>P65/SUMIFS(FinParameters!$H$8:$H$39,FinParameters!$B$8:$B$39,Financials!$E65,FinParameters!$C$8:$C$39,Financials!$F65)</f>
        <v>13656901.738944137</v>
      </c>
      <c r="R65" s="73">
        <f t="shared" si="15"/>
        <v>-23855020.193017058</v>
      </c>
      <c r="S65" s="12">
        <f t="shared" si="4"/>
        <v>-0.42554722855372723</v>
      </c>
      <c r="T65" s="115">
        <f t="shared" si="5"/>
        <v>18491006.765922599</v>
      </c>
      <c r="U65" s="73">
        <f>T65/SUMIFS(FinParameters!$L$8:$L$39,FinParameters!$B$8:$B$39,Financials!$E65,FinParameters!$C$8:$C$39,Financials!$F65)</f>
        <v>14806273.5551343</v>
      </c>
      <c r="V65" s="73">
        <f t="shared" si="6"/>
        <v>14806273.5551343</v>
      </c>
      <c r="W65" s="12"/>
      <c r="X65" s="73">
        <f t="shared" si="7"/>
        <v>50693266.687479839</v>
      </c>
      <c r="Y65" s="73">
        <f t="shared" si="8"/>
        <v>28463175.294078439</v>
      </c>
      <c r="Z65" s="73">
        <f t="shared" si="8"/>
        <v>-9048746.6378827579</v>
      </c>
      <c r="AA65" s="12">
        <f t="shared" si="9"/>
        <v>-0.16141965181664567</v>
      </c>
      <c r="AB65" s="115">
        <f t="shared" si="10"/>
        <v>24351394.21475219</v>
      </c>
      <c r="AC65" s="73">
        <f>AB65/SUMIFS(FinParameters!$L$8:$L$39,FinParameters!$B$8:$B$39,Financials!$E65,FinParameters!$C$8:$C$39,Financials!$F65)</f>
        <v>19498851.996366471</v>
      </c>
      <c r="AD65" s="73">
        <f t="shared" si="11"/>
        <v>19498851.996366471</v>
      </c>
      <c r="AE65" s="12"/>
      <c r="AF65" s="73">
        <f t="shared" si="12"/>
        <v>75044660.902232021</v>
      </c>
      <c r="AG65" s="73">
        <f t="shared" si="13"/>
        <v>47962027.290444911</v>
      </c>
      <c r="AH65" s="73">
        <f t="shared" si="13"/>
        <v>10450105.358483713</v>
      </c>
      <c r="AI65" s="12">
        <f t="shared" si="14"/>
        <v>0.18641834454195713</v>
      </c>
      <c r="AL65" s="73">
        <f>Summary!G65</f>
        <v>-254159.95176934003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3741763.3972953106</v>
      </c>
      <c r="AN65" s="20">
        <f>Summary!I65</f>
        <v>5952153.8179001361</v>
      </c>
      <c r="AP65" s="12">
        <v>1</v>
      </c>
    </row>
    <row r="66" spans="1:42" x14ac:dyDescent="0.3">
      <c r="A66">
        <v>62</v>
      </c>
      <c r="B66" t="str">
        <f>Summary!B66</f>
        <v>Snowy Delayed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-6146136.9873647299</v>
      </c>
      <c r="H66" s="73">
        <f>SUMIFS(AM$5:AM66,$F$5:$F66,$F66,$D$5:$D66,$D66)</f>
        <v>56780836.443981268</v>
      </c>
      <c r="I66" s="20">
        <f>SUMIFS(AN$5:AN66,$F$5:$F66,$F66,$D$5:$D66,$D66)</f>
        <v>37535522.546857461</v>
      </c>
      <c r="J66" s="73">
        <f t="shared" si="0"/>
        <v>37535522.546857461</v>
      </c>
      <c r="K66" s="73">
        <f t="shared" si="1"/>
        <v>31389385.55949273</v>
      </c>
      <c r="L66" s="73">
        <f t="shared" si="2"/>
        <v>88170222.003473997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22949406.646460734</v>
      </c>
      <c r="Q66" s="73">
        <f>P66/SUMIFS(FinParameters!$H$8:$H$39,FinParameters!$B$8:$B$39,Financials!$E66,FinParameters!$C$8:$C$39,Financials!$F66)</f>
        <v>9732788.7018256653</v>
      </c>
      <c r="R66" s="73">
        <f t="shared" si="15"/>
        <v>-33107873.468113564</v>
      </c>
      <c r="S66" s="12">
        <f t="shared" si="4"/>
        <v>-0.59060791748092445</v>
      </c>
      <c r="T66" s="115">
        <f t="shared" si="5"/>
        <v>-6146136.9873647299</v>
      </c>
      <c r="U66" s="73">
        <f>T66/SUMIFS(FinParameters!$L$8:$L$39,FinParameters!$B$8:$B$39,Financials!$E66,FinParameters!$C$8:$C$39,Financials!$F66)</f>
        <v>-4921386.2010996211</v>
      </c>
      <c r="V66" s="73">
        <f t="shared" si="6"/>
        <v>-4921386.2010996211</v>
      </c>
      <c r="W66" s="12"/>
      <c r="X66" s="73">
        <f t="shared" si="7"/>
        <v>16803269.659096003</v>
      </c>
      <c r="Y66" s="73">
        <f t="shared" si="8"/>
        <v>4811402.5007260442</v>
      </c>
      <c r="Z66" s="73">
        <f t="shared" si="8"/>
        <v>-38029259.669213183</v>
      </c>
      <c r="AA66" s="12">
        <f t="shared" si="9"/>
        <v>-0.67840001497550317</v>
      </c>
      <c r="AB66" s="115">
        <f t="shared" si="10"/>
        <v>56780836.443981268</v>
      </c>
      <c r="AC66" s="73">
        <f>AB66/SUMIFS(FinParameters!$L$8:$L$39,FinParameters!$B$8:$B$39,Financials!$E66,FinParameters!$C$8:$C$39,Financials!$F66)</f>
        <v>45466026.145655297</v>
      </c>
      <c r="AD66" s="73">
        <f t="shared" si="11"/>
        <v>45466026.145655297</v>
      </c>
      <c r="AE66" s="12"/>
      <c r="AF66" s="73">
        <f t="shared" si="12"/>
        <v>73584106.103077263</v>
      </c>
      <c r="AG66" s="73">
        <f t="shared" si="13"/>
        <v>50277428.646381341</v>
      </c>
      <c r="AH66" s="73">
        <f t="shared" si="13"/>
        <v>7436766.4764421135</v>
      </c>
      <c r="AI66" s="12">
        <f t="shared" si="14"/>
        <v>0.13266370507527769</v>
      </c>
      <c r="AL66" s="73">
        <f>Summary!G66</f>
        <v>-3189470.1202367423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8735659.9616551697</v>
      </c>
      <c r="AN66" s="20">
        <f>Summary!I66</f>
        <v>4867769.2585979663</v>
      </c>
      <c r="AP66" s="12">
        <v>1</v>
      </c>
    </row>
    <row r="67" spans="1:42" x14ac:dyDescent="0.3">
      <c r="A67">
        <v>63</v>
      </c>
      <c r="B67" t="str">
        <f>Summary!B67</f>
        <v>Snowy Delayed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-40587546.951136604</v>
      </c>
      <c r="H67" s="73">
        <f>SUMIFS(AM$5:AM67,$F$5:$F67,$F67,$D$5:$D67,$D67)</f>
        <v>125004406.61726236</v>
      </c>
      <c r="I67" s="20">
        <f>SUMIFS(AN$5:AN67,$F$5:$F67,$F67,$D$5:$D67,$D67)</f>
        <v>22328022.395286258</v>
      </c>
      <c r="J67" s="73">
        <f t="shared" si="0"/>
        <v>22328022.395286258</v>
      </c>
      <c r="K67" s="73">
        <f t="shared" si="1"/>
        <v>-18259524.555850346</v>
      </c>
      <c r="L67" s="73">
        <f t="shared" si="2"/>
        <v>106744882.06141202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7741906.4948895294</v>
      </c>
      <c r="Q67" s="73">
        <f>P67/SUMIFS(FinParameters!$H$8:$H$39,FinParameters!$B$8:$B$39,Financials!$E67,FinParameters!$C$8:$C$39,Financials!$F67)</f>
        <v>3283324.1061451193</v>
      </c>
      <c r="R67" s="73">
        <f t="shared" si="15"/>
        <v>-48315373.619684771</v>
      </c>
      <c r="S67" s="12">
        <f t="shared" si="4"/>
        <v>-0.86189293381580401</v>
      </c>
      <c r="T67" s="115">
        <f t="shared" si="5"/>
        <v>-40587546.951136604</v>
      </c>
      <c r="U67" s="73">
        <f>T67/SUMIFS(FinParameters!$L$8:$L$39,FinParameters!$B$8:$B$39,Financials!$E67,FinParameters!$C$8:$C$39,Financials!$F67)</f>
        <v>-32499599.978400722</v>
      </c>
      <c r="V67" s="73">
        <f t="shared" si="6"/>
        <v>-32499599.978400722</v>
      </c>
      <c r="W67" s="12"/>
      <c r="X67" s="73">
        <f t="shared" si="7"/>
        <v>-32845640.456247076</v>
      </c>
      <c r="Y67" s="73">
        <f t="shared" si="8"/>
        <v>-29216275.872255601</v>
      </c>
      <c r="Z67" s="73">
        <f t="shared" si="8"/>
        <v>-80814973.598085493</v>
      </c>
      <c r="AA67" s="12">
        <f t="shared" si="9"/>
        <v>-1.4416499236657481</v>
      </c>
      <c r="AB67" s="115">
        <f t="shared" si="10"/>
        <v>125004406.61726236</v>
      </c>
      <c r="AC67" s="73">
        <f>AB67/SUMIFS(FinParameters!$L$8:$L$39,FinParameters!$B$8:$B$39,Financials!$E67,FinParameters!$C$8:$C$39,Financials!$F67)</f>
        <v>100094573.72453023</v>
      </c>
      <c r="AD67" s="73">
        <f t="shared" si="11"/>
        <v>100094573.72453023</v>
      </c>
      <c r="AE67" s="12"/>
      <c r="AF67" s="73">
        <f t="shared" si="12"/>
        <v>92158766.161015287</v>
      </c>
      <c r="AG67" s="73">
        <f t="shared" si="13"/>
        <v>70878297.852274626</v>
      </c>
      <c r="AH67" s="73">
        <f t="shared" si="13"/>
        <v>19279600.126444742</v>
      </c>
      <c r="AI67" s="12">
        <f t="shared" si="14"/>
        <v>0.34392678501417784</v>
      </c>
      <c r="AL67" s="73">
        <f>Summary!G67</f>
        <v>-6987996.0377677213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20202905.516675565</v>
      </c>
      <c r="AN67" s="20">
        <f>Summary!I67</f>
        <v>2653366.6245456599</v>
      </c>
      <c r="AP67" s="12">
        <v>1</v>
      </c>
    </row>
    <row r="68" spans="1:42" x14ac:dyDescent="0.3">
      <c r="A68">
        <v>64</v>
      </c>
      <c r="B68" t="str">
        <f>Summary!B68</f>
        <v>Snowy Delayed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46433553.313668557</v>
      </c>
      <c r="H68" s="73">
        <f>SUMIFS(AM$5:AM68,$F$5:$F68,$F68,$D$5:$D68,$D68)</f>
        <v>-1398466.9547130966</v>
      </c>
      <c r="I68" s="20">
        <f>SUMIFS(AN$5:AN68,$F$5:$F68,$F68,$D$5:$D68,$D68)</f>
        <v>54959651.147920325</v>
      </c>
      <c r="J68" s="73">
        <f t="shared" si="0"/>
        <v>54959651.147920325</v>
      </c>
      <c r="K68" s="73">
        <f t="shared" si="1"/>
        <v>101393204.46158889</v>
      </c>
      <c r="L68" s="73">
        <f t="shared" si="2"/>
        <v>99994737.506875783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40373535.247523598</v>
      </c>
      <c r="Q68" s="73">
        <f>P68/SUMIFS(FinParameters!$H$8:$H$39,FinParameters!$B$8:$B$39,Financials!$E68,FinParameters!$C$8:$C$39,Financials!$F68)</f>
        <v>17122320.143752318</v>
      </c>
      <c r="R68" s="73">
        <f t="shared" si="15"/>
        <v>-15683744.8670507</v>
      </c>
      <c r="S68" s="12">
        <f t="shared" si="4"/>
        <v>-0.27978069636976721</v>
      </c>
      <c r="T68" s="115">
        <f t="shared" si="5"/>
        <v>46433553.313668557</v>
      </c>
      <c r="U68" s="73">
        <f>T68/SUMIFS(FinParameters!$L$8:$L$39,FinParameters!$B$8:$B$39,Financials!$E68,FinParameters!$C$8:$C$39,Financials!$F68)</f>
        <v>37180663.075961329</v>
      </c>
      <c r="V68" s="73">
        <f t="shared" si="6"/>
        <v>37180663.075961329</v>
      </c>
      <c r="W68" s="12"/>
      <c r="X68" s="73">
        <f t="shared" si="7"/>
        <v>86807088.561192155</v>
      </c>
      <c r="Y68" s="73">
        <f t="shared" si="8"/>
        <v>54302983.219713643</v>
      </c>
      <c r="Z68" s="73">
        <f t="shared" si="8"/>
        <v>21496918.208910629</v>
      </c>
      <c r="AA68" s="12">
        <f t="shared" si="9"/>
        <v>0.38348129208148396</v>
      </c>
      <c r="AB68" s="115">
        <f t="shared" si="10"/>
        <v>-1398466.9547130966</v>
      </c>
      <c r="AC68" s="73">
        <f>AB68/SUMIFS(FinParameters!$L$8:$L$39,FinParameters!$B$8:$B$39,Financials!$E68,FinParameters!$C$8:$C$39,Financials!$F68)</f>
        <v>-1119792.1536353189</v>
      </c>
      <c r="AD68" s="73">
        <f t="shared" si="11"/>
        <v>-1119792.1536353189</v>
      </c>
      <c r="AE68" s="12"/>
      <c r="AF68" s="73">
        <f t="shared" si="12"/>
        <v>85408621.606479064</v>
      </c>
      <c r="AG68" s="73">
        <f t="shared" si="13"/>
        <v>53183191.066078328</v>
      </c>
      <c r="AH68" s="73">
        <f t="shared" si="13"/>
        <v>20377126.05527531</v>
      </c>
      <c r="AI68" s="12">
        <f t="shared" si="14"/>
        <v>0.36350543611154396</v>
      </c>
      <c r="AL68" s="73">
        <f>Summary!G68</f>
        <v>2886213.5198522406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-52466.581813207187</v>
      </c>
      <c r="AN68" s="20">
        <f>Summary!I68</f>
        <v>7009080.8637483604</v>
      </c>
      <c r="AP68" s="12">
        <v>1</v>
      </c>
    </row>
    <row r="69" spans="1:42" x14ac:dyDescent="0.3">
      <c r="A69">
        <v>65</v>
      </c>
      <c r="B69" t="str">
        <f>Summary!B69</f>
        <v>Snowy Delayed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203856669.77068502</v>
      </c>
      <c r="H69" s="73">
        <f>SUMIFS(AM$5:AM69,$F$5:$F69,$F69,$D$5:$D69,$D69)</f>
        <v>-170435666.20424199</v>
      </c>
      <c r="I69" s="20">
        <f>SUMIFS(AN$5:AN69,$F$5:$F69,$F69,$D$5:$D69,$D69)</f>
        <v>115989791.74823488</v>
      </c>
      <c r="J69" s="73">
        <f t="shared" si="0"/>
        <v>115989791.74823488</v>
      </c>
      <c r="K69" s="73">
        <f t="shared" si="1"/>
        <v>319846461.51891989</v>
      </c>
      <c r="L69" s="73">
        <f t="shared" si="2"/>
        <v>149410795.31467789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99585272.950328231</v>
      </c>
      <c r="Q69" s="73">
        <f>P69/SUMIFS(FinParameters!$H$8:$H$39,FinParameters!$B$8:$B$39,Financials!$E69,FinParameters!$C$8:$C$39,Financials!$F69)</f>
        <v>38394433.712007284</v>
      </c>
      <c r="R69" s="73">
        <f t="shared" si="15"/>
        <v>40795805.944109559</v>
      </c>
      <c r="S69" s="12">
        <f t="shared" si="4"/>
        <v>0.69393052908260311</v>
      </c>
      <c r="T69" s="115">
        <f t="shared" si="5"/>
        <v>203856669.77068502</v>
      </c>
      <c r="U69" s="73">
        <f>T69/SUMIFS(FinParameters!$L$8:$L$39,FinParameters!$B$8:$B$39,Financials!$E69,FinParameters!$C$8:$C$39,Financials!$F69)</f>
        <v>159252504.60598853</v>
      </c>
      <c r="V69" s="73">
        <f t="shared" si="6"/>
        <v>159252504.60598853</v>
      </c>
      <c r="W69" s="12"/>
      <c r="X69" s="73">
        <f t="shared" si="7"/>
        <v>303441942.72101325</v>
      </c>
      <c r="Y69" s="73">
        <f t="shared" si="8"/>
        <v>197646938.31799582</v>
      </c>
      <c r="Z69" s="73">
        <f t="shared" si="8"/>
        <v>200048310.55009809</v>
      </c>
      <c r="AA69" s="12">
        <f t="shared" si="9"/>
        <v>3.4027917029582397</v>
      </c>
      <c r="AB69" s="115">
        <f t="shared" si="10"/>
        <v>-170435666.20424199</v>
      </c>
      <c r="AC69" s="73">
        <f>AB69/SUMIFS(FinParameters!$L$8:$L$39,FinParameters!$B$8:$B$39,Financials!$E69,FinParameters!$C$8:$C$39,Financials!$F69)</f>
        <v>-133144070.03581341</v>
      </c>
      <c r="AD69" s="73">
        <f t="shared" si="11"/>
        <v>-133144070.03581341</v>
      </c>
      <c r="AE69" s="12"/>
      <c r="AF69" s="73">
        <f t="shared" si="12"/>
        <v>133006276.51677126</v>
      </c>
      <c r="AG69" s="73">
        <f t="shared" si="13"/>
        <v>64502868.28218241</v>
      </c>
      <c r="AH69" s="73">
        <f t="shared" si="13"/>
        <v>66904240.514284685</v>
      </c>
      <c r="AI69" s="12">
        <f t="shared" si="14"/>
        <v>1.138031078036609</v>
      </c>
      <c r="AL69" s="73">
        <f>Summary!G69</f>
        <v>19489153.339314796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-22041997.253274843</v>
      </c>
      <c r="AN69" s="20">
        <f>Summary!I69</f>
        <v>11939900.024687441</v>
      </c>
      <c r="AP69" s="12">
        <v>1</v>
      </c>
    </row>
    <row r="70" spans="1:42" x14ac:dyDescent="0.3">
      <c r="A70">
        <v>66</v>
      </c>
      <c r="B70" t="str">
        <f>Summary!B70</f>
        <v>Snowy Delayed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127601183.10213783</v>
      </c>
      <c r="H70" s="73">
        <f>SUMIFS(AM$5:AM70,$F$5:$F70,$F70,$D$5:$D70,$D70)</f>
        <v>-73523549.039390102</v>
      </c>
      <c r="I70" s="20">
        <f>SUMIFS(AN$5:AN70,$F$5:$F70,$F70,$D$5:$D70,$D70)</f>
        <v>85397414.234976575</v>
      </c>
      <c r="J70" s="73">
        <f t="shared" ref="J70:J133" si="16">I70</f>
        <v>85397414.234976575</v>
      </c>
      <c r="K70" s="73">
        <f t="shared" ref="K70:K133" si="17">SUM(G70,I70)</f>
        <v>212998597.33711439</v>
      </c>
      <c r="L70" s="73">
        <f t="shared" ref="L70:L133" si="18">SUM(G70:I70)</f>
        <v>139475048.29772431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68992895.437069923</v>
      </c>
      <c r="Q70" s="73">
        <f>P70/SUMIFS(FinParameters!$H$8:$H$39,FinParameters!$B$8:$B$39,Financials!$E70,FinParameters!$C$8:$C$39,Financials!$F70)</f>
        <v>26599747.854075644</v>
      </c>
      <c r="R70" s="73">
        <f t="shared" si="15"/>
        <v>10203428.430851253</v>
      </c>
      <c r="S70" s="12">
        <f t="shared" ref="S70:S133" si="20">-R70/SUM($N70,$O70)</f>
        <v>0.17355878442939357</v>
      </c>
      <c r="T70" s="115">
        <f t="shared" ref="T70:T133" si="21">G70</f>
        <v>127601183.10213783</v>
      </c>
      <c r="U70" s="73">
        <f>T70/SUMIFS(FinParameters!$L$8:$L$39,FinParameters!$B$8:$B$39,Financials!$E70,FinParameters!$C$8:$C$39,Financials!$F70)</f>
        <v>99681840.29770197</v>
      </c>
      <c r="V70" s="73">
        <f t="shared" ref="V70:V133" si="22">U70</f>
        <v>99681840.29770197</v>
      </c>
      <c r="W70" s="12"/>
      <c r="X70" s="73">
        <f t="shared" ref="X70:X133" si="23">SUM(K70,M70)</f>
        <v>196594078.53920776</v>
      </c>
      <c r="Y70" s="73">
        <f t="shared" ref="Y70:Z133" si="24">SUM(Q70,U70)</f>
        <v>126281588.15177761</v>
      </c>
      <c r="Z70" s="73">
        <f t="shared" si="24"/>
        <v>109885268.72855322</v>
      </c>
      <c r="AA70" s="12">
        <f t="shared" ref="AA70:AA133" si="25">-Z70/SUM($N70,$O70)</f>
        <v>1.8691319095804986</v>
      </c>
      <c r="AB70" s="115">
        <f t="shared" ref="AB70:AB133" si="26">H70*AP70</f>
        <v>-73523549.039390102</v>
      </c>
      <c r="AC70" s="73">
        <f>AB70/SUMIFS(FinParameters!$L$8:$L$39,FinParameters!$B$8:$B$39,Financials!$E70,FinParameters!$C$8:$C$39,Financials!$F70)</f>
        <v>-57436478.998774685</v>
      </c>
      <c r="AD70" s="73">
        <f t="shared" ref="AD70:AD133" si="27">AC70</f>
        <v>-57436478.998774685</v>
      </c>
      <c r="AE70" s="12"/>
      <c r="AF70" s="73">
        <f t="shared" ref="AF70:AF133" si="28">X70+AB70</f>
        <v>123070529.49981765</v>
      </c>
      <c r="AG70" s="73">
        <f t="shared" ref="AG70:AH133" si="29">Y70+AC70</f>
        <v>68845109.153002918</v>
      </c>
      <c r="AH70" s="73">
        <f t="shared" si="29"/>
        <v>52448789.729778536</v>
      </c>
      <c r="AI70" s="12">
        <f t="shared" ref="AI70:AI133" si="30">-AH70/SUM($N70,$O70)</f>
        <v>0.89214603228552103</v>
      </c>
      <c r="AL70" s="73">
        <f>Summary!G70</f>
        <v>12266731.37917565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-9681958.0215913169</v>
      </c>
      <c r="AN70" s="20">
        <f>Summary!I70</f>
        <v>9746121.9286741912</v>
      </c>
      <c r="AP70" s="12">
        <v>1</v>
      </c>
    </row>
    <row r="71" spans="1:42" x14ac:dyDescent="0.3">
      <c r="A71">
        <v>67</v>
      </c>
      <c r="B71" t="str">
        <f>Summary!B71</f>
        <v>Snowy Delayed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78272770.574716419</v>
      </c>
      <c r="H71" s="73">
        <f>SUMIFS(AM$5:AM71,$F$5:$F71,$F71,$D$5:$D71,$D71)</f>
        <v>-30084745.240185659</v>
      </c>
      <c r="I71" s="20">
        <f>SUMIFS(AN$5:AN71,$F$5:$F71,$F71,$D$5:$D71,$D71)</f>
        <v>70167661.958959982</v>
      </c>
      <c r="J71" s="73">
        <f t="shared" si="16"/>
        <v>70167661.958959982</v>
      </c>
      <c r="K71" s="73">
        <f t="shared" si="17"/>
        <v>148440432.53367639</v>
      </c>
      <c r="L71" s="73">
        <f t="shared" si="18"/>
        <v>118355687.29349074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53763143.161053337</v>
      </c>
      <c r="Q71" s="73">
        <f>P71/SUMIFS(FinParameters!$H$8:$H$39,FinParameters!$B$8:$B$39,Financials!$E71,FinParameters!$C$8:$C$39,Financials!$F71)</f>
        <v>20728019.064383321</v>
      </c>
      <c r="R71" s="73">
        <f t="shared" ref="R71:R134" si="31">SUM(P71,N71:O71)</f>
        <v>-5026323.8451653328</v>
      </c>
      <c r="S71" s="12">
        <f t="shared" si="20"/>
        <v>-8.5497013344816603E-2</v>
      </c>
      <c r="T71" s="115">
        <f t="shared" si="21"/>
        <v>78272770.574716419</v>
      </c>
      <c r="U71" s="73">
        <f>T71/SUMIFS(FinParameters!$L$8:$L$39,FinParameters!$B$8:$B$39,Financials!$E71,FinParameters!$C$8:$C$39,Financials!$F71)</f>
        <v>61146563.271613009</v>
      </c>
      <c r="V71" s="73">
        <f t="shared" si="22"/>
        <v>61146563.271613009</v>
      </c>
      <c r="W71" s="12"/>
      <c r="X71" s="73">
        <f t="shared" si="23"/>
        <v>132035913.73576973</v>
      </c>
      <c r="Y71" s="73">
        <f t="shared" si="24"/>
        <v>81874582.33599633</v>
      </c>
      <c r="Z71" s="73">
        <f t="shared" si="24"/>
        <v>56120239.426447675</v>
      </c>
      <c r="AA71" s="12">
        <f t="shared" si="25"/>
        <v>0.9545968399494309</v>
      </c>
      <c r="AB71" s="115">
        <f t="shared" si="26"/>
        <v>-30084745.240185659</v>
      </c>
      <c r="AC71" s="73">
        <f>AB71/SUMIFS(FinParameters!$L$8:$L$39,FinParameters!$B$8:$B$39,Financials!$E71,FinParameters!$C$8:$C$39,Financials!$F71)</f>
        <v>-23502154.897958722</v>
      </c>
      <c r="AD71" s="73">
        <f t="shared" si="27"/>
        <v>-23502154.897958722</v>
      </c>
      <c r="AE71" s="12"/>
      <c r="AF71" s="73">
        <f t="shared" si="28"/>
        <v>101951168.49558407</v>
      </c>
      <c r="AG71" s="73">
        <f t="shared" si="29"/>
        <v>58372427.438037604</v>
      </c>
      <c r="AH71" s="73">
        <f t="shared" si="29"/>
        <v>32618084.528488953</v>
      </c>
      <c r="AI71" s="12">
        <f t="shared" si="30"/>
        <v>0.55482871659711863</v>
      </c>
      <c r="AL71" s="73">
        <f>Summary!G71</f>
        <v>6826786.6713138474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-4043501.8648801791</v>
      </c>
      <c r="AN71" s="20">
        <f>Summary!I71</f>
        <v>8018675.9735328807</v>
      </c>
      <c r="AP71" s="12">
        <v>1</v>
      </c>
    </row>
    <row r="72" spans="1:42" x14ac:dyDescent="0.3">
      <c r="A72">
        <v>68</v>
      </c>
      <c r="B72" t="str">
        <f>Summary!B72</f>
        <v>Snowy Delayed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43969007.12449684</v>
      </c>
      <c r="H72" s="73">
        <f>SUMIFS(AM$5:AM72,$F$5:$F72,$F72,$D$5:$D72,$D72)</f>
        <v>1343.2313374124947</v>
      </c>
      <c r="I72" s="20">
        <f>SUMIFS(AN$5:AN72,$F$5:$F72,$F72,$D$5:$D72,$D72)</f>
        <v>61030387.496371068</v>
      </c>
      <c r="J72" s="73">
        <f t="shared" si="16"/>
        <v>61030387.496371068</v>
      </c>
      <c r="K72" s="73">
        <f t="shared" si="17"/>
        <v>104999394.62086791</v>
      </c>
      <c r="L72" s="73">
        <f t="shared" si="18"/>
        <v>105000737.85220532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44625868.698464423</v>
      </c>
      <c r="Q72" s="73">
        <f>P72/SUMIFS(FinParameters!$H$8:$H$39,FinParameters!$B$8:$B$39,Financials!$E72,FinParameters!$C$8:$C$39,Financials!$F72)</f>
        <v>17205204.211656336</v>
      </c>
      <c r="R72" s="73">
        <f t="shared" si="31"/>
        <v>-14163598.307754247</v>
      </c>
      <c r="S72" s="12">
        <f t="shared" si="20"/>
        <v>-0.24092067897564098</v>
      </c>
      <c r="T72" s="115">
        <f t="shared" si="21"/>
        <v>43969007.12449684</v>
      </c>
      <c r="U72" s="73">
        <f>T72/SUMIFS(FinParameters!$L$8:$L$39,FinParameters!$B$8:$B$39,Financials!$E72,FinParameters!$C$8:$C$39,Financials!$F72)</f>
        <v>34348518.09112405</v>
      </c>
      <c r="V72" s="73">
        <f t="shared" si="22"/>
        <v>34348518.09112405</v>
      </c>
      <c r="W72" s="12"/>
      <c r="X72" s="73">
        <f t="shared" si="23"/>
        <v>88594875.822961256</v>
      </c>
      <c r="Y72" s="73">
        <f t="shared" si="24"/>
        <v>51553722.30278039</v>
      </c>
      <c r="Z72" s="73">
        <f t="shared" si="24"/>
        <v>20184919.783369802</v>
      </c>
      <c r="AA72" s="12">
        <f t="shared" si="25"/>
        <v>0.34334245250487927</v>
      </c>
      <c r="AB72" s="115">
        <f t="shared" si="26"/>
        <v>1343.2313374124947</v>
      </c>
      <c r="AC72" s="73">
        <f>AB72/SUMIFS(FinParameters!$L$8:$L$39,FinParameters!$B$8:$B$39,Financials!$E72,FinParameters!$C$8:$C$39,Financials!$F72)</f>
        <v>1049.330173934552</v>
      </c>
      <c r="AD72" s="73">
        <f t="shared" si="27"/>
        <v>1049.330173934552</v>
      </c>
      <c r="AE72" s="12"/>
      <c r="AF72" s="73">
        <f t="shared" si="28"/>
        <v>88596219.054298669</v>
      </c>
      <c r="AG72" s="73">
        <f t="shared" si="29"/>
        <v>51554771.632954322</v>
      </c>
      <c r="AH72" s="73">
        <f t="shared" si="29"/>
        <v>20185969.113543738</v>
      </c>
      <c r="AI72" s="12">
        <f t="shared" si="30"/>
        <v>0.3433603014534643</v>
      </c>
      <c r="AL72" s="73">
        <f>Summary!G72</f>
        <v>3509930.8834085213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3.1121771826292388E-9</v>
      </c>
      <c r="AN72" s="20">
        <f>Summary!I72</f>
        <v>7029619.7226352589</v>
      </c>
      <c r="AP72" s="12">
        <v>1</v>
      </c>
    </row>
    <row r="73" spans="1:42" x14ac:dyDescent="0.3">
      <c r="A73">
        <v>69</v>
      </c>
      <c r="B73" t="str">
        <f>Summary!B73</f>
        <v>Snowy Delayed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19123777.300500896</v>
      </c>
      <c r="H73" s="73">
        <f>SUMIFS(AM$5:AM73,$F$5:$F73,$F73,$D$5:$D73,$D73)</f>
        <v>28406192.979049377</v>
      </c>
      <c r="I73" s="20">
        <f>SUMIFS(AN$5:AN73,$F$5:$F73,$F73,$D$5:$D73,$D73)</f>
        <v>52850998.581641518</v>
      </c>
      <c r="J73" s="73">
        <f t="shared" si="16"/>
        <v>52850998.581641518</v>
      </c>
      <c r="K73" s="73">
        <f t="shared" si="17"/>
        <v>71974775.88214241</v>
      </c>
      <c r="L73" s="73">
        <f t="shared" si="18"/>
        <v>100380968.86119178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36446479.783734873</v>
      </c>
      <c r="Q73" s="73">
        <f>P73/SUMIFS(FinParameters!$H$8:$H$39,FinParameters!$B$8:$B$39,Financials!$E73,FinParameters!$C$8:$C$39,Financials!$F73)</f>
        <v>14051695.70394806</v>
      </c>
      <c r="R73" s="73">
        <f t="shared" si="31"/>
        <v>-22342987.222483799</v>
      </c>
      <c r="S73" s="12">
        <f t="shared" si="20"/>
        <v>-0.38005085537040822</v>
      </c>
      <c r="T73" s="115">
        <f t="shared" si="21"/>
        <v>19123777.300500896</v>
      </c>
      <c r="U73" s="73">
        <f>T73/SUMIFS(FinParameters!$L$8:$L$39,FinParameters!$B$8:$B$39,Financials!$E73,FinParameters!$C$8:$C$39,Financials!$F73)</f>
        <v>14939464.262110045</v>
      </c>
      <c r="V73" s="73">
        <f t="shared" si="22"/>
        <v>14939464.262110045</v>
      </c>
      <c r="W73" s="12"/>
      <c r="X73" s="73">
        <f t="shared" si="23"/>
        <v>55570257.084235765</v>
      </c>
      <c r="Y73" s="73">
        <f t="shared" si="24"/>
        <v>28991159.966058105</v>
      </c>
      <c r="Z73" s="73">
        <f t="shared" si="24"/>
        <v>-7403522.9603737537</v>
      </c>
      <c r="AA73" s="12">
        <f t="shared" si="25"/>
        <v>-0.12593281309372339</v>
      </c>
      <c r="AB73" s="115">
        <f t="shared" si="26"/>
        <v>28406192.979049377</v>
      </c>
      <c r="AC73" s="73">
        <f>AB73/SUMIFS(FinParameters!$L$8:$L$39,FinParameters!$B$8:$B$39,Financials!$E73,FinParameters!$C$8:$C$39,Financials!$F73)</f>
        <v>22190872.55434595</v>
      </c>
      <c r="AD73" s="73">
        <f t="shared" si="27"/>
        <v>22190872.55434595</v>
      </c>
      <c r="AE73" s="12"/>
      <c r="AF73" s="73">
        <f t="shared" si="28"/>
        <v>83976450.063285142</v>
      </c>
      <c r="AG73" s="73">
        <f t="shared" si="29"/>
        <v>51182032.520404056</v>
      </c>
      <c r="AH73" s="73">
        <f t="shared" si="29"/>
        <v>14787349.593972197</v>
      </c>
      <c r="AI73" s="12">
        <f t="shared" si="30"/>
        <v>0.2515305946285924</v>
      </c>
      <c r="AL73" s="73">
        <f>Summary!G73</f>
        <v>632770.53457829857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4054798.7642971887</v>
      </c>
      <c r="AN73" s="20">
        <f>Summary!I73</f>
        <v>6062622.7596875513</v>
      </c>
      <c r="AP73" s="12">
        <v>1</v>
      </c>
    </row>
    <row r="74" spans="1:42" x14ac:dyDescent="0.3">
      <c r="A74">
        <v>70</v>
      </c>
      <c r="B74" t="str">
        <f>Summary!B74</f>
        <v>Snowy Delayed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-9026813.1924640276</v>
      </c>
      <c r="H74" s="73">
        <f>SUMIFS(AM$5:AM74,$F$5:$F74,$F74,$D$5:$D74,$D74)</f>
        <v>66359391.97829961</v>
      </c>
      <c r="I74" s="20">
        <f>SUMIFS(AN$5:AN74,$F$5:$F74,$F74,$D$5:$D74,$D74)</f>
        <v>42371953.825068571</v>
      </c>
      <c r="J74" s="73">
        <f t="shared" si="16"/>
        <v>42371953.825068571</v>
      </c>
      <c r="K74" s="73">
        <f t="shared" si="17"/>
        <v>33345140.632604543</v>
      </c>
      <c r="L74" s="73">
        <f t="shared" si="18"/>
        <v>99704532.610904157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25967435.027161926</v>
      </c>
      <c r="Q74" s="73">
        <f>P74/SUMIFS(FinParameters!$H$8:$H$39,FinParameters!$B$8:$B$39,Financials!$E74,FinParameters!$C$8:$C$39,Financials!$F74)</f>
        <v>10011570.318419643</v>
      </c>
      <c r="R74" s="73">
        <f t="shared" si="31"/>
        <v>-32822031.979056746</v>
      </c>
      <c r="S74" s="12">
        <f t="shared" si="20"/>
        <v>-0.55829783208588835</v>
      </c>
      <c r="T74" s="115">
        <f t="shared" si="21"/>
        <v>-9026813.1924640276</v>
      </c>
      <c r="U74" s="73">
        <f>T74/SUMIFS(FinParameters!$L$8:$L$39,FinParameters!$B$8:$B$39,Financials!$E74,FinParameters!$C$8:$C$39,Financials!$F74)</f>
        <v>-7051732.0386296092</v>
      </c>
      <c r="V74" s="73">
        <f t="shared" si="22"/>
        <v>-7051732.0386296092</v>
      </c>
      <c r="W74" s="12"/>
      <c r="X74" s="73">
        <f t="shared" si="23"/>
        <v>16940621.834697895</v>
      </c>
      <c r="Y74" s="73">
        <f t="shared" si="24"/>
        <v>2959838.2797900336</v>
      </c>
      <c r="Z74" s="73">
        <f t="shared" si="24"/>
        <v>-39873764.017686352</v>
      </c>
      <c r="AA74" s="12">
        <f t="shared" si="25"/>
        <v>-0.67824673446126937</v>
      </c>
      <c r="AB74" s="115">
        <f t="shared" si="26"/>
        <v>66359391.97829961</v>
      </c>
      <c r="AC74" s="73">
        <f>AB74/SUMIFS(FinParameters!$L$8:$L$39,FinParameters!$B$8:$B$39,Financials!$E74,FinParameters!$C$8:$C$39,Financials!$F74)</f>
        <v>51839850.952938706</v>
      </c>
      <c r="AD74" s="73">
        <f t="shared" si="27"/>
        <v>51839850.952938706</v>
      </c>
      <c r="AE74" s="12"/>
      <c r="AF74" s="73">
        <f t="shared" si="28"/>
        <v>83300013.812997505</v>
      </c>
      <c r="AG74" s="73">
        <f t="shared" si="29"/>
        <v>54799689.232728742</v>
      </c>
      <c r="AH74" s="73">
        <f t="shared" si="29"/>
        <v>11966086.935252354</v>
      </c>
      <c r="AI74" s="12">
        <f t="shared" si="30"/>
        <v>0.20354134073007665</v>
      </c>
      <c r="AL74" s="73">
        <f>Summary!G74</f>
        <v>-2880676.2050992972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9578555.5343183409</v>
      </c>
      <c r="AN74" s="20">
        <f>Summary!I74</f>
        <v>4836431.2782111121</v>
      </c>
      <c r="AP74" s="12">
        <v>1</v>
      </c>
    </row>
    <row r="75" spans="1:42" x14ac:dyDescent="0.3">
      <c r="A75">
        <v>71</v>
      </c>
      <c r="B75" t="str">
        <f>Summary!B75</f>
        <v>Snowy Delayed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-47255791.766387902</v>
      </c>
      <c r="H75" s="73">
        <f>SUMIFS(AM$5:AM75,$F$5:$F75,$F75,$D$5:$D75,$D75)</f>
        <v>147775383.12204674</v>
      </c>
      <c r="I75" s="20">
        <f>SUMIFS(AN$5:AN75,$F$5:$F75,$F75,$D$5:$D75,$D75)</f>
        <v>25282988.903618846</v>
      </c>
      <c r="J75" s="73">
        <f t="shared" si="16"/>
        <v>25282988.903618846</v>
      </c>
      <c r="K75" s="73">
        <f t="shared" si="17"/>
        <v>-21972802.862769056</v>
      </c>
      <c r="L75" s="73">
        <f t="shared" si="18"/>
        <v>125802580.25927767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8878470.1057121996</v>
      </c>
      <c r="Q75" s="73">
        <f>P75/SUMIFS(FinParameters!$H$8:$H$39,FinParameters!$B$8:$B$39,Financials!$E75,FinParameters!$C$8:$C$39,Financials!$F75)</f>
        <v>3423034.569658041</v>
      </c>
      <c r="R75" s="73">
        <f t="shared" si="31"/>
        <v>-49910996.900506474</v>
      </c>
      <c r="S75" s="12">
        <f t="shared" si="20"/>
        <v>-0.84897855759139562</v>
      </c>
      <c r="T75" s="115">
        <f t="shared" si="21"/>
        <v>-47255791.766387902</v>
      </c>
      <c r="U75" s="73">
        <f>T75/SUMIFS(FinParameters!$L$8:$L$39,FinParameters!$B$8:$B$39,Financials!$E75,FinParameters!$C$8:$C$39,Financials!$F75)</f>
        <v>-36916149.000186019</v>
      </c>
      <c r="V75" s="73">
        <f t="shared" si="22"/>
        <v>-36916149.000186019</v>
      </c>
      <c r="W75" s="12"/>
      <c r="X75" s="73">
        <f t="shared" si="23"/>
        <v>-38377321.660675704</v>
      </c>
      <c r="Y75" s="73">
        <f t="shared" si="24"/>
        <v>-33493114.430527978</v>
      </c>
      <c r="Z75" s="73">
        <f t="shared" si="24"/>
        <v>-86827145.900692493</v>
      </c>
      <c r="AA75" s="12">
        <f t="shared" si="25"/>
        <v>-1.476916705019762</v>
      </c>
      <c r="AB75" s="115">
        <f t="shared" si="26"/>
        <v>147775383.12204674</v>
      </c>
      <c r="AC75" s="73">
        <f>AB75/SUMIFS(FinParameters!$L$8:$L$39,FinParameters!$B$8:$B$39,Financials!$E75,FinParameters!$C$8:$C$39,Financials!$F75)</f>
        <v>115441893.10934994</v>
      </c>
      <c r="AD75" s="73">
        <f t="shared" si="27"/>
        <v>115441893.10934994</v>
      </c>
      <c r="AE75" s="12"/>
      <c r="AF75" s="73">
        <f t="shared" si="28"/>
        <v>109398061.46137103</v>
      </c>
      <c r="AG75" s="73">
        <f t="shared" si="29"/>
        <v>81948778.678821951</v>
      </c>
      <c r="AH75" s="73">
        <f t="shared" si="29"/>
        <v>28614747.208657444</v>
      </c>
      <c r="AI75" s="12">
        <f t="shared" si="30"/>
        <v>0.48673255033304885</v>
      </c>
      <c r="AL75" s="73">
        <f>Summary!G75</f>
        <v>-6668244.8152512982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22770976.504784379</v>
      </c>
      <c r="AN75" s="20">
        <f>Summary!I75</f>
        <v>2954966.5083325882</v>
      </c>
      <c r="AP75" s="12">
        <v>1</v>
      </c>
    </row>
    <row r="76" spans="1:42" x14ac:dyDescent="0.3">
      <c r="A76">
        <v>72</v>
      </c>
      <c r="B76" t="str">
        <f>Summary!B76</f>
        <v>Snowy Delayed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50330936.76543054</v>
      </c>
      <c r="H76" s="73">
        <f>SUMIFS(AM$5:AM76,$F$5:$F76,$F76,$D$5:$D76,$D76)</f>
        <v>-1435119.5853281333</v>
      </c>
      <c r="I76" s="20">
        <f>SUMIFS(AN$5:AN76,$F$5:$F76,$F76,$D$5:$D76,$D76)</f>
        <v>62064678.645673804</v>
      </c>
      <c r="J76" s="73">
        <f t="shared" si="16"/>
        <v>62064678.645673804</v>
      </c>
      <c r="K76" s="73">
        <f t="shared" si="17"/>
        <v>112395615.41110435</v>
      </c>
      <c r="L76" s="73">
        <f t="shared" si="18"/>
        <v>110960495.82577622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45660159.847767159</v>
      </c>
      <c r="Q76" s="73">
        <f>P76/SUMIFS(FinParameters!$H$8:$H$39,FinParameters!$B$8:$B$39,Financials!$E76,FinParameters!$C$8:$C$39,Financials!$F76)</f>
        <v>17603968.223586362</v>
      </c>
      <c r="R76" s="73">
        <f t="shared" si="31"/>
        <v>-13129307.158451511</v>
      </c>
      <c r="S76" s="12">
        <f t="shared" si="20"/>
        <v>-0.22332754193982929</v>
      </c>
      <c r="T76" s="115">
        <f t="shared" si="21"/>
        <v>50330936.76543054</v>
      </c>
      <c r="U76" s="73">
        <f>T76/SUMIFS(FinParameters!$L$8:$L$39,FinParameters!$B$8:$B$39,Financials!$E76,FinParameters!$C$8:$C$39,Financials!$F76)</f>
        <v>39318447.35851299</v>
      </c>
      <c r="V76" s="73">
        <f t="shared" si="22"/>
        <v>39318447.35851299</v>
      </c>
      <c r="W76" s="12"/>
      <c r="X76" s="73">
        <f t="shared" si="23"/>
        <v>95991096.613197699</v>
      </c>
      <c r="Y76" s="73">
        <f t="shared" si="24"/>
        <v>56922415.582099348</v>
      </c>
      <c r="Z76" s="73">
        <f t="shared" si="24"/>
        <v>26189140.200061478</v>
      </c>
      <c r="AA76" s="12">
        <f t="shared" si="25"/>
        <v>0.44547333959144797</v>
      </c>
      <c r="AB76" s="115">
        <f t="shared" si="26"/>
        <v>-1435119.5853281333</v>
      </c>
      <c r="AC76" s="73">
        <f>AB76/SUMIFS(FinParameters!$L$8:$L$39,FinParameters!$B$8:$B$39,Financials!$E76,FinParameters!$C$8:$C$39,Financials!$F76)</f>
        <v>-1121113.1263436263</v>
      </c>
      <c r="AD76" s="73">
        <f t="shared" si="27"/>
        <v>-1121113.1263436263</v>
      </c>
      <c r="AE76" s="12"/>
      <c r="AF76" s="73">
        <f t="shared" si="28"/>
        <v>94555977.027869567</v>
      </c>
      <c r="AG76" s="73">
        <f t="shared" si="29"/>
        <v>55801302.455755726</v>
      </c>
      <c r="AH76" s="73">
        <f t="shared" si="29"/>
        <v>25068027.073717851</v>
      </c>
      <c r="AI76" s="12">
        <f t="shared" si="30"/>
        <v>0.4264033737721451</v>
      </c>
      <c r="AL76" s="73">
        <f>Summary!G76</f>
        <v>3897383.451761981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-36652.630615036753</v>
      </c>
      <c r="AN76" s="20">
        <f>Summary!I76</f>
        <v>7105027.4977534777</v>
      </c>
      <c r="AP76" s="12">
        <v>1</v>
      </c>
    </row>
    <row r="77" spans="1:42" x14ac:dyDescent="0.3">
      <c r="A77">
        <v>73</v>
      </c>
      <c r="B77" t="str">
        <f>Summary!B77</f>
        <v>Snowy Delayed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224689512.2489506</v>
      </c>
      <c r="H77" s="73">
        <f>SUMIFS(AM$5:AM77,$F$5:$F77,$F77,$D$5:$D77,$D77)</f>
        <v>-199516240.0927206</v>
      </c>
      <c r="I77" s="20">
        <f>SUMIFS(AN$5:AN77,$F$5:$F77,$F77,$D$5:$D77,$D77)</f>
        <v>129469743.15945309</v>
      </c>
      <c r="J77" s="73">
        <f t="shared" si="16"/>
        <v>129469743.15945309</v>
      </c>
      <c r="K77" s="73">
        <f t="shared" si="17"/>
        <v>354159255.40840369</v>
      </c>
      <c r="L77" s="73">
        <f t="shared" si="18"/>
        <v>154643015.3156831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111216361.39159879</v>
      </c>
      <c r="Q77" s="73">
        <f>P77/SUMIFS(FinParameters!$H$8:$H$39,FinParameters!$B$8:$B$39,Financials!$E77,FinParameters!$C$8:$C$39,Financials!$F77)</f>
        <v>38980656.19027321</v>
      </c>
      <c r="R77" s="73">
        <f t="shared" si="31"/>
        <v>50110745.043145239</v>
      </c>
      <c r="S77" s="12">
        <f t="shared" si="20"/>
        <v>0.8200677456126082</v>
      </c>
      <c r="T77" s="115">
        <f t="shared" si="21"/>
        <v>224689512.2489506</v>
      </c>
      <c r="U77" s="73">
        <f>T77/SUMIFS(FinParameters!$L$8:$L$39,FinParameters!$B$8:$B$39,Financials!$E77,FinParameters!$C$8:$C$39,Financials!$F77)</f>
        <v>171245939.36918384</v>
      </c>
      <c r="V77" s="73">
        <f t="shared" si="22"/>
        <v>171245939.36918384</v>
      </c>
      <c r="W77" s="12"/>
      <c r="X77" s="73">
        <f t="shared" si="23"/>
        <v>335905873.64054936</v>
      </c>
      <c r="Y77" s="73">
        <f t="shared" si="24"/>
        <v>210226595.55945706</v>
      </c>
      <c r="Z77" s="73">
        <f t="shared" si="24"/>
        <v>221356684.41232908</v>
      </c>
      <c r="AA77" s="12">
        <f t="shared" si="25"/>
        <v>3.6225260072666154</v>
      </c>
      <c r="AB77" s="115">
        <f t="shared" si="26"/>
        <v>-199516240.0927206</v>
      </c>
      <c r="AC77" s="73">
        <f>AB77/SUMIFS(FinParameters!$L$8:$L$39,FinParameters!$B$8:$B$39,Financials!$E77,FinParameters!$C$8:$C$39,Financials!$F77)</f>
        <v>-152060261.34513152</v>
      </c>
      <c r="AD77" s="73">
        <f t="shared" si="27"/>
        <v>-152060261.34513152</v>
      </c>
      <c r="AE77" s="12"/>
      <c r="AF77" s="73">
        <f t="shared" si="28"/>
        <v>136389633.54782876</v>
      </c>
      <c r="AG77" s="73">
        <f t="shared" si="29"/>
        <v>58166334.214325547</v>
      </c>
      <c r="AH77" s="73">
        <f t="shared" si="29"/>
        <v>69296423.067197561</v>
      </c>
      <c r="AI77" s="12">
        <f t="shared" si="30"/>
        <v>1.1340434350917288</v>
      </c>
      <c r="AL77" s="73">
        <f>Summary!G77</f>
        <v>20832842.478265584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-29080573.888478611</v>
      </c>
      <c r="AN77" s="20">
        <f>Summary!I77</f>
        <v>13479951.411218213</v>
      </c>
      <c r="AP77" s="12">
        <v>1</v>
      </c>
    </row>
    <row r="78" spans="1:42" x14ac:dyDescent="0.3">
      <c r="A78">
        <v>74</v>
      </c>
      <c r="B78" t="str">
        <f>Summary!B78</f>
        <v>Snowy Delayed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137724527.86497641</v>
      </c>
      <c r="H78" s="73">
        <f>SUMIFS(AM$5:AM78,$F$5:$F78,$F78,$D$5:$D78,$D78)</f>
        <v>-86044323.633671537</v>
      </c>
      <c r="I78" s="20">
        <f>SUMIFS(AN$5:AN78,$F$5:$F78,$F78,$D$5:$D78,$D78)</f>
        <v>94845779.885321155</v>
      </c>
      <c r="J78" s="73">
        <f t="shared" si="16"/>
        <v>94845779.885321155</v>
      </c>
      <c r="K78" s="73">
        <f t="shared" si="17"/>
        <v>232570307.75029755</v>
      </c>
      <c r="L78" s="73">
        <f t="shared" si="18"/>
        <v>146525984.11662602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76592398.117466837</v>
      </c>
      <c r="Q78" s="73">
        <f>P78/SUMIFS(FinParameters!$H$8:$H$39,FinParameters!$B$8:$B$39,Financials!$E78,FinParameters!$C$8:$C$39,Financials!$F78)</f>
        <v>26845168.286822189</v>
      </c>
      <c r="R78" s="73">
        <f t="shared" si="31"/>
        <v>15486781.769013284</v>
      </c>
      <c r="S78" s="12">
        <f t="shared" si="20"/>
        <v>0.2534428534473856</v>
      </c>
      <c r="T78" s="115">
        <f t="shared" si="21"/>
        <v>137724527.86497641</v>
      </c>
      <c r="U78" s="73">
        <f>T78/SUMIFS(FinParameters!$L$8:$L$39,FinParameters!$B$8:$B$39,Financials!$E78,FinParameters!$C$8:$C$39,Financials!$F78)</f>
        <v>104966030.28931704</v>
      </c>
      <c r="V78" s="73">
        <f t="shared" si="22"/>
        <v>104966030.28931704</v>
      </c>
      <c r="W78" s="12"/>
      <c r="X78" s="73">
        <f t="shared" si="23"/>
        <v>214316925.98244324</v>
      </c>
      <c r="Y78" s="73">
        <f t="shared" si="24"/>
        <v>131811198.57613923</v>
      </c>
      <c r="Z78" s="73">
        <f t="shared" si="24"/>
        <v>120452812.05833033</v>
      </c>
      <c r="AA78" s="12">
        <f t="shared" si="25"/>
        <v>1.9712232566553389</v>
      </c>
      <c r="AB78" s="115">
        <f t="shared" si="26"/>
        <v>-86044323.633671537</v>
      </c>
      <c r="AC78" s="73">
        <f>AB78/SUMIFS(FinParameters!$L$8:$L$39,FinParameters!$B$8:$B$39,Financials!$E78,FinParameters!$C$8:$C$39,Financials!$F78)</f>
        <v>-65578232.292873591</v>
      </c>
      <c r="AD78" s="73">
        <f t="shared" si="27"/>
        <v>-65578232.292873591</v>
      </c>
      <c r="AE78" s="12"/>
      <c r="AF78" s="73">
        <f t="shared" si="28"/>
        <v>128272602.34877171</v>
      </c>
      <c r="AG78" s="73">
        <f t="shared" si="29"/>
        <v>66232966.283265635</v>
      </c>
      <c r="AH78" s="73">
        <f t="shared" si="29"/>
        <v>54874579.765456736</v>
      </c>
      <c r="AI78" s="12">
        <f t="shared" si="30"/>
        <v>0.89802841448379389</v>
      </c>
      <c r="AL78" s="73">
        <f>Summary!G78</f>
        <v>10123344.762838557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-12520774.594281441</v>
      </c>
      <c r="AN78" s="20">
        <f>Summary!I78</f>
        <v>9448365.6503445767</v>
      </c>
      <c r="AP78" s="12">
        <v>1</v>
      </c>
    </row>
    <row r="79" spans="1:42" x14ac:dyDescent="0.3">
      <c r="A79">
        <v>75</v>
      </c>
      <c r="B79" t="str">
        <f>Summary!B79</f>
        <v>Snowy Delayed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83525861.218334243</v>
      </c>
      <c r="H79" s="73">
        <f>SUMIFS(AM$5:AM79,$F$5:$F79,$F79,$D$5:$D79,$D79)</f>
        <v>-35234133.574545935</v>
      </c>
      <c r="I79" s="20">
        <f>SUMIFS(AN$5:AN79,$F$5:$F79,$F79,$D$5:$D79,$D79)</f>
        <v>77821359.498708799</v>
      </c>
      <c r="J79" s="73">
        <f t="shared" si="16"/>
        <v>77821359.498708799</v>
      </c>
      <c r="K79" s="73">
        <f t="shared" si="17"/>
        <v>161347220.71704304</v>
      </c>
      <c r="L79" s="73">
        <f t="shared" si="18"/>
        <v>126113087.14249711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59567977.730854489</v>
      </c>
      <c r="Q79" s="73">
        <f>P79/SUMIFS(FinParameters!$H$8:$H$39,FinParameters!$B$8:$B$39,Financials!$E79,FinParameters!$C$8:$C$39,Financials!$F79)</f>
        <v>20878212.79910792</v>
      </c>
      <c r="R79" s="73">
        <f t="shared" si="31"/>
        <v>-1537638.6175990645</v>
      </c>
      <c r="S79" s="12">
        <f t="shared" si="20"/>
        <v>-2.5163621766462696E-2</v>
      </c>
      <c r="T79" s="115">
        <f t="shared" si="21"/>
        <v>83525861.218334243</v>
      </c>
      <c r="U79" s="73">
        <f>T79/SUMIFS(FinParameters!$L$8:$L$39,FinParameters!$B$8:$B$39,Financials!$E79,FinParameters!$C$8:$C$39,Financials!$F79)</f>
        <v>63658799.303929389</v>
      </c>
      <c r="V79" s="73">
        <f t="shared" si="22"/>
        <v>63658799.303929389</v>
      </c>
      <c r="W79" s="12"/>
      <c r="X79" s="73">
        <f t="shared" si="23"/>
        <v>143093838.94918874</v>
      </c>
      <c r="Y79" s="73">
        <f t="shared" si="24"/>
        <v>84537012.103037313</v>
      </c>
      <c r="Z79" s="73">
        <f t="shared" si="24"/>
        <v>62121160.686330326</v>
      </c>
      <c r="AA79" s="12">
        <f t="shared" si="25"/>
        <v>1.0166194925861749</v>
      </c>
      <c r="AB79" s="115">
        <f t="shared" si="26"/>
        <v>-35234133.574545935</v>
      </c>
      <c r="AC79" s="73">
        <f>AB79/SUMIFS(FinParameters!$L$8:$L$39,FinParameters!$B$8:$B$39,Financials!$E79,FinParameters!$C$8:$C$39,Financials!$F79)</f>
        <v>-26853511.058171779</v>
      </c>
      <c r="AD79" s="73">
        <f t="shared" si="27"/>
        <v>-26853511.058171779</v>
      </c>
      <c r="AE79" s="12"/>
      <c r="AF79" s="73">
        <f t="shared" si="28"/>
        <v>107859705.3746428</v>
      </c>
      <c r="AG79" s="73">
        <f t="shared" si="29"/>
        <v>57683501.044865534</v>
      </c>
      <c r="AH79" s="73">
        <f t="shared" si="29"/>
        <v>35267649.628158547</v>
      </c>
      <c r="AI79" s="12">
        <f t="shared" si="30"/>
        <v>0.57715888875165722</v>
      </c>
      <c r="AL79" s="73">
        <f>Summary!G79</f>
        <v>5253090.6436178247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-5149388.3343602773</v>
      </c>
      <c r="AN79" s="20">
        <f>Summary!I79</f>
        <v>7653697.5397488214</v>
      </c>
      <c r="AP79" s="12">
        <v>1</v>
      </c>
    </row>
    <row r="80" spans="1:42" x14ac:dyDescent="0.3">
      <c r="A80">
        <v>76</v>
      </c>
      <c r="B80" t="str">
        <f>Summary!B80</f>
        <v>Snowy Delayed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45697818.822063833</v>
      </c>
      <c r="H80" s="73">
        <f>SUMIFS(AM$5:AM80,$F$5:$F80,$F80,$D$5:$D80,$D80)</f>
        <v>1343.231337415607</v>
      </c>
      <c r="I80" s="20">
        <f>SUMIFS(AN$5:AN80,$F$5:$F80,$F80,$D$5:$D80,$D80)</f>
        <v>67719405.349695265</v>
      </c>
      <c r="J80" s="73">
        <f t="shared" si="16"/>
        <v>67719405.349695265</v>
      </c>
      <c r="K80" s="73">
        <f t="shared" si="17"/>
        <v>113417224.1717591</v>
      </c>
      <c r="L80" s="73">
        <f t="shared" si="18"/>
        <v>113418567.40309651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49466023.581840955</v>
      </c>
      <c r="Q80" s="73">
        <f>P80/SUMIFS(FinParameters!$H$8:$H$39,FinParameters!$B$8:$B$39,Financials!$E80,FinParameters!$C$8:$C$39,Financials!$F80)</f>
        <v>17337539.497037936</v>
      </c>
      <c r="R80" s="73">
        <f t="shared" si="31"/>
        <v>-11639592.766612599</v>
      </c>
      <c r="S80" s="12">
        <f t="shared" si="20"/>
        <v>-0.190483190616032</v>
      </c>
      <c r="T80" s="115">
        <f t="shared" si="21"/>
        <v>45697818.822063833</v>
      </c>
      <c r="U80" s="73">
        <f>T80/SUMIFS(FinParameters!$L$8:$L$39,FinParameters!$B$8:$B$39,Financials!$E80,FinParameters!$C$8:$C$39,Financials!$F80)</f>
        <v>34828354.171851829</v>
      </c>
      <c r="V80" s="73">
        <f t="shared" si="22"/>
        <v>34828354.171851829</v>
      </c>
      <c r="W80" s="12"/>
      <c r="X80" s="73">
        <f t="shared" si="23"/>
        <v>95163842.403904796</v>
      </c>
      <c r="Y80" s="73">
        <f t="shared" si="24"/>
        <v>52165893.668889761</v>
      </c>
      <c r="Z80" s="73">
        <f t="shared" si="24"/>
        <v>23188761.405239232</v>
      </c>
      <c r="AA80" s="12">
        <f t="shared" si="25"/>
        <v>0.37948658062797019</v>
      </c>
      <c r="AB80" s="115">
        <f t="shared" si="26"/>
        <v>1343.231337415607</v>
      </c>
      <c r="AC80" s="73">
        <f>AB80/SUMIFS(FinParameters!$L$8:$L$39,FinParameters!$B$8:$B$39,Financials!$E80,FinParameters!$C$8:$C$39,Financials!$F80)</f>
        <v>1023.7367550604715</v>
      </c>
      <c r="AD80" s="73">
        <f t="shared" si="27"/>
        <v>1023.7367550604715</v>
      </c>
      <c r="AE80" s="12"/>
      <c r="AF80" s="73">
        <f t="shared" si="28"/>
        <v>95165185.635242209</v>
      </c>
      <c r="AG80" s="73">
        <f t="shared" si="29"/>
        <v>52166917.405644819</v>
      </c>
      <c r="AH80" s="73">
        <f t="shared" si="29"/>
        <v>23189785.141994294</v>
      </c>
      <c r="AI80" s="12">
        <f t="shared" si="30"/>
        <v>0.37950333419034693</v>
      </c>
      <c r="AL80" s="73">
        <f>Summary!G80</f>
        <v>1728811.697566994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3.1121771826292388E-9</v>
      </c>
      <c r="AN80" s="20">
        <f>Summary!I80</f>
        <v>6689017.8533242028</v>
      </c>
      <c r="AP80" s="12">
        <v>1</v>
      </c>
    </row>
    <row r="81" spans="1:42" x14ac:dyDescent="0.3">
      <c r="A81">
        <v>77</v>
      </c>
      <c r="B81" t="str">
        <f>Summary!B81</f>
        <v>Snowy Delayed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17906846.595995024</v>
      </c>
      <c r="H81" s="73">
        <f>SUMIFS(AM$5:AM81,$F$5:$F81,$F81,$D$5:$D81,$D81)</f>
        <v>33074529.702145934</v>
      </c>
      <c r="I81" s="20">
        <f>SUMIFS(AN$5:AN81,$F$5:$F81,$F81,$D$5:$D81,$D81)</f>
        <v>58666443.465340205</v>
      </c>
      <c r="J81" s="73">
        <f t="shared" si="16"/>
        <v>58666443.465340205</v>
      </c>
      <c r="K81" s="73">
        <f t="shared" si="17"/>
        <v>76573290.061335236</v>
      </c>
      <c r="L81" s="73">
        <f t="shared" si="18"/>
        <v>109647819.76348117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40413061.697485894</v>
      </c>
      <c r="Q81" s="73">
        <f>P81/SUMIFS(FinParameters!$H$8:$H$39,FinParameters!$B$8:$B$39,Financials!$E81,FinParameters!$C$8:$C$39,Financials!$F81)</f>
        <v>14164531.584333919</v>
      </c>
      <c r="R81" s="73">
        <f t="shared" si="31"/>
        <v>-20692554.650967658</v>
      </c>
      <c r="S81" s="12">
        <f t="shared" si="20"/>
        <v>-0.33863588795126098</v>
      </c>
      <c r="T81" s="115">
        <f t="shared" si="21"/>
        <v>17906846.595995024</v>
      </c>
      <c r="U81" s="73">
        <f>T81/SUMIFS(FinParameters!$L$8:$L$39,FinParameters!$B$8:$B$39,Financials!$E81,FinParameters!$C$8:$C$39,Financials!$F81)</f>
        <v>13647609.698282043</v>
      </c>
      <c r="V81" s="73">
        <f t="shared" si="22"/>
        <v>13647609.698282043</v>
      </c>
      <c r="W81" s="12"/>
      <c r="X81" s="73">
        <f t="shared" si="23"/>
        <v>58319908.293480925</v>
      </c>
      <c r="Y81" s="73">
        <f t="shared" si="24"/>
        <v>27812141.28261596</v>
      </c>
      <c r="Z81" s="73">
        <f t="shared" si="24"/>
        <v>-7044944.952685615</v>
      </c>
      <c r="AA81" s="12">
        <f t="shared" si="25"/>
        <v>-0.11529128374242979</v>
      </c>
      <c r="AB81" s="115">
        <f t="shared" si="26"/>
        <v>33074529.702145934</v>
      </c>
      <c r="AC81" s="73">
        <f>AB81/SUMIFS(FinParameters!$L$8:$L$39,FinParameters!$B$8:$B$39,Financials!$E81,FinParameters!$C$8:$C$39,Financials!$F81)</f>
        <v>25207580.235264879</v>
      </c>
      <c r="AD81" s="73">
        <f t="shared" si="27"/>
        <v>25207580.235264879</v>
      </c>
      <c r="AE81" s="12"/>
      <c r="AF81" s="73">
        <f t="shared" si="28"/>
        <v>91394437.995626867</v>
      </c>
      <c r="AG81" s="73">
        <f t="shared" si="29"/>
        <v>53019721.517880842</v>
      </c>
      <c r="AH81" s="73">
        <f t="shared" si="29"/>
        <v>18162635.282579266</v>
      </c>
      <c r="AI81" s="12">
        <f t="shared" si="30"/>
        <v>0.29723348470960842</v>
      </c>
      <c r="AL81" s="73">
        <f>Summary!G81</f>
        <v>-1216930.7045058704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4668336.7230965551</v>
      </c>
      <c r="AN81" s="20">
        <f>Summary!I81</f>
        <v>5815444.8836986842</v>
      </c>
      <c r="AP81" s="12">
        <v>1</v>
      </c>
    </row>
    <row r="82" spans="1:42" x14ac:dyDescent="0.3">
      <c r="A82">
        <v>78</v>
      </c>
      <c r="B82" t="str">
        <f>Summary!B82</f>
        <v>Snowy Delayed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-13343917.50105013</v>
      </c>
      <c r="H82" s="73">
        <f>SUMIFS(AM$5:AM82,$F$5:$F82,$F82,$D$5:$D82,$D82)</f>
        <v>76841730.727392435</v>
      </c>
      <c r="I82" s="20">
        <f>SUMIFS(AN$5:AN82,$F$5:$F82,$F82,$D$5:$D82,$D82)</f>
        <v>47062151.34421511</v>
      </c>
      <c r="J82" s="73">
        <f t="shared" si="16"/>
        <v>47062151.34421511</v>
      </c>
      <c r="K82" s="73">
        <f t="shared" si="17"/>
        <v>33718233.84316498</v>
      </c>
      <c r="L82" s="73">
        <f t="shared" si="18"/>
        <v>110559964.57055742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28808769.576360799</v>
      </c>
      <c r="Q82" s="73">
        <f>P82/SUMIFS(FinParameters!$H$8:$H$39,FinParameters!$B$8:$B$39,Financials!$E82,FinParameters!$C$8:$C$39,Financials!$F82)</f>
        <v>10097297.988079591</v>
      </c>
      <c r="R82" s="73">
        <f t="shared" si="31"/>
        <v>-32296846.772092752</v>
      </c>
      <c r="S82" s="12">
        <f t="shared" si="20"/>
        <v>-0.52854137969774551</v>
      </c>
      <c r="T82" s="115">
        <f t="shared" si="21"/>
        <v>-13343917.50105013</v>
      </c>
      <c r="U82" s="73">
        <f>T82/SUMIFS(FinParameters!$L$8:$L$39,FinParameters!$B$8:$B$39,Financials!$E82,FinParameters!$C$8:$C$39,Financials!$F82)</f>
        <v>-10169997.097151535</v>
      </c>
      <c r="V82" s="73">
        <f t="shared" si="22"/>
        <v>-10169997.097151535</v>
      </c>
      <c r="W82" s="12"/>
      <c r="X82" s="73">
        <f t="shared" si="23"/>
        <v>15464852.07531067</v>
      </c>
      <c r="Y82" s="73">
        <f t="shared" si="24"/>
        <v>-72699.109071943909</v>
      </c>
      <c r="Z82" s="73">
        <f t="shared" si="24"/>
        <v>-42466843.869244285</v>
      </c>
      <c r="AA82" s="12">
        <f t="shared" si="25"/>
        <v>-0.69497447873003948</v>
      </c>
      <c r="AB82" s="115">
        <f t="shared" si="26"/>
        <v>76841730.727392435</v>
      </c>
      <c r="AC82" s="73">
        <f>AB82/SUMIFS(FinParameters!$L$8:$L$39,FinParameters!$B$8:$B$39,Financials!$E82,FinParameters!$C$8:$C$39,Financials!$F82)</f>
        <v>58564524.126905054</v>
      </c>
      <c r="AD82" s="73">
        <f t="shared" si="27"/>
        <v>58564524.126905054</v>
      </c>
      <c r="AE82" s="12"/>
      <c r="AF82" s="73">
        <f t="shared" si="28"/>
        <v>92306582.802703112</v>
      </c>
      <c r="AG82" s="73">
        <f t="shared" si="29"/>
        <v>58491825.017833114</v>
      </c>
      <c r="AH82" s="73">
        <f t="shared" si="29"/>
        <v>16097680.257660769</v>
      </c>
      <c r="AI82" s="12">
        <f t="shared" si="30"/>
        <v>0.26344027308167667</v>
      </c>
      <c r="AL82" s="73">
        <f>Summary!G82</f>
        <v>-4317104.308586101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10482338.749092817</v>
      </c>
      <c r="AN82" s="20">
        <f>Summary!I82</f>
        <v>4690197.5191465374</v>
      </c>
      <c r="AP82" s="12">
        <v>1</v>
      </c>
    </row>
    <row r="83" spans="1:42" x14ac:dyDescent="0.3">
      <c r="A83">
        <v>79</v>
      </c>
      <c r="B83" t="str">
        <f>Summary!B83</f>
        <v>Snowy Delayed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-55602194.486491121</v>
      </c>
      <c r="H83" s="73">
        <f>SUMIFS(AM$5:AM83,$F$5:$F83,$F83,$D$5:$D83,$D83)</f>
        <v>171791683.18983468</v>
      </c>
      <c r="I83" s="20">
        <f>SUMIFS(AN$5:AN83,$F$5:$F83,$F83,$D$5:$D83,$D83)</f>
        <v>27966711.167417929</v>
      </c>
      <c r="J83" s="73">
        <f t="shared" si="16"/>
        <v>27966711.167417929</v>
      </c>
      <c r="K83" s="73">
        <f t="shared" si="17"/>
        <v>-27635483.319073193</v>
      </c>
      <c r="L83" s="73">
        <f t="shared" si="18"/>
        <v>144156199.87076151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9713329.399563618</v>
      </c>
      <c r="Q83" s="73">
        <f>P83/SUMIFS(FinParameters!$H$8:$H$39,FinParameters!$B$8:$B$39,Financials!$E83,FinParameters!$C$8:$C$39,Financials!$F83)</f>
        <v>3404462.6982003017</v>
      </c>
      <c r="R83" s="73">
        <f t="shared" si="31"/>
        <v>-51392286.948889934</v>
      </c>
      <c r="S83" s="12">
        <f t="shared" si="20"/>
        <v>-0.8410403170770171</v>
      </c>
      <c r="T83" s="115">
        <f t="shared" si="21"/>
        <v>-55602194.486491121</v>
      </c>
      <c r="U83" s="73">
        <f>T83/SUMIFS(FinParameters!$L$8:$L$39,FinParameters!$B$8:$B$39,Financials!$E83,FinParameters!$C$8:$C$39,Financials!$F83)</f>
        <v>-42376922.405160889</v>
      </c>
      <c r="V83" s="73">
        <f t="shared" si="22"/>
        <v>-42376922.405160889</v>
      </c>
      <c r="W83" s="12"/>
      <c r="X83" s="73">
        <f t="shared" si="23"/>
        <v>-45888865.086927503</v>
      </c>
      <c r="Y83" s="73">
        <f t="shared" si="24"/>
        <v>-38972459.706960589</v>
      </c>
      <c r="Z83" s="73">
        <f t="shared" si="24"/>
        <v>-93769209.354050815</v>
      </c>
      <c r="AA83" s="12">
        <f t="shared" si="25"/>
        <v>-1.5345432213519259</v>
      </c>
      <c r="AB83" s="115">
        <f t="shared" si="26"/>
        <v>171791683.18983468</v>
      </c>
      <c r="AC83" s="73">
        <f>AB83/SUMIFS(FinParameters!$L$8:$L$39,FinParameters!$B$8:$B$39,Financials!$E83,FinParameters!$C$8:$C$39,Financials!$F83)</f>
        <v>130930134.96358182</v>
      </c>
      <c r="AD83" s="73">
        <f t="shared" si="27"/>
        <v>130930134.96358182</v>
      </c>
      <c r="AE83" s="12"/>
      <c r="AF83" s="73">
        <f t="shared" si="28"/>
        <v>125902818.10290718</v>
      </c>
      <c r="AG83" s="73">
        <f t="shared" si="29"/>
        <v>91957675.256621227</v>
      </c>
      <c r="AH83" s="73">
        <f t="shared" si="29"/>
        <v>37160925.609531</v>
      </c>
      <c r="AI83" s="12">
        <f t="shared" si="30"/>
        <v>0.60814255432138298</v>
      </c>
      <c r="AL83" s="73">
        <f>Summary!G83</f>
        <v>-8346402.7201032192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24016300.067787934</v>
      </c>
      <c r="AN83" s="20">
        <f>Summary!I83</f>
        <v>2683722.2637990839</v>
      </c>
      <c r="AP83" s="12">
        <v>1</v>
      </c>
    </row>
    <row r="84" spans="1:42" x14ac:dyDescent="0.3">
      <c r="A84">
        <v>80</v>
      </c>
      <c r="B84" t="str">
        <f>Summary!B84</f>
        <v>Snowy Delayed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52518966.177824564</v>
      </c>
      <c r="H84" s="73">
        <f>SUMIFS(AM$5:AM84,$F$5:$F84,$F84,$D$5:$D84,$D84)</f>
        <v>-1846689.7297948534</v>
      </c>
      <c r="I84" s="20">
        <f>SUMIFS(AN$5:AN84,$F$5:$F84,$F84,$D$5:$D84,$D84)</f>
        <v>68877905.60461539</v>
      </c>
      <c r="J84" s="73">
        <f t="shared" si="16"/>
        <v>68877905.60461539</v>
      </c>
      <c r="K84" s="73">
        <f t="shared" si="17"/>
        <v>121396871.78243995</v>
      </c>
      <c r="L84" s="73">
        <f t="shared" si="18"/>
        <v>119550182.0526451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50624523.83676108</v>
      </c>
      <c r="Q84" s="73">
        <f>P84/SUMIFS(FinParameters!$H$8:$H$39,FinParameters!$B$8:$B$39,Financials!$E84,FinParameters!$C$8:$C$39,Financials!$F84)</f>
        <v>17743586.768935077</v>
      </c>
      <c r="R84" s="73">
        <f t="shared" si="31"/>
        <v>-10481092.511692474</v>
      </c>
      <c r="S84" s="12">
        <f t="shared" si="20"/>
        <v>-0.17152420903381865</v>
      </c>
      <c r="T84" s="115">
        <f t="shared" si="21"/>
        <v>52518966.177824564</v>
      </c>
      <c r="U84" s="73">
        <f>T84/SUMIFS(FinParameters!$L$8:$L$39,FinParameters!$B$8:$B$39,Financials!$E84,FinParameters!$C$8:$C$39,Financials!$F84)</f>
        <v>40027056.037467398</v>
      </c>
      <c r="V84" s="73">
        <f t="shared" si="22"/>
        <v>40027056.037467398</v>
      </c>
      <c r="W84" s="12"/>
      <c r="X84" s="73">
        <f t="shared" si="23"/>
        <v>103143490.01458564</v>
      </c>
      <c r="Y84" s="73">
        <f t="shared" si="24"/>
        <v>57770642.806402475</v>
      </c>
      <c r="Z84" s="73">
        <f t="shared" si="24"/>
        <v>29545963.525774926</v>
      </c>
      <c r="AA84" s="12">
        <f t="shared" si="25"/>
        <v>0.48352287876927158</v>
      </c>
      <c r="AB84" s="115">
        <f t="shared" si="26"/>
        <v>-1846689.7297948534</v>
      </c>
      <c r="AC84" s="73">
        <f>AB84/SUMIFS(FinParameters!$L$8:$L$39,FinParameters!$B$8:$B$39,Financials!$E84,FinParameters!$C$8:$C$39,Financials!$F84)</f>
        <v>-1407444.9418527363</v>
      </c>
      <c r="AD84" s="73">
        <f t="shared" si="27"/>
        <v>-1407444.9418527363</v>
      </c>
      <c r="AE84" s="12"/>
      <c r="AF84" s="73">
        <f t="shared" si="28"/>
        <v>101296800.28479078</v>
      </c>
      <c r="AG84" s="73">
        <f t="shared" si="29"/>
        <v>56363197.864549741</v>
      </c>
      <c r="AH84" s="73">
        <f t="shared" si="29"/>
        <v>28138518.583922189</v>
      </c>
      <c r="AI84" s="12">
        <f t="shared" si="30"/>
        <v>0.4604898905439862</v>
      </c>
      <c r="AL84" s="73">
        <f>Summary!G84</f>
        <v>2188029.4123940272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-411570.14446671994</v>
      </c>
      <c r="AN84" s="20">
        <f>Summary!I84</f>
        <v>6813226.9589415863</v>
      </c>
      <c r="AP84" s="12">
        <v>1</v>
      </c>
    </row>
    <row r="85" spans="1:42" x14ac:dyDescent="0.3">
      <c r="A85">
        <v>81</v>
      </c>
      <c r="B85" t="str">
        <f>Summary!B85</f>
        <v>Snowy Delayed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243391238.68267009</v>
      </c>
      <c r="H85" s="73">
        <f>SUMIFS(AM$5:AM85,$F$5:$F85,$F85,$D$5:$D85,$D85)</f>
        <v>-224396876.32277581</v>
      </c>
      <c r="I85" s="20">
        <f>SUMIFS(AN$5:AN85,$F$5:$F85,$F85,$D$5:$D85,$D85)</f>
        <v>142822717.00645804</v>
      </c>
      <c r="J85" s="73">
        <f t="shared" si="16"/>
        <v>142822717.00645804</v>
      </c>
      <c r="K85" s="73">
        <f t="shared" si="17"/>
        <v>386213955.68912816</v>
      </c>
      <c r="L85" s="73">
        <f t="shared" si="18"/>
        <v>161817079.36635232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121549250.69440737</v>
      </c>
      <c r="Q85" s="73">
        <f>P85/SUMIFS(FinParameters!$H$8:$H$39,FinParameters!$B$8:$B$39,Financials!$E85,FinParameters!$C$8:$C$39,Financials!$F85)</f>
        <v>38729337.140840136</v>
      </c>
      <c r="R85" s="73">
        <f t="shared" si="31"/>
        <v>58480171.380831972</v>
      </c>
      <c r="S85" s="12">
        <f t="shared" si="20"/>
        <v>0.92723997269838565</v>
      </c>
      <c r="T85" s="115">
        <f t="shared" si="21"/>
        <v>243391238.68267009</v>
      </c>
      <c r="U85" s="73">
        <f>T85/SUMIFS(FinParameters!$L$8:$L$39,FinParameters!$B$8:$B$39,Financials!$E85,FinParameters!$C$8:$C$39,Financials!$F85)</f>
        <v>180974987.89096671</v>
      </c>
      <c r="V85" s="73">
        <f t="shared" si="22"/>
        <v>180974987.89096671</v>
      </c>
      <c r="W85" s="12"/>
      <c r="X85" s="73">
        <f t="shared" si="23"/>
        <v>364940489.37707752</v>
      </c>
      <c r="Y85" s="73">
        <f t="shared" si="24"/>
        <v>219704325.03180686</v>
      </c>
      <c r="Z85" s="73">
        <f t="shared" si="24"/>
        <v>239455159.27179867</v>
      </c>
      <c r="AA85" s="12">
        <f t="shared" si="25"/>
        <v>3.7967124600193234</v>
      </c>
      <c r="AB85" s="115">
        <f t="shared" si="26"/>
        <v>-224396876.32277581</v>
      </c>
      <c r="AC85" s="73">
        <f>AB85/SUMIFS(FinParameters!$L$8:$L$39,FinParameters!$B$8:$B$39,Financials!$E85,FinParameters!$C$8:$C$39,Financials!$F85)</f>
        <v>-166851617.97558424</v>
      </c>
      <c r="AD85" s="73">
        <f t="shared" si="27"/>
        <v>-166851617.97558424</v>
      </c>
      <c r="AE85" s="12"/>
      <c r="AF85" s="73">
        <f t="shared" si="28"/>
        <v>140543613.05430171</v>
      </c>
      <c r="AG85" s="73">
        <f t="shared" si="29"/>
        <v>52852707.056222618</v>
      </c>
      <c r="AH85" s="73">
        <f t="shared" si="29"/>
        <v>72603541.296214432</v>
      </c>
      <c r="AI85" s="12">
        <f t="shared" si="30"/>
        <v>1.1511749035566905</v>
      </c>
      <c r="AL85" s="73">
        <f>Summary!G85</f>
        <v>18701726.43371949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-24880636.230055206</v>
      </c>
      <c r="AN85" s="20">
        <f>Summary!I85</f>
        <v>13352973.847004943</v>
      </c>
      <c r="AP85" s="12">
        <v>1</v>
      </c>
    </row>
    <row r="86" spans="1:42" x14ac:dyDescent="0.3">
      <c r="A86">
        <v>82</v>
      </c>
      <c r="B86" t="str">
        <f>Summary!B86</f>
        <v>Snowy Delayed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146951240.25890017</v>
      </c>
      <c r="H86" s="73">
        <f>SUMIFS(AM$5:AM86,$F$5:$F86,$F86,$D$5:$D86,$D86)</f>
        <v>-97738812.736812592</v>
      </c>
      <c r="I86" s="20">
        <f>SUMIFS(AN$5:AN86,$F$5:$F86,$F86,$D$5:$D86,$D86)</f>
        <v>104245189.51938993</v>
      </c>
      <c r="J86" s="73">
        <f t="shared" si="16"/>
        <v>104245189.51938993</v>
      </c>
      <c r="K86" s="73">
        <f t="shared" si="17"/>
        <v>251196429.77829009</v>
      </c>
      <c r="L86" s="73">
        <f t="shared" si="18"/>
        <v>153457617.0414775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82971723.207339257</v>
      </c>
      <c r="Q86" s="73">
        <f>P86/SUMIFS(FinParameters!$H$8:$H$39,FinParameters!$B$8:$B$39,Financials!$E86,FinParameters!$C$8:$C$39,Financials!$F86)</f>
        <v>26437348.012391869</v>
      </c>
      <c r="R86" s="73">
        <f t="shared" si="31"/>
        <v>19902643.893763855</v>
      </c>
      <c r="S86" s="12">
        <f t="shared" si="20"/>
        <v>0.31556896200766132</v>
      </c>
      <c r="T86" s="115">
        <f t="shared" si="21"/>
        <v>146951240.25890017</v>
      </c>
      <c r="U86" s="73">
        <f>T86/SUMIFS(FinParameters!$L$8:$L$39,FinParameters!$B$8:$B$39,Financials!$E86,FinParameters!$C$8:$C$39,Financials!$F86)</f>
        <v>109266459.5092123</v>
      </c>
      <c r="V86" s="73">
        <f t="shared" si="22"/>
        <v>109266459.5092123</v>
      </c>
      <c r="W86" s="12"/>
      <c r="X86" s="73">
        <f t="shared" si="23"/>
        <v>229922963.46623942</v>
      </c>
      <c r="Y86" s="73">
        <f t="shared" si="24"/>
        <v>135703807.52160418</v>
      </c>
      <c r="Z86" s="73">
        <f t="shared" si="24"/>
        <v>129169103.40297616</v>
      </c>
      <c r="AA86" s="12">
        <f t="shared" si="25"/>
        <v>2.0480575395869614</v>
      </c>
      <c r="AB86" s="115">
        <f t="shared" si="26"/>
        <v>-97738812.736812592</v>
      </c>
      <c r="AC86" s="73">
        <f>AB86/SUMIFS(FinParameters!$L$8:$L$39,FinParameters!$B$8:$B$39,Financials!$E86,FinParameters!$C$8:$C$39,Financials!$F86)</f>
        <v>-72674269.40779838</v>
      </c>
      <c r="AD86" s="73">
        <f t="shared" si="27"/>
        <v>-72674269.40779838</v>
      </c>
      <c r="AE86" s="12"/>
      <c r="AF86" s="73">
        <f t="shared" si="28"/>
        <v>132184150.72942683</v>
      </c>
      <c r="AG86" s="73">
        <f t="shared" si="29"/>
        <v>63029538.113805801</v>
      </c>
      <c r="AH86" s="73">
        <f t="shared" si="29"/>
        <v>56494833.995177776</v>
      </c>
      <c r="AI86" s="12">
        <f t="shared" si="30"/>
        <v>0.89576119724673797</v>
      </c>
      <c r="AL86" s="73">
        <f>Summary!G86</f>
        <v>9226712.3939237613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-11694489.103141051</v>
      </c>
      <c r="AN86" s="20">
        <f>Summary!I86</f>
        <v>9399409.6340687741</v>
      </c>
      <c r="AP86" s="12">
        <v>1</v>
      </c>
    </row>
    <row r="87" spans="1:42" x14ac:dyDescent="0.3">
      <c r="A87">
        <v>83</v>
      </c>
      <c r="B87" t="str">
        <f>Summary!B87</f>
        <v>Snowy Delayed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88301186.194649622</v>
      </c>
      <c r="H87" s="73">
        <f>SUMIFS(AM$5:AM87,$F$5:$F87,$F87,$D$5:$D87,$D87)</f>
        <v>-40021264.21137251</v>
      </c>
      <c r="I87" s="20">
        <f>SUMIFS(AN$5:AN87,$F$5:$F87,$F87,$D$5:$D87,$D87)</f>
        <v>85602317.00767538</v>
      </c>
      <c r="J87" s="73">
        <f t="shared" si="16"/>
        <v>85602317.00767538</v>
      </c>
      <c r="K87" s="73">
        <f t="shared" si="17"/>
        <v>173903503.20232499</v>
      </c>
      <c r="L87" s="73">
        <f t="shared" si="18"/>
        <v>133882238.99095249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64328850.695624709</v>
      </c>
      <c r="Q87" s="73">
        <f>P87/SUMIFS(FinParameters!$H$8:$H$39,FinParameters!$B$8:$B$39,Financials!$E87,FinParameters!$C$8:$C$39,Financials!$F87)</f>
        <v>20497154.299514335</v>
      </c>
      <c r="R87" s="73">
        <f t="shared" si="31"/>
        <v>1259771.3820493091</v>
      </c>
      <c r="S87" s="12">
        <f t="shared" si="20"/>
        <v>1.9974469197271881E-2</v>
      </c>
      <c r="T87" s="115">
        <f t="shared" si="21"/>
        <v>88301186.194649622</v>
      </c>
      <c r="U87" s="73">
        <f>T87/SUMIFS(FinParameters!$L$8:$L$39,FinParameters!$B$8:$B$39,Financials!$E87,FinParameters!$C$8:$C$39,Financials!$F87)</f>
        <v>65656866.651513293</v>
      </c>
      <c r="V87" s="73">
        <f t="shared" si="22"/>
        <v>65656866.651513293</v>
      </c>
      <c r="W87" s="12"/>
      <c r="X87" s="73">
        <f t="shared" si="23"/>
        <v>152630036.89027432</v>
      </c>
      <c r="Y87" s="73">
        <f t="shared" si="24"/>
        <v>86154020.951027632</v>
      </c>
      <c r="Z87" s="73">
        <f t="shared" si="24"/>
        <v>66916638.033562601</v>
      </c>
      <c r="AA87" s="12">
        <f t="shared" si="25"/>
        <v>1.061005468319228</v>
      </c>
      <c r="AB87" s="115">
        <f t="shared" si="26"/>
        <v>-40021264.21137251</v>
      </c>
      <c r="AC87" s="73">
        <f>AB87/SUMIFS(FinParameters!$L$8:$L$39,FinParameters!$B$8:$B$39,Financials!$E87,FinParameters!$C$8:$C$39,Financials!$F87)</f>
        <v>-29758046.531319223</v>
      </c>
      <c r="AD87" s="73">
        <f t="shared" si="27"/>
        <v>-29758046.531319223</v>
      </c>
      <c r="AE87" s="12"/>
      <c r="AF87" s="73">
        <f t="shared" si="28"/>
        <v>112608772.67890181</v>
      </c>
      <c r="AG87" s="73">
        <f t="shared" si="29"/>
        <v>56395974.419708408</v>
      </c>
      <c r="AH87" s="73">
        <f t="shared" si="29"/>
        <v>37158591.502243377</v>
      </c>
      <c r="AI87" s="12">
        <f t="shared" si="30"/>
        <v>0.58917288640750964</v>
      </c>
      <c r="AL87" s="73">
        <f>Summary!G87</f>
        <v>4775324.9763153801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-4787130.6368265757</v>
      </c>
      <c r="AN87" s="20">
        <f>Summary!I87</f>
        <v>7780957.5089665726</v>
      </c>
      <c r="AP87" s="12">
        <v>1</v>
      </c>
    </row>
    <row r="88" spans="1:42" x14ac:dyDescent="0.3">
      <c r="A88">
        <v>84</v>
      </c>
      <c r="B88" t="str">
        <f>Summary!B88</f>
        <v>Snowy Delayed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47184100.035860039</v>
      </c>
      <c r="H88" s="73">
        <f>SUMIFS(AM$5:AM88,$F$5:$F88,$F88,$D$5:$D88,$D88)</f>
        <v>1343.2313374124863</v>
      </c>
      <c r="I88" s="20">
        <f>SUMIFS(AN$5:AN88,$F$5:$F88,$F88,$D$5:$D88,$D88)</f>
        <v>74481568.381497651</v>
      </c>
      <c r="J88" s="73">
        <f t="shared" si="16"/>
        <v>74481568.381497651</v>
      </c>
      <c r="K88" s="73">
        <f t="shared" si="17"/>
        <v>121665668.41735768</v>
      </c>
      <c r="L88" s="73">
        <f t="shared" si="18"/>
        <v>121667011.64869511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53208102.069446981</v>
      </c>
      <c r="Q88" s="73">
        <f>P88/SUMIFS(FinParameters!$H$8:$H$39,FinParameters!$B$8:$B$39,Financials!$E88,FinParameters!$C$8:$C$39,Financials!$F88)</f>
        <v>16953741.071204003</v>
      </c>
      <c r="R88" s="73">
        <f t="shared" si="31"/>
        <v>-9860977.2441284191</v>
      </c>
      <c r="S88" s="12">
        <f t="shared" si="20"/>
        <v>-0.15635200880450903</v>
      </c>
      <c r="T88" s="115">
        <f t="shared" si="21"/>
        <v>47184100.035860039</v>
      </c>
      <c r="U88" s="73">
        <f>T88/SUMIFS(FinParameters!$L$8:$L$39,FinParameters!$B$8:$B$39,Financials!$E88,FinParameters!$C$8:$C$39,Financials!$F88)</f>
        <v>35084015.262230292</v>
      </c>
      <c r="V88" s="73">
        <f t="shared" si="22"/>
        <v>35084015.262230292</v>
      </c>
      <c r="W88" s="12"/>
      <c r="X88" s="73">
        <f t="shared" si="23"/>
        <v>100392202.10530701</v>
      </c>
      <c r="Y88" s="73">
        <f t="shared" si="24"/>
        <v>52037756.333434299</v>
      </c>
      <c r="Z88" s="73">
        <f t="shared" si="24"/>
        <v>25223038.018101871</v>
      </c>
      <c r="AA88" s="12">
        <f t="shared" si="25"/>
        <v>0.39992716387525734</v>
      </c>
      <c r="AB88" s="115">
        <f t="shared" si="26"/>
        <v>1343.2313374124863</v>
      </c>
      <c r="AC88" s="73">
        <f>AB88/SUMIFS(FinParameters!$L$8:$L$39,FinParameters!$B$8:$B$39,Financials!$E88,FinParameters!$C$8:$C$39,Financials!$F88)</f>
        <v>998.76756591033484</v>
      </c>
      <c r="AD88" s="73">
        <f t="shared" si="27"/>
        <v>998.76756591033484</v>
      </c>
      <c r="AE88" s="12"/>
      <c r="AF88" s="73">
        <f t="shared" si="28"/>
        <v>100393545.33664443</v>
      </c>
      <c r="AG88" s="73">
        <f t="shared" si="29"/>
        <v>52038755.101000212</v>
      </c>
      <c r="AH88" s="73">
        <f t="shared" si="29"/>
        <v>25224036.785667781</v>
      </c>
      <c r="AI88" s="12">
        <f t="shared" si="30"/>
        <v>0.39994299996445953</v>
      </c>
      <c r="AL88" s="73">
        <f>Summary!G88</f>
        <v>1486281.2137962065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-3.12070369545836E-9</v>
      </c>
      <c r="AN88" s="20">
        <f>Summary!I88</f>
        <v>6762163.0318023926</v>
      </c>
      <c r="AP88" s="12">
        <v>1</v>
      </c>
    </row>
    <row r="89" spans="1:42" x14ac:dyDescent="0.3">
      <c r="A89">
        <v>85</v>
      </c>
      <c r="B89" t="str">
        <f>Summary!B89</f>
        <v>Snowy Delayed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16309229.121437907</v>
      </c>
      <c r="H89" s="73">
        <f>SUMIFS(AM$5:AM89,$F$5:$F89,$F89,$D$5:$D89,$D89)</f>
        <v>37955773.975092135</v>
      </c>
      <c r="I89" s="20">
        <f>SUMIFS(AN$5:AN89,$F$5:$F89,$F89,$D$5:$D89,$D89)</f>
        <v>64493997.467261732</v>
      </c>
      <c r="J89" s="73">
        <f t="shared" si="16"/>
        <v>64493997.467261732</v>
      </c>
      <c r="K89" s="73">
        <f t="shared" si="17"/>
        <v>80803226.588699639</v>
      </c>
      <c r="L89" s="73">
        <f t="shared" si="18"/>
        <v>118759000.56379178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43220531.155211061</v>
      </c>
      <c r="Q89" s="73">
        <f>P89/SUMIFS(FinParameters!$H$8:$H$39,FinParameters!$B$8:$B$39,Financials!$E89,FinParameters!$C$8:$C$39,Financials!$F89)</f>
        <v>13771393.183860838</v>
      </c>
      <c r="R89" s="73">
        <f t="shared" si="31"/>
        <v>-19848548.158364341</v>
      </c>
      <c r="S89" s="12">
        <f t="shared" si="20"/>
        <v>-0.31471124003061213</v>
      </c>
      <c r="T89" s="115">
        <f t="shared" si="21"/>
        <v>16309229.121437907</v>
      </c>
      <c r="U89" s="73">
        <f>T89/SUMIFS(FinParameters!$L$8:$L$39,FinParameters!$B$8:$B$39,Financials!$E89,FinParameters!$C$8:$C$39,Financials!$F89)</f>
        <v>12126823.293797486</v>
      </c>
      <c r="V89" s="73">
        <f t="shared" si="22"/>
        <v>12126823.293797486</v>
      </c>
      <c r="W89" s="12"/>
      <c r="X89" s="73">
        <f t="shared" si="23"/>
        <v>59529760.276648968</v>
      </c>
      <c r="Y89" s="73">
        <f t="shared" si="24"/>
        <v>25898216.477658324</v>
      </c>
      <c r="Z89" s="73">
        <f t="shared" si="24"/>
        <v>-7721724.8645668551</v>
      </c>
      <c r="AA89" s="12">
        <f t="shared" si="25"/>
        <v>-0.1224328141239376</v>
      </c>
      <c r="AB89" s="115">
        <f t="shared" si="26"/>
        <v>37955773.975092135</v>
      </c>
      <c r="AC89" s="73">
        <f>AB89/SUMIFS(FinParameters!$L$8:$L$39,FinParameters!$B$8:$B$39,Financials!$E89,FinParameters!$C$8:$C$39,Financials!$F89)</f>
        <v>28222239.110629328</v>
      </c>
      <c r="AD89" s="73">
        <f t="shared" si="27"/>
        <v>28222239.110629328</v>
      </c>
      <c r="AE89" s="12"/>
      <c r="AF89" s="73">
        <f t="shared" si="28"/>
        <v>97485534.251741111</v>
      </c>
      <c r="AG89" s="73">
        <f t="shared" si="29"/>
        <v>54120455.588287652</v>
      </c>
      <c r="AH89" s="73">
        <f t="shared" si="29"/>
        <v>20500514.246062472</v>
      </c>
      <c r="AI89" s="12">
        <f t="shared" si="30"/>
        <v>0.32504857323404446</v>
      </c>
      <c r="AL89" s="73">
        <f>Summary!G89</f>
        <v>-1597617.4745571162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4881244.2729461985</v>
      </c>
      <c r="AN89" s="20">
        <f>Summary!I89</f>
        <v>5827554.0019215243</v>
      </c>
      <c r="AP89" s="12">
        <v>1</v>
      </c>
    </row>
    <row r="90" spans="1:42" x14ac:dyDescent="0.3">
      <c r="A90">
        <v>86</v>
      </c>
      <c r="B90" t="str">
        <f>Summary!B90</f>
        <v>Snowy Delayed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-18186318.775860909</v>
      </c>
      <c r="H90" s="73">
        <f>SUMIFS(AM$5:AM90,$F$5:$F90,$F90,$D$5:$D90,$D90)</f>
        <v>88157063.581569239</v>
      </c>
      <c r="I90" s="20">
        <f>SUMIFS(AN$5:AN90,$F$5:$F90,$F90,$D$5:$D90,$D90)</f>
        <v>51720154.237744123</v>
      </c>
      <c r="J90" s="73">
        <f t="shared" si="16"/>
        <v>51720154.237744123</v>
      </c>
      <c r="K90" s="73">
        <f t="shared" si="17"/>
        <v>33533835.461883213</v>
      </c>
      <c r="L90" s="73">
        <f t="shared" si="18"/>
        <v>121690899.04345246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30446687.925693456</v>
      </c>
      <c r="Q90" s="73">
        <f>P90/SUMIFS(FinParameters!$H$8:$H$39,FinParameters!$B$8:$B$39,Financials!$E90,FinParameters!$C$8:$C$39,Financials!$F90)</f>
        <v>9701253.0703357421</v>
      </c>
      <c r="R90" s="73">
        <f t="shared" si="31"/>
        <v>-32622391.38788195</v>
      </c>
      <c r="S90" s="12">
        <f t="shared" si="20"/>
        <v>-0.51724857478393682</v>
      </c>
      <c r="T90" s="115">
        <f t="shared" si="21"/>
        <v>-18186318.775860909</v>
      </c>
      <c r="U90" s="73">
        <f>T90/SUMIFS(FinParameters!$L$8:$L$39,FinParameters!$B$8:$B$39,Financials!$E90,FinParameters!$C$8:$C$39,Financials!$F90)</f>
        <v>-13522544.353101373</v>
      </c>
      <c r="V90" s="73">
        <f t="shared" si="22"/>
        <v>-13522544.353101373</v>
      </c>
      <c r="W90" s="12"/>
      <c r="X90" s="73">
        <f t="shared" si="23"/>
        <v>12260369.149832547</v>
      </c>
      <c r="Y90" s="73">
        <f t="shared" si="24"/>
        <v>-3821291.2827656306</v>
      </c>
      <c r="Z90" s="73">
        <f t="shared" si="24"/>
        <v>-46144935.740983322</v>
      </c>
      <c r="AA90" s="12">
        <f t="shared" si="25"/>
        <v>-0.73165703769915003</v>
      </c>
      <c r="AB90" s="115">
        <f t="shared" si="26"/>
        <v>88157063.581569239</v>
      </c>
      <c r="AC90" s="73">
        <f>AB90/SUMIFS(FinParameters!$L$8:$L$39,FinParameters!$B$8:$B$39,Financials!$E90,FinParameters!$C$8:$C$39,Financials!$F90)</f>
        <v>65549703.434389263</v>
      </c>
      <c r="AD90" s="73">
        <f t="shared" si="27"/>
        <v>65549703.434389263</v>
      </c>
      <c r="AE90" s="12"/>
      <c r="AF90" s="73">
        <f t="shared" si="28"/>
        <v>100417432.73140179</v>
      </c>
      <c r="AG90" s="73">
        <f t="shared" si="29"/>
        <v>61728412.151623636</v>
      </c>
      <c r="AH90" s="73">
        <f t="shared" si="29"/>
        <v>19404767.693405941</v>
      </c>
      <c r="AI90" s="12">
        <f t="shared" si="30"/>
        <v>0.30767482107875216</v>
      </c>
      <c r="AL90" s="73">
        <f>Summary!G90</f>
        <v>-4842401.2748107798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11315332.85417681</v>
      </c>
      <c r="AN90" s="20">
        <f>Summary!I90</f>
        <v>4658002.8935290147</v>
      </c>
      <c r="AP90" s="12">
        <v>1</v>
      </c>
    </row>
    <row r="91" spans="1:42" x14ac:dyDescent="0.3">
      <c r="A91">
        <v>87</v>
      </c>
      <c r="B91" t="str">
        <f>Summary!B91</f>
        <v>Snowy Delayed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-64130643.060275853</v>
      </c>
      <c r="H91" s="73">
        <f>SUMIFS(AM$5:AM91,$F$5:$F91,$F91,$D$5:$D91,$D91)</f>
        <v>195142632.36412123</v>
      </c>
      <c r="I91" s="20">
        <f>SUMIFS(AN$5:AN91,$F$5:$F91,$F91,$D$5:$D91,$D91)</f>
        <v>31029120.345977362</v>
      </c>
      <c r="J91" s="73">
        <f t="shared" si="16"/>
        <v>31029120.345977362</v>
      </c>
      <c r="K91" s="73">
        <f t="shared" si="17"/>
        <v>-33101522.71429849</v>
      </c>
      <c r="L91" s="73">
        <f t="shared" si="18"/>
        <v>162041109.64982274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9755654.0339266956</v>
      </c>
      <c r="Q91" s="73">
        <f>P91/SUMIFS(FinParameters!$H$8:$H$39,FinParameters!$B$8:$B$39,Financials!$E91,FinParameters!$C$8:$C$39,Financials!$F91)</f>
        <v>3108452.0221294006</v>
      </c>
      <c r="R91" s="73">
        <f t="shared" si="31"/>
        <v>-53313425.279648706</v>
      </c>
      <c r="S91" s="12">
        <f t="shared" si="20"/>
        <v>-0.84531795707017998</v>
      </c>
      <c r="T91" s="115">
        <f t="shared" si="21"/>
        <v>-64130643.060275853</v>
      </c>
      <c r="U91" s="73">
        <f>T91/SUMIFS(FinParameters!$L$8:$L$39,FinParameters!$B$8:$B$39,Financials!$E91,FinParameters!$C$8:$C$39,Financials!$F91)</f>
        <v>-47684717.059208192</v>
      </c>
      <c r="V91" s="73">
        <f t="shared" si="22"/>
        <v>-47684717.059208192</v>
      </c>
      <c r="W91" s="12"/>
      <c r="X91" s="73">
        <f t="shared" si="23"/>
        <v>-54374989.026349157</v>
      </c>
      <c r="Y91" s="73">
        <f t="shared" si="24"/>
        <v>-44576265.03707879</v>
      </c>
      <c r="Z91" s="73">
        <f t="shared" si="24"/>
        <v>-100998142.33885691</v>
      </c>
      <c r="AA91" s="12">
        <f t="shared" si="25"/>
        <v>-1.6013891979729187</v>
      </c>
      <c r="AB91" s="115">
        <f t="shared" si="26"/>
        <v>195142632.36412123</v>
      </c>
      <c r="AC91" s="73">
        <f>AB91/SUMIFS(FinParameters!$L$8:$L$39,FinParameters!$B$8:$B$39,Financials!$E91,FinParameters!$C$8:$C$39,Financials!$F91)</f>
        <v>145099452.71757546</v>
      </c>
      <c r="AD91" s="73">
        <f t="shared" si="27"/>
        <v>145099452.71757546</v>
      </c>
      <c r="AE91" s="12"/>
      <c r="AF91" s="73">
        <f t="shared" si="28"/>
        <v>140767643.33777207</v>
      </c>
      <c r="AG91" s="73">
        <f t="shared" si="29"/>
        <v>100523187.68049666</v>
      </c>
      <c r="AH91" s="73">
        <f t="shared" si="29"/>
        <v>44101310.378718555</v>
      </c>
      <c r="AI91" s="12">
        <f t="shared" si="30"/>
        <v>0.69925406964401171</v>
      </c>
      <c r="AL91" s="73">
        <f>Summary!G91</f>
        <v>-8528448.5737847295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23350949.174286555</v>
      </c>
      <c r="AN91" s="20">
        <f>Summary!I91</f>
        <v>3062409.1785594332</v>
      </c>
      <c r="AP91" s="12">
        <v>1</v>
      </c>
    </row>
    <row r="92" spans="1:42" x14ac:dyDescent="0.3">
      <c r="A92">
        <v>88</v>
      </c>
      <c r="B92" t="str">
        <f>Summary!B92</f>
        <v>Snowy Delayed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54238738.224798508</v>
      </c>
      <c r="H92" s="73">
        <f>SUMIFS(AM$5:AM92,$F$5:$F92,$F92,$D$5:$D92,$D92)</f>
        <v>-1896933.5191833084</v>
      </c>
      <c r="I92" s="20">
        <f>SUMIFS(AN$5:AN92,$F$5:$F92,$F92,$D$5:$D92,$D92)</f>
        <v>75745063.100246489</v>
      </c>
      <c r="J92" s="73">
        <f t="shared" si="16"/>
        <v>75745063.100246489</v>
      </c>
      <c r="K92" s="73">
        <f t="shared" si="17"/>
        <v>129983801.32504499</v>
      </c>
      <c r="L92" s="73">
        <f t="shared" si="18"/>
        <v>128086867.80586168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54471596.788195819</v>
      </c>
      <c r="Q92" s="73">
        <f>P92/SUMIFS(FinParameters!$H$8:$H$39,FinParameters!$B$8:$B$39,Financials!$E92,FinParameters!$C$8:$C$39,Financials!$F92)</f>
        <v>17356329.426611662</v>
      </c>
      <c r="R92" s="73">
        <f t="shared" si="31"/>
        <v>-8597482.5253795814</v>
      </c>
      <c r="S92" s="12">
        <f t="shared" si="20"/>
        <v>-0.13631850375733967</v>
      </c>
      <c r="T92" s="115">
        <f t="shared" si="21"/>
        <v>54238738.224798508</v>
      </c>
      <c r="U92" s="73">
        <f>T92/SUMIFS(FinParameters!$L$8:$L$39,FinParameters!$B$8:$B$39,Financials!$E92,FinParameters!$C$8:$C$39,Financials!$F92)</f>
        <v>40329533.004480869</v>
      </c>
      <c r="V92" s="73">
        <f t="shared" si="22"/>
        <v>40329533.004480869</v>
      </c>
      <c r="W92" s="12"/>
      <c r="X92" s="73">
        <f t="shared" si="23"/>
        <v>108710335.01299432</v>
      </c>
      <c r="Y92" s="73">
        <f t="shared" si="24"/>
        <v>57685862.43109253</v>
      </c>
      <c r="Z92" s="73">
        <f t="shared" si="24"/>
        <v>31732050.479101285</v>
      </c>
      <c r="AA92" s="12">
        <f t="shared" si="25"/>
        <v>0.5031316585633282</v>
      </c>
      <c r="AB92" s="115">
        <f t="shared" si="26"/>
        <v>-1896933.5191833084</v>
      </c>
      <c r="AC92" s="73">
        <f>AB92/SUMIFS(FinParameters!$L$8:$L$39,FinParameters!$B$8:$B$39,Financials!$E92,FinParameters!$C$8:$C$39,Financials!$F92)</f>
        <v>-1410476.0817284568</v>
      </c>
      <c r="AD92" s="73">
        <f t="shared" si="27"/>
        <v>-1410476.0817284568</v>
      </c>
      <c r="AE92" s="12"/>
      <c r="AF92" s="73">
        <f t="shared" si="28"/>
        <v>106813401.49381101</v>
      </c>
      <c r="AG92" s="73">
        <f t="shared" si="29"/>
        <v>56275386.349364072</v>
      </c>
      <c r="AH92" s="73">
        <f t="shared" si="29"/>
        <v>30321574.397372827</v>
      </c>
      <c r="AI92" s="12">
        <f t="shared" si="30"/>
        <v>0.48076767137531706</v>
      </c>
      <c r="AL92" s="73">
        <f>Summary!G92</f>
        <v>1719772.0469739402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-50243.789388454883</v>
      </c>
      <c r="AN92" s="20">
        <f>Summary!I92</f>
        <v>6867157.4956310978</v>
      </c>
      <c r="AP92" s="12">
        <v>1</v>
      </c>
    </row>
    <row r="93" spans="1:42" x14ac:dyDescent="0.3">
      <c r="A93">
        <v>89</v>
      </c>
      <c r="B93" t="str">
        <f>Summary!B93</f>
        <v>Snowy Delayed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264248470.18655324</v>
      </c>
      <c r="H93" s="73">
        <f>SUMIFS(AM$5:AM93,$F$5:$F93,$F93,$D$5:$D93,$D93)</f>
        <v>-248954120.52832103</v>
      </c>
      <c r="I93" s="20">
        <f>SUMIFS(AN$5:AN93,$F$5:$F93,$F93,$D$5:$D93,$D93)</f>
        <v>156920397.28159511</v>
      </c>
      <c r="J93" s="73">
        <f t="shared" si="16"/>
        <v>156920397.28159511</v>
      </c>
      <c r="K93" s="73">
        <f t="shared" si="17"/>
        <v>421168867.46814835</v>
      </c>
      <c r="L93" s="73">
        <f t="shared" si="18"/>
        <v>172214746.93982732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133704469.31174317</v>
      </c>
      <c r="Q93" s="73">
        <f>P93/SUMIFS(FinParameters!$H$8:$H$39,FinParameters!$B$8:$B$39,Financials!$E93,FinParameters!$C$8:$C$39,Financials!$F93)</f>
        <v>38729422.171209075</v>
      </c>
      <c r="R93" s="73">
        <f t="shared" si="31"/>
        <v>68970908.89364402</v>
      </c>
      <c r="S93" s="12">
        <f t="shared" si="20"/>
        <v>1.0654582947110713</v>
      </c>
      <c r="T93" s="115">
        <f t="shared" si="21"/>
        <v>264248470.18655324</v>
      </c>
      <c r="U93" s="73">
        <f>T93/SUMIFS(FinParameters!$L$8:$L$39,FinParameters!$B$8:$B$39,Financials!$E93,FinParameters!$C$8:$C$39,Financials!$F93)</f>
        <v>191691224.50871363</v>
      </c>
      <c r="V93" s="73">
        <f t="shared" si="22"/>
        <v>191691224.50871363</v>
      </c>
      <c r="W93" s="12"/>
      <c r="X93" s="73">
        <f t="shared" si="23"/>
        <v>397952939.49829644</v>
      </c>
      <c r="Y93" s="73">
        <f t="shared" si="24"/>
        <v>230420646.6799227</v>
      </c>
      <c r="Z93" s="73">
        <f t="shared" si="24"/>
        <v>260662133.40235764</v>
      </c>
      <c r="AA93" s="12">
        <f t="shared" si="25"/>
        <v>4.0266923635715539</v>
      </c>
      <c r="AB93" s="115">
        <f t="shared" si="26"/>
        <v>-248954120.52832103</v>
      </c>
      <c r="AC93" s="73">
        <f>AB93/SUMIFS(FinParameters!$L$8:$L$39,FinParameters!$B$8:$B$39,Financials!$E93,FinParameters!$C$8:$C$39,Financials!$F93)</f>
        <v>-180596391.6342558</v>
      </c>
      <c r="AD93" s="73">
        <f t="shared" si="27"/>
        <v>-180596391.6342558</v>
      </c>
      <c r="AE93" s="12"/>
      <c r="AF93" s="73">
        <f t="shared" si="28"/>
        <v>148998818.96997541</v>
      </c>
      <c r="AG93" s="73">
        <f t="shared" si="29"/>
        <v>49824255.045666903</v>
      </c>
      <c r="AH93" s="73">
        <f t="shared" si="29"/>
        <v>80065741.768101841</v>
      </c>
      <c r="AI93" s="12">
        <f t="shared" si="30"/>
        <v>1.2368505803014027</v>
      </c>
      <c r="AL93" s="73">
        <f>Summary!G93</f>
        <v>20857231.503883164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-24557244.205545213</v>
      </c>
      <c r="AN93" s="20">
        <f>Summary!I93</f>
        <v>14097680.275137058</v>
      </c>
      <c r="AP93" s="12">
        <v>1</v>
      </c>
    </row>
    <row r="94" spans="1:42" x14ac:dyDescent="0.3">
      <c r="A94">
        <v>90</v>
      </c>
      <c r="B94" t="str">
        <f>Summary!B94</f>
        <v>Snowy Delayed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158488849.73999858</v>
      </c>
      <c r="H94" s="73">
        <f>SUMIFS(AM$5:AM94,$F$5:$F94,$F94,$D$5:$D94,$D94)</f>
        <v>-109410244.25366512</v>
      </c>
      <c r="I94" s="20">
        <f>SUMIFS(AN$5:AN94,$F$5:$F94,$F94,$D$5:$D94,$D94)</f>
        <v>114339403.80160353</v>
      </c>
      <c r="J94" s="73">
        <f t="shared" si="16"/>
        <v>114339403.80160353</v>
      </c>
      <c r="K94" s="73">
        <f t="shared" si="17"/>
        <v>272828253.54160213</v>
      </c>
      <c r="L94" s="73">
        <f t="shared" si="18"/>
        <v>163418009.28793699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91123475.831751585</v>
      </c>
      <c r="Q94" s="73">
        <f>P94/SUMIFS(FinParameters!$H$8:$H$39,FinParameters!$B$8:$B$39,Financials!$E94,FinParameters!$C$8:$C$39,Financials!$F94)</f>
        <v>26395225.106255371</v>
      </c>
      <c r="R94" s="73">
        <f t="shared" si="31"/>
        <v>26389915.413652439</v>
      </c>
      <c r="S94" s="12">
        <f t="shared" si="20"/>
        <v>0.40766976577846259</v>
      </c>
      <c r="T94" s="115">
        <f t="shared" si="21"/>
        <v>158488849.73999858</v>
      </c>
      <c r="U94" s="73">
        <f>T94/SUMIFS(FinParameters!$L$8:$L$39,FinParameters!$B$8:$B$39,Financials!$E94,FinParameters!$C$8:$C$39,Financials!$F94)</f>
        <v>114971040.91535375</v>
      </c>
      <c r="V94" s="73">
        <f t="shared" si="22"/>
        <v>114971040.91535375</v>
      </c>
      <c r="W94" s="12"/>
      <c r="X94" s="73">
        <f t="shared" si="23"/>
        <v>249612325.57175019</v>
      </c>
      <c r="Y94" s="73">
        <f t="shared" si="24"/>
        <v>141366266.02160913</v>
      </c>
      <c r="Z94" s="73">
        <f t="shared" si="24"/>
        <v>141360956.3290062</v>
      </c>
      <c r="AA94" s="12">
        <f t="shared" si="25"/>
        <v>2.1837352281565905</v>
      </c>
      <c r="AB94" s="115">
        <f t="shared" si="26"/>
        <v>-109410244.25366512</v>
      </c>
      <c r="AC94" s="73">
        <f>AB94/SUMIFS(FinParameters!$L$8:$L$39,FinParameters!$B$8:$B$39,Financials!$E94,FinParameters!$C$8:$C$39,Financials!$F94)</f>
        <v>-79368420.486885235</v>
      </c>
      <c r="AD94" s="73">
        <f t="shared" si="27"/>
        <v>-79368420.486885235</v>
      </c>
      <c r="AE94" s="12"/>
      <c r="AF94" s="73">
        <f t="shared" si="28"/>
        <v>140202081.31808507</v>
      </c>
      <c r="AG94" s="73">
        <f t="shared" si="29"/>
        <v>61997845.534723893</v>
      </c>
      <c r="AH94" s="73">
        <f t="shared" si="29"/>
        <v>61992535.84212096</v>
      </c>
      <c r="AI94" s="12">
        <f t="shared" si="30"/>
        <v>0.95765682347341097</v>
      </c>
      <c r="AL94" s="73">
        <f>Summary!G94</f>
        <v>11537609.481098413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-11671431.516852535</v>
      </c>
      <c r="AN94" s="20">
        <f>Summary!I94</f>
        <v>10094214.2822136</v>
      </c>
      <c r="AP94" s="12">
        <v>1</v>
      </c>
    </row>
    <row r="95" spans="1:42" x14ac:dyDescent="0.3">
      <c r="A95">
        <v>91</v>
      </c>
      <c r="B95" t="str">
        <f>Summary!B95</f>
        <v>Snowy Delayed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96111464.235352799</v>
      </c>
      <c r="H95" s="73">
        <f>SUMIFS(AM$5:AM95,$F$5:$F95,$F95,$D$5:$D95,$D95)</f>
        <v>-45013954.22225064</v>
      </c>
      <c r="I95" s="20">
        <f>SUMIFS(AN$5:AN95,$F$5:$F95,$F95,$D$5:$D95,$D95)</f>
        <v>94166954.847739995</v>
      </c>
      <c r="J95" s="73">
        <f t="shared" si="16"/>
        <v>94166954.847739995</v>
      </c>
      <c r="K95" s="73">
        <f t="shared" si="17"/>
        <v>190278419.08309281</v>
      </c>
      <c r="L95" s="73">
        <f t="shared" si="18"/>
        <v>145264464.86084217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70951026.877888054</v>
      </c>
      <c r="Q95" s="73">
        <f>P95/SUMIFS(FinParameters!$H$8:$H$39,FinParameters!$B$8:$B$39,Financials!$E95,FinParameters!$C$8:$C$39,Financials!$F95)</f>
        <v>20551985.192264497</v>
      </c>
      <c r="R95" s="73">
        <f t="shared" si="31"/>
        <v>6217466.4597889073</v>
      </c>
      <c r="S95" s="12">
        <f t="shared" si="20"/>
        <v>9.6047033712215485E-2</v>
      </c>
      <c r="T95" s="115">
        <f t="shared" si="21"/>
        <v>96111464.235352799</v>
      </c>
      <c r="U95" s="73">
        <f>T95/SUMIFS(FinParameters!$L$8:$L$39,FinParameters!$B$8:$B$39,Financials!$E95,FinParameters!$C$8:$C$39,Financials!$F95)</f>
        <v>69721214.490261734</v>
      </c>
      <c r="V95" s="73">
        <f t="shared" si="22"/>
        <v>69721214.490261734</v>
      </c>
      <c r="W95" s="12"/>
      <c r="X95" s="73">
        <f t="shared" si="23"/>
        <v>167062491.11324087</v>
      </c>
      <c r="Y95" s="73">
        <f t="shared" si="24"/>
        <v>90273199.682526231</v>
      </c>
      <c r="Z95" s="73">
        <f t="shared" si="24"/>
        <v>75938680.950050637</v>
      </c>
      <c r="AA95" s="12">
        <f t="shared" si="25"/>
        <v>1.1730960024379966</v>
      </c>
      <c r="AB95" s="115">
        <f t="shared" si="26"/>
        <v>-45013954.22225064</v>
      </c>
      <c r="AC95" s="73">
        <f>AB95/SUMIFS(FinParameters!$L$8:$L$39,FinParameters!$B$8:$B$39,Financials!$E95,FinParameters!$C$8:$C$39,Financials!$F95)</f>
        <v>-32654039.581575204</v>
      </c>
      <c r="AD95" s="73">
        <f t="shared" si="27"/>
        <v>-32654039.581575204</v>
      </c>
      <c r="AE95" s="12"/>
      <c r="AF95" s="73">
        <f t="shared" si="28"/>
        <v>122048536.89099023</v>
      </c>
      <c r="AG95" s="73">
        <f t="shared" si="29"/>
        <v>57619160.100951031</v>
      </c>
      <c r="AH95" s="73">
        <f t="shared" si="29"/>
        <v>43284641.368475437</v>
      </c>
      <c r="AI95" s="12">
        <f t="shared" si="30"/>
        <v>0.66865843758492371</v>
      </c>
      <c r="AL95" s="73">
        <f>Summary!G95</f>
        <v>7810278.0407031728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-4992690.010878128</v>
      </c>
      <c r="AN95" s="20">
        <f>Summary!I95</f>
        <v>8564637.8400646076</v>
      </c>
      <c r="AP95" s="12">
        <v>1</v>
      </c>
    </row>
    <row r="96" spans="1:42" x14ac:dyDescent="0.3">
      <c r="A96">
        <v>92</v>
      </c>
      <c r="B96" t="str">
        <f>Summary!B96</f>
        <v>Snowy Delayed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51578371.43313732</v>
      </c>
      <c r="H96" s="73">
        <f>SUMIFS(AM$5:AM96,$F$5:$F96,$F96,$D$5:$D96,$D96)</f>
        <v>172901.63277600621</v>
      </c>
      <c r="I96" s="20">
        <f>SUMIFS(AN$5:AN96,$F$5:$F96,$F96,$D$5:$D96,$D96)</f>
        <v>81978701.226040453</v>
      </c>
      <c r="J96" s="73">
        <f t="shared" si="16"/>
        <v>81978701.226040453</v>
      </c>
      <c r="K96" s="73">
        <f t="shared" si="17"/>
        <v>133557072.65917778</v>
      </c>
      <c r="L96" s="73">
        <f t="shared" si="18"/>
        <v>133729974.29195377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58762773.256188519</v>
      </c>
      <c r="Q96" s="73">
        <f>P96/SUMIFS(FinParameters!$H$8:$H$39,FinParameters!$B$8:$B$39,Financials!$E96,FinParameters!$C$8:$C$39,Financials!$F96)</f>
        <v>17021482.266861465</v>
      </c>
      <c r="R96" s="73">
        <f t="shared" si="31"/>
        <v>-5970787.161910627</v>
      </c>
      <c r="S96" s="12">
        <f t="shared" si="20"/>
        <v>-9.2236347318866582E-2</v>
      </c>
      <c r="T96" s="115">
        <f t="shared" si="21"/>
        <v>51578371.43313732</v>
      </c>
      <c r="U96" s="73">
        <f>T96/SUMIFS(FinParameters!$L$8:$L$39,FinParameters!$B$8:$B$39,Financials!$E96,FinParameters!$C$8:$C$39,Financials!$F96)</f>
        <v>37416001.580645941</v>
      </c>
      <c r="V96" s="73">
        <f t="shared" si="22"/>
        <v>37416001.580645941</v>
      </c>
      <c r="W96" s="12"/>
      <c r="X96" s="73">
        <f t="shared" si="23"/>
        <v>110341144.68932584</v>
      </c>
      <c r="Y96" s="73">
        <f t="shared" si="24"/>
        <v>54437483.847507402</v>
      </c>
      <c r="Z96" s="73">
        <f t="shared" si="24"/>
        <v>31445214.418735314</v>
      </c>
      <c r="AA96" s="12">
        <f t="shared" si="25"/>
        <v>0.48576370920489959</v>
      </c>
      <c r="AB96" s="115">
        <f t="shared" si="26"/>
        <v>172901.63277600621</v>
      </c>
      <c r="AC96" s="73">
        <f>AB96/SUMIFS(FinParameters!$L$8:$L$39,FinParameters!$B$8:$B$39,Financials!$E96,FinParameters!$C$8:$C$39,Financials!$F96)</f>
        <v>125426.36739955342</v>
      </c>
      <c r="AD96" s="73">
        <f t="shared" si="27"/>
        <v>125426.36739955342</v>
      </c>
      <c r="AE96" s="12"/>
      <c r="AF96" s="73">
        <f t="shared" si="28"/>
        <v>110514046.32210185</v>
      </c>
      <c r="AG96" s="73">
        <f t="shared" si="29"/>
        <v>54562910.214906953</v>
      </c>
      <c r="AH96" s="73">
        <f t="shared" si="29"/>
        <v>31570640.786134869</v>
      </c>
      <c r="AI96" s="12">
        <f t="shared" si="30"/>
        <v>0.48770128789807599</v>
      </c>
      <c r="AL96" s="73">
        <f>Summary!G96</f>
        <v>4394271.3972772807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171558.40143859372</v>
      </c>
      <c r="AN96" s="20">
        <f>Summary!I96</f>
        <v>7497132.8445427949</v>
      </c>
      <c r="AP96" s="12">
        <v>1</v>
      </c>
    </row>
    <row r="97" spans="1:42" x14ac:dyDescent="0.3">
      <c r="A97">
        <v>93</v>
      </c>
      <c r="B97" t="str">
        <f>Summary!B97</f>
        <v>Snowy Delayed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16699539.029597141</v>
      </c>
      <c r="H97" s="73">
        <f>SUMIFS(AM$5:AM97,$F$5:$F97,$F97,$D$5:$D97,$D97)</f>
        <v>43629751.649339601</v>
      </c>
      <c r="I97" s="20">
        <f>SUMIFS(AN$5:AN97,$F$5:$F97,$F97,$D$5:$D97,$D97)</f>
        <v>70852469.613723189</v>
      </c>
      <c r="J97" s="73">
        <f t="shared" si="16"/>
        <v>70852469.613723189</v>
      </c>
      <c r="K97" s="73">
        <f t="shared" si="17"/>
        <v>87552008.643320322</v>
      </c>
      <c r="L97" s="73">
        <f t="shared" si="18"/>
        <v>131181760.29265994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47636541.643871255</v>
      </c>
      <c r="Q97" s="73">
        <f>P97/SUMIFS(FinParameters!$H$8:$H$39,FinParameters!$B$8:$B$39,Financials!$E97,FinParameters!$C$8:$C$39,Financials!$F97)</f>
        <v>13798609.288072858</v>
      </c>
      <c r="R97" s="73">
        <f t="shared" si="31"/>
        <v>-17097018.774227891</v>
      </c>
      <c r="S97" s="12">
        <f t="shared" si="20"/>
        <v>-0.26411367865141644</v>
      </c>
      <c r="T97" s="115">
        <f t="shared" si="21"/>
        <v>16699539.029597141</v>
      </c>
      <c r="U97" s="73">
        <f>T97/SUMIFS(FinParameters!$L$8:$L$39,FinParameters!$B$8:$B$39,Financials!$E97,FinParameters!$C$8:$C$39,Financials!$F97)</f>
        <v>12114185.87609832</v>
      </c>
      <c r="V97" s="73">
        <f t="shared" si="22"/>
        <v>12114185.87609832</v>
      </c>
      <c r="W97" s="12"/>
      <c r="X97" s="73">
        <f t="shared" si="23"/>
        <v>64336080.673468389</v>
      </c>
      <c r="Y97" s="73">
        <f t="shared" si="24"/>
        <v>25912795.164171178</v>
      </c>
      <c r="Z97" s="73">
        <f t="shared" si="24"/>
        <v>-4982832.8981295712</v>
      </c>
      <c r="AA97" s="12">
        <f t="shared" si="25"/>
        <v>-7.6974491530306721E-2</v>
      </c>
      <c r="AB97" s="115">
        <f t="shared" si="26"/>
        <v>43629751.649339601</v>
      </c>
      <c r="AC97" s="73">
        <f>AB97/SUMIFS(FinParameters!$L$8:$L$39,FinParameters!$B$8:$B$39,Financials!$E97,FinParameters!$C$8:$C$39,Financials!$F97)</f>
        <v>31649910.831152901</v>
      </c>
      <c r="AD97" s="73">
        <f t="shared" si="27"/>
        <v>31649910.831152901</v>
      </c>
      <c r="AE97" s="12"/>
      <c r="AF97" s="73">
        <f t="shared" si="28"/>
        <v>107965832.322808</v>
      </c>
      <c r="AG97" s="73">
        <f t="shared" si="29"/>
        <v>57562705.995324075</v>
      </c>
      <c r="AH97" s="73">
        <f t="shared" si="29"/>
        <v>26667077.93302333</v>
      </c>
      <c r="AI97" s="12">
        <f t="shared" si="30"/>
        <v>0.41195135507435121</v>
      </c>
      <c r="AL97" s="73">
        <f>Summary!G97</f>
        <v>390309.90815923456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5673977.6742474698</v>
      </c>
      <c r="AN97" s="20">
        <f>Summary!I97</f>
        <v>6358472.1464614626</v>
      </c>
      <c r="AP97" s="12">
        <v>1</v>
      </c>
    </row>
    <row r="98" spans="1:42" x14ac:dyDescent="0.3">
      <c r="A98">
        <v>94</v>
      </c>
      <c r="B98" t="str">
        <f>Summary!B98</f>
        <v>Snowy Delayed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-22161173.731043071</v>
      </c>
      <c r="H98" s="73">
        <f>SUMIFS(AM$5:AM98,$F$5:$F98,$F98,$D$5:$D98,$D98)</f>
        <v>101326760.7958753</v>
      </c>
      <c r="I98" s="20">
        <f>SUMIFS(AN$5:AN98,$F$5:$F98,$F98,$D$5:$D98,$D98)</f>
        <v>56665216.025694571</v>
      </c>
      <c r="J98" s="73">
        <f t="shared" si="16"/>
        <v>56665216.025694571</v>
      </c>
      <c r="K98" s="73">
        <f t="shared" si="17"/>
        <v>34504042.294651501</v>
      </c>
      <c r="L98" s="73">
        <f t="shared" si="18"/>
        <v>135830803.09052679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33449288.055842638</v>
      </c>
      <c r="Q98" s="73">
        <f>P98/SUMIFS(FinParameters!$H$8:$H$39,FinParameters!$B$8:$B$39,Financials!$E98,FinParameters!$C$8:$C$39,Financials!$F98)</f>
        <v>9689067.2773294523</v>
      </c>
      <c r="R98" s="73">
        <f t="shared" si="31"/>
        <v>-31284272.362256508</v>
      </c>
      <c r="S98" s="12">
        <f t="shared" si="20"/>
        <v>-0.4832774863640838</v>
      </c>
      <c r="T98" s="115">
        <f t="shared" si="21"/>
        <v>-22161173.731043071</v>
      </c>
      <c r="U98" s="73">
        <f>T98/SUMIFS(FinParameters!$L$8:$L$39,FinParameters!$B$8:$B$39,Financials!$E98,FinParameters!$C$8:$C$39,Financials!$F98)</f>
        <v>-16076166.972905928</v>
      </c>
      <c r="V98" s="73">
        <f t="shared" si="22"/>
        <v>-16076166.972905928</v>
      </c>
      <c r="W98" s="12"/>
      <c r="X98" s="73">
        <f t="shared" si="23"/>
        <v>11288114.324799567</v>
      </c>
      <c r="Y98" s="73">
        <f t="shared" si="24"/>
        <v>-6387099.6955764759</v>
      </c>
      <c r="Z98" s="73">
        <f t="shared" si="24"/>
        <v>-47360439.335162438</v>
      </c>
      <c r="AA98" s="12">
        <f t="shared" si="25"/>
        <v>-0.73162111012081332</v>
      </c>
      <c r="AB98" s="115">
        <f t="shared" si="26"/>
        <v>101326760.7958753</v>
      </c>
      <c r="AC98" s="73">
        <f>AB98/SUMIFS(FinParameters!$L$8:$L$39,FinParameters!$B$8:$B$39,Financials!$E98,FinParameters!$C$8:$C$39,Financials!$F98)</f>
        <v>73504496.880342767</v>
      </c>
      <c r="AD98" s="73">
        <f t="shared" si="27"/>
        <v>73504496.880342767</v>
      </c>
      <c r="AE98" s="12"/>
      <c r="AF98" s="73">
        <f t="shared" si="28"/>
        <v>112614875.12067486</v>
      </c>
      <c r="AG98" s="73">
        <f t="shared" si="29"/>
        <v>67117397.184766293</v>
      </c>
      <c r="AH98" s="73">
        <f t="shared" si="29"/>
        <v>26144057.545180328</v>
      </c>
      <c r="AI98" s="12">
        <f t="shared" si="30"/>
        <v>0.40387176877529807</v>
      </c>
      <c r="AL98" s="73">
        <f>Summary!G98</f>
        <v>-3974854.9551821616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13169697.214306053</v>
      </c>
      <c r="AN98" s="20">
        <f>Summary!I98</f>
        <v>4945061.7879504506</v>
      </c>
      <c r="AP98" s="12">
        <v>1</v>
      </c>
    </row>
    <row r="99" spans="1:42" x14ac:dyDescent="0.3">
      <c r="A99">
        <v>95</v>
      </c>
      <c r="B99" t="str">
        <f>Summary!B99</f>
        <v>Snowy Delayed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-72586298.554192677</v>
      </c>
      <c r="H99" s="73">
        <f>SUMIFS(AM$5:AM99,$F$5:$F99,$F99,$D$5:$D99,$D99)</f>
        <v>223400557.58485439</v>
      </c>
      <c r="I99" s="20">
        <f>SUMIFS(AN$5:AN99,$F$5:$F99,$F99,$D$5:$D99,$D99)</f>
        <v>34215979.283815026</v>
      </c>
      <c r="J99" s="73">
        <f t="shared" si="16"/>
        <v>34215979.283815026</v>
      </c>
      <c r="K99" s="73">
        <f t="shared" si="17"/>
        <v>-38370319.270377651</v>
      </c>
      <c r="L99" s="73">
        <f t="shared" si="18"/>
        <v>185030238.31447673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11000051.313963093</v>
      </c>
      <c r="Q99" s="73">
        <f>P99/SUMIFS(FinParameters!$H$8:$H$39,FinParameters!$B$8:$B$39,Financials!$E99,FinParameters!$C$8:$C$39,Financials!$F99)</f>
        <v>3186323.0409308556</v>
      </c>
      <c r="R99" s="73">
        <f t="shared" si="31"/>
        <v>-53733509.10413605</v>
      </c>
      <c r="S99" s="12">
        <f t="shared" si="20"/>
        <v>-0.8300718940389451</v>
      </c>
      <c r="T99" s="115">
        <f t="shared" si="21"/>
        <v>-72586298.554192677</v>
      </c>
      <c r="U99" s="73">
        <f>T99/SUMIFS(FinParameters!$L$8:$L$39,FinParameters!$B$8:$B$39,Financials!$E99,FinParameters!$C$8:$C$39,Financials!$F99)</f>
        <v>-52655579.964512922</v>
      </c>
      <c r="V99" s="73">
        <f t="shared" si="22"/>
        <v>-52655579.964512922</v>
      </c>
      <c r="W99" s="12"/>
      <c r="X99" s="73">
        <f t="shared" si="23"/>
        <v>-61586247.240229584</v>
      </c>
      <c r="Y99" s="73">
        <f t="shared" si="24"/>
        <v>-49469256.92358207</v>
      </c>
      <c r="Z99" s="73">
        <f t="shared" si="24"/>
        <v>-106389089.06864896</v>
      </c>
      <c r="AA99" s="12">
        <f t="shared" si="25"/>
        <v>-1.6434920060244849</v>
      </c>
      <c r="AB99" s="115">
        <f t="shared" si="26"/>
        <v>223400557.58485439</v>
      </c>
      <c r="AC99" s="73">
        <f>AB99/SUMIFS(FinParameters!$L$8:$L$39,FinParameters!$B$8:$B$39,Financials!$E99,FinParameters!$C$8:$C$39,Financials!$F99)</f>
        <v>162059316.40450913</v>
      </c>
      <c r="AD99" s="73">
        <f t="shared" si="27"/>
        <v>162059316.40450913</v>
      </c>
      <c r="AE99" s="12"/>
      <c r="AF99" s="73">
        <f t="shared" si="28"/>
        <v>161814310.34462482</v>
      </c>
      <c r="AG99" s="73">
        <f t="shared" si="29"/>
        <v>112590059.48092705</v>
      </c>
      <c r="AH99" s="73">
        <f t="shared" si="29"/>
        <v>55670227.335860163</v>
      </c>
      <c r="AI99" s="12">
        <f t="shared" si="30"/>
        <v>0.85999019637262331</v>
      </c>
      <c r="AL99" s="73">
        <f>Summary!G99</f>
        <v>-8455655.4939168263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28257925.220733158</v>
      </c>
      <c r="AN99" s="20">
        <f>Summary!I99</f>
        <v>3186858.9378376668</v>
      </c>
      <c r="AP99" s="12">
        <v>1</v>
      </c>
    </row>
    <row r="100" spans="1:42" x14ac:dyDescent="0.3">
      <c r="A100">
        <v>96</v>
      </c>
      <c r="B100" t="str">
        <f>Summary!B100</f>
        <v>Snowy Delayed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58338934.060294352</v>
      </c>
      <c r="H100" s="73">
        <f>SUMIFS(AM$5:AM100,$F$5:$F100,$F100,$D$5:$D100,$D100)</f>
        <v>-1478200.4167904118</v>
      </c>
      <c r="I100" s="20">
        <f>SUMIFS(AN$5:AN100,$F$5:$F100,$F100,$D$5:$D100,$D100)</f>
        <v>83240962.916218907</v>
      </c>
      <c r="J100" s="73">
        <f t="shared" si="16"/>
        <v>83240962.916218907</v>
      </c>
      <c r="K100" s="73">
        <f t="shared" si="17"/>
        <v>141579896.97651327</v>
      </c>
      <c r="L100" s="73">
        <f t="shared" si="18"/>
        <v>140101696.55972284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60025034.946366973</v>
      </c>
      <c r="Q100" s="73">
        <f>P100/SUMIFS(FinParameters!$H$8:$H$39,FinParameters!$B$8:$B$39,Financials!$E100,FinParameters!$C$8:$C$39,Financials!$F100)</f>
        <v>17387114.516412389</v>
      </c>
      <c r="R100" s="73">
        <f t="shared" si="31"/>
        <v>-4708525.4717321731</v>
      </c>
      <c r="S100" s="12">
        <f t="shared" si="20"/>
        <v>-7.2737007532428191E-2</v>
      </c>
      <c r="T100" s="115">
        <f t="shared" si="21"/>
        <v>58338934.060294352</v>
      </c>
      <c r="U100" s="73">
        <f>T100/SUMIFS(FinParameters!$L$8:$L$39,FinParameters!$B$8:$B$39,Financials!$E100,FinParameters!$C$8:$C$39,Financials!$F100)</f>
        <v>42320251.46127031</v>
      </c>
      <c r="V100" s="73">
        <f t="shared" si="22"/>
        <v>42320251.46127031</v>
      </c>
      <c r="W100" s="12"/>
      <c r="X100" s="73">
        <f t="shared" si="23"/>
        <v>118363969.00666133</v>
      </c>
      <c r="Y100" s="73">
        <f t="shared" si="24"/>
        <v>59707365.977682695</v>
      </c>
      <c r="Z100" s="73">
        <f t="shared" si="24"/>
        <v>37611725.989538133</v>
      </c>
      <c r="AA100" s="12">
        <f t="shared" si="25"/>
        <v>0.58102359497318956</v>
      </c>
      <c r="AB100" s="115">
        <f t="shared" si="26"/>
        <v>-1478200.4167904118</v>
      </c>
      <c r="AC100" s="73">
        <f>AB100/SUMIFS(FinParameters!$L$8:$L$39,FinParameters!$B$8:$B$39,Financials!$E100,FinParameters!$C$8:$C$39,Financials!$F100)</f>
        <v>-1072316.7016399403</v>
      </c>
      <c r="AD100" s="73">
        <f t="shared" si="27"/>
        <v>-1072316.7016399403</v>
      </c>
      <c r="AE100" s="12"/>
      <c r="AF100" s="73">
        <f t="shared" si="28"/>
        <v>116885768.58987091</v>
      </c>
      <c r="AG100" s="73">
        <f t="shared" si="29"/>
        <v>58635049.276042752</v>
      </c>
      <c r="AH100" s="73">
        <f t="shared" si="29"/>
        <v>36539409.28789819</v>
      </c>
      <c r="AI100" s="12">
        <f t="shared" si="30"/>
        <v>0.564458513511362</v>
      </c>
      <c r="AL100" s="73">
        <f>Summary!G100</f>
        <v>4100195.8354958459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418733.10239289654</v>
      </c>
      <c r="AN100" s="20">
        <f>Summary!I100</f>
        <v>7495899.8159724185</v>
      </c>
      <c r="AP100" s="12">
        <v>1</v>
      </c>
    </row>
    <row r="101" spans="1:42" x14ac:dyDescent="0.3">
      <c r="A101">
        <v>97</v>
      </c>
      <c r="B101" t="str">
        <f>Summary!B101</f>
        <v>Snowy Delayed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285141414.47292459</v>
      </c>
      <c r="H101" s="73">
        <f>SUMIFS(AM$5:AM101,$F$5:$F101,$F101,$D$5:$D101,$D101)</f>
        <v>-274722649.8397432</v>
      </c>
      <c r="I101" s="20">
        <f>SUMIFS(AN$5:AN101,$F$5:$F101,$F101,$D$5:$D101,$D101)</f>
        <v>171138223.80840868</v>
      </c>
      <c r="J101" s="73">
        <f t="shared" si="16"/>
        <v>171138223.80840868</v>
      </c>
      <c r="K101" s="73">
        <f t="shared" si="17"/>
        <v>456279638.28133327</v>
      </c>
      <c r="L101" s="73">
        <f t="shared" si="18"/>
        <v>181556988.44159007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145931272.63931045</v>
      </c>
      <c r="Q101" s="73">
        <f>P101/SUMIFS(FinParameters!$H$8:$H$39,FinParameters!$B$8:$B$39,Financials!$E101,FinParameters!$C$8:$C$39,Financials!$F101)</f>
        <v>38428265.066592105</v>
      </c>
      <c r="R101" s="73">
        <f t="shared" si="31"/>
        <v>79786686.193967313</v>
      </c>
      <c r="S101" s="12">
        <f t="shared" si="20"/>
        <v>1.2062466557243798</v>
      </c>
      <c r="T101" s="115">
        <f t="shared" si="21"/>
        <v>285141414.47292459</v>
      </c>
      <c r="U101" s="73">
        <f>T101/SUMIFS(FinParameters!$L$8:$L$39,FinParameters!$B$8:$B$39,Financials!$E101,FinParameters!$C$8:$C$39,Financials!$F101)</f>
        <v>201802333.6599516</v>
      </c>
      <c r="V101" s="73">
        <f t="shared" si="22"/>
        <v>201802333.6599516</v>
      </c>
      <c r="W101" s="12"/>
      <c r="X101" s="73">
        <f t="shared" si="23"/>
        <v>431072687.11223501</v>
      </c>
      <c r="Y101" s="73">
        <f t="shared" si="24"/>
        <v>240230598.72654369</v>
      </c>
      <c r="Z101" s="73">
        <f t="shared" si="24"/>
        <v>281589019.85391891</v>
      </c>
      <c r="AA101" s="12">
        <f t="shared" si="25"/>
        <v>4.2571740937045943</v>
      </c>
      <c r="AB101" s="115">
        <f t="shared" si="26"/>
        <v>-274722649.8397432</v>
      </c>
      <c r="AC101" s="73">
        <f>AB101/SUMIFS(FinParameters!$L$8:$L$39,FinParameters!$B$8:$B$39,Financials!$E101,FinParameters!$C$8:$C$39,Financials!$F101)</f>
        <v>-194428690.58282709</v>
      </c>
      <c r="AD101" s="73">
        <f t="shared" si="27"/>
        <v>-194428690.58282709</v>
      </c>
      <c r="AE101" s="12"/>
      <c r="AF101" s="73">
        <f t="shared" si="28"/>
        <v>156350037.27249181</v>
      </c>
      <c r="AG101" s="73">
        <f t="shared" si="29"/>
        <v>45801908.143716604</v>
      </c>
      <c r="AH101" s="73">
        <f t="shared" si="29"/>
        <v>87160329.271091819</v>
      </c>
      <c r="AI101" s="12">
        <f t="shared" si="30"/>
        <v>1.3177243060263819</v>
      </c>
      <c r="AL101" s="73">
        <f>Summary!G101</f>
        <v>20892944.286371373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-25768529.31142218</v>
      </c>
      <c r="AN101" s="20">
        <f>Summary!I101</f>
        <v>14217826.526813556</v>
      </c>
      <c r="AP101" s="12">
        <v>1</v>
      </c>
    </row>
    <row r="102" spans="1:42" x14ac:dyDescent="0.3">
      <c r="A102">
        <v>98</v>
      </c>
      <c r="B102" t="str">
        <f>Summary!B102</f>
        <v>Snowy Delayed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169847393.67772135</v>
      </c>
      <c r="H102" s="73">
        <f>SUMIFS(AM$5:AM102,$F$5:$F102,$F102,$D$5:$D102,$D102)</f>
        <v>-120531702.3067403</v>
      </c>
      <c r="I102" s="20">
        <f>SUMIFS(AN$5:AN102,$F$5:$F102,$F102,$D$5:$D102,$D102)</f>
        <v>124576550.10069972</v>
      </c>
      <c r="J102" s="73">
        <f t="shared" si="16"/>
        <v>124576550.10069972</v>
      </c>
      <c r="K102" s="73">
        <f t="shared" si="17"/>
        <v>294423943.77842104</v>
      </c>
      <c r="L102" s="73">
        <f t="shared" si="18"/>
        <v>173892241.47168076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99369598.931601495</v>
      </c>
      <c r="Q102" s="73">
        <f>P102/SUMIFS(FinParameters!$H$8:$H$39,FinParameters!$B$8:$B$39,Financials!$E102,FinParameters!$C$8:$C$39,Financials!$F102)</f>
        <v>26167121.126550697</v>
      </c>
      <c r="R102" s="73">
        <f t="shared" si="31"/>
        <v>33225012.486258354</v>
      </c>
      <c r="S102" s="12">
        <f t="shared" si="20"/>
        <v>0.50230887018566484</v>
      </c>
      <c r="T102" s="115">
        <f t="shared" si="21"/>
        <v>169847393.67772135</v>
      </c>
      <c r="U102" s="73">
        <f>T102/SUMIFS(FinParameters!$L$8:$L$39,FinParameters!$B$8:$B$39,Financials!$E102,FinParameters!$C$8:$C$39,Financials!$F102)</f>
        <v>120205619.63467182</v>
      </c>
      <c r="V102" s="73">
        <f t="shared" si="22"/>
        <v>120205619.63467182</v>
      </c>
      <c r="W102" s="12"/>
      <c r="X102" s="73">
        <f t="shared" si="23"/>
        <v>269216992.60932279</v>
      </c>
      <c r="Y102" s="73">
        <f t="shared" si="24"/>
        <v>146372740.76122251</v>
      </c>
      <c r="Z102" s="73">
        <f t="shared" si="24"/>
        <v>153430632.12093017</v>
      </c>
      <c r="AA102" s="12">
        <f t="shared" si="25"/>
        <v>2.3196249363160439</v>
      </c>
      <c r="AB102" s="115">
        <f t="shared" si="26"/>
        <v>-120531702.3067403</v>
      </c>
      <c r="AC102" s="73">
        <f>AB102/SUMIFS(FinParameters!$L$8:$L$39,FinParameters!$B$8:$B$39,Financials!$E102,FinParameters!$C$8:$C$39,Financials!$F102)</f>
        <v>-85303563.673723698</v>
      </c>
      <c r="AD102" s="73">
        <f t="shared" si="27"/>
        <v>-85303563.673723698</v>
      </c>
      <c r="AE102" s="12"/>
      <c r="AF102" s="73">
        <f t="shared" si="28"/>
        <v>148685290.3025825</v>
      </c>
      <c r="AG102" s="73">
        <f t="shared" si="29"/>
        <v>61069177.087498814</v>
      </c>
      <c r="AH102" s="73">
        <f t="shared" si="29"/>
        <v>68127068.447206467</v>
      </c>
      <c r="AI102" s="12">
        <f t="shared" si="30"/>
        <v>1.0299719464343691</v>
      </c>
      <c r="AL102" s="73">
        <f>Summary!G102</f>
        <v>11358543.937722774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-11121458.053075179</v>
      </c>
      <c r="AN102" s="20">
        <f>Summary!I102</f>
        <v>10237146.299096204</v>
      </c>
      <c r="AP102" s="12">
        <v>1</v>
      </c>
    </row>
    <row r="103" spans="1:42" x14ac:dyDescent="0.3">
      <c r="A103">
        <v>99</v>
      </c>
      <c r="B103" t="str">
        <f>Summary!B103</f>
        <v>Snowy Delayed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104137247.84831157</v>
      </c>
      <c r="H103" s="73">
        <f>SUMIFS(AM$5:AM103,$F$5:$F103,$F103,$D$5:$D103,$D103)</f>
        <v>-50046919.834873199</v>
      </c>
      <c r="I103" s="20">
        <f>SUMIFS(AN$5:AN103,$F$5:$F103,$F103,$D$5:$D103,$D103)</f>
        <v>102956161.34951858</v>
      </c>
      <c r="J103" s="73">
        <f t="shared" si="16"/>
        <v>102956161.34951858</v>
      </c>
      <c r="K103" s="73">
        <f t="shared" si="17"/>
        <v>207093409.19783014</v>
      </c>
      <c r="L103" s="73">
        <f t="shared" si="18"/>
        <v>157046489.36295694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77749210.180420354</v>
      </c>
      <c r="Q103" s="73">
        <f>P103/SUMIFS(FinParameters!$H$8:$H$39,FinParameters!$B$8:$B$39,Financials!$E103,FinParameters!$C$8:$C$39,Financials!$F103)</f>
        <v>20473797.038117111</v>
      </c>
      <c r="R103" s="73">
        <f t="shared" si="31"/>
        <v>11604623.735077213</v>
      </c>
      <c r="S103" s="12">
        <f t="shared" si="20"/>
        <v>0.17544328808626525</v>
      </c>
      <c r="T103" s="115">
        <f t="shared" si="21"/>
        <v>104137247.84831157</v>
      </c>
      <c r="U103" s="73">
        <f>T103/SUMIFS(FinParameters!$L$8:$L$39,FinParameters!$B$8:$B$39,Financials!$E103,FinParameters!$C$8:$C$39,Financials!$F103)</f>
        <v>73700762.393845558</v>
      </c>
      <c r="V103" s="73">
        <f t="shared" si="22"/>
        <v>73700762.393845558</v>
      </c>
      <c r="W103" s="12"/>
      <c r="X103" s="73">
        <f t="shared" si="23"/>
        <v>181886458.02873191</v>
      </c>
      <c r="Y103" s="73">
        <f t="shared" si="24"/>
        <v>94174559.431962669</v>
      </c>
      <c r="Z103" s="73">
        <f t="shared" si="24"/>
        <v>85305386.128922775</v>
      </c>
      <c r="AA103" s="12">
        <f t="shared" si="25"/>
        <v>1.289680542479658</v>
      </c>
      <c r="AB103" s="115">
        <f t="shared" si="26"/>
        <v>-50046919.834873199</v>
      </c>
      <c r="AC103" s="73">
        <f>AB103/SUMIFS(FinParameters!$L$8:$L$39,FinParameters!$B$8:$B$39,Financials!$E103,FinParameters!$C$8:$C$39,Financials!$F103)</f>
        <v>-35419566.231158368</v>
      </c>
      <c r="AD103" s="73">
        <f t="shared" si="27"/>
        <v>-35419566.231158368</v>
      </c>
      <c r="AE103" s="12"/>
      <c r="AF103" s="73">
        <f t="shared" si="28"/>
        <v>131839538.19385871</v>
      </c>
      <c r="AG103" s="73">
        <f t="shared" si="29"/>
        <v>58754993.200804301</v>
      </c>
      <c r="AH103" s="73">
        <f t="shared" si="29"/>
        <v>49885819.897764407</v>
      </c>
      <c r="AI103" s="12">
        <f t="shared" si="30"/>
        <v>0.75419354143193951</v>
      </c>
      <c r="AL103" s="73">
        <f>Summary!G103</f>
        <v>8025783.6129587814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-5032965.6126225628</v>
      </c>
      <c r="AN103" s="20">
        <f>Summary!I103</f>
        <v>8789206.5017785896</v>
      </c>
      <c r="AP103" s="12">
        <v>1</v>
      </c>
    </row>
    <row r="104" spans="1:42" x14ac:dyDescent="0.3">
      <c r="A104">
        <v>100</v>
      </c>
      <c r="B104" t="str">
        <f>Summary!B104</f>
        <v>Snowy Delayed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56383314.139697529</v>
      </c>
      <c r="H104" s="73">
        <f>SUMIFS(AM$5:AM104,$F$5:$F104,$F104,$D$5:$D104,$D104)</f>
        <v>172901.63277600933</v>
      </c>
      <c r="I104" s="20">
        <f>SUMIFS(AN$5:AN104,$F$5:$F104,$F104,$D$5:$D104,$D104)</f>
        <v>89723987.728492737</v>
      </c>
      <c r="J104" s="73">
        <f t="shared" si="16"/>
        <v>89723987.728492737</v>
      </c>
      <c r="K104" s="73">
        <f t="shared" si="17"/>
        <v>146107301.86819026</v>
      </c>
      <c r="L104" s="73">
        <f t="shared" si="18"/>
        <v>146280203.50096628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64517036.559394509</v>
      </c>
      <c r="Q104" s="73">
        <f>P104/SUMIFS(FinParameters!$H$8:$H$39,FinParameters!$B$8:$B$39,Financials!$E104,FinParameters!$C$8:$C$39,Financials!$F104)</f>
        <v>16989352.161296554</v>
      </c>
      <c r="R104" s="73">
        <f t="shared" si="31"/>
        <v>-1627549.8859486328</v>
      </c>
      <c r="S104" s="12">
        <f t="shared" si="20"/>
        <v>-2.4605942427253912E-2</v>
      </c>
      <c r="T104" s="115">
        <f t="shared" si="21"/>
        <v>56383314.139697529</v>
      </c>
      <c r="U104" s="73">
        <f>T104/SUMIFS(FinParameters!$L$8:$L$39,FinParameters!$B$8:$B$39,Financials!$E104,FinParameters!$C$8:$C$39,Financials!$F104)</f>
        <v>39904004.803741075</v>
      </c>
      <c r="V104" s="73">
        <f t="shared" si="22"/>
        <v>39904004.803741075</v>
      </c>
      <c r="W104" s="12"/>
      <c r="X104" s="73">
        <f t="shared" si="23"/>
        <v>120900350.69909203</v>
      </c>
      <c r="Y104" s="73">
        <f t="shared" si="24"/>
        <v>56893356.965037629</v>
      </c>
      <c r="Z104" s="73">
        <f t="shared" si="24"/>
        <v>38276454.917792439</v>
      </c>
      <c r="AA104" s="12">
        <f t="shared" si="25"/>
        <v>0.57867857333148787</v>
      </c>
      <c r="AB104" s="115">
        <f t="shared" si="26"/>
        <v>172901.63277600933</v>
      </c>
      <c r="AC104" s="73">
        <f>AB104/SUMIFS(FinParameters!$L$8:$L$39,FinParameters!$B$8:$B$39,Financials!$E104,FinParameters!$C$8:$C$39,Financials!$F104)</f>
        <v>122367.1877068836</v>
      </c>
      <c r="AD104" s="73">
        <f t="shared" si="27"/>
        <v>122367.1877068836</v>
      </c>
      <c r="AE104" s="12"/>
      <c r="AF104" s="73">
        <f t="shared" si="28"/>
        <v>121073252.33186804</v>
      </c>
      <c r="AG104" s="73">
        <f t="shared" si="29"/>
        <v>57015724.152744509</v>
      </c>
      <c r="AH104" s="73">
        <f t="shared" si="29"/>
        <v>38398822.10549932</v>
      </c>
      <c r="AI104" s="12">
        <f t="shared" si="30"/>
        <v>0.58052856883804371</v>
      </c>
      <c r="AL104" s="73">
        <f>Summary!G104</f>
        <v>4804942.7065602122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3.1121771826292388E-9</v>
      </c>
      <c r="AN104" s="20">
        <f>Summary!I104</f>
        <v>7745286.5024522841</v>
      </c>
      <c r="AP104" s="12">
        <v>1</v>
      </c>
    </row>
    <row r="105" spans="1:42" x14ac:dyDescent="0.3">
      <c r="A105">
        <v>101</v>
      </c>
      <c r="B105" t="str">
        <f>Summary!B105</f>
        <v>Snowy Delayed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16951022.290338151</v>
      </c>
      <c r="H105" s="73">
        <f>SUMIFS(AM$5:AM105,$F$5:$F105,$F105,$D$5:$D105,$D105)</f>
        <v>49664298.649012923</v>
      </c>
      <c r="I105" s="20">
        <f>SUMIFS(AN$5:AN105,$F$5:$F105,$F105,$D$5:$D105,$D105)</f>
        <v>77341506.819755435</v>
      </c>
      <c r="J105" s="73">
        <f t="shared" si="16"/>
        <v>77341506.819755435</v>
      </c>
      <c r="K105" s="73">
        <f t="shared" si="17"/>
        <v>94292529.110093594</v>
      </c>
      <c r="L105" s="73">
        <f t="shared" si="18"/>
        <v>143956827.75910652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52134555.650657207</v>
      </c>
      <c r="Q105" s="73">
        <f>P105/SUMIFS(FinParameters!$H$8:$H$39,FinParameters!$B$8:$B$39,Financials!$E105,FinParameters!$C$8:$C$39,Financials!$F105)</f>
        <v>13728657.932177676</v>
      </c>
      <c r="R105" s="73">
        <f t="shared" si="31"/>
        <v>-14010030.794685934</v>
      </c>
      <c r="S105" s="12">
        <f t="shared" si="20"/>
        <v>-0.2118091826949853</v>
      </c>
      <c r="T105" s="115">
        <f t="shared" si="21"/>
        <v>16951022.290338151</v>
      </c>
      <c r="U105" s="73">
        <f>T105/SUMIFS(FinParameters!$L$8:$L$39,FinParameters!$B$8:$B$39,Financials!$E105,FinParameters!$C$8:$C$39,Financials!$F105)</f>
        <v>11996699.470805608</v>
      </c>
      <c r="V105" s="73">
        <f t="shared" si="22"/>
        <v>11996699.470805608</v>
      </c>
      <c r="W105" s="12"/>
      <c r="X105" s="73">
        <f t="shared" si="23"/>
        <v>69085577.940995365</v>
      </c>
      <c r="Y105" s="73">
        <f t="shared" si="24"/>
        <v>25725357.402983285</v>
      </c>
      <c r="Z105" s="73">
        <f t="shared" si="24"/>
        <v>-2013331.323880326</v>
      </c>
      <c r="AA105" s="12">
        <f t="shared" si="25"/>
        <v>-3.043833867710383E-2</v>
      </c>
      <c r="AB105" s="115">
        <f t="shared" si="26"/>
        <v>49664298.649012923</v>
      </c>
      <c r="AC105" s="73">
        <f>AB105/SUMIFS(FinParameters!$L$8:$L$39,FinParameters!$B$8:$B$39,Financials!$E105,FinParameters!$C$8:$C$39,Financials!$F105)</f>
        <v>35148774.812251121</v>
      </c>
      <c r="AD105" s="73">
        <f t="shared" si="27"/>
        <v>35148774.812251121</v>
      </c>
      <c r="AE105" s="12"/>
      <c r="AF105" s="73">
        <f t="shared" si="28"/>
        <v>118749876.59000829</v>
      </c>
      <c r="AG105" s="73">
        <f t="shared" si="29"/>
        <v>60874132.215234406</v>
      </c>
      <c r="AH105" s="73">
        <f t="shared" si="29"/>
        <v>33135443.488370795</v>
      </c>
      <c r="AI105" s="12">
        <f t="shared" si="30"/>
        <v>0.5009547306755241</v>
      </c>
      <c r="AL105" s="73">
        <f>Summary!G105</f>
        <v>251483.26074101179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6034546.9996733218</v>
      </c>
      <c r="AN105" s="20">
        <f>Summary!I105</f>
        <v>6489037.2060322538</v>
      </c>
      <c r="AP105" s="12">
        <v>1</v>
      </c>
    </row>
    <row r="106" spans="1:42" x14ac:dyDescent="0.3">
      <c r="A106">
        <v>102</v>
      </c>
      <c r="B106" t="str">
        <f>Summary!B106</f>
        <v>Snowy Delayed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-27368318.146197978</v>
      </c>
      <c r="H106" s="73">
        <f>SUMIFS(AM$5:AM106,$F$5:$F106,$F106,$D$5:$D106,$D106)</f>
        <v>115673234.45010746</v>
      </c>
      <c r="I106" s="20">
        <f>SUMIFS(AN$5:AN106,$F$5:$F106,$F106,$D$5:$D106,$D106)</f>
        <v>61531889.266099319</v>
      </c>
      <c r="J106" s="73">
        <f t="shared" si="16"/>
        <v>61531889.266099319</v>
      </c>
      <c r="K106" s="73">
        <f t="shared" si="17"/>
        <v>34163571.119901344</v>
      </c>
      <c r="L106" s="73">
        <f t="shared" si="18"/>
        <v>149836805.57000881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36324938.097001091</v>
      </c>
      <c r="Q106" s="73">
        <f>P106/SUMIFS(FinParameters!$H$8:$H$39,FinParameters!$B$8:$B$39,Financials!$E106,FinParameters!$C$8:$C$39,Financials!$F106)</f>
        <v>9565491.5116739962</v>
      </c>
      <c r="R106" s="73">
        <f t="shared" si="31"/>
        <v>-29819648.34834205</v>
      </c>
      <c r="S106" s="12">
        <f t="shared" si="20"/>
        <v>-0.45082522925716284</v>
      </c>
      <c r="T106" s="115">
        <f t="shared" si="21"/>
        <v>-27368318.146197978</v>
      </c>
      <c r="U106" s="73">
        <f>T106/SUMIFS(FinParameters!$L$8:$L$39,FinParameters!$B$8:$B$39,Financials!$E106,FinParameters!$C$8:$C$39,Financials!$F106)</f>
        <v>-19369303.054275144</v>
      </c>
      <c r="V106" s="73">
        <f t="shared" si="22"/>
        <v>-19369303.054275144</v>
      </c>
      <c r="W106" s="12"/>
      <c r="X106" s="73">
        <f t="shared" si="23"/>
        <v>8956619.9508031122</v>
      </c>
      <c r="Y106" s="73">
        <f t="shared" si="24"/>
        <v>-9803811.5426011477</v>
      </c>
      <c r="Z106" s="73">
        <f t="shared" si="24"/>
        <v>-49188951.402617194</v>
      </c>
      <c r="AA106" s="12">
        <f t="shared" si="25"/>
        <v>-0.74365800810113469</v>
      </c>
      <c r="AB106" s="115">
        <f t="shared" si="26"/>
        <v>115673234.45010746</v>
      </c>
      <c r="AC106" s="73">
        <f>AB106/SUMIFS(FinParameters!$L$8:$L$39,FinParameters!$B$8:$B$39,Financials!$E106,FinParameters!$C$8:$C$39,Financials!$F106)</f>
        <v>81865093.841859043</v>
      </c>
      <c r="AD106" s="73">
        <f t="shared" si="27"/>
        <v>81865093.841859043</v>
      </c>
      <c r="AE106" s="12"/>
      <c r="AF106" s="73">
        <f t="shared" si="28"/>
        <v>124629854.40091057</v>
      </c>
      <c r="AG106" s="73">
        <f t="shared" si="29"/>
        <v>72061282.299257889</v>
      </c>
      <c r="AH106" s="73">
        <f t="shared" si="29"/>
        <v>32676142.439241849</v>
      </c>
      <c r="AI106" s="12">
        <f t="shared" si="30"/>
        <v>0.49401083588666667</v>
      </c>
      <c r="AL106" s="73">
        <f>Summary!G106</f>
        <v>-5207144.4151549069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14346473.654232152</v>
      </c>
      <c r="AN106" s="20">
        <f>Summary!I106</f>
        <v>4866673.2404047446</v>
      </c>
      <c r="AP106" s="12">
        <v>1</v>
      </c>
    </row>
    <row r="107" spans="1:42" x14ac:dyDescent="0.3">
      <c r="A107">
        <v>103</v>
      </c>
      <c r="B107" t="str">
        <f>Summary!B107</f>
        <v>Snowy Delayed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-82019184.151077136</v>
      </c>
      <c r="H107" s="73">
        <f>SUMIFS(AM$5:AM107,$F$5:$F107,$F107,$D$5:$D107,$D107)</f>
        <v>248282188.6576077</v>
      </c>
      <c r="I107" s="20">
        <f>SUMIFS(AN$5:AN107,$F$5:$F107,$F107,$D$5:$D107,$D107)</f>
        <v>37362685.28666836</v>
      </c>
      <c r="J107" s="73">
        <f t="shared" si="16"/>
        <v>37362685.28666836</v>
      </c>
      <c r="K107" s="73">
        <f t="shared" si="17"/>
        <v>-44656498.864408776</v>
      </c>
      <c r="L107" s="73">
        <f t="shared" si="18"/>
        <v>203625689.79319894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12155734.117570128</v>
      </c>
      <c r="Q107" s="73">
        <f>P107/SUMIFS(FinParameters!$H$8:$H$39,FinParameters!$B$8:$B$39,Financials!$E107,FinParameters!$C$8:$C$39,Financials!$F107)</f>
        <v>3200984.7121909484</v>
      </c>
      <c r="R107" s="73">
        <f t="shared" si="31"/>
        <v>-53988852.327773012</v>
      </c>
      <c r="S107" s="12">
        <f t="shared" si="20"/>
        <v>-0.81622480733756331</v>
      </c>
      <c r="T107" s="115">
        <f t="shared" si="21"/>
        <v>-82019184.151077136</v>
      </c>
      <c r="U107" s="73">
        <f>T107/SUMIFS(FinParameters!$L$8:$L$39,FinParameters!$B$8:$B$39,Financials!$E107,FinParameters!$C$8:$C$39,Financials!$F107)</f>
        <v>-58047207.19776164</v>
      </c>
      <c r="V107" s="73">
        <f t="shared" si="22"/>
        <v>-58047207.19776164</v>
      </c>
      <c r="W107" s="12"/>
      <c r="X107" s="73">
        <f t="shared" si="23"/>
        <v>-69863450.033507004</v>
      </c>
      <c r="Y107" s="73">
        <f t="shared" si="24"/>
        <v>-54846222.485570692</v>
      </c>
      <c r="Z107" s="73">
        <f t="shared" si="24"/>
        <v>-112036059.52553466</v>
      </c>
      <c r="AA107" s="12">
        <f t="shared" si="25"/>
        <v>-1.6938054275705956</v>
      </c>
      <c r="AB107" s="115">
        <f t="shared" si="26"/>
        <v>248282188.6576077</v>
      </c>
      <c r="AC107" s="73">
        <f>AB107/SUMIFS(FinParameters!$L$8:$L$39,FinParameters!$B$8:$B$39,Financials!$E107,FinParameters!$C$8:$C$39,Financials!$F107)</f>
        <v>175716057.13579422</v>
      </c>
      <c r="AD107" s="73">
        <f t="shared" si="27"/>
        <v>175716057.13579422</v>
      </c>
      <c r="AE107" s="12"/>
      <c r="AF107" s="73">
        <f t="shared" si="28"/>
        <v>178418738.62410069</v>
      </c>
      <c r="AG107" s="73">
        <f t="shared" si="29"/>
        <v>120869834.65022352</v>
      </c>
      <c r="AH107" s="73">
        <f t="shared" si="29"/>
        <v>63679997.610259563</v>
      </c>
      <c r="AI107" s="12">
        <f t="shared" si="30"/>
        <v>0.96273937191942183</v>
      </c>
      <c r="AL107" s="73">
        <f>Summary!G107</f>
        <v>-9432885.5968844593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24881631.072753306</v>
      </c>
      <c r="AN107" s="20">
        <f>Summary!I107</f>
        <v>3146706.0028533326</v>
      </c>
      <c r="AP107" s="12">
        <v>1</v>
      </c>
    </row>
    <row r="108" spans="1:42" x14ac:dyDescent="0.3">
      <c r="A108">
        <v>104</v>
      </c>
      <c r="B108" t="str">
        <f>Summary!B108</f>
        <v>Snowy Delayed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62380772.185056686</v>
      </c>
      <c r="H108" s="73">
        <f>SUMIFS(AM$5:AM108,$F$5:$F108,$F108,$D$5:$D108,$D108)</f>
        <v>-818409.92425842688</v>
      </c>
      <c r="I108" s="20">
        <f>SUMIFS(AN$5:AN108,$F$5:$F108,$F108,$D$5:$D108,$D108)</f>
        <v>90889883.168653026</v>
      </c>
      <c r="J108" s="73">
        <f t="shared" si="16"/>
        <v>90889883.168653026</v>
      </c>
      <c r="K108" s="73">
        <f t="shared" si="17"/>
        <v>153270655.3537097</v>
      </c>
      <c r="L108" s="73">
        <f t="shared" si="18"/>
        <v>152452245.42945129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65682931.999554798</v>
      </c>
      <c r="Q108" s="73">
        <f>P108/SUMIFS(FinParameters!$H$8:$H$39,FinParameters!$B$8:$B$39,Financials!$E108,FinParameters!$C$8:$C$39,Financials!$F108)</f>
        <v>17296368.869943704</v>
      </c>
      <c r="R108" s="73">
        <f t="shared" si="31"/>
        <v>-461654.44578834344</v>
      </c>
      <c r="S108" s="12">
        <f t="shared" si="20"/>
        <v>-6.9794743696798157E-3</v>
      </c>
      <c r="T108" s="115">
        <f t="shared" si="21"/>
        <v>62380772.185056686</v>
      </c>
      <c r="U108" s="73">
        <f>T108/SUMIFS(FinParameters!$L$8:$L$39,FinParameters!$B$8:$B$39,Financials!$E108,FinParameters!$C$8:$C$39,Financials!$F108)</f>
        <v>44148568.96787113</v>
      </c>
      <c r="V108" s="73">
        <f t="shared" si="22"/>
        <v>44148568.96787113</v>
      </c>
      <c r="W108" s="12"/>
      <c r="X108" s="73">
        <f t="shared" si="23"/>
        <v>128063704.18461147</v>
      </c>
      <c r="Y108" s="73">
        <f t="shared" si="24"/>
        <v>61444937.837814838</v>
      </c>
      <c r="Z108" s="73">
        <f t="shared" si="24"/>
        <v>43686914.522082783</v>
      </c>
      <c r="AA108" s="12">
        <f t="shared" si="25"/>
        <v>0.66047603998828119</v>
      </c>
      <c r="AB108" s="115">
        <f t="shared" si="26"/>
        <v>-818409.92425842688</v>
      </c>
      <c r="AC108" s="73">
        <f>AB108/SUMIFS(FinParameters!$L$8:$L$39,FinParameters!$B$8:$B$39,Financials!$E108,FinParameters!$C$8:$C$39,Financials!$F108)</f>
        <v>-579210.9606775383</v>
      </c>
      <c r="AD108" s="73">
        <f t="shared" si="27"/>
        <v>-579210.9606775383</v>
      </c>
      <c r="AE108" s="12"/>
      <c r="AF108" s="73">
        <f t="shared" si="28"/>
        <v>127245294.26035304</v>
      </c>
      <c r="AG108" s="73">
        <f t="shared" si="29"/>
        <v>60865726.877137296</v>
      </c>
      <c r="AH108" s="73">
        <f t="shared" si="29"/>
        <v>43107703.561405241</v>
      </c>
      <c r="AI108" s="12">
        <f t="shared" si="30"/>
        <v>0.65171929976501053</v>
      </c>
      <c r="AL108" s="73">
        <f>Summary!G108</f>
        <v>4041838.1247623321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659790.49253198493</v>
      </c>
      <c r="AN108" s="20">
        <f>Summary!I108</f>
        <v>7648920.2524341205</v>
      </c>
      <c r="AP108" s="12">
        <v>1</v>
      </c>
    </row>
    <row r="109" spans="1:42" x14ac:dyDescent="0.3">
      <c r="A109">
        <v>105</v>
      </c>
      <c r="B109" t="str">
        <f>Summary!B109</f>
        <v>Snowy Delayed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306352233.9719491</v>
      </c>
      <c r="H109" s="73">
        <f>SUMIFS(AM$5:AM109,$F$5:$F109,$F109,$D$5:$D109,$D109)</f>
        <v>-298903293.31271708</v>
      </c>
      <c r="I109" s="20">
        <f>SUMIFS(AN$5:AN109,$F$5:$F109,$F109,$D$5:$D109,$D109)</f>
        <v>185614548.40803054</v>
      </c>
      <c r="J109" s="73">
        <f t="shared" si="16"/>
        <v>185614548.40803054</v>
      </c>
      <c r="K109" s="73">
        <f t="shared" si="17"/>
        <v>491966782.37997961</v>
      </c>
      <c r="L109" s="73">
        <f t="shared" si="18"/>
        <v>193063489.06726256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158366798.45970485</v>
      </c>
      <c r="Q109" s="73">
        <f>P109/SUMIFS(FinParameters!$H$8:$H$39,FinParameters!$B$8:$B$39,Financials!$E109,FinParameters!$C$8:$C$39,Financials!$F109)</f>
        <v>37911752.435302004</v>
      </c>
      <c r="R109" s="73">
        <f t="shared" si="31"/>
        <v>91026046.768538952</v>
      </c>
      <c r="S109" s="12">
        <f t="shared" si="20"/>
        <v>1.3517230574733874</v>
      </c>
      <c r="T109" s="115">
        <f t="shared" si="21"/>
        <v>306352233.9719491</v>
      </c>
      <c r="U109" s="73">
        <f>T109/SUMIFS(FinParameters!$L$8:$L$39,FinParameters!$B$8:$B$39,Financials!$E109,FinParameters!$C$8:$C$39,Financials!$F109)</f>
        <v>211525665.81830922</v>
      </c>
      <c r="V109" s="73">
        <f t="shared" si="22"/>
        <v>211525665.81830922</v>
      </c>
      <c r="W109" s="12"/>
      <c r="X109" s="73">
        <f t="shared" si="23"/>
        <v>464719032.43165392</v>
      </c>
      <c r="Y109" s="73">
        <f t="shared" si="24"/>
        <v>249437418.25361121</v>
      </c>
      <c r="Z109" s="73">
        <f t="shared" si="24"/>
        <v>302551712.58684814</v>
      </c>
      <c r="AA109" s="12">
        <f t="shared" si="25"/>
        <v>4.4928472728429378</v>
      </c>
      <c r="AB109" s="115">
        <f t="shared" si="26"/>
        <v>-298903293.31271708</v>
      </c>
      <c r="AC109" s="73">
        <f>AB109/SUMIFS(FinParameters!$L$8:$L$39,FinParameters!$B$8:$B$39,Financials!$E109,FinParameters!$C$8:$C$39,Financials!$F109)</f>
        <v>-206382428.85817203</v>
      </c>
      <c r="AD109" s="73">
        <f t="shared" si="27"/>
        <v>-206382428.85817203</v>
      </c>
      <c r="AE109" s="12"/>
      <c r="AF109" s="73">
        <f t="shared" si="28"/>
        <v>165815739.11893684</v>
      </c>
      <c r="AG109" s="73">
        <f t="shared" si="29"/>
        <v>43054989.395439178</v>
      </c>
      <c r="AH109" s="73">
        <f t="shared" si="29"/>
        <v>96169283.728676111</v>
      </c>
      <c r="AI109" s="12">
        <f t="shared" si="30"/>
        <v>1.4280993501486574</v>
      </c>
      <c r="AL109" s="73">
        <f>Summary!G109</f>
        <v>21210819.499024481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-24180643.472973898</v>
      </c>
      <c r="AN109" s="20">
        <f>Summary!I109</f>
        <v>14476324.599621875</v>
      </c>
      <c r="AP109" s="12">
        <v>1</v>
      </c>
    </row>
    <row r="110" spans="1:42" x14ac:dyDescent="0.3">
      <c r="A110">
        <v>106</v>
      </c>
      <c r="B110" t="str">
        <f>Summary!B110</f>
        <v>Snowy Delayed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181217416.16245767</v>
      </c>
      <c r="H110" s="73">
        <f>SUMIFS(AM$5:AM110,$F$5:$F110,$F110,$D$5:$D110,$D110)</f>
        <v>-129902905.80921513</v>
      </c>
      <c r="I110" s="20">
        <f>SUMIFS(AN$5:AN110,$F$5:$F110,$F110,$D$5:$D110,$D110)</f>
        <v>135013584.82535756</v>
      </c>
      <c r="J110" s="73">
        <f t="shared" si="16"/>
        <v>135013584.82535756</v>
      </c>
      <c r="K110" s="73">
        <f t="shared" si="17"/>
        <v>316231000.98781526</v>
      </c>
      <c r="L110" s="73">
        <f t="shared" si="18"/>
        <v>186328095.1786001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107765834.87703186</v>
      </c>
      <c r="Q110" s="73">
        <f>P110/SUMIFS(FinParameters!$H$8:$H$39,FinParameters!$B$8:$B$39,Financials!$E110,FinParameters!$C$8:$C$39,Financials!$F110)</f>
        <v>25798284.063191518</v>
      </c>
      <c r="R110" s="73">
        <f t="shared" si="31"/>
        <v>40425083.185865976</v>
      </c>
      <c r="S110" s="12">
        <f t="shared" si="20"/>
        <v>0.600306384628153</v>
      </c>
      <c r="T110" s="115">
        <f t="shared" si="21"/>
        <v>181217416.16245767</v>
      </c>
      <c r="U110" s="73">
        <f>T110/SUMIFS(FinParameters!$L$8:$L$39,FinParameters!$B$8:$B$39,Financials!$E110,FinParameters!$C$8:$C$39,Financials!$F110)</f>
        <v>125124384.15953363</v>
      </c>
      <c r="V110" s="73">
        <f t="shared" si="22"/>
        <v>125124384.15953363</v>
      </c>
      <c r="W110" s="12"/>
      <c r="X110" s="73">
        <f t="shared" si="23"/>
        <v>288983251.03948957</v>
      </c>
      <c r="Y110" s="73">
        <f t="shared" si="24"/>
        <v>150922668.22272515</v>
      </c>
      <c r="Z110" s="73">
        <f t="shared" si="24"/>
        <v>165549467.34539962</v>
      </c>
      <c r="AA110" s="12">
        <f t="shared" si="25"/>
        <v>2.4583846064658239</v>
      </c>
      <c r="AB110" s="115">
        <f t="shared" si="26"/>
        <v>-129902905.80921513</v>
      </c>
      <c r="AC110" s="73">
        <f>AB110/SUMIFS(FinParameters!$L$8:$L$39,FinParameters!$B$8:$B$39,Financials!$E110,FinParameters!$C$8:$C$39,Financials!$F110)</f>
        <v>-89693482.194562092</v>
      </c>
      <c r="AD110" s="73">
        <f t="shared" si="27"/>
        <v>-89693482.194562092</v>
      </c>
      <c r="AE110" s="12"/>
      <c r="AF110" s="73">
        <f t="shared" si="28"/>
        <v>159080345.23027444</v>
      </c>
      <c r="AG110" s="73">
        <f t="shared" si="29"/>
        <v>61229186.028163061</v>
      </c>
      <c r="AH110" s="73">
        <f t="shared" si="29"/>
        <v>75855985.150837526</v>
      </c>
      <c r="AI110" s="12">
        <f t="shared" si="30"/>
        <v>1.1264499318143</v>
      </c>
      <c r="AL110" s="73">
        <f>Summary!G110</f>
        <v>11370022.484736325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-9371203.502474824</v>
      </c>
      <c r="AN110" s="20">
        <f>Summary!I110</f>
        <v>10437034.724657819</v>
      </c>
      <c r="AP110" s="12">
        <v>1</v>
      </c>
    </row>
    <row r="111" spans="1:42" x14ac:dyDescent="0.3">
      <c r="A111">
        <v>107</v>
      </c>
      <c r="B111" t="str">
        <f>Summary!B111</f>
        <v>Snowy Delayed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113451066.4161541</v>
      </c>
      <c r="H111" s="73">
        <f>SUMIFS(AM$5:AM111,$F$5:$F111,$F111,$D$5:$D111,$D111)</f>
        <v>-54301814.259387709</v>
      </c>
      <c r="I111" s="20">
        <f>SUMIFS(AN$5:AN111,$F$5:$F111,$F111,$D$5:$D111,$D111)</f>
        <v>112178065.44025064</v>
      </c>
      <c r="J111" s="73">
        <f t="shared" si="16"/>
        <v>112178065.44025064</v>
      </c>
      <c r="K111" s="73">
        <f t="shared" si="17"/>
        <v>225629131.85640472</v>
      </c>
      <c r="L111" s="73">
        <f t="shared" si="18"/>
        <v>171327317.59701702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84930315.491924942</v>
      </c>
      <c r="Q111" s="73">
        <f>P111/SUMIFS(FinParameters!$H$8:$H$39,FinParameters!$B$8:$B$39,Financials!$E111,FinParameters!$C$8:$C$39,Financials!$F111)</f>
        <v>20331642.279181514</v>
      </c>
      <c r="R111" s="73">
        <f t="shared" si="31"/>
        <v>17589563.800759051</v>
      </c>
      <c r="S111" s="12">
        <f t="shared" si="20"/>
        <v>0.26120236794247931</v>
      </c>
      <c r="T111" s="115">
        <f t="shared" si="21"/>
        <v>113451066.4161541</v>
      </c>
      <c r="U111" s="73">
        <f>T111/SUMIFS(FinParameters!$L$8:$L$39,FinParameters!$B$8:$B$39,Financials!$E111,FinParameters!$C$8:$C$39,Financials!$F111)</f>
        <v>78334053.747006655</v>
      </c>
      <c r="V111" s="73">
        <f t="shared" si="22"/>
        <v>78334053.747006655</v>
      </c>
      <c r="W111" s="12"/>
      <c r="X111" s="73">
        <f t="shared" si="23"/>
        <v>198381381.90807903</v>
      </c>
      <c r="Y111" s="73">
        <f t="shared" si="24"/>
        <v>98665696.026188165</v>
      </c>
      <c r="Z111" s="73">
        <f t="shared" si="24"/>
        <v>95923617.547765702</v>
      </c>
      <c r="AA111" s="12">
        <f t="shared" si="25"/>
        <v>1.4244512444364272</v>
      </c>
      <c r="AB111" s="115">
        <f t="shared" si="26"/>
        <v>-54301814.259387709</v>
      </c>
      <c r="AC111" s="73">
        <f>AB111/SUMIFS(FinParameters!$L$8:$L$39,FinParameters!$B$8:$B$39,Financials!$E111,FinParameters!$C$8:$C$39,Financials!$F111)</f>
        <v>-37493532.419975333</v>
      </c>
      <c r="AD111" s="73">
        <f t="shared" si="27"/>
        <v>-37493532.419975333</v>
      </c>
      <c r="AE111" s="12"/>
      <c r="AF111" s="73">
        <f t="shared" si="28"/>
        <v>144079567.64869133</v>
      </c>
      <c r="AG111" s="73">
        <f t="shared" si="29"/>
        <v>61172163.606212832</v>
      </c>
      <c r="AH111" s="73">
        <f t="shared" si="29"/>
        <v>58430085.127790369</v>
      </c>
      <c r="AI111" s="12">
        <f t="shared" si="30"/>
        <v>0.8676779462718045</v>
      </c>
      <c r="AL111" s="73">
        <f>Summary!G111</f>
        <v>9313818.5678425338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-4254894.4245145097</v>
      </c>
      <c r="AN111" s="20">
        <f>Summary!I111</f>
        <v>9221904.0907320585</v>
      </c>
      <c r="AP111" s="12">
        <v>1</v>
      </c>
    </row>
    <row r="112" spans="1:42" x14ac:dyDescent="0.3">
      <c r="A112">
        <v>108</v>
      </c>
      <c r="B112" t="str">
        <f>Summary!B112</f>
        <v>Snowy Delayed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62957601.363734871</v>
      </c>
      <c r="H112" s="73">
        <f>SUMIFS(AM$5:AM112,$F$5:$F112,$F112,$D$5:$D112,$D112)</f>
        <v>172901.63277600933</v>
      </c>
      <c r="I112" s="20">
        <f>SUMIFS(AN$5:AN112,$F$5:$F112,$F112,$D$5:$D112,$D112)</f>
        <v>97987742.563206807</v>
      </c>
      <c r="J112" s="73">
        <f t="shared" si="16"/>
        <v>97987742.563206807</v>
      </c>
      <c r="K112" s="73">
        <f t="shared" si="17"/>
        <v>160945343.92694169</v>
      </c>
      <c r="L112" s="73">
        <f t="shared" si="18"/>
        <v>161118245.55971768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70739992.614881128</v>
      </c>
      <c r="Q112" s="73">
        <f>P112/SUMIFS(FinParameters!$H$8:$H$39,FinParameters!$B$8:$B$39,Financials!$E112,FinParameters!$C$8:$C$39,Financials!$F112)</f>
        <v>16934591.804435875</v>
      </c>
      <c r="R112" s="73">
        <f t="shared" si="31"/>
        <v>3399240.9237152385</v>
      </c>
      <c r="S112" s="12">
        <f t="shared" si="20"/>
        <v>5.0478214726569028E-2</v>
      </c>
      <c r="T112" s="115">
        <f t="shared" si="21"/>
        <v>62957601.363734871</v>
      </c>
      <c r="U112" s="73">
        <f>T112/SUMIFS(FinParameters!$L$8:$L$39,FinParameters!$B$8:$B$39,Financials!$E112,FinParameters!$C$8:$C$39,Financials!$F112)</f>
        <v>43470055.282858118</v>
      </c>
      <c r="V112" s="73">
        <f t="shared" si="22"/>
        <v>43470055.282858118</v>
      </c>
      <c r="W112" s="12"/>
      <c r="X112" s="73">
        <f t="shared" si="23"/>
        <v>133697593.978616</v>
      </c>
      <c r="Y112" s="73">
        <f t="shared" si="24"/>
        <v>60404647.087293997</v>
      </c>
      <c r="Z112" s="73">
        <f t="shared" si="24"/>
        <v>46869296.20657336</v>
      </c>
      <c r="AA112" s="12">
        <f t="shared" si="25"/>
        <v>0.69600197546832421</v>
      </c>
      <c r="AB112" s="115">
        <f t="shared" si="26"/>
        <v>172901.63277600933</v>
      </c>
      <c r="AC112" s="73">
        <f>AB112/SUMIFS(FinParameters!$L$8:$L$39,FinParameters!$B$8:$B$39,Financials!$E112,FinParameters!$C$8:$C$39,Financials!$F112)</f>
        <v>119382.62215305719</v>
      </c>
      <c r="AD112" s="73">
        <f t="shared" si="27"/>
        <v>119382.62215305719</v>
      </c>
      <c r="AE112" s="12"/>
      <c r="AF112" s="73">
        <f t="shared" si="28"/>
        <v>133870495.61139201</v>
      </c>
      <c r="AG112" s="73">
        <f t="shared" si="29"/>
        <v>60524029.709447056</v>
      </c>
      <c r="AH112" s="73">
        <f t="shared" si="29"/>
        <v>46988678.828726418</v>
      </c>
      <c r="AI112" s="12">
        <f t="shared" si="30"/>
        <v>0.6977747893908739</v>
      </c>
      <c r="AL112" s="73">
        <f>Summary!G112</f>
        <v>6574287.2240373418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0</v>
      </c>
      <c r="AN112" s="20">
        <f>Summary!I112</f>
        <v>8263754.8347140662</v>
      </c>
      <c r="AP112" s="12">
        <v>1</v>
      </c>
    </row>
    <row r="113" spans="1:42" x14ac:dyDescent="0.3">
      <c r="A113">
        <v>109</v>
      </c>
      <c r="B113" t="str">
        <f>Summary!B113</f>
        <v>Snowy Delayed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17705504.728336606</v>
      </c>
      <c r="H113" s="73">
        <f>SUMIFS(AM$5:AM113,$F$5:$F113,$F113,$D$5:$D113,$D113)</f>
        <v>56634738.96008233</v>
      </c>
      <c r="I113" s="20">
        <f>SUMIFS(AN$5:AN113,$F$5:$F113,$F113,$D$5:$D113,$D113)</f>
        <v>84087355.099123612</v>
      </c>
      <c r="J113" s="73">
        <f t="shared" si="16"/>
        <v>84087355.099123612</v>
      </c>
      <c r="K113" s="73">
        <f t="shared" si="17"/>
        <v>101792859.82746021</v>
      </c>
      <c r="L113" s="73">
        <f t="shared" si="18"/>
        <v>158427598.78754255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56839605.150797926</v>
      </c>
      <c r="Q113" s="73">
        <f>P113/SUMIFS(FinParameters!$H$8:$H$39,FinParameters!$B$8:$B$39,Financials!$E113,FinParameters!$C$8:$C$39,Financials!$F113)</f>
        <v>13606949.562383568</v>
      </c>
      <c r="R113" s="73">
        <f t="shared" si="31"/>
        <v>-10501146.540367965</v>
      </c>
      <c r="S113" s="12">
        <f t="shared" si="20"/>
        <v>-0.15594044136198079</v>
      </c>
      <c r="T113" s="115">
        <f t="shared" si="21"/>
        <v>17705504.728336606</v>
      </c>
      <c r="U113" s="73">
        <f>T113/SUMIFS(FinParameters!$L$8:$L$39,FinParameters!$B$8:$B$39,Financials!$E113,FinParameters!$C$8:$C$39,Financials!$F113)</f>
        <v>12225041.181366239</v>
      </c>
      <c r="V113" s="73">
        <f t="shared" si="22"/>
        <v>12225041.181366239</v>
      </c>
      <c r="W113" s="12"/>
      <c r="X113" s="73">
        <f t="shared" si="23"/>
        <v>74545109.879134536</v>
      </c>
      <c r="Y113" s="73">
        <f t="shared" si="24"/>
        <v>25831990.743749805</v>
      </c>
      <c r="Z113" s="73">
        <f t="shared" si="24"/>
        <v>1723894.6409982741</v>
      </c>
      <c r="AA113" s="12">
        <f t="shared" si="25"/>
        <v>2.5599575260227211E-2</v>
      </c>
      <c r="AB113" s="115">
        <f t="shared" si="26"/>
        <v>56634738.96008233</v>
      </c>
      <c r="AC113" s="73">
        <f>AB113/SUMIFS(FinParameters!$L$8:$L$39,FinParameters!$B$8:$B$39,Financials!$E113,FinParameters!$C$8:$C$39,Financials!$F113)</f>
        <v>39104336.572503872</v>
      </c>
      <c r="AD113" s="73">
        <f t="shared" si="27"/>
        <v>39104336.572503872</v>
      </c>
      <c r="AE113" s="12"/>
      <c r="AF113" s="73">
        <f t="shared" si="28"/>
        <v>131179848.83921686</v>
      </c>
      <c r="AG113" s="73">
        <f t="shared" si="29"/>
        <v>64936327.316253677</v>
      </c>
      <c r="AH113" s="73">
        <f t="shared" si="29"/>
        <v>40828231.213502146</v>
      </c>
      <c r="AI113" s="12">
        <f t="shared" si="30"/>
        <v>0.60629307199815829</v>
      </c>
      <c r="AL113" s="73">
        <f>Summary!G113</f>
        <v>754482.43799845653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6970440.3110694094</v>
      </c>
      <c r="AN113" s="20">
        <f>Summary!I113</f>
        <v>6745848.279368178</v>
      </c>
      <c r="AP113" s="12">
        <v>1</v>
      </c>
    </row>
    <row r="114" spans="1:42" x14ac:dyDescent="0.3">
      <c r="A114">
        <v>110</v>
      </c>
      <c r="B114" t="str">
        <f>Summary!B114</f>
        <v>Snowy Delayed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-34132664.835859679</v>
      </c>
      <c r="H114" s="73">
        <f>SUMIFS(AM$5:AM114,$F$5:$F114,$F114,$D$5:$D114,$D114)</f>
        <v>133106145.03908083</v>
      </c>
      <c r="I114" s="20">
        <f>SUMIFS(AN$5:AN114,$F$5:$F114,$F114,$D$5:$D114,$D114)</f>
        <v>66266398.66873005</v>
      </c>
      <c r="J114" s="73">
        <f t="shared" si="16"/>
        <v>66266398.66873005</v>
      </c>
      <c r="K114" s="73">
        <f t="shared" si="17"/>
        <v>32133733.832870372</v>
      </c>
      <c r="L114" s="73">
        <f t="shared" si="18"/>
        <v>165239878.87195119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39018648.720404364</v>
      </c>
      <c r="Q114" s="73">
        <f>P114/SUMIFS(FinParameters!$H$8:$H$39,FinParameters!$B$8:$B$39,Financials!$E114,FinParameters!$C$8:$C$39,Financials!$F114)</f>
        <v>9340754.2807930838</v>
      </c>
      <c r="R114" s="73">
        <f t="shared" si="31"/>
        <v>-28322102.970761526</v>
      </c>
      <c r="S114" s="12">
        <f t="shared" si="20"/>
        <v>-0.42057895493431158</v>
      </c>
      <c r="T114" s="115">
        <f t="shared" si="21"/>
        <v>-34132664.835859679</v>
      </c>
      <c r="U114" s="73">
        <f>T114/SUMIFS(FinParameters!$L$8:$L$39,FinParameters!$B$8:$B$39,Financials!$E114,FinParameters!$C$8:$C$39,Financials!$F114)</f>
        <v>-23567429.432290338</v>
      </c>
      <c r="V114" s="73">
        <f t="shared" si="22"/>
        <v>-23567429.432290338</v>
      </c>
      <c r="W114" s="12"/>
      <c r="X114" s="73">
        <f t="shared" si="23"/>
        <v>4885983.8845446855</v>
      </c>
      <c r="Y114" s="73">
        <f t="shared" si="24"/>
        <v>-14226675.151497254</v>
      </c>
      <c r="Z114" s="73">
        <f t="shared" si="24"/>
        <v>-51889532.403051868</v>
      </c>
      <c r="AA114" s="12">
        <f t="shared" si="25"/>
        <v>-0.77055172536571204</v>
      </c>
      <c r="AB114" s="115">
        <f t="shared" si="26"/>
        <v>133106145.03908083</v>
      </c>
      <c r="AC114" s="73">
        <f>AB114/SUMIFS(FinParameters!$L$8:$L$39,FinParameters!$B$8:$B$39,Financials!$E114,FinParameters!$C$8:$C$39,Financials!$F114)</f>
        <v>91905208.553099811</v>
      </c>
      <c r="AD114" s="73">
        <f t="shared" si="27"/>
        <v>91905208.553099811</v>
      </c>
      <c r="AE114" s="12"/>
      <c r="AF114" s="73">
        <f t="shared" si="28"/>
        <v>137992128.92362553</v>
      </c>
      <c r="AG114" s="73">
        <f t="shared" si="29"/>
        <v>77678533.401602551</v>
      </c>
      <c r="AH114" s="73">
        <f t="shared" si="29"/>
        <v>40015676.150047943</v>
      </c>
      <c r="AI114" s="12">
        <f t="shared" si="30"/>
        <v>0.59422675193121444</v>
      </c>
      <c r="AL114" s="73">
        <f>Summary!G114</f>
        <v>-6764346.6896616975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17432910.588973373</v>
      </c>
      <c r="AN114" s="20">
        <f>Summary!I114</f>
        <v>4734509.4026307352</v>
      </c>
      <c r="AP114" s="12">
        <v>1</v>
      </c>
    </row>
    <row r="115" spans="1:42" x14ac:dyDescent="0.3">
      <c r="A115">
        <v>111</v>
      </c>
      <c r="B115" t="str">
        <f>Summary!B115</f>
        <v>Snowy Delayed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-93121949.162257135</v>
      </c>
      <c r="H115" s="73">
        <f>SUMIFS(AM$5:AM115,$F$5:$F115,$F115,$D$5:$D115,$D115)</f>
        <v>278239170.73892903</v>
      </c>
      <c r="I115" s="20">
        <f>SUMIFS(AN$5:AN115,$F$5:$F115,$F115,$D$5:$D115,$D115)</f>
        <v>40355480.000463769</v>
      </c>
      <c r="J115" s="73">
        <f t="shared" si="16"/>
        <v>40355480.000463769</v>
      </c>
      <c r="K115" s="73">
        <f t="shared" si="17"/>
        <v>-52766469.161793366</v>
      </c>
      <c r="L115" s="73">
        <f t="shared" si="18"/>
        <v>225472701.57713568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13107730.052138083</v>
      </c>
      <c r="Q115" s="73">
        <f>P115/SUMIFS(FinParameters!$H$8:$H$39,FinParameters!$B$8:$B$39,Financials!$E115,FinParameters!$C$8:$C$39,Financials!$F115)</f>
        <v>3137886.3597591058</v>
      </c>
      <c r="R115" s="73">
        <f t="shared" si="31"/>
        <v>-54233021.639027804</v>
      </c>
      <c r="S115" s="12">
        <f t="shared" si="20"/>
        <v>-0.80535218685630394</v>
      </c>
      <c r="T115" s="115">
        <f t="shared" si="21"/>
        <v>-93121949.162257135</v>
      </c>
      <c r="U115" s="73">
        <f>T115/SUMIFS(FinParameters!$L$8:$L$39,FinParameters!$B$8:$B$39,Financials!$E115,FinParameters!$C$8:$C$39,Financials!$F115)</f>
        <v>-64297498.48224964</v>
      </c>
      <c r="V115" s="73">
        <f t="shared" si="22"/>
        <v>-64297498.48224964</v>
      </c>
      <c r="W115" s="12"/>
      <c r="X115" s="73">
        <f t="shared" si="23"/>
        <v>-80014219.110119045</v>
      </c>
      <c r="Y115" s="73">
        <f t="shared" si="24"/>
        <v>-61159612.122490533</v>
      </c>
      <c r="Z115" s="73">
        <f t="shared" si="24"/>
        <v>-118530520.12127745</v>
      </c>
      <c r="AA115" s="12">
        <f t="shared" si="25"/>
        <v>-1.7601603359712257</v>
      </c>
      <c r="AB115" s="115">
        <f t="shared" si="26"/>
        <v>278239170.73892903</v>
      </c>
      <c r="AC115" s="73">
        <f>AB115/SUMIFS(FinParameters!$L$8:$L$39,FinParameters!$B$8:$B$39,Financials!$E115,FinParameters!$C$8:$C$39,Financials!$F115)</f>
        <v>192114563.9586724</v>
      </c>
      <c r="AD115" s="73">
        <f t="shared" si="27"/>
        <v>192114563.9586724</v>
      </c>
      <c r="AE115" s="12"/>
      <c r="AF115" s="73">
        <f t="shared" si="28"/>
        <v>198224951.62880999</v>
      </c>
      <c r="AG115" s="73">
        <f t="shared" si="29"/>
        <v>130954951.83618188</v>
      </c>
      <c r="AH115" s="73">
        <f t="shared" si="29"/>
        <v>73584043.837394953</v>
      </c>
      <c r="AI115" s="12">
        <f t="shared" si="30"/>
        <v>1.0927119461757966</v>
      </c>
      <c r="AL115" s="73">
        <f>Summary!G115</f>
        <v>-11102765.011180002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29956982.08132131</v>
      </c>
      <c r="AN115" s="20">
        <f>Summary!I115</f>
        <v>2992794.71379541</v>
      </c>
      <c r="AP115" s="12">
        <v>1</v>
      </c>
    </row>
    <row r="116" spans="1:42" x14ac:dyDescent="0.3">
      <c r="A116">
        <v>112</v>
      </c>
      <c r="B116" t="str">
        <f>Summary!B116</f>
        <v>Snowy Delayed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67105490.699533142</v>
      </c>
      <c r="H116" s="73">
        <f>SUMIFS(AM$5:AM116,$F$5:$F116,$F116,$D$5:$D116,$D116)</f>
        <v>859421.37614254851</v>
      </c>
      <c r="I116" s="20">
        <f>SUMIFS(AN$5:AN116,$F$5:$F116,$F116,$D$5:$D116,$D116)</f>
        <v>98843988.884098738</v>
      </c>
      <c r="J116" s="73">
        <f t="shared" si="16"/>
        <v>98843988.884098738</v>
      </c>
      <c r="K116" s="73">
        <f t="shared" si="17"/>
        <v>165949479.58363187</v>
      </c>
      <c r="L116" s="73">
        <f t="shared" si="18"/>
        <v>166808900.95977443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71596238.935773045</v>
      </c>
      <c r="Q116" s="73">
        <f>P116/SUMIFS(FinParameters!$H$8:$H$39,FinParameters!$B$8:$B$39,Financials!$E116,FinParameters!$C$8:$C$39,Financials!$F116)</f>
        <v>17139570.365958996</v>
      </c>
      <c r="R116" s="73">
        <f t="shared" si="31"/>
        <v>4255487.2446071552</v>
      </c>
      <c r="S116" s="12">
        <f t="shared" si="20"/>
        <v>6.3193343372871968E-2</v>
      </c>
      <c r="T116" s="115">
        <f t="shared" si="21"/>
        <v>67105490.699533142</v>
      </c>
      <c r="U116" s="73">
        <f>T116/SUMIFS(FinParameters!$L$8:$L$39,FinParameters!$B$8:$B$39,Financials!$E116,FinParameters!$C$8:$C$39,Financials!$F116)</f>
        <v>46334030.002806559</v>
      </c>
      <c r="V116" s="73">
        <f t="shared" si="22"/>
        <v>46334030.002806559</v>
      </c>
      <c r="W116" s="12"/>
      <c r="X116" s="73">
        <f t="shared" si="23"/>
        <v>138701729.63530618</v>
      </c>
      <c r="Y116" s="73">
        <f t="shared" si="24"/>
        <v>63473600.368765555</v>
      </c>
      <c r="Z116" s="73">
        <f t="shared" si="24"/>
        <v>50589517.247413717</v>
      </c>
      <c r="AA116" s="12">
        <f t="shared" si="25"/>
        <v>0.75124669649403852</v>
      </c>
      <c r="AB116" s="115">
        <f t="shared" si="26"/>
        <v>859421.37614254851</v>
      </c>
      <c r="AC116" s="73">
        <f>AB116/SUMIFS(FinParameters!$L$8:$L$39,FinParameters!$B$8:$B$39,Financials!$E116,FinParameters!$C$8:$C$39,Financials!$F116)</f>
        <v>593400.85903759254</v>
      </c>
      <c r="AD116" s="73">
        <f t="shared" si="27"/>
        <v>593400.85903759254</v>
      </c>
      <c r="AE116" s="12"/>
      <c r="AF116" s="73">
        <f t="shared" si="28"/>
        <v>139561151.01144874</v>
      </c>
      <c r="AG116" s="73">
        <f t="shared" si="29"/>
        <v>64067001.227803148</v>
      </c>
      <c r="AH116" s="73">
        <f t="shared" si="29"/>
        <v>51182918.10645131</v>
      </c>
      <c r="AI116" s="12">
        <f t="shared" si="30"/>
        <v>0.76005860969867589</v>
      </c>
      <c r="AL116" s="73">
        <f>Summary!G116</f>
        <v>4724718.5144764539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1677831.3004009754</v>
      </c>
      <c r="AN116" s="20">
        <f>Summary!I116</f>
        <v>7954105.7154457187</v>
      </c>
      <c r="AP116" s="12">
        <v>1</v>
      </c>
    </row>
    <row r="117" spans="1:42" x14ac:dyDescent="0.3">
      <c r="A117">
        <v>113</v>
      </c>
      <c r="B117" t="str">
        <f>Summary!B117</f>
        <v>Snowy Delayed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327069232.75640386</v>
      </c>
      <c r="H117" s="73">
        <f>SUMIFS(AM$5:AM117,$F$5:$F117,$F117,$D$5:$D117,$D117)</f>
        <v>-318617905.24743885</v>
      </c>
      <c r="I117" s="20">
        <f>SUMIFS(AN$5:AN117,$F$5:$F117,$F117,$D$5:$D117,$D117)</f>
        <v>200319079.91076434</v>
      </c>
      <c r="J117" s="73">
        <f t="shared" si="16"/>
        <v>200319079.91076434</v>
      </c>
      <c r="K117" s="73">
        <f t="shared" si="17"/>
        <v>527388312.6671682</v>
      </c>
      <c r="L117" s="73">
        <f t="shared" si="18"/>
        <v>208770407.41972935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170979511.21373051</v>
      </c>
      <c r="Q117" s="73">
        <f>P117/SUMIFS(FinParameters!$H$8:$H$39,FinParameters!$B$8:$B$39,Financials!$E117,FinParameters!$C$8:$C$39,Financials!$F117)</f>
        <v>37210123.263266176</v>
      </c>
      <c r="R117" s="73">
        <f t="shared" si="31"/>
        <v>102624737.62099215</v>
      </c>
      <c r="S117" s="12">
        <f t="shared" si="20"/>
        <v>1.5013543638142406</v>
      </c>
      <c r="T117" s="115">
        <f t="shared" si="21"/>
        <v>327069232.75640386</v>
      </c>
      <c r="U117" s="73">
        <f>T117/SUMIFS(FinParameters!$L$8:$L$39,FinParameters!$B$8:$B$39,Financials!$E117,FinParameters!$C$8:$C$39,Financials!$F117)</f>
        <v>220321990.16590282</v>
      </c>
      <c r="V117" s="73">
        <f t="shared" si="22"/>
        <v>220321990.16590282</v>
      </c>
      <c r="W117" s="12"/>
      <c r="X117" s="73">
        <f t="shared" si="23"/>
        <v>498048743.97013438</v>
      </c>
      <c r="Y117" s="73">
        <f t="shared" si="24"/>
        <v>257532113.429169</v>
      </c>
      <c r="Z117" s="73">
        <f t="shared" si="24"/>
        <v>322946727.78689498</v>
      </c>
      <c r="AA117" s="12">
        <f t="shared" si="25"/>
        <v>4.7245672951976987</v>
      </c>
      <c r="AB117" s="115">
        <f t="shared" si="26"/>
        <v>-318617905.24743885</v>
      </c>
      <c r="AC117" s="73">
        <f>AB117/SUMIFS(FinParameters!$L$8:$L$39,FinParameters!$B$8:$B$39,Financials!$E117,FinParameters!$C$8:$C$39,Financials!$F117)</f>
        <v>-214628965.23467728</v>
      </c>
      <c r="AD117" s="73">
        <f t="shared" si="27"/>
        <v>-214628965.23467728</v>
      </c>
      <c r="AE117" s="12"/>
      <c r="AF117" s="73">
        <f t="shared" si="28"/>
        <v>179430838.72269553</v>
      </c>
      <c r="AG117" s="73">
        <f t="shared" si="29"/>
        <v>42903148.194491714</v>
      </c>
      <c r="AH117" s="73">
        <f t="shared" si="29"/>
        <v>108317762.55221769</v>
      </c>
      <c r="AI117" s="12">
        <f t="shared" si="30"/>
        <v>1.5846407918425873</v>
      </c>
      <c r="AL117" s="73">
        <f>Summary!G117</f>
        <v>20716998.784454782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-19714611.934721764</v>
      </c>
      <c r="AN117" s="20">
        <f>Summary!I117</f>
        <v>14704531.502733788</v>
      </c>
      <c r="AP117" s="12">
        <v>1</v>
      </c>
    </row>
    <row r="118" spans="1:42" x14ac:dyDescent="0.3">
      <c r="A118">
        <v>114</v>
      </c>
      <c r="B118" t="str">
        <f>Summary!B118</f>
        <v>Snowy Delayed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192536470.08690739</v>
      </c>
      <c r="H118" s="73">
        <f>SUMIFS(AM$5:AM118,$F$5:$F118,$F118,$D$5:$D118,$D118)</f>
        <v>-138366997.79543096</v>
      </c>
      <c r="I118" s="20">
        <f>SUMIFS(AN$5:AN118,$F$5:$F118,$F118,$D$5:$D118,$D118)</f>
        <v>145642784.27205122</v>
      </c>
      <c r="J118" s="73">
        <f t="shared" si="16"/>
        <v>145642784.27205122</v>
      </c>
      <c r="K118" s="73">
        <f t="shared" si="17"/>
        <v>338179254.3589586</v>
      </c>
      <c r="L118" s="73">
        <f t="shared" si="18"/>
        <v>199812256.56352764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116303215.57501739</v>
      </c>
      <c r="Q118" s="73">
        <f>P118/SUMIFS(FinParameters!$H$8:$H$39,FinParameters!$B$8:$B$39,Financials!$E118,FinParameters!$C$8:$C$39,Financials!$F118)</f>
        <v>25310968.295206372</v>
      </c>
      <c r="R118" s="73">
        <f t="shared" si="31"/>
        <v>47948441.982279032</v>
      </c>
      <c r="S118" s="12">
        <f t="shared" si="20"/>
        <v>0.70146442541026588</v>
      </c>
      <c r="T118" s="115">
        <f t="shared" si="21"/>
        <v>192536470.08690739</v>
      </c>
      <c r="U118" s="73">
        <f>T118/SUMIFS(FinParameters!$L$8:$L$39,FinParameters!$B$8:$B$39,Financials!$E118,FinParameters!$C$8:$C$39,Financials!$F118)</f>
        <v>129697366.85889691</v>
      </c>
      <c r="V118" s="73">
        <f t="shared" si="22"/>
        <v>129697366.85889691</v>
      </c>
      <c r="W118" s="12"/>
      <c r="X118" s="73">
        <f t="shared" si="23"/>
        <v>308839685.66192478</v>
      </c>
      <c r="Y118" s="73">
        <f t="shared" si="24"/>
        <v>155008335.15410328</v>
      </c>
      <c r="Z118" s="73">
        <f t="shared" si="24"/>
        <v>177645808.84117594</v>
      </c>
      <c r="AA118" s="12">
        <f t="shared" si="25"/>
        <v>2.5988793394240437</v>
      </c>
      <c r="AB118" s="115">
        <f t="shared" si="26"/>
        <v>-138366997.79543096</v>
      </c>
      <c r="AC118" s="73">
        <f>AB118/SUMIFS(FinParameters!$L$8:$L$39,FinParameters!$B$8:$B$39,Financials!$E118,FinParameters!$C$8:$C$39,Financials!$F118)</f>
        <v>-93207459.688742459</v>
      </c>
      <c r="AD118" s="73">
        <f t="shared" si="27"/>
        <v>-93207459.688742459</v>
      </c>
      <c r="AE118" s="12"/>
      <c r="AF118" s="73">
        <f t="shared" si="28"/>
        <v>170472687.86649382</v>
      </c>
      <c r="AG118" s="73">
        <f t="shared" si="29"/>
        <v>61800875.46536082</v>
      </c>
      <c r="AH118" s="73">
        <f t="shared" si="29"/>
        <v>84438349.152433485</v>
      </c>
      <c r="AI118" s="12">
        <f t="shared" si="30"/>
        <v>1.2352955721208585</v>
      </c>
      <c r="AL118" s="73">
        <f>Summary!G118</f>
        <v>11319053.92444971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-8464091.9862158429</v>
      </c>
      <c r="AN118" s="20">
        <f>Summary!I118</f>
        <v>10629199.446693646</v>
      </c>
      <c r="AP118" s="12">
        <v>1</v>
      </c>
    </row>
    <row r="119" spans="1:42" x14ac:dyDescent="0.3">
      <c r="A119">
        <v>115</v>
      </c>
      <c r="B119" t="str">
        <f>Summary!B119</f>
        <v>Snowy Delayed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123548041.93116125</v>
      </c>
      <c r="H119" s="73">
        <f>SUMIFS(AM$5:AM119,$F$5:$F119,$F119,$D$5:$D119,$D119)</f>
        <v>-58425640.394992948</v>
      </c>
      <c r="I119" s="20">
        <f>SUMIFS(AN$5:AN119,$F$5:$F119,$F119,$D$5:$D119,$D119)</f>
        <v>121752292.64903805</v>
      </c>
      <c r="J119" s="73">
        <f t="shared" si="16"/>
        <v>121752292.64903805</v>
      </c>
      <c r="K119" s="73">
        <f t="shared" si="17"/>
        <v>245300334.5801993</v>
      </c>
      <c r="L119" s="73">
        <f t="shared" si="18"/>
        <v>186874694.18520635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92412723.952004224</v>
      </c>
      <c r="Q119" s="73">
        <f>P119/SUMIFS(FinParameters!$H$8:$H$39,FinParameters!$B$8:$B$39,Financials!$E119,FinParameters!$C$8:$C$39,Financials!$F119)</f>
        <v>20111701.249688234</v>
      </c>
      <c r="R119" s="73">
        <f t="shared" si="31"/>
        <v>24057950.359265868</v>
      </c>
      <c r="S119" s="12">
        <f t="shared" si="20"/>
        <v>0.3519571361995068</v>
      </c>
      <c r="T119" s="115">
        <f t="shared" si="21"/>
        <v>123548041.93116125</v>
      </c>
      <c r="U119" s="73">
        <f>T119/SUMIFS(FinParameters!$L$8:$L$39,FinParameters!$B$8:$B$39,Financials!$E119,FinParameters!$C$8:$C$39,Financials!$F119)</f>
        <v>83225041.530112863</v>
      </c>
      <c r="V119" s="73">
        <f t="shared" si="22"/>
        <v>83225041.530112863</v>
      </c>
      <c r="W119" s="12"/>
      <c r="X119" s="73">
        <f t="shared" si="23"/>
        <v>215960765.88316548</v>
      </c>
      <c r="Y119" s="73">
        <f t="shared" si="24"/>
        <v>103336742.7798011</v>
      </c>
      <c r="Z119" s="73">
        <f t="shared" si="24"/>
        <v>107282991.88937873</v>
      </c>
      <c r="AA119" s="12">
        <f t="shared" si="25"/>
        <v>1.5695025563039227</v>
      </c>
      <c r="AB119" s="115">
        <f t="shared" si="26"/>
        <v>-58425640.394992948</v>
      </c>
      <c r="AC119" s="73">
        <f>AB119/SUMIFS(FinParameters!$L$8:$L$39,FinParameters!$B$8:$B$39,Financials!$E119,FinParameters!$C$8:$C$39,Financials!$F119)</f>
        <v>-39356968.125856757</v>
      </c>
      <c r="AD119" s="73">
        <f t="shared" si="27"/>
        <v>-39356968.125856757</v>
      </c>
      <c r="AE119" s="12"/>
      <c r="AF119" s="73">
        <f t="shared" si="28"/>
        <v>157535125.48817253</v>
      </c>
      <c r="AG119" s="73">
        <f t="shared" si="29"/>
        <v>63979774.653944343</v>
      </c>
      <c r="AH119" s="73">
        <f t="shared" si="29"/>
        <v>67926023.763521969</v>
      </c>
      <c r="AI119" s="12">
        <f t="shared" si="30"/>
        <v>0.99372758028911179</v>
      </c>
      <c r="AL119" s="73">
        <f>Summary!G119</f>
        <v>10096975.515007159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-4123826.1356052421</v>
      </c>
      <c r="AN119" s="20">
        <f>Summary!I119</f>
        <v>9574227.2087874096</v>
      </c>
      <c r="AP119" s="12">
        <v>1</v>
      </c>
    </row>
    <row r="120" spans="1:42" x14ac:dyDescent="0.3">
      <c r="A120">
        <v>116</v>
      </c>
      <c r="B120" t="str">
        <f>Summary!B120</f>
        <v>Snowy Delayed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70616667.796326518</v>
      </c>
      <c r="H120" s="73">
        <f>SUMIFS(AM$5:AM120,$F$5:$F120,$F120,$D$5:$D120,$D120)</f>
        <v>172901.63277601244</v>
      </c>
      <c r="I120" s="20">
        <f>SUMIFS(AN$5:AN120,$F$5:$F120,$F120,$D$5:$D120,$D120)</f>
        <v>106632028.51062775</v>
      </c>
      <c r="J120" s="73">
        <f t="shared" si="16"/>
        <v>106632028.51062775</v>
      </c>
      <c r="K120" s="73">
        <f t="shared" si="17"/>
        <v>177248696.30695426</v>
      </c>
      <c r="L120" s="73">
        <f t="shared" si="18"/>
        <v>177421597.93973029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77292459.813593924</v>
      </c>
      <c r="Q120" s="73">
        <f>P120/SUMIFS(FinParameters!$H$8:$H$39,FinParameters!$B$8:$B$39,Financials!$E120,FinParameters!$C$8:$C$39,Financials!$F120)</f>
        <v>16821091.232327227</v>
      </c>
      <c r="R120" s="73">
        <f t="shared" si="31"/>
        <v>8937686.2208555676</v>
      </c>
      <c r="S120" s="12">
        <f t="shared" si="20"/>
        <v>0.13075438262888284</v>
      </c>
      <c r="T120" s="115">
        <f t="shared" si="21"/>
        <v>70616667.796326518</v>
      </c>
      <c r="U120" s="73">
        <f>T120/SUMIFS(FinParameters!$L$8:$L$39,FinParameters!$B$8:$B$39,Financials!$E120,FinParameters!$C$8:$C$39,Financials!$F120)</f>
        <v>47569148.148394436</v>
      </c>
      <c r="V120" s="73">
        <f t="shared" si="22"/>
        <v>47569148.148394436</v>
      </c>
      <c r="W120" s="12"/>
      <c r="X120" s="73">
        <f t="shared" si="23"/>
        <v>147909127.60992044</v>
      </c>
      <c r="Y120" s="73">
        <f t="shared" si="24"/>
        <v>64390239.380721658</v>
      </c>
      <c r="Z120" s="73">
        <f t="shared" si="24"/>
        <v>56506834.36925</v>
      </c>
      <c r="AA120" s="12">
        <f t="shared" si="25"/>
        <v>0.82666990759008208</v>
      </c>
      <c r="AB120" s="115">
        <f t="shared" si="26"/>
        <v>172901.63277601244</v>
      </c>
      <c r="AC120" s="73">
        <f>AB120/SUMIFS(FinParameters!$L$8:$L$39,FinParameters!$B$8:$B$39,Financials!$E120,FinParameters!$C$8:$C$39,Financials!$F120)</f>
        <v>116470.8508810335</v>
      </c>
      <c r="AD120" s="73">
        <f t="shared" si="27"/>
        <v>116470.8508810335</v>
      </c>
      <c r="AE120" s="12"/>
      <c r="AF120" s="73">
        <f t="shared" si="28"/>
        <v>148082029.24269646</v>
      </c>
      <c r="AG120" s="73">
        <f t="shared" si="29"/>
        <v>64506710.231602691</v>
      </c>
      <c r="AH120" s="73">
        <f t="shared" si="29"/>
        <v>56623305.220131032</v>
      </c>
      <c r="AI120" s="12">
        <f t="shared" si="30"/>
        <v>0.82837382444561836</v>
      </c>
      <c r="AL120" s="73">
        <f>Summary!G120</f>
        <v>7659066.4325916506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3.12070369545836E-9</v>
      </c>
      <c r="AN120" s="20">
        <f>Summary!I120</f>
        <v>8644285.9474209417</v>
      </c>
      <c r="AP120" s="12">
        <v>1</v>
      </c>
    </row>
    <row r="121" spans="1:42" x14ac:dyDescent="0.3">
      <c r="A121">
        <v>117</v>
      </c>
      <c r="B121" t="str">
        <f>Summary!B121</f>
        <v>Snowy Delayed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18725994.388786539</v>
      </c>
      <c r="H121" s="73">
        <f>SUMIFS(AM$5:AM121,$F$5:$F121,$F121,$D$5:$D121,$D121)</f>
        <v>64208829.55856172</v>
      </c>
      <c r="I121" s="20">
        <f>SUMIFS(AN$5:AN121,$F$5:$F121,$F121,$D$5:$D121,$D121)</f>
        <v>91049447.576770917</v>
      </c>
      <c r="J121" s="73">
        <f t="shared" si="16"/>
        <v>91049447.576770917</v>
      </c>
      <c r="K121" s="73">
        <f t="shared" si="17"/>
        <v>109775441.96555746</v>
      </c>
      <c r="L121" s="73">
        <f t="shared" si="18"/>
        <v>173984271.5241192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61709878.879737094</v>
      </c>
      <c r="Q121" s="73">
        <f>P121/SUMIFS(FinParameters!$H$8:$H$39,FinParameters!$B$8:$B$39,Financials!$E121,FinParameters!$C$8:$C$39,Financials!$F121)</f>
        <v>13429867.61031192</v>
      </c>
      <c r="R121" s="73">
        <f t="shared" si="31"/>
        <v>-6644894.7130012624</v>
      </c>
      <c r="S121" s="12">
        <f t="shared" si="20"/>
        <v>-9.7211860470666239E-2</v>
      </c>
      <c r="T121" s="115">
        <f t="shared" si="21"/>
        <v>18725994.388786539</v>
      </c>
      <c r="U121" s="73">
        <f>T121/SUMIFS(FinParameters!$L$8:$L$39,FinParameters!$B$8:$B$39,Financials!$E121,FinParameters!$C$8:$C$39,Financials!$F121)</f>
        <v>12614296.724894859</v>
      </c>
      <c r="V121" s="73">
        <f t="shared" si="22"/>
        <v>12614296.724894859</v>
      </c>
      <c r="W121" s="12"/>
      <c r="X121" s="73">
        <f t="shared" si="23"/>
        <v>80435873.268523633</v>
      </c>
      <c r="Y121" s="73">
        <f t="shared" si="24"/>
        <v>26044164.335206777</v>
      </c>
      <c r="Z121" s="73">
        <f t="shared" si="24"/>
        <v>5969402.0118935965</v>
      </c>
      <c r="AA121" s="12">
        <f t="shared" si="25"/>
        <v>8.7329702055040578E-2</v>
      </c>
      <c r="AB121" s="115">
        <f t="shared" si="26"/>
        <v>64208829.55856172</v>
      </c>
      <c r="AC121" s="73">
        <f>AB121/SUMIFS(FinParameters!$L$8:$L$39,FinParameters!$B$8:$B$39,Financials!$E121,FinParameters!$C$8:$C$39,Financials!$F121)</f>
        <v>43252668.541592076</v>
      </c>
      <c r="AD121" s="73">
        <f t="shared" si="27"/>
        <v>43252668.541592076</v>
      </c>
      <c r="AE121" s="12"/>
      <c r="AF121" s="73">
        <f t="shared" si="28"/>
        <v>144644702.82708535</v>
      </c>
      <c r="AG121" s="73">
        <f t="shared" si="29"/>
        <v>69296832.876798853</v>
      </c>
      <c r="AH121" s="73">
        <f t="shared" si="29"/>
        <v>49222070.553485677</v>
      </c>
      <c r="AI121" s="12">
        <f t="shared" si="30"/>
        <v>0.72009704613687375</v>
      </c>
      <c r="AL121" s="73">
        <f>Summary!G121</f>
        <v>1020489.6604499322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7574090.5984793911</v>
      </c>
      <c r="AN121" s="20">
        <f>Summary!I121</f>
        <v>6962092.4776473064</v>
      </c>
      <c r="AP121" s="12">
        <v>1</v>
      </c>
    </row>
    <row r="122" spans="1:42" x14ac:dyDescent="0.3">
      <c r="A122">
        <v>118</v>
      </c>
      <c r="B122" t="str">
        <f>Summary!B122</f>
        <v>Snowy Delayed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-41388616.563836984</v>
      </c>
      <c r="H122" s="73">
        <f>SUMIFS(AM$5:AM122,$F$5:$F122,$F122,$D$5:$D122,$D122)</f>
        <v>152008889.32036555</v>
      </c>
      <c r="I122" s="20">
        <f>SUMIFS(AN$5:AN122,$F$5:$F122,$F122,$D$5:$D122,$D122)</f>
        <v>71065415.376939446</v>
      </c>
      <c r="J122" s="73">
        <f t="shared" si="16"/>
        <v>71065415.376939446</v>
      </c>
      <c r="K122" s="73">
        <f t="shared" si="17"/>
        <v>29676798.813102461</v>
      </c>
      <c r="L122" s="73">
        <f t="shared" si="18"/>
        <v>181685688.133468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41725846.679905623</v>
      </c>
      <c r="Q122" s="73">
        <f>P122/SUMIFS(FinParameters!$H$8:$H$39,FinParameters!$B$8:$B$39,Financials!$E122,FinParameters!$C$8:$C$39,Financials!$F122)</f>
        <v>9080759.953060098</v>
      </c>
      <c r="R122" s="73">
        <f t="shared" si="31"/>
        <v>-26628926.912832733</v>
      </c>
      <c r="S122" s="12">
        <f t="shared" si="20"/>
        <v>-0.3895693821105955</v>
      </c>
      <c r="T122" s="115">
        <f t="shared" si="21"/>
        <v>-41388616.563836984</v>
      </c>
      <c r="U122" s="73">
        <f>T122/SUMIFS(FinParameters!$L$8:$L$39,FinParameters!$B$8:$B$39,Financials!$E122,FinParameters!$C$8:$C$39,Financials!$F122)</f>
        <v>-27880404.080531701</v>
      </c>
      <c r="V122" s="73">
        <f t="shared" si="22"/>
        <v>-27880404.080531701</v>
      </c>
      <c r="W122" s="12"/>
      <c r="X122" s="73">
        <f t="shared" si="23"/>
        <v>337230.11606863514</v>
      </c>
      <c r="Y122" s="73">
        <f t="shared" si="24"/>
        <v>-18799644.127471603</v>
      </c>
      <c r="Z122" s="73">
        <f t="shared" si="24"/>
        <v>-54509330.993364438</v>
      </c>
      <c r="AA122" s="12">
        <f t="shared" si="25"/>
        <v>-0.79744731974586214</v>
      </c>
      <c r="AB122" s="115">
        <f t="shared" si="26"/>
        <v>152008889.32036555</v>
      </c>
      <c r="AC122" s="73">
        <f>AB122/SUMIFS(FinParameters!$L$8:$L$39,FinParameters!$B$8:$B$39,Financials!$E122,FinParameters!$C$8:$C$39,Financials!$F122)</f>
        <v>102396977.96006052</v>
      </c>
      <c r="AD122" s="73">
        <f t="shared" si="27"/>
        <v>102396977.96006052</v>
      </c>
      <c r="AE122" s="12"/>
      <c r="AF122" s="73">
        <f t="shared" si="28"/>
        <v>152346119.43643418</v>
      </c>
      <c r="AG122" s="73">
        <f t="shared" si="29"/>
        <v>83597333.832588911</v>
      </c>
      <c r="AH122" s="73">
        <f t="shared" si="29"/>
        <v>47887646.966696084</v>
      </c>
      <c r="AI122" s="12">
        <f t="shared" si="30"/>
        <v>0.70057502131472804</v>
      </c>
      <c r="AL122" s="73">
        <f>Summary!G122</f>
        <v>-7255951.7279773047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18902744.281284727</v>
      </c>
      <c r="AN122" s="20">
        <f>Summary!I122</f>
        <v>4799016.7082093908</v>
      </c>
      <c r="AP122" s="12">
        <v>1</v>
      </c>
    </row>
    <row r="123" spans="1:42" x14ac:dyDescent="0.3">
      <c r="A123">
        <v>119</v>
      </c>
      <c r="B123" t="str">
        <f>Summary!B123</f>
        <v>Snowy Delayed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-104890616.57612173</v>
      </c>
      <c r="H123" s="73">
        <f>SUMIFS(AM$5:AM123,$F$5:$F123,$F123,$D$5:$D123,$D123)</f>
        <v>312429719.84084904</v>
      </c>
      <c r="I123" s="20">
        <f>SUMIFS(AN$5:AN123,$F$5:$F123,$F123,$D$5:$D123,$D123)</f>
        <v>43366367.41531077</v>
      </c>
      <c r="J123" s="73">
        <f t="shared" si="16"/>
        <v>43366367.41531077</v>
      </c>
      <c r="K123" s="73">
        <f t="shared" si="17"/>
        <v>-61524249.160810962</v>
      </c>
      <c r="L123" s="73">
        <f t="shared" si="18"/>
        <v>250905470.68003806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14026798.718276944</v>
      </c>
      <c r="Q123" s="73">
        <f>P123/SUMIFS(FinParameters!$H$8:$H$39,FinParameters!$B$8:$B$39,Financials!$E123,FinParameters!$C$8:$C$39,Financials!$F123)</f>
        <v>3052640.082960974</v>
      </c>
      <c r="R123" s="73">
        <f t="shared" si="31"/>
        <v>-54327974.874461412</v>
      </c>
      <c r="S123" s="12">
        <f t="shared" si="20"/>
        <v>-0.79479416021696725</v>
      </c>
      <c r="T123" s="115">
        <f t="shared" si="21"/>
        <v>-104890616.57612173</v>
      </c>
      <c r="U123" s="73">
        <f>T123/SUMIFS(FinParameters!$L$8:$L$39,FinParameters!$B$8:$B$39,Financials!$E123,FinParameters!$C$8:$C$39,Financials!$F123)</f>
        <v>-70656934.61601609</v>
      </c>
      <c r="V123" s="73">
        <f t="shared" si="22"/>
        <v>-70656934.61601609</v>
      </c>
      <c r="W123" s="12"/>
      <c r="X123" s="73">
        <f t="shared" si="23"/>
        <v>-90863817.857844785</v>
      </c>
      <c r="Y123" s="73">
        <f t="shared" si="24"/>
        <v>-67604294.533055112</v>
      </c>
      <c r="Z123" s="73">
        <f t="shared" si="24"/>
        <v>-124984909.4904775</v>
      </c>
      <c r="AA123" s="12">
        <f t="shared" si="25"/>
        <v>-1.828473754227389</v>
      </c>
      <c r="AB123" s="115">
        <f t="shared" si="26"/>
        <v>312429719.84084904</v>
      </c>
      <c r="AC123" s="73">
        <f>AB123/SUMIFS(FinParameters!$L$8:$L$39,FinParameters!$B$8:$B$39,Financials!$E123,FinParameters!$C$8:$C$39,Financials!$F123)</f>
        <v>210460449.2516686</v>
      </c>
      <c r="AD123" s="73">
        <f t="shared" si="27"/>
        <v>210460449.2516686</v>
      </c>
      <c r="AE123" s="12"/>
      <c r="AF123" s="73">
        <f t="shared" si="28"/>
        <v>221565901.98300427</v>
      </c>
      <c r="AG123" s="73">
        <f t="shared" si="29"/>
        <v>142856154.71861351</v>
      </c>
      <c r="AH123" s="73">
        <f t="shared" si="29"/>
        <v>85475539.7611911</v>
      </c>
      <c r="AI123" s="12">
        <f t="shared" si="30"/>
        <v>1.2504692103942767</v>
      </c>
      <c r="AL123" s="73">
        <f>Summary!G123</f>
        <v>-11768667.413864592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34190549.101920038</v>
      </c>
      <c r="AN123" s="20">
        <f>Summary!I123</f>
        <v>3010887.414847001</v>
      </c>
      <c r="AP123" s="12">
        <v>1</v>
      </c>
    </row>
    <row r="124" spans="1:42" x14ac:dyDescent="0.3">
      <c r="A124">
        <v>120</v>
      </c>
      <c r="B124" t="str">
        <f>Summary!B124</f>
        <v>Snowy Delayed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72265008.839358121</v>
      </c>
      <c r="H124" s="73">
        <f>SUMIFS(AM$5:AM124,$F$5:$F124,$F124,$D$5:$D124,$D124)</f>
        <v>3064830.9639160377</v>
      </c>
      <c r="I124" s="20">
        <f>SUMIFS(AN$5:AN124,$F$5:$F124,$F124,$D$5:$D124,$D124)</f>
        <v>107066643.41056637</v>
      </c>
      <c r="J124" s="73">
        <f t="shared" si="16"/>
        <v>107066643.41056637</v>
      </c>
      <c r="K124" s="73">
        <f t="shared" si="17"/>
        <v>179331652.24992448</v>
      </c>
      <c r="L124" s="73">
        <f t="shared" si="18"/>
        <v>182396483.21384054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77727074.713532552</v>
      </c>
      <c r="Q124" s="73">
        <f>P124/SUMIFS(FinParameters!$H$8:$H$39,FinParameters!$B$8:$B$39,Financials!$E124,FinParameters!$C$8:$C$39,Financials!$F124)</f>
        <v>16915676.097402394</v>
      </c>
      <c r="R124" s="73">
        <f t="shared" si="31"/>
        <v>9372301.1207941957</v>
      </c>
      <c r="S124" s="12">
        <f t="shared" si="20"/>
        <v>0.13711260572136338</v>
      </c>
      <c r="T124" s="115">
        <f t="shared" si="21"/>
        <v>72265008.839358121</v>
      </c>
      <c r="U124" s="73">
        <f>T124/SUMIFS(FinParameters!$L$8:$L$39,FinParameters!$B$8:$B$39,Financials!$E124,FinParameters!$C$8:$C$39,Financials!$F124)</f>
        <v>48679511.77389431</v>
      </c>
      <c r="V124" s="73">
        <f t="shared" si="22"/>
        <v>48679511.77389431</v>
      </c>
      <c r="W124" s="12"/>
      <c r="X124" s="73">
        <f t="shared" si="23"/>
        <v>149992083.55289066</v>
      </c>
      <c r="Y124" s="73">
        <f t="shared" si="24"/>
        <v>65595187.871296704</v>
      </c>
      <c r="Z124" s="73">
        <f t="shared" si="24"/>
        <v>58051812.894688502</v>
      </c>
      <c r="AA124" s="12">
        <f t="shared" si="25"/>
        <v>0.8492722577147942</v>
      </c>
      <c r="AB124" s="115">
        <f t="shared" si="26"/>
        <v>3064830.9639160377</v>
      </c>
      <c r="AC124" s="73">
        <f>AB124/SUMIFS(FinParameters!$L$8:$L$39,FinParameters!$B$8:$B$39,Financials!$E124,FinParameters!$C$8:$C$39,Financials!$F124)</f>
        <v>2064546.5542611259</v>
      </c>
      <c r="AD124" s="73">
        <f t="shared" si="27"/>
        <v>2064546.5542611259</v>
      </c>
      <c r="AE124" s="12"/>
      <c r="AF124" s="73">
        <f t="shared" si="28"/>
        <v>153056914.51680669</v>
      </c>
      <c r="AG124" s="73">
        <f t="shared" si="29"/>
        <v>67659734.425557837</v>
      </c>
      <c r="AH124" s="73">
        <f t="shared" si="29"/>
        <v>60116359.448949628</v>
      </c>
      <c r="AI124" s="12">
        <f t="shared" si="30"/>
        <v>0.87947565750310763</v>
      </c>
      <c r="AL124" s="73">
        <f>Summary!G124</f>
        <v>5159518.1398249865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2205409.5877734893</v>
      </c>
      <c r="AN124" s="20">
        <f>Summary!I124</f>
        <v>8222654.5264676325</v>
      </c>
      <c r="AP124" s="12">
        <v>1</v>
      </c>
    </row>
    <row r="125" spans="1:42" x14ac:dyDescent="0.3">
      <c r="A125">
        <v>121</v>
      </c>
      <c r="B125" t="str">
        <f>Summary!B125</f>
        <v>Snowy Delayed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346267661.42080551</v>
      </c>
      <c r="H125" s="73">
        <f>SUMIFS(AM$5:AM125,$F$5:$F125,$F125,$D$5:$D125,$D125)</f>
        <v>-339418128.5006929</v>
      </c>
      <c r="I125" s="20">
        <f>SUMIFS(AN$5:AN125,$F$5:$F125,$F125,$D$5:$D125,$D125)</f>
        <v>214942477.77050099</v>
      </c>
      <c r="J125" s="73">
        <f t="shared" si="16"/>
        <v>214942477.77050099</v>
      </c>
      <c r="K125" s="73">
        <f t="shared" si="17"/>
        <v>561210139.19130647</v>
      </c>
      <c r="L125" s="73">
        <f t="shared" si="18"/>
        <v>221792010.6906136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183458794.85604131</v>
      </c>
      <c r="Q125" s="73">
        <f>P125/SUMIFS(FinParameters!$H$8:$H$39,FinParameters!$B$8:$B$39,Financials!$E125,FinParameters!$C$8:$C$39,Financials!$F125)</f>
        <v>36296344.52511128</v>
      </c>
      <c r="R125" s="73">
        <f t="shared" si="31"/>
        <v>114244407.2421972</v>
      </c>
      <c r="S125" s="12">
        <f t="shared" si="20"/>
        <v>1.6505875610657903</v>
      </c>
      <c r="T125" s="115">
        <f t="shared" si="21"/>
        <v>346267661.42080551</v>
      </c>
      <c r="U125" s="73">
        <f>T125/SUMIFS(FinParameters!$L$8:$L$39,FinParameters!$B$8:$B$39,Financials!$E125,FinParameters!$C$8:$C$39,Financials!$F125)</f>
        <v>227565395.51052952</v>
      </c>
      <c r="V125" s="73">
        <f t="shared" si="22"/>
        <v>227565395.51052952</v>
      </c>
      <c r="W125" s="12"/>
      <c r="X125" s="73">
        <f t="shared" si="23"/>
        <v>529726456.27684683</v>
      </c>
      <c r="Y125" s="73">
        <f t="shared" si="24"/>
        <v>263861740.03564081</v>
      </c>
      <c r="Z125" s="73">
        <f t="shared" si="24"/>
        <v>341809802.75272673</v>
      </c>
      <c r="AA125" s="12">
        <f t="shared" si="25"/>
        <v>4.9384212522362718</v>
      </c>
      <c r="AB125" s="115">
        <f t="shared" si="26"/>
        <v>-339418128.5006929</v>
      </c>
      <c r="AC125" s="73">
        <f>AB125/SUMIFS(FinParameters!$L$8:$L$39,FinParameters!$B$8:$B$39,Financials!$E125,FinParameters!$C$8:$C$39,Financials!$F125)</f>
        <v>-223063916.33216184</v>
      </c>
      <c r="AD125" s="73">
        <f t="shared" si="27"/>
        <v>-223063916.33216184</v>
      </c>
      <c r="AE125" s="12"/>
      <c r="AF125" s="73">
        <f t="shared" si="28"/>
        <v>190308327.77615392</v>
      </c>
      <c r="AG125" s="73">
        <f t="shared" si="29"/>
        <v>40797823.703478962</v>
      </c>
      <c r="AH125" s="73">
        <f t="shared" si="29"/>
        <v>118745886.42056489</v>
      </c>
      <c r="AI125" s="12">
        <f t="shared" si="30"/>
        <v>1.7156243161907798</v>
      </c>
      <c r="AL125" s="73">
        <f>Summary!G125</f>
        <v>19198428.664401643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-20800223.253254082</v>
      </c>
      <c r="AN125" s="20">
        <f>Summary!I125</f>
        <v>14623397.859736653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Snowy Delayed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203165206.73961493</v>
      </c>
      <c r="H126" s="73">
        <f>SUMIFS(AM$5:AM126,$F$5:$F126,$F126,$D$5:$D126,$D126)</f>
        <v>-146960128.75441208</v>
      </c>
      <c r="I126" s="20">
        <f>SUMIFS(AN$5:AN126,$F$5:$F126,$F126,$D$5:$D126,$D126)</f>
        <v>156324493.42705002</v>
      </c>
      <c r="J126" s="73">
        <f t="shared" si="16"/>
        <v>156324493.42705002</v>
      </c>
      <c r="K126" s="73">
        <f t="shared" si="17"/>
        <v>359489700.16666496</v>
      </c>
      <c r="L126" s="73">
        <f t="shared" si="18"/>
        <v>212529571.41225287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124840810.51259035</v>
      </c>
      <c r="Q126" s="73">
        <f>P126/SUMIFS(FinParameters!$H$8:$H$39,FinParameters!$B$8:$B$39,Financials!$E126,FinParameters!$C$8:$C$39,Financials!$F126)</f>
        <v>24699088.82108793</v>
      </c>
      <c r="R126" s="73">
        <f t="shared" si="31"/>
        <v>55626422.898746237</v>
      </c>
      <c r="S126" s="12">
        <f t="shared" si="20"/>
        <v>0.80368294535946971</v>
      </c>
      <c r="T126" s="115">
        <f t="shared" si="21"/>
        <v>203165206.73961493</v>
      </c>
      <c r="U126" s="73">
        <f>T126/SUMIFS(FinParameters!$L$8:$L$39,FinParameters!$B$8:$B$39,Financials!$E126,FinParameters!$C$8:$C$39,Financials!$F126)</f>
        <v>133519169.63881119</v>
      </c>
      <c r="V126" s="73">
        <f t="shared" si="22"/>
        <v>133519169.63881119</v>
      </c>
      <c r="W126" s="12"/>
      <c r="X126" s="73">
        <f t="shared" si="23"/>
        <v>328006017.25220531</v>
      </c>
      <c r="Y126" s="73">
        <f t="shared" si="24"/>
        <v>158218258.45989913</v>
      </c>
      <c r="Z126" s="73">
        <f t="shared" si="24"/>
        <v>189145592.53755742</v>
      </c>
      <c r="AA126" s="12">
        <f t="shared" si="25"/>
        <v>2.7327496357090491</v>
      </c>
      <c r="AB126" s="115">
        <f t="shared" si="26"/>
        <v>-146960128.75441208</v>
      </c>
      <c r="AC126" s="73">
        <f>AB126/SUMIFS(FinParameters!$L$8:$L$39,FinParameters!$B$8:$B$39,Financials!$E126,FinParameters!$C$8:$C$39,Financials!$F126)</f>
        <v>-96581470.204444274</v>
      </c>
      <c r="AD126" s="73">
        <f t="shared" si="27"/>
        <v>-96581470.204444274</v>
      </c>
      <c r="AE126" s="12"/>
      <c r="AF126" s="73">
        <f t="shared" si="28"/>
        <v>181045888.49779323</v>
      </c>
      <c r="AG126" s="73">
        <f t="shared" si="29"/>
        <v>61636788.255454853</v>
      </c>
      <c r="AH126" s="73">
        <f t="shared" si="29"/>
        <v>92564122.333113149</v>
      </c>
      <c r="AI126" s="12">
        <f t="shared" si="30"/>
        <v>1.3373537717264825</v>
      </c>
      <c r="AL126" s="73">
        <f>Summary!G126</f>
        <v>10628736.652707534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-8593130.9589811377</v>
      </c>
      <c r="AN126" s="20">
        <f>Summary!I126</f>
        <v>10681709.15499882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Snowy Delayed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133167120.79410452</v>
      </c>
      <c r="H127" s="73">
        <f>SUMIFS(AM$5:AM127,$F$5:$F127,$F127,$D$5:$D127,$D127)</f>
        <v>-62652793.158861615</v>
      </c>
      <c r="I127" s="20">
        <f>SUMIFS(AN$5:AN127,$F$5:$F127,$F127,$D$5:$D127,$D127)</f>
        <v>131415323.09899667</v>
      </c>
      <c r="J127" s="73">
        <f t="shared" si="16"/>
        <v>131415323.09899667</v>
      </c>
      <c r="K127" s="73">
        <f t="shared" si="17"/>
        <v>264582443.89310119</v>
      </c>
      <c r="L127" s="73">
        <f t="shared" si="18"/>
        <v>201929650.73423958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99931640.184536994</v>
      </c>
      <c r="Q127" s="73">
        <f>P127/SUMIFS(FinParameters!$H$8:$H$39,FinParameters!$B$8:$B$39,Financials!$E127,FinParameters!$C$8:$C$39,Financials!$F127)</f>
        <v>19770942.264957145</v>
      </c>
      <c r="R127" s="73">
        <f t="shared" si="31"/>
        <v>30717252.570692886</v>
      </c>
      <c r="S127" s="12">
        <f t="shared" si="20"/>
        <v>0.44379866137179963</v>
      </c>
      <c r="T127" s="115">
        <f t="shared" si="21"/>
        <v>133167120.79410452</v>
      </c>
      <c r="U127" s="73">
        <f>T127/SUMIFS(FinParameters!$L$8:$L$39,FinParameters!$B$8:$B$39,Financials!$E127,FinParameters!$C$8:$C$39,Financials!$F127)</f>
        <v>87516773.550739735</v>
      </c>
      <c r="V127" s="73">
        <f t="shared" si="22"/>
        <v>87516773.550739735</v>
      </c>
      <c r="W127" s="12"/>
      <c r="X127" s="73">
        <f t="shared" si="23"/>
        <v>233098760.97864151</v>
      </c>
      <c r="Y127" s="73">
        <f t="shared" si="24"/>
        <v>107287715.81569688</v>
      </c>
      <c r="Z127" s="73">
        <f t="shared" si="24"/>
        <v>118234026.12143262</v>
      </c>
      <c r="AA127" s="12">
        <f t="shared" si="25"/>
        <v>1.708229028638891</v>
      </c>
      <c r="AB127" s="115">
        <f t="shared" si="26"/>
        <v>-62652793.158861615</v>
      </c>
      <c r="AC127" s="73">
        <f>AB127/SUMIFS(FinParameters!$L$8:$L$39,FinParameters!$B$8:$B$39,Financials!$E127,FinParameters!$C$8:$C$39,Financials!$F127)</f>
        <v>-41175105.975920253</v>
      </c>
      <c r="AD127" s="73">
        <f t="shared" si="27"/>
        <v>-41175105.975920253</v>
      </c>
      <c r="AE127" s="12"/>
      <c r="AF127" s="73">
        <f t="shared" si="28"/>
        <v>170445967.8197799</v>
      </c>
      <c r="AG127" s="73">
        <f t="shared" si="29"/>
        <v>66112609.839776628</v>
      </c>
      <c r="AH127" s="73">
        <f t="shared" si="29"/>
        <v>77058920.145512372</v>
      </c>
      <c r="AI127" s="12">
        <f t="shared" si="30"/>
        <v>1.113336732464266</v>
      </c>
      <c r="AL127" s="73">
        <f>Summary!G127</f>
        <v>9619078.8629432674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-4227152.7638686681</v>
      </c>
      <c r="AN127" s="20">
        <f>Summary!I127</f>
        <v>9663030.4499586187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Snowy Delayed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77688833.515485838</v>
      </c>
      <c r="H128" s="73">
        <f>SUMIFS(AM$5:AM128,$F$5:$F128,$F128,$D$5:$D128,$D128)</f>
        <v>172901.63277601244</v>
      </c>
      <c r="I128" s="20">
        <f>SUMIFS(AN$5:AN128,$F$5:$F128,$F128,$D$5:$D128,$D128)</f>
        <v>115343718.31319173</v>
      </c>
      <c r="J128" s="73">
        <f t="shared" si="16"/>
        <v>115343718.31319173</v>
      </c>
      <c r="K128" s="73">
        <f t="shared" si="17"/>
        <v>193032551.82867756</v>
      </c>
      <c r="L128" s="73">
        <f t="shared" si="18"/>
        <v>193205453.46145356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83860035.398732051</v>
      </c>
      <c r="Q128" s="73">
        <f>P128/SUMIFS(FinParameters!$H$8:$H$39,FinParameters!$B$8:$B$39,Financials!$E128,FinParameters!$C$8:$C$39,Financials!$F128)</f>
        <v>16591260.937415743</v>
      </c>
      <c r="R128" s="73">
        <f t="shared" si="31"/>
        <v>14645647.784887943</v>
      </c>
      <c r="S128" s="12">
        <f t="shared" si="20"/>
        <v>0.21159831488501898</v>
      </c>
      <c r="T128" s="115">
        <f t="shared" si="21"/>
        <v>77688833.515485838</v>
      </c>
      <c r="U128" s="73">
        <f>T128/SUMIFS(FinParameters!$L$8:$L$39,FinParameters!$B$8:$B$39,Financials!$E128,FinParameters!$C$8:$C$39,Financials!$F128)</f>
        <v>51056717.376267679</v>
      </c>
      <c r="V128" s="73">
        <f t="shared" si="22"/>
        <v>51056717.376267679</v>
      </c>
      <c r="W128" s="12"/>
      <c r="X128" s="73">
        <f t="shared" si="23"/>
        <v>161548868.91421789</v>
      </c>
      <c r="Y128" s="73">
        <f t="shared" si="24"/>
        <v>67647978.31368342</v>
      </c>
      <c r="Z128" s="73">
        <f t="shared" si="24"/>
        <v>65702365.161155626</v>
      </c>
      <c r="AA128" s="12">
        <f t="shared" si="25"/>
        <v>0.94925878023681276</v>
      </c>
      <c r="AB128" s="115">
        <f t="shared" si="26"/>
        <v>172901.63277601244</v>
      </c>
      <c r="AC128" s="73">
        <f>AB128/SUMIFS(FinParameters!$L$8:$L$39,FinParameters!$B$8:$B$39,Financials!$E128,FinParameters!$C$8:$C$39,Financials!$F128)</f>
        <v>113630.09842052052</v>
      </c>
      <c r="AD128" s="73">
        <f t="shared" si="27"/>
        <v>113630.09842052052</v>
      </c>
      <c r="AE128" s="12"/>
      <c r="AF128" s="73">
        <f t="shared" si="28"/>
        <v>161721770.54699391</v>
      </c>
      <c r="AG128" s="73">
        <f t="shared" si="29"/>
        <v>67761608.412103936</v>
      </c>
      <c r="AH128" s="73">
        <f t="shared" si="29"/>
        <v>65815995.259576149</v>
      </c>
      <c r="AI128" s="12">
        <f t="shared" si="30"/>
        <v>0.95090049234809348</v>
      </c>
      <c r="AL128" s="73">
        <f>Summary!G128</f>
        <v>7072165.7191593172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0</v>
      </c>
      <c r="AN128" s="20">
        <f>Summary!I128</f>
        <v>8711689.8025639746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Snowy Delayed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18554075.565708794</v>
      </c>
      <c r="H129" s="73">
        <f>SUMIFS(AM$5:AM129,$F$5:$F129,$F129,$D$5:$D129,$D129)</f>
        <v>72562871.892432585</v>
      </c>
      <c r="I129" s="20">
        <f>SUMIFS(AN$5:AN129,$F$5:$F129,$F129,$D$5:$D129,$D129)</f>
        <v>97953041.41302675</v>
      </c>
      <c r="J129" s="73">
        <f t="shared" si="16"/>
        <v>97953041.41302675</v>
      </c>
      <c r="K129" s="73">
        <f t="shared" si="17"/>
        <v>116507116.97873554</v>
      </c>
      <c r="L129" s="73">
        <f t="shared" si="18"/>
        <v>189069988.87116814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66469358.498567075</v>
      </c>
      <c r="Q129" s="73">
        <f>P129/SUMIFS(FinParameters!$H$8:$H$39,FinParameters!$B$8:$B$39,Financials!$E129,FinParameters!$C$8:$C$39,Financials!$F129)</f>
        <v>13150608.224153377</v>
      </c>
      <c r="R129" s="73">
        <f t="shared" si="31"/>
        <v>-2745029.1152770333</v>
      </c>
      <c r="S129" s="12">
        <f t="shared" si="20"/>
        <v>-3.9659804990140206E-2</v>
      </c>
      <c r="T129" s="115">
        <f t="shared" si="21"/>
        <v>18554075.565708794</v>
      </c>
      <c r="U129" s="73">
        <f>T129/SUMIFS(FinParameters!$L$8:$L$39,FinParameters!$B$8:$B$39,Financials!$E129,FinParameters!$C$8:$C$39,Financials!$F129)</f>
        <v>12193646.750372162</v>
      </c>
      <c r="V129" s="73">
        <f t="shared" si="22"/>
        <v>12193646.750372162</v>
      </c>
      <c r="W129" s="12"/>
      <c r="X129" s="73">
        <f t="shared" si="23"/>
        <v>85023434.064275861</v>
      </c>
      <c r="Y129" s="73">
        <f t="shared" si="24"/>
        <v>25344254.974525541</v>
      </c>
      <c r="Z129" s="73">
        <f t="shared" si="24"/>
        <v>9448617.6350951288</v>
      </c>
      <c r="AA129" s="12">
        <f t="shared" si="25"/>
        <v>0.13651233451360101</v>
      </c>
      <c r="AB129" s="115">
        <f t="shared" si="26"/>
        <v>72562871.892432585</v>
      </c>
      <c r="AC129" s="73">
        <f>AB129/SUMIFS(FinParameters!$L$8:$L$39,FinParameters!$B$8:$B$39,Financials!$E129,FinParameters!$C$8:$C$39,Financials!$F129)</f>
        <v>47687960.734843068</v>
      </c>
      <c r="AD129" s="73">
        <f t="shared" si="27"/>
        <v>47687960.734843068</v>
      </c>
      <c r="AE129" s="12"/>
      <c r="AF129" s="73">
        <f t="shared" si="28"/>
        <v>157586305.95670843</v>
      </c>
      <c r="AG129" s="73">
        <f t="shared" si="29"/>
        <v>73032215.709368616</v>
      </c>
      <c r="AH129" s="73">
        <f t="shared" si="29"/>
        <v>57136578.369938195</v>
      </c>
      <c r="AI129" s="12">
        <f t="shared" si="30"/>
        <v>0.82550146493689214</v>
      </c>
      <c r="AL129" s="73">
        <f>Summary!G129</f>
        <v>-171918.82307774495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8354042.333870871</v>
      </c>
      <c r="AN129" s="20">
        <f>Summary!I129</f>
        <v>6903593.8362558344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Snowy Delayed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-50558782.37318895</v>
      </c>
      <c r="H130" s="73">
        <f>SUMIFS(AM$5:AM130,$F$5:$F130,$F130,$D$5:$D130,$D130)</f>
        <v>172880430.97415578</v>
      </c>
      <c r="I130" s="20">
        <f>SUMIFS(AN$5:AN130,$F$5:$F130,$F130,$D$5:$D130,$D130)</f>
        <v>75672722.033175066</v>
      </c>
      <c r="J130" s="73">
        <f t="shared" si="16"/>
        <v>75672722.033175066</v>
      </c>
      <c r="K130" s="73">
        <f t="shared" si="17"/>
        <v>25113939.659986116</v>
      </c>
      <c r="L130" s="73">
        <f t="shared" si="18"/>
        <v>197994370.63414192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44189039.118715391</v>
      </c>
      <c r="Q130" s="73">
        <f>P130/SUMIFS(FinParameters!$H$8:$H$39,FinParameters!$B$8:$B$39,Financials!$E130,FinParameters!$C$8:$C$39,Financials!$F130)</f>
        <v>8742565.8134573586</v>
      </c>
      <c r="R130" s="73">
        <f t="shared" si="31"/>
        <v>-25025348.495128717</v>
      </c>
      <c r="S130" s="12">
        <f t="shared" si="20"/>
        <v>-0.36156281024616332</v>
      </c>
      <c r="T130" s="115">
        <f t="shared" si="21"/>
        <v>-50558782.37318895</v>
      </c>
      <c r="U130" s="73">
        <f>T130/SUMIFS(FinParameters!$L$8:$L$39,FinParameters!$B$8:$B$39,Financials!$E130,FinParameters!$C$8:$C$39,Financials!$F130)</f>
        <v>-33226981.867369458</v>
      </c>
      <c r="V130" s="73">
        <f t="shared" si="22"/>
        <v>-33226981.867369458</v>
      </c>
      <c r="W130" s="12"/>
      <c r="X130" s="73">
        <f t="shared" si="23"/>
        <v>-6369743.2544735558</v>
      </c>
      <c r="Y130" s="73">
        <f t="shared" si="24"/>
        <v>-24484416.053912099</v>
      </c>
      <c r="Z130" s="73">
        <f t="shared" si="24"/>
        <v>-58252330.362498179</v>
      </c>
      <c r="AA130" s="12">
        <f t="shared" si="25"/>
        <v>-0.84162169703061385</v>
      </c>
      <c r="AB130" s="115">
        <f t="shared" si="26"/>
        <v>167694018.04493111</v>
      </c>
      <c r="AC130" s="73">
        <f>AB130/SUMIFS(FinParameters!$L$8:$L$39,FinParameters!$B$8:$B$39,Financials!$E130,FinParameters!$C$8:$C$39,Financials!$F130)</f>
        <v>110207679.76010506</v>
      </c>
      <c r="AD130" s="73">
        <f t="shared" si="27"/>
        <v>110207679.76010506</v>
      </c>
      <c r="AE130" s="12"/>
      <c r="AF130" s="73">
        <f t="shared" si="28"/>
        <v>161324274.79045755</v>
      </c>
      <c r="AG130" s="73">
        <f t="shared" si="29"/>
        <v>85723263.706192955</v>
      </c>
      <c r="AH130" s="73">
        <f t="shared" si="29"/>
        <v>51955349.397606879</v>
      </c>
      <c r="AI130" s="12">
        <f t="shared" si="30"/>
        <v>0.75064377781498837</v>
      </c>
      <c r="AL130" s="73">
        <f>Summary!G130</f>
        <v>-9170165.8093519676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20871541.653790232</v>
      </c>
      <c r="AN130" s="20">
        <f>Summary!I130</f>
        <v>4607306.6562356241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Snowy Delayed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-118829715.96988541</v>
      </c>
      <c r="H131" s="73">
        <f>SUMIFS(AM$5:AM131,$F$5:$F131,$F131,$D$5:$D131,$D131)</f>
        <v>345579688.54053026</v>
      </c>
      <c r="I131" s="20">
        <f>SUMIFS(AN$5:AN131,$F$5:$F131,$F131,$D$5:$D131,$D131)</f>
        <v>46205940.347610697</v>
      </c>
      <c r="J131" s="73">
        <f t="shared" si="16"/>
        <v>46205940.347610697</v>
      </c>
      <c r="K131" s="73">
        <f t="shared" si="17"/>
        <v>-72623775.622274712</v>
      </c>
      <c r="L131" s="73">
        <f t="shared" si="18"/>
        <v>272955912.91825557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14722257.433151025</v>
      </c>
      <c r="Q131" s="73">
        <f>P131/SUMIFS(FinParameters!$H$8:$H$39,FinParameters!$B$8:$B$39,Financials!$E131,FinParameters!$C$8:$C$39,Financials!$F131)</f>
        <v>2912720.1473243157</v>
      </c>
      <c r="R131" s="73">
        <f t="shared" si="31"/>
        <v>-54492130.18069309</v>
      </c>
      <c r="S131" s="12">
        <f t="shared" si="20"/>
        <v>-0.78729483940118961</v>
      </c>
      <c r="T131" s="115">
        <f t="shared" si="21"/>
        <v>-118829715.96988541</v>
      </c>
      <c r="U131" s="73">
        <f>T131/SUMIFS(FinParameters!$L$8:$L$39,FinParameters!$B$8:$B$39,Financials!$E131,FinParameters!$C$8:$C$39,Financials!$F131)</f>
        <v>-78094301.968985617</v>
      </c>
      <c r="V131" s="73">
        <f t="shared" si="22"/>
        <v>-78094301.968985617</v>
      </c>
      <c r="W131" s="12"/>
      <c r="X131" s="73">
        <f t="shared" si="23"/>
        <v>-104107458.53673439</v>
      </c>
      <c r="Y131" s="73">
        <f t="shared" si="24"/>
        <v>-75181581.821661308</v>
      </c>
      <c r="Z131" s="73">
        <f t="shared" si="24"/>
        <v>-132586432.14967871</v>
      </c>
      <c r="AA131" s="12">
        <f t="shared" si="25"/>
        <v>-1.915590626755167</v>
      </c>
      <c r="AB131" s="115">
        <f t="shared" si="26"/>
        <v>241905781.97837117</v>
      </c>
      <c r="AC131" s="73">
        <f>AB131/SUMIFS(FinParameters!$L$8:$L$39,FinParameters!$B$8:$B$39,Financials!$E131,FinParameters!$C$8:$C$39,Financials!$F131)</f>
        <v>158979284.19394788</v>
      </c>
      <c r="AD131" s="73">
        <f t="shared" si="27"/>
        <v>158979284.19394788</v>
      </c>
      <c r="AE131" s="12"/>
      <c r="AF131" s="73">
        <f t="shared" si="28"/>
        <v>137798323.4416368</v>
      </c>
      <c r="AG131" s="73">
        <f t="shared" si="29"/>
        <v>83797702.372286573</v>
      </c>
      <c r="AH131" s="73">
        <f t="shared" si="29"/>
        <v>26392852.044269174</v>
      </c>
      <c r="AI131" s="12">
        <f t="shared" si="30"/>
        <v>0.38132031437622854</v>
      </c>
      <c r="AL131" s="73">
        <f>Summary!G131</f>
        <v>-13939099.39376368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33149968.699681249</v>
      </c>
      <c r="AN131" s="20">
        <f>Summary!I131</f>
        <v>2839572.9322999245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Snowy Delayed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76521984.89963983</v>
      </c>
      <c r="H132" s="73">
        <f>SUMIFS(AM$5:AM132,$F$5:$F132,$F132,$D$5:$D132,$D132)</f>
        <v>5649749.6466620918</v>
      </c>
      <c r="I132" s="20">
        <f>SUMIFS(AN$5:AN132,$F$5:$F132,$F132,$D$5:$D132,$D132)</f>
        <v>115285385.31781042</v>
      </c>
      <c r="J132" s="73">
        <f t="shared" si="16"/>
        <v>115285385.31781042</v>
      </c>
      <c r="K132" s="73">
        <f t="shared" si="17"/>
        <v>191807370.21745026</v>
      </c>
      <c r="L132" s="73">
        <f t="shared" si="18"/>
        <v>197457119.86411232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83801702.403350741</v>
      </c>
      <c r="Q132" s="73">
        <f>P132/SUMIFS(FinParameters!$H$8:$H$39,FinParameters!$B$8:$B$39,Financials!$E132,FinParameters!$C$8:$C$39,Financials!$F132)</f>
        <v>16579720.065258574</v>
      </c>
      <c r="R132" s="73">
        <f t="shared" si="31"/>
        <v>14587314.789506633</v>
      </c>
      <c r="S132" s="12">
        <f t="shared" si="20"/>
        <v>0.21075552775083586</v>
      </c>
      <c r="T132" s="115">
        <f t="shared" si="21"/>
        <v>76521984.89963983</v>
      </c>
      <c r="U132" s="73">
        <f>T132/SUMIFS(FinParameters!$L$8:$L$39,FinParameters!$B$8:$B$39,Financials!$E132,FinParameters!$C$8:$C$39,Financials!$F132)</f>
        <v>50289870.233579367</v>
      </c>
      <c r="V132" s="73">
        <f t="shared" si="22"/>
        <v>50289870.233579367</v>
      </c>
      <c r="W132" s="12"/>
      <c r="X132" s="73">
        <f t="shared" si="23"/>
        <v>160323687.30299059</v>
      </c>
      <c r="Y132" s="73">
        <f t="shared" si="24"/>
        <v>66869590.298837945</v>
      </c>
      <c r="Z132" s="73">
        <f t="shared" si="24"/>
        <v>64877185.023085997</v>
      </c>
      <c r="AA132" s="12">
        <f t="shared" si="25"/>
        <v>0.93733669053093527</v>
      </c>
      <c r="AB132" s="115">
        <f t="shared" si="26"/>
        <v>5649749.6466620918</v>
      </c>
      <c r="AC132" s="73">
        <f>AB132/SUMIFS(FinParameters!$L$8:$L$39,FinParameters!$B$8:$B$39,Financials!$E132,FinParameters!$C$8:$C$39,Financials!$F132)</f>
        <v>3712987.5414952124</v>
      </c>
      <c r="AD132" s="73">
        <f t="shared" si="27"/>
        <v>3712987.5414952124</v>
      </c>
      <c r="AE132" s="12"/>
      <c r="AF132" s="73">
        <f t="shared" si="28"/>
        <v>165973436.94965267</v>
      </c>
      <c r="AG132" s="73">
        <f t="shared" si="29"/>
        <v>70582577.840333164</v>
      </c>
      <c r="AH132" s="73">
        <f t="shared" si="29"/>
        <v>68590172.564581215</v>
      </c>
      <c r="AI132" s="12">
        <f t="shared" si="30"/>
        <v>0.9909814263943868</v>
      </c>
      <c r="AL132" s="73">
        <f>Summary!G132</f>
        <v>4256976.0602817135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2584918.6827460537</v>
      </c>
      <c r="AN132" s="20">
        <f>Summary!I132</f>
        <v>8218741.907244036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Snowy Delayed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-13662184.279623836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37633255.750716783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-13662184.279623836</v>
      </c>
      <c r="AC133" s="73">
        <f>AB133/SUMIFS(FinParameters!$L$8:$L$39,FinParameters!$B$8:$B$39,Financials!$E133,FinParameters!$C$8:$C$39,Financials!$F133)</f>
        <v>-13003863.68078414</v>
      </c>
      <c r="AD133" s="73">
        <f t="shared" si="27"/>
        <v>-13003863.68078414</v>
      </c>
      <c r="AE133" s="12"/>
      <c r="AF133" s="73">
        <f t="shared" si="28"/>
        <v>35633255.750716783</v>
      </c>
      <c r="AG133" s="73">
        <f t="shared" si="29"/>
        <v>33022677.560641985</v>
      </c>
      <c r="AH133" s="73">
        <f t="shared" si="29"/>
        <v>11552175.999831099</v>
      </c>
      <c r="AI133" s="12">
        <f t="shared" si="30"/>
        <v>0.50955292242513317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-13662184.279623836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Snowy Delayed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-5590296.4412127826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30110139.440726828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-5590296.4412127826</v>
      </c>
      <c r="AC134" s="73">
        <f>AB134/SUMIFS(FinParameters!$L$8:$L$39,FinParameters!$B$8:$B$39,Financials!$E134,FinParameters!$C$8:$C$39,Financials!$F134)</f>
        <v>-5320924.6317313816</v>
      </c>
      <c r="AD134" s="73">
        <f t="shared" ref="AD134:AD197" si="43">AC134</f>
        <v>-5320924.6317313816</v>
      </c>
      <c r="AE134" s="12"/>
      <c r="AF134" s="73">
        <f t="shared" ref="AF134:AF197" si="44">X134+AB134</f>
        <v>28110139.440726832</v>
      </c>
      <c r="AG134" s="73">
        <f t="shared" ref="AG134:AH197" si="45">Y134+AC134</f>
        <v>26267327.901378505</v>
      </c>
      <c r="AH134" s="73">
        <f t="shared" si="45"/>
        <v>4252272.7716026623</v>
      </c>
      <c r="AI134" s="12">
        <f t="shared" ref="AI134:AI197" si="46">-AH134/SUM($N134,$O134)</f>
        <v>0.18756276027569496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-5590296.4412127826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Snowy Delayed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-2202318.1628548801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25776507.73083327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-2202318.1628548801</v>
      </c>
      <c r="AC135" s="73">
        <f>AB135/SUMIFS(FinParameters!$L$8:$L$39,FinParameters!$B$8:$B$39,Financials!$E135,FinParameters!$C$8:$C$39,Financials!$F135)</f>
        <v>-2096198.1324020277</v>
      </c>
      <c r="AD135" s="73">
        <f t="shared" si="43"/>
        <v>-2096198.1324020277</v>
      </c>
      <c r="AE135" s="12"/>
      <c r="AF135" s="73">
        <f t="shared" si="44"/>
        <v>23776507.73083327</v>
      </c>
      <c r="AG135" s="73">
        <f t="shared" si="45"/>
        <v>22300031.636788238</v>
      </c>
      <c r="AH135" s="73">
        <f t="shared" si="45"/>
        <v>73319.376333554508</v>
      </c>
      <c r="AI135" s="12">
        <f t="shared" si="46"/>
        <v>3.2340316215487951E-3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-2202318.1628548801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Snowy Delayed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854.74924914786493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21583009.061323695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854.74924914786493</v>
      </c>
      <c r="AC136" s="73">
        <f>AB136/SUMIFS(FinParameters!$L$8:$L$39,FinParameters!$B$8:$B$39,Financials!$E136,FinParameters!$C$8:$C$39,Financials!$F136)</f>
        <v>813.56264047387504</v>
      </c>
      <c r="AD136" s="73">
        <f t="shared" si="43"/>
        <v>813.56264047387504</v>
      </c>
      <c r="AE136" s="12"/>
      <c r="AF136" s="73">
        <f t="shared" si="44"/>
        <v>19583009.061323695</v>
      </c>
      <c r="AG136" s="73">
        <f t="shared" si="45"/>
        <v>18408209.857180726</v>
      </c>
      <c r="AH136" s="73">
        <f t="shared" si="45"/>
        <v>-3952350.3547660145</v>
      </c>
      <c r="AI136" s="12">
        <f t="shared" si="46"/>
        <v>-0.17433353454349029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854.74924914786493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Snowy Delayed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1953824.6706316678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18987463.429958384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1953824.6706316678</v>
      </c>
      <c r="AC137" s="73">
        <f>AB137/SUMIFS(FinParameters!$L$8:$L$39,FinParameters!$B$8:$B$39,Financials!$E137,FinParameters!$C$8:$C$39,Financials!$F137)</f>
        <v>1859678.4491437648</v>
      </c>
      <c r="AD137" s="73">
        <f t="shared" si="43"/>
        <v>1859678.4491437648</v>
      </c>
      <c r="AE137" s="12"/>
      <c r="AF137" s="73">
        <f t="shared" si="44"/>
        <v>16987463.429958384</v>
      </c>
      <c r="AG137" s="73">
        <f t="shared" si="45"/>
        <v>16020769.486153724</v>
      </c>
      <c r="AH137" s="73">
        <f t="shared" si="45"/>
        <v>-6451368.9451065818</v>
      </c>
      <c r="AI137" s="12">
        <f t="shared" si="46"/>
        <v>-0.28456231100269508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1953824.6706316678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Snowy Delayed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4708747.0747562461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17398966.008163314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4708747.0747562461</v>
      </c>
      <c r="AC138" s="73">
        <f>AB138/SUMIFS(FinParameters!$L$8:$L$39,FinParameters!$B$8:$B$39,Financials!$E138,FinParameters!$C$8:$C$39,Financials!$F138)</f>
        <v>4481853.2537834588</v>
      </c>
      <c r="AD138" s="73">
        <f t="shared" si="43"/>
        <v>4481853.2537834588</v>
      </c>
      <c r="AE138" s="12"/>
      <c r="AF138" s="73">
        <f t="shared" si="44"/>
        <v>15398966.008163316</v>
      </c>
      <c r="AG138" s="73">
        <f t="shared" si="45"/>
        <v>14606413.752659699</v>
      </c>
      <c r="AH138" s="73">
        <f t="shared" si="45"/>
        <v>-7996869.5613055825</v>
      </c>
      <c r="AI138" s="12">
        <f t="shared" si="46"/>
        <v>-0.35273252894306917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4708747.0747562461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Snowy Delayed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9750533.4899814688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14707945.415862538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9750533.4899814688</v>
      </c>
      <c r="AC139" s="73">
        <f>AB139/SUMIFS(FinParameters!$L$8:$L$39,FinParameters!$B$8:$B$39,Financials!$E139,FinParameters!$C$8:$C$39,Financials!$F139)</f>
        <v>9280698.1463238262</v>
      </c>
      <c r="AD139" s="73">
        <f t="shared" si="43"/>
        <v>9280698.1463238262</v>
      </c>
      <c r="AE139" s="12"/>
      <c r="AF139" s="73">
        <f t="shared" si="44"/>
        <v>12707945.415862538</v>
      </c>
      <c r="AG139" s="73">
        <f t="shared" si="45"/>
        <v>12204367.852939583</v>
      </c>
      <c r="AH139" s="73">
        <f t="shared" si="45"/>
        <v>-10612977.104218367</v>
      </c>
      <c r="AI139" s="12">
        <f t="shared" si="46"/>
        <v>-0.46812596165125625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9750533.4899814688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Snowy Delayed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-195240.07009138132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22576455.898363359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-195240.07009138132</v>
      </c>
      <c r="AC140" s="73">
        <f>AB140/SUMIFS(FinParameters!$L$8:$L$39,FinParameters!$B$8:$B$39,Financials!$E140,FinParameters!$C$8:$C$39,Financials!$F140)</f>
        <v>-185832.30942665684</v>
      </c>
      <c r="AD140" s="73">
        <f t="shared" si="43"/>
        <v>-185832.30942665684</v>
      </c>
      <c r="AE140" s="12"/>
      <c r="AF140" s="73">
        <f t="shared" si="44"/>
        <v>20576455.898363359</v>
      </c>
      <c r="AG140" s="73">
        <f t="shared" si="45"/>
        <v>19338502.052208535</v>
      </c>
      <c r="AH140" s="73">
        <f t="shared" si="45"/>
        <v>-3001519.7881932808</v>
      </c>
      <c r="AI140" s="12">
        <f t="shared" si="46"/>
        <v>-0.13239351441781308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-195240.07009138132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Snowy Delayed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-34647121.356130913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55864639.502666481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5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5">
        <f t="shared" si="42"/>
        <v>-34647121.356130913</v>
      </c>
      <c r="AC141" s="73">
        <f>AB141/SUMIFS(FinParameters!$L$8:$L$39,FinParameters!$B$8:$B$39,Financials!$E141,FinParameters!$C$8:$C$39,Financials!$F141)</f>
        <v>-32173296.481368214</v>
      </c>
      <c r="AD141" s="73">
        <f t="shared" si="43"/>
        <v>-32173296.481368214</v>
      </c>
      <c r="AE141" s="12"/>
      <c r="AF141" s="73">
        <f t="shared" si="44"/>
        <v>52905889.502666488</v>
      </c>
      <c r="AG141" s="73">
        <f t="shared" si="45"/>
        <v>45956934.570924267</v>
      </c>
      <c r="AH141" s="73">
        <f t="shared" si="45"/>
        <v>16320271.908291914</v>
      </c>
      <c r="AI141" s="12">
        <f t="shared" si="46"/>
        <v>0.48064150406856465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-20984937.076507073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Snowy Delayed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-13374568.669965826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50173925.10020677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5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5">
        <f t="shared" si="42"/>
        <v>-13374568.669965826</v>
      </c>
      <c r="AC142" s="73">
        <f>AB142/SUMIFS(FinParameters!$L$8:$L$39,FinParameters!$B$8:$B$39,Financials!$E142,FinParameters!$C$8:$C$39,Financials!$F142)</f>
        <v>-12419616.588235995</v>
      </c>
      <c r="AD142" s="73">
        <f t="shared" si="43"/>
        <v>-12419616.588235995</v>
      </c>
      <c r="AE142" s="12"/>
      <c r="AF142" s="73">
        <f t="shared" si="44"/>
        <v>47215175.10020677</v>
      </c>
      <c r="AG142" s="73">
        <f t="shared" si="45"/>
        <v>41806921.489558741</v>
      </c>
      <c r="AH142" s="73">
        <f t="shared" si="45"/>
        <v>10625583.163775461</v>
      </c>
      <c r="AI142" s="12">
        <f t="shared" si="46"/>
        <v>0.3129296069416509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-7784272.2287530433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Snowy Delayed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-5405588.20410005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42622286.813329682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5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5">
        <f t="shared" si="42"/>
        <v>-5405588.20410005</v>
      </c>
      <c r="AC143" s="73">
        <f>AB143/SUMIFS(FinParameters!$L$8:$L$39,FinParameters!$B$8:$B$39,Financials!$E143,FinParameters!$C$8:$C$39,Financials!$F143)</f>
        <v>-5019626.0220020497</v>
      </c>
      <c r="AD143" s="73">
        <f t="shared" si="43"/>
        <v>-5019626.0220020497</v>
      </c>
      <c r="AE143" s="12"/>
      <c r="AF143" s="73">
        <f t="shared" si="44"/>
        <v>39663536.813329689</v>
      </c>
      <c r="AG143" s="73">
        <f t="shared" si="45"/>
        <v>35284840.119256176</v>
      </c>
      <c r="AH143" s="73">
        <f t="shared" si="45"/>
        <v>3435775.8075849256</v>
      </c>
      <c r="AI143" s="12">
        <f t="shared" si="46"/>
        <v>0.10118559672777167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-3203270.0412451704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Snowy Delayed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1343.2313374015976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35473487.849856958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5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5">
        <f t="shared" si="42"/>
        <v>1343.2313374015976</v>
      </c>
      <c r="AC144" s="73">
        <f>AB144/SUMIFS(FinParameters!$L$8:$L$39,FinParameters!$B$8:$B$39,Financials!$E144,FinParameters!$C$8:$C$39,Financials!$F144)</f>
        <v>1247.3238286400699</v>
      </c>
      <c r="AD144" s="73">
        <f t="shared" si="43"/>
        <v>1247.3238286400699</v>
      </c>
      <c r="AE144" s="12"/>
      <c r="AF144" s="73">
        <f t="shared" si="44"/>
        <v>32514737.849856962</v>
      </c>
      <c r="AG144" s="73">
        <f t="shared" si="45"/>
        <v>28952023.47882903</v>
      </c>
      <c r="AH144" s="73">
        <f t="shared" si="45"/>
        <v>-3313110.5984565965</v>
      </c>
      <c r="AI144" s="12">
        <f t="shared" si="46"/>
        <v>-9.7573034943039996E-2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488.48208825373263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Snowy Delayed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4762341.3281370867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32606506.369869713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5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5">
        <f t="shared" si="42"/>
        <v>4762341.3281370867</v>
      </c>
      <c r="AC145" s="73">
        <f>AB145/SUMIFS(FinParameters!$L$8:$L$39,FinParameters!$B$8:$B$39,Financials!$E145,FinParameters!$C$8:$C$39,Financials!$F145)</f>
        <v>4422307.3519068733</v>
      </c>
      <c r="AD145" s="73">
        <f t="shared" si="43"/>
        <v>4422307.3519068733</v>
      </c>
      <c r="AE145" s="12"/>
      <c r="AF145" s="73">
        <f t="shared" si="44"/>
        <v>29647756.369869716</v>
      </c>
      <c r="AG145" s="73">
        <f t="shared" si="45"/>
        <v>26568554.266909145</v>
      </c>
      <c r="AH145" s="73">
        <f t="shared" si="45"/>
        <v>-6076230.125486929</v>
      </c>
      <c r="AI145" s="12">
        <f t="shared" si="46"/>
        <v>-0.17894851280614604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2808516.6575054191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Snowy Delayed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11183371.552665371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29925000.462163217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5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5">
        <f t="shared" si="42"/>
        <v>11183371.552665371</v>
      </c>
      <c r="AC146" s="73">
        <f>AB146/SUMIFS(FinParameters!$L$8:$L$39,FinParameters!$B$8:$B$39,Financials!$E146,FinParameters!$C$8:$C$39,Financials!$F146)</f>
        <v>10384872.235901741</v>
      </c>
      <c r="AD146" s="73">
        <f t="shared" si="43"/>
        <v>10384872.235901741</v>
      </c>
      <c r="AE146" s="12"/>
      <c r="AF146" s="73">
        <f t="shared" si="44"/>
        <v>26966250.462163217</v>
      </c>
      <c r="AG146" s="73">
        <f t="shared" si="45"/>
        <v>24403248.726375386</v>
      </c>
      <c r="AH146" s="73">
        <f t="shared" si="45"/>
        <v>-8683730.0064918641</v>
      </c>
      <c r="AI146" s="12">
        <f t="shared" si="46"/>
        <v>-0.25574090154251627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6474624.4779091263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Snowy Delayed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23683123.748359501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27858844.724481724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5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5">
        <f t="shared" si="42"/>
        <v>23683123.748359501</v>
      </c>
      <c r="AC147" s="73">
        <f>AB147/SUMIFS(FinParameters!$L$8:$L$39,FinParameters!$B$8:$B$39,Financials!$E147,FinParameters!$C$8:$C$39,Financials!$F147)</f>
        <v>21992134.761466146</v>
      </c>
      <c r="AD147" s="73">
        <f t="shared" si="43"/>
        <v>21992134.761466146</v>
      </c>
      <c r="AE147" s="12"/>
      <c r="AF147" s="73">
        <f t="shared" si="44"/>
        <v>24900094.72448172</v>
      </c>
      <c r="AG147" s="73">
        <f t="shared" si="45"/>
        <v>23073928.975590639</v>
      </c>
      <c r="AH147" s="73">
        <f t="shared" si="45"/>
        <v>-10815509.228797</v>
      </c>
      <c r="AI147" s="12">
        <f t="shared" si="46"/>
        <v>-0.31852304006989407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13932590.258378031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Snowy Delayed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-461596.18729191076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37892414.866310753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5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5">
        <f t="shared" si="42"/>
        <v>-461596.18729191076</v>
      </c>
      <c r="AC148" s="73">
        <f>AB148/SUMIFS(FinParameters!$L$8:$L$39,FinParameters!$B$8:$B$39,Financials!$E148,FinParameters!$C$8:$C$39,Financials!$F148)</f>
        <v>-428637.94760207034</v>
      </c>
      <c r="AD148" s="73">
        <f t="shared" si="43"/>
        <v>-428637.94760207034</v>
      </c>
      <c r="AE148" s="12"/>
      <c r="AF148" s="73">
        <f t="shared" si="44"/>
        <v>34933664.866310753</v>
      </c>
      <c r="AG148" s="73">
        <f t="shared" si="45"/>
        <v>31163212.539627701</v>
      </c>
      <c r="AH148" s="73">
        <f t="shared" si="45"/>
        <v>-1054228.1384149487</v>
      </c>
      <c r="AI148" s="12">
        <f t="shared" si="46"/>
        <v>-3.1047632106038604E-2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-266356.11720052944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Snowy Delayed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-50079130.865416773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70229416.403173462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5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5">
        <f t="shared" si="42"/>
        <v>-50079130.865416773</v>
      </c>
      <c r="AC149" s="73">
        <f>AB149/SUMIFS(FinParameters!$L$8:$L$39,FinParameters!$B$8:$B$39,Financials!$E149,FinParameters!$C$8:$C$39,Financials!$F149)</f>
        <v>-45369220.898535639</v>
      </c>
      <c r="AD149" s="73">
        <f t="shared" si="43"/>
        <v>-45369220.898535639</v>
      </c>
      <c r="AE149" s="12"/>
      <c r="AF149" s="73">
        <f t="shared" si="44"/>
        <v>66302947.653173469</v>
      </c>
      <c r="AG149" s="73">
        <f t="shared" si="45"/>
        <v>53709823.355901584</v>
      </c>
      <c r="AH149" s="73">
        <f t="shared" si="45"/>
        <v>20125914.962022692</v>
      </c>
      <c r="AI149" s="12">
        <f t="shared" si="46"/>
        <v>0.47511817724139066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-15432009.50928586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Snowy Delayed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-20729329.239661254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63364964.123791471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5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5">
        <f t="shared" si="42"/>
        <v>-20729329.239661254</v>
      </c>
      <c r="AC150" s="73">
        <f>AB150/SUMIFS(FinParameters!$L$8:$L$39,FinParameters!$B$8:$B$39,Financials!$E150,FinParameters!$C$8:$C$39,Financials!$F150)</f>
        <v>-18779749.19093753</v>
      </c>
      <c r="AD150" s="73">
        <f t="shared" si="43"/>
        <v>-18779749.19093753</v>
      </c>
      <c r="AE150" s="12"/>
      <c r="AF150" s="73">
        <f t="shared" si="44"/>
        <v>59438495.373791464</v>
      </c>
      <c r="AG150" s="73">
        <f t="shared" si="45"/>
        <v>49625258.947238922</v>
      </c>
      <c r="AH150" s="73">
        <f t="shared" si="45"/>
        <v>13095115.496952426</v>
      </c>
      <c r="AI150" s="12">
        <f t="shared" si="46"/>
        <v>0.30914010207326392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-7354760.5696954289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Snowy Delayed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-8427150.9945051931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53207350.350934498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5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5">
        <f t="shared" si="42"/>
        <v>-8427150.9945051931</v>
      </c>
      <c r="AC151" s="73">
        <f>AB151/SUMIFS(FinParameters!$L$8:$L$39,FinParameters!$B$8:$B$39,Financials!$E151,FinParameters!$C$8:$C$39,Financials!$F151)</f>
        <v>-7634582.8772968762</v>
      </c>
      <c r="AD151" s="73">
        <f t="shared" si="43"/>
        <v>-7634582.8772968762</v>
      </c>
      <c r="AE151" s="12"/>
      <c r="AF151" s="73">
        <f t="shared" si="44"/>
        <v>49280881.600934505</v>
      </c>
      <c r="AG151" s="73">
        <f t="shared" si="45"/>
        <v>41368989.662719071</v>
      </c>
      <c r="AH151" s="73">
        <f t="shared" si="45"/>
        <v>3532923.1451149024</v>
      </c>
      <c r="AI151" s="12">
        <f t="shared" si="46"/>
        <v>8.3402717750140756E-2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-3021562.7904051421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Snowy Delayed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1343.2313374000373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44373661.378256932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5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5">
        <f t="shared" si="42"/>
        <v>1343.2313374000373</v>
      </c>
      <c r="AC152" s="73">
        <f>AB152/SUMIFS(FinParameters!$L$8:$L$39,FinParameters!$B$8:$B$39,Financials!$E152,FinParameters!$C$8:$C$39,Financials!$F152)</f>
        <v>1216.9012962328011</v>
      </c>
      <c r="AD152" s="73">
        <f t="shared" si="43"/>
        <v>1216.9012962328011</v>
      </c>
      <c r="AE152" s="12"/>
      <c r="AF152" s="73">
        <f t="shared" si="44"/>
        <v>40447192.628256932</v>
      </c>
      <c r="AG152" s="73">
        <f t="shared" si="45"/>
        <v>33962962.491658576</v>
      </c>
      <c r="AH152" s="73">
        <f t="shared" si="45"/>
        <v>-4697025.1400035871</v>
      </c>
      <c r="AI152" s="12">
        <f t="shared" si="46"/>
        <v>-0.11088400339495462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-1.56035184772918E-9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Snowy Delayed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7536268.7383486815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40982534.035702229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5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5">
        <f t="shared" si="42"/>
        <v>7536268.7383486815</v>
      </c>
      <c r="AC153" s="73">
        <f>AB153/SUMIFS(FinParameters!$L$8:$L$39,FinParameters!$B$8:$B$39,Financials!$E153,FinParameters!$C$8:$C$39,Financials!$F153)</f>
        <v>6827487.5228912244</v>
      </c>
      <c r="AD153" s="73">
        <f t="shared" si="43"/>
        <v>6827487.5228912244</v>
      </c>
      <c r="AE153" s="12"/>
      <c r="AF153" s="73">
        <f t="shared" si="44"/>
        <v>37056065.285702229</v>
      </c>
      <c r="AG153" s="73">
        <f t="shared" si="45"/>
        <v>31440875.735999897</v>
      </c>
      <c r="AH153" s="73">
        <f t="shared" si="45"/>
        <v>-7978495.4988249345</v>
      </c>
      <c r="AI153" s="12">
        <f t="shared" si="46"/>
        <v>-0.18835060396923031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2773927.4102115943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Snowy Delayed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17720593.160017345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37986694.709982038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5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5">
        <f t="shared" si="42"/>
        <v>17720593.160017345</v>
      </c>
      <c r="AC154" s="73">
        <f>AB154/SUMIFS(FinParameters!$L$8:$L$39,FinParameters!$B$8:$B$39,Financials!$E154,FinParameters!$C$8:$C$39,Financials!$F154)</f>
        <v>16053982.799551843</v>
      </c>
      <c r="AD154" s="73">
        <f t="shared" si="43"/>
        <v>16053982.799551843</v>
      </c>
      <c r="AE154" s="12"/>
      <c r="AF154" s="73">
        <f t="shared" si="44"/>
        <v>34060225.959982038</v>
      </c>
      <c r="AG154" s="73">
        <f t="shared" si="45"/>
        <v>29374634.184506908</v>
      </c>
      <c r="AH154" s="73">
        <f t="shared" si="45"/>
        <v>-10939035.114536295</v>
      </c>
      <c r="AI154" s="12">
        <f t="shared" si="46"/>
        <v>-0.25824090155430673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6537221.6073519727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Snowy Delayed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37942825.835081391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37318026.53271994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5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5">
        <f t="shared" si="42"/>
        <v>37942825.835081391</v>
      </c>
      <c r="AC155" s="73">
        <f>AB155/SUMIFS(FinParameters!$L$8:$L$39,FinParameters!$B$8:$B$39,Financials!$E155,FinParameters!$C$8:$C$39,Financials!$F155)</f>
        <v>34374327.530816786</v>
      </c>
      <c r="AD155" s="73">
        <f t="shared" si="43"/>
        <v>34374327.530816786</v>
      </c>
      <c r="AE155" s="12"/>
      <c r="AF155" s="73">
        <f t="shared" si="44"/>
        <v>33391557.78271994</v>
      </c>
      <c r="AG155" s="73">
        <f t="shared" si="45"/>
        <v>29887785.294872835</v>
      </c>
      <c r="AH155" s="73">
        <f t="shared" si="45"/>
        <v>-11970488.663035944</v>
      </c>
      <c r="AI155" s="12">
        <f t="shared" si="46"/>
        <v>-0.28259071773891542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14259702.086721892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Snowy Delayed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-650302.54792078538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47517548.012957975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5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5">
        <f t="shared" si="42"/>
        <v>-650302.54792078538</v>
      </c>
      <c r="AC156" s="73">
        <f>AB156/SUMIFS(FinParameters!$L$8:$L$39,FinParameters!$B$8:$B$39,Financials!$E156,FinParameters!$C$8:$C$39,Financials!$F156)</f>
        <v>-589142.01260375907</v>
      </c>
      <c r="AD156" s="73">
        <f t="shared" si="43"/>
        <v>-589142.01260375907</v>
      </c>
      <c r="AE156" s="12"/>
      <c r="AF156" s="73">
        <f t="shared" si="44"/>
        <v>43591079.262957975</v>
      </c>
      <c r="AG156" s="73">
        <f t="shared" si="45"/>
        <v>36749530.394710802</v>
      </c>
      <c r="AH156" s="73">
        <f t="shared" si="45"/>
        <v>-1825370.093508295</v>
      </c>
      <c r="AI156" s="12">
        <f t="shared" si="46"/>
        <v>-4.3092029021047105E-2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-188706.36062887462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Snowy Delayed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-65867909.980195254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82421622.716803282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5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5">
        <f t="shared" si="42"/>
        <v>-65867909.980195254</v>
      </c>
      <c r="AC157" s="73">
        <f>AB157/SUMIFS(FinParameters!$L$8:$L$39,FinParameters!$B$8:$B$39,Financials!$E157,FinParameters!$C$8:$C$39,Financials!$F157)</f>
        <v>-58217634.651873283</v>
      </c>
      <c r="AD157" s="73">
        <f t="shared" si="43"/>
        <v>-58217634.651873283</v>
      </c>
      <c r="AE157" s="12"/>
      <c r="AF157" s="73">
        <f t="shared" si="44"/>
        <v>77518242.248053282</v>
      </c>
      <c r="AG157" s="73">
        <f t="shared" si="45"/>
        <v>58393971.084033348</v>
      </c>
      <c r="AH157" s="73">
        <f t="shared" si="45"/>
        <v>23849132.396876641</v>
      </c>
      <c r="AI157" s="12">
        <f t="shared" si="46"/>
        <v>0.48957949843307069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-15788779.114778478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Snowy Delayed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-28027506.247566849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73610473.912229806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5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5">
        <f t="shared" si="42"/>
        <v>-28027506.247566849</v>
      </c>
      <c r="AC158" s="73">
        <f>AB158/SUMIFS(FinParameters!$L$8:$L$39,FinParameters!$B$8:$B$39,Financials!$E158,FinParameters!$C$8:$C$39,Financials!$F158)</f>
        <v>-24772231.56791449</v>
      </c>
      <c r="AD158" s="73">
        <f t="shared" si="43"/>
        <v>-24772231.56791449</v>
      </c>
      <c r="AE158" s="12"/>
      <c r="AF158" s="73">
        <f t="shared" si="44"/>
        <v>68707093.443479806</v>
      </c>
      <c r="AG158" s="73">
        <f t="shared" si="45"/>
        <v>53847984.584332317</v>
      </c>
      <c r="AH158" s="73">
        <f t="shared" si="45"/>
        <v>14764819.395667206</v>
      </c>
      <c r="AI158" s="12">
        <f t="shared" si="46"/>
        <v>0.30309500378857801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-7298177.0079055959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Snowy Delayed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-11435050.850829169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61024158.507761925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5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5">
        <f t="shared" si="42"/>
        <v>-11435050.850829169</v>
      </c>
      <c r="AC159" s="73">
        <f>AB159/SUMIFS(FinParameters!$L$8:$L$39,FinParameters!$B$8:$B$39,Financials!$E159,FinParameters!$C$8:$C$39,Financials!$F159)</f>
        <v>-10106918.723538218</v>
      </c>
      <c r="AD159" s="73">
        <f t="shared" si="43"/>
        <v>-10106918.723538218</v>
      </c>
      <c r="AE159" s="12"/>
      <c r="AF159" s="73">
        <f t="shared" si="44"/>
        <v>56120778.039011925</v>
      </c>
      <c r="AG159" s="73">
        <f t="shared" si="45"/>
        <v>44211679.636644647</v>
      </c>
      <c r="AH159" s="73">
        <f t="shared" si="45"/>
        <v>3045164.288138466</v>
      </c>
      <c r="AI159" s="12">
        <f t="shared" si="46"/>
        <v>6.2511708183915965E-2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-3007899.8563239765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Snowy Delayed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1343.2313374000373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51222947.995441377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5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5">
        <f t="shared" si="42"/>
        <v>1343.2313374000373</v>
      </c>
      <c r="AC160" s="73">
        <f>AB160/SUMIFS(FinParameters!$L$8:$L$39,FinParameters!$B$8:$B$39,Financials!$E160,FinParameters!$C$8:$C$39,Financials!$F160)</f>
        <v>1187.220776812489</v>
      </c>
      <c r="AD160" s="73">
        <f t="shared" si="43"/>
        <v>1187.220776812489</v>
      </c>
      <c r="AE160" s="12"/>
      <c r="AF160" s="73">
        <f t="shared" si="44"/>
        <v>46319567.526691377</v>
      </c>
      <c r="AG160" s="73">
        <f t="shared" si="45"/>
        <v>36501357.895624012</v>
      </c>
      <c r="AH160" s="73">
        <f t="shared" si="45"/>
        <v>-5998634.9783530002</v>
      </c>
      <c r="AI160" s="12">
        <f t="shared" si="46"/>
        <v>-0.123141112855315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0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Snowy Delayed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10287734.366112979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47530083.760778055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5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5">
        <f t="shared" si="42"/>
        <v>10287734.366112979</v>
      </c>
      <c r="AC161" s="73">
        <f>AB161/SUMIFS(FinParameters!$L$8:$L$39,FinParameters!$B$8:$B$39,Financials!$E161,FinParameters!$C$8:$C$39,Financials!$F161)</f>
        <v>9092858.1292767357</v>
      </c>
      <c r="AD161" s="73">
        <f t="shared" si="43"/>
        <v>9092858.1292767357</v>
      </c>
      <c r="AE161" s="12"/>
      <c r="AF161" s="73">
        <f t="shared" si="44"/>
        <v>42626703.292028055</v>
      </c>
      <c r="AG161" s="73">
        <f t="shared" si="45"/>
        <v>34110105.796217456</v>
      </c>
      <c r="AH161" s="73">
        <f t="shared" si="45"/>
        <v>-9611623.0870786663</v>
      </c>
      <c r="AI161" s="12">
        <f t="shared" si="46"/>
        <v>-0.19730921577323138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2751465.6277642976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Snowy Delayed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24204091.445847377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43817433.291272357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5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5">
        <f t="shared" si="42"/>
        <v>24204091.445847377</v>
      </c>
      <c r="AC162" s="73">
        <f>AB162/SUMIFS(FinParameters!$L$8:$L$39,FinParameters!$B$8:$B$39,Financials!$E162,FinParameters!$C$8:$C$39,Financials!$F162)</f>
        <v>21392890.002105042</v>
      </c>
      <c r="AD162" s="73">
        <f t="shared" si="43"/>
        <v>21392890.002105042</v>
      </c>
      <c r="AE162" s="12"/>
      <c r="AF162" s="73">
        <f t="shared" si="44"/>
        <v>38914052.822522357</v>
      </c>
      <c r="AG162" s="73">
        <f t="shared" si="45"/>
        <v>31876568.591381177</v>
      </c>
      <c r="AH162" s="73">
        <f t="shared" si="45"/>
        <v>-13312171.227463804</v>
      </c>
      <c r="AI162" s="12">
        <f t="shared" si="46"/>
        <v>-0.27327476757395247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6483498.2858300339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Snowy Delayed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51379906.007623576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45773522.562295333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5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5">
        <f t="shared" si="42"/>
        <v>51379906.007623576</v>
      </c>
      <c r="AC163" s="73">
        <f>AB163/SUMIFS(FinParameters!$L$8:$L$39,FinParameters!$B$8:$B$39,Financials!$E163,FinParameters!$C$8:$C$39,Financials!$F163)</f>
        <v>45412350.221812084</v>
      </c>
      <c r="AD163" s="73">
        <f t="shared" si="43"/>
        <v>45412350.221812084</v>
      </c>
      <c r="AE163" s="12"/>
      <c r="AF163" s="73">
        <f t="shared" si="44"/>
        <v>40870142.093545333</v>
      </c>
      <c r="AG163" s="73">
        <f t="shared" si="45"/>
        <v>35352920.893312991</v>
      </c>
      <c r="AH163" s="73">
        <f t="shared" si="45"/>
        <v>-12282162.00652875</v>
      </c>
      <c r="AI163" s="12">
        <f t="shared" si="46"/>
        <v>-0.25213054356717635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13437080.172542185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Snowy Delayed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-818756.06798832119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54853807.686528347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5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5">
        <f t="shared" si="42"/>
        <v>-818756.06798832119</v>
      </c>
      <c r="AC164" s="73">
        <f>AB164/SUMIFS(FinParameters!$L$8:$L$39,FinParameters!$B$8:$B$39,Financials!$E164,FinParameters!$C$8:$C$39,Financials!$F164)</f>
        <v>-723661.06119778706</v>
      </c>
      <c r="AD164" s="73">
        <f t="shared" si="43"/>
        <v>-723661.06119778706</v>
      </c>
      <c r="AE164" s="12"/>
      <c r="AF164" s="73">
        <f t="shared" si="44"/>
        <v>49950427.217778347</v>
      </c>
      <c r="AG164" s="73">
        <f t="shared" si="45"/>
        <v>39614741.268591456</v>
      </c>
      <c r="AH164" s="73">
        <f t="shared" si="45"/>
        <v>-2751182.161679178</v>
      </c>
      <c r="AI164" s="12">
        <f t="shared" si="46"/>
        <v>-5.6476787515729522E-2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-168453.52006753575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Snowy Delayed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128733983.03996497</v>
      </c>
      <c r="H165" s="73">
        <f>SUMIFS(AM$5:AM165,$F$5:$F165,$F165,$D$5:$D165,$D165)</f>
        <v>-85504903.596776217</v>
      </c>
      <c r="I165" s="20">
        <f>SUMIFS(AN$5:AN165,$F$5:$F165,$F165,$D$5:$D165,$D165)</f>
        <v>51499353.009283461</v>
      </c>
      <c r="J165" s="73">
        <f t="shared" si="32"/>
        <v>51499353.009283461</v>
      </c>
      <c r="K165" s="73">
        <f t="shared" si="33"/>
        <v>180233336.04924843</v>
      </c>
      <c r="L165" s="73">
        <f t="shared" si="34"/>
        <v>94728432.45247221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45609638.028814711</v>
      </c>
      <c r="Q165" s="73">
        <f>P165/SUMIFS(FinParameters!$H$8:$H$39,FinParameters!$B$8:$B$39,Financials!$E165,FinParameters!$C$8:$C$39,Financials!$F165)</f>
        <v>24384775.00943264</v>
      </c>
      <c r="R165" s="73">
        <f t="shared" si="47"/>
        <v>-7976613.1955824792</v>
      </c>
      <c r="S165" s="12">
        <f t="shared" si="36"/>
        <v>-0.14885559286802322</v>
      </c>
      <c r="T165" s="115">
        <f t="shared" si="37"/>
        <v>128733983.03996497</v>
      </c>
      <c r="U165" s="73">
        <f>T165/SUMIFS(FinParameters!$L$8:$L$39,FinParameters!$B$8:$B$39,Financials!$E165,FinParameters!$C$8:$C$39,Financials!$F165)</f>
        <v>111006910.11797455</v>
      </c>
      <c r="V165" s="73">
        <f t="shared" si="38"/>
        <v>111006910.11797455</v>
      </c>
      <c r="W165" s="12"/>
      <c r="X165" s="73">
        <f t="shared" si="39"/>
        <v>174343621.06877968</v>
      </c>
      <c r="Y165" s="73">
        <f t="shared" si="40"/>
        <v>135391685.12740719</v>
      </c>
      <c r="Z165" s="73">
        <f t="shared" si="40"/>
        <v>103030296.92239207</v>
      </c>
      <c r="AA165" s="12">
        <f t="shared" si="41"/>
        <v>1.9227002182135031</v>
      </c>
      <c r="AB165" s="115">
        <f t="shared" si="42"/>
        <v>-85504903.596776217</v>
      </c>
      <c r="AC165" s="73">
        <f>AB165/SUMIFS(FinParameters!$L$8:$L$39,FinParameters!$B$8:$B$39,Financials!$E165,FinParameters!$C$8:$C$39,Financials!$F165)</f>
        <v>-73730610.395755216</v>
      </c>
      <c r="AD165" s="73">
        <f t="shared" si="43"/>
        <v>-73730610.395755216</v>
      </c>
      <c r="AE165" s="12"/>
      <c r="AF165" s="73">
        <f t="shared" si="44"/>
        <v>88838717.47200346</v>
      </c>
      <c r="AG165" s="73">
        <f t="shared" si="45"/>
        <v>61661074.731651977</v>
      </c>
      <c r="AH165" s="73">
        <f t="shared" si="45"/>
        <v>29299686.526636854</v>
      </c>
      <c r="AI165" s="12">
        <f t="shared" si="46"/>
        <v>0.54677619458658921</v>
      </c>
      <c r="AL165" s="73">
        <f>Summary!G165</f>
        <v>20198920.864350058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-19636993.616580956</v>
      </c>
      <c r="AN165" s="20">
        <f>Summary!I165</f>
        <v>11744882.487899832</v>
      </c>
      <c r="AP165" s="12">
        <v>1</v>
      </c>
    </row>
    <row r="166" spans="1:42" x14ac:dyDescent="0.3">
      <c r="A166">
        <v>162</v>
      </c>
      <c r="B166" t="str">
        <f>Summary!B166</f>
        <v>Snowy Delayed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84579477.814597532</v>
      </c>
      <c r="H166" s="73">
        <f>SUMIFS(AM$5:AM166,$F$5:$F166,$F166,$D$5:$D166,$D166)</f>
        <v>-37236939.531425767</v>
      </c>
      <c r="I166" s="20">
        <f>SUMIFS(AN$5:AN166,$F$5:$F166,$F166,$D$5:$D166,$D166)</f>
        <v>37463239.326190412</v>
      </c>
      <c r="J166" s="73">
        <f t="shared" si="32"/>
        <v>37463239.326190412</v>
      </c>
      <c r="K166" s="73">
        <f t="shared" si="33"/>
        <v>122042717.14078794</v>
      </c>
      <c r="L166" s="73">
        <f t="shared" si="34"/>
        <v>84805777.609362185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31573524.345721662</v>
      </c>
      <c r="Q166" s="73">
        <f>P166/SUMIFS(FinParameters!$H$8:$H$39,FinParameters!$B$8:$B$39,Financials!$E166,FinParameters!$C$8:$C$39,Financials!$F166)</f>
        <v>16880495.454466444</v>
      </c>
      <c r="R166" s="73">
        <f t="shared" si="47"/>
        <v>-22012726.878675528</v>
      </c>
      <c r="S166" s="12">
        <f t="shared" si="36"/>
        <v>-0.41079057362111931</v>
      </c>
      <c r="T166" s="115">
        <f t="shared" si="37"/>
        <v>84579477.814597532</v>
      </c>
      <c r="U166" s="73">
        <f>T166/SUMIFS(FinParameters!$L$8:$L$39,FinParameters!$B$8:$B$39,Financials!$E166,FinParameters!$C$8:$C$39,Financials!$F166)</f>
        <v>72932618.644103482</v>
      </c>
      <c r="V166" s="73">
        <f t="shared" si="38"/>
        <v>72932618.644103482</v>
      </c>
      <c r="W166" s="12"/>
      <c r="X166" s="73">
        <f t="shared" si="39"/>
        <v>116153002.16031919</v>
      </c>
      <c r="Y166" s="73">
        <f t="shared" si="40"/>
        <v>89813114.09856993</v>
      </c>
      <c r="Z166" s="73">
        <f t="shared" si="40"/>
        <v>50919891.765427954</v>
      </c>
      <c r="AA166" s="12">
        <f t="shared" si="41"/>
        <v>0.95024172435941412</v>
      </c>
      <c r="AB166" s="115">
        <f t="shared" si="42"/>
        <v>-37236939.531425767</v>
      </c>
      <c r="AC166" s="73">
        <f>AB166/SUMIFS(FinParameters!$L$8:$L$39,FinParameters!$B$8:$B$39,Financials!$E166,FinParameters!$C$8:$C$39,Financials!$F166)</f>
        <v>-32109296.25590926</v>
      </c>
      <c r="AD166" s="73">
        <f t="shared" si="43"/>
        <v>-32109296.25590926</v>
      </c>
      <c r="AE166" s="12"/>
      <c r="AF166" s="73">
        <f t="shared" si="44"/>
        <v>78916062.628893435</v>
      </c>
      <c r="AG166" s="73">
        <f t="shared" si="45"/>
        <v>57703817.842660666</v>
      </c>
      <c r="AH166" s="73">
        <f t="shared" si="45"/>
        <v>18810595.509518694</v>
      </c>
      <c r="AI166" s="12">
        <f t="shared" si="46"/>
        <v>0.35103398875110059</v>
      </c>
      <c r="AL166" s="73">
        <f>Summary!G166</f>
        <v>11532909.938074911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-9209433.2838589158</v>
      </c>
      <c r="AN166" s="20">
        <f>Summary!I166</f>
        <v>8871827.042916378</v>
      </c>
      <c r="AP166" s="12">
        <v>1</v>
      </c>
    </row>
    <row r="167" spans="1:42" x14ac:dyDescent="0.3">
      <c r="A167">
        <v>163</v>
      </c>
      <c r="B167" t="str">
        <f>Summary!B167</f>
        <v>Snowy Delayed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55318554.967590794</v>
      </c>
      <c r="H167" s="73">
        <f>SUMIFS(AM$5:AM167,$F$5:$F167,$F167,$D$5:$D167,$D167)</f>
        <v>-15144778.281633785</v>
      </c>
      <c r="I167" s="20">
        <f>SUMIFS(AN$5:AN167,$F$5:$F167,$F167,$D$5:$D167,$D167)</f>
        <v>30802882.700179443</v>
      </c>
      <c r="J167" s="73">
        <f t="shared" si="32"/>
        <v>30802882.700179443</v>
      </c>
      <c r="K167" s="73">
        <f t="shared" si="33"/>
        <v>86121437.667770237</v>
      </c>
      <c r="L167" s="73">
        <f t="shared" si="34"/>
        <v>70976659.386136442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24913167.719710693</v>
      </c>
      <c r="Q167" s="73">
        <f>P167/SUMIFS(FinParameters!$H$8:$H$39,FinParameters!$B$8:$B$39,Financials!$E167,FinParameters!$C$8:$C$39,Financials!$F167)</f>
        <v>13319596.819286417</v>
      </c>
      <c r="R167" s="73">
        <f t="shared" si="47"/>
        <v>-28673083.504686497</v>
      </c>
      <c r="S167" s="12">
        <f t="shared" si="36"/>
        <v>-0.53508284027213271</v>
      </c>
      <c r="T167" s="115">
        <f t="shared" si="37"/>
        <v>55318554.967590794</v>
      </c>
      <c r="U167" s="73">
        <f>T167/SUMIFS(FinParameters!$L$8:$L$39,FinParameters!$B$8:$B$39,Financials!$E167,FinParameters!$C$8:$C$39,Financials!$F167)</f>
        <v>47701016.578017443</v>
      </c>
      <c r="V167" s="73">
        <f t="shared" si="38"/>
        <v>47701016.578017443</v>
      </c>
      <c r="W167" s="12"/>
      <c r="X167" s="73">
        <f t="shared" si="39"/>
        <v>80231722.687301487</v>
      </c>
      <c r="Y167" s="73">
        <f t="shared" si="40"/>
        <v>61020613.397303864</v>
      </c>
      <c r="Z167" s="73">
        <f t="shared" si="40"/>
        <v>19027933.073330946</v>
      </c>
      <c r="AA167" s="12">
        <f t="shared" si="41"/>
        <v>0.35508983439893538</v>
      </c>
      <c r="AB167" s="115">
        <f t="shared" si="42"/>
        <v>-15144778.281633785</v>
      </c>
      <c r="AC167" s="73">
        <f>AB167/SUMIFS(FinParameters!$L$8:$L$39,FinParameters!$B$8:$B$39,Financials!$E167,FinParameters!$C$8:$C$39,Financials!$F167)</f>
        <v>-13059294.847919529</v>
      </c>
      <c r="AD167" s="73">
        <f t="shared" si="43"/>
        <v>-13059294.847919529</v>
      </c>
      <c r="AE167" s="12"/>
      <c r="AF167" s="73">
        <f t="shared" si="44"/>
        <v>65086944.4056677</v>
      </c>
      <c r="AG167" s="73">
        <f t="shared" si="45"/>
        <v>47961318.549384333</v>
      </c>
      <c r="AH167" s="73">
        <f t="shared" si="45"/>
        <v>5968638.225411417</v>
      </c>
      <c r="AI167" s="12">
        <f t="shared" si="46"/>
        <v>0.11138376148794611</v>
      </c>
      <c r="AL167" s="73">
        <f>Summary!G167</f>
        <v>6326278.8234031145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-3709727.4308046154</v>
      </c>
      <c r="AN167" s="20">
        <f>Summary!I167</f>
        <v>7335949.4857760295</v>
      </c>
      <c r="AP167" s="12">
        <v>1</v>
      </c>
    </row>
    <row r="168" spans="1:42" x14ac:dyDescent="0.3">
      <c r="A168">
        <v>164</v>
      </c>
      <c r="B168" t="str">
        <f>Summary!B168</f>
        <v>Snowy Delayed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33767003.564890906</v>
      </c>
      <c r="H168" s="73">
        <f>SUMIFS(AM$5:AM168,$F$5:$F168,$F168,$D$5:$D168,$D168)</f>
        <v>1343.2313374000373</v>
      </c>
      <c r="I168" s="20">
        <f>SUMIFS(AN$5:AN168,$F$5:$F168,$F168,$D$5:$D168,$D168)</f>
        <v>26433011.838272039</v>
      </c>
      <c r="J168" s="73">
        <f t="shared" si="32"/>
        <v>26433011.838272039</v>
      </c>
      <c r="K168" s="73">
        <f t="shared" si="33"/>
        <v>60200015.403162941</v>
      </c>
      <c r="L168" s="73">
        <f t="shared" si="34"/>
        <v>60201358.63450034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20543296.857803289</v>
      </c>
      <c r="Q168" s="73">
        <f>P168/SUMIFS(FinParameters!$H$8:$H$39,FinParameters!$B$8:$B$39,Financials!$E168,FinParameters!$C$8:$C$39,Financials!$F168)</f>
        <v>10983285.408076195</v>
      </c>
      <c r="R168" s="73">
        <f t="shared" si="47"/>
        <v>-33042954.366593905</v>
      </c>
      <c r="S168" s="12">
        <f t="shared" si="36"/>
        <v>-0.61663119945120992</v>
      </c>
      <c r="T168" s="115">
        <f t="shared" si="37"/>
        <v>33767003.564890906</v>
      </c>
      <c r="U168" s="73">
        <f>T168/SUMIFS(FinParameters!$L$8:$L$39,FinParameters!$B$8:$B$39,Financials!$E168,FinParameters!$C$8:$C$39,Financials!$F168)</f>
        <v>29117181.346882615</v>
      </c>
      <c r="V168" s="73">
        <f t="shared" si="38"/>
        <v>29117181.346882615</v>
      </c>
      <c r="W168" s="12"/>
      <c r="X168" s="73">
        <f t="shared" si="39"/>
        <v>54310300.422694191</v>
      </c>
      <c r="Y168" s="73">
        <f t="shared" si="40"/>
        <v>40100466.754958808</v>
      </c>
      <c r="Z168" s="73">
        <f t="shared" si="40"/>
        <v>-3925773.0197112896</v>
      </c>
      <c r="AA168" s="12">
        <f t="shared" si="41"/>
        <v>-7.3260825865048215E-2</v>
      </c>
      <c r="AB168" s="115">
        <f t="shared" si="42"/>
        <v>1343.2313374000373</v>
      </c>
      <c r="AC168" s="73">
        <f>AB168/SUMIFS(FinParameters!$L$8:$L$39,FinParameters!$B$8:$B$39,Financials!$E168,FinParameters!$C$8:$C$39,Financials!$F168)</f>
        <v>1158.2641724999894</v>
      </c>
      <c r="AD168" s="73">
        <f t="shared" si="43"/>
        <v>1158.2641724999894</v>
      </c>
      <c r="AE168" s="12"/>
      <c r="AF168" s="73">
        <f t="shared" si="44"/>
        <v>54311643.65403159</v>
      </c>
      <c r="AG168" s="73">
        <f t="shared" si="45"/>
        <v>40101625.01913131</v>
      </c>
      <c r="AH168" s="73">
        <f t="shared" si="45"/>
        <v>-3924614.7555387896</v>
      </c>
      <c r="AI168" s="12">
        <f t="shared" si="46"/>
        <v>-7.3239210914458563E-2</v>
      </c>
      <c r="AL168" s="73">
        <f>Summary!G168</f>
        <v>2732337.2261213772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0</v>
      </c>
      <c r="AN168" s="20">
        <f>Summary!I168</f>
        <v>6246073.412937589</v>
      </c>
      <c r="AP168" s="12">
        <v>1</v>
      </c>
    </row>
    <row r="169" spans="1:42" x14ac:dyDescent="0.3">
      <c r="A169">
        <v>165</v>
      </c>
      <c r="B169" t="str">
        <f>Summary!B169</f>
        <v>Snowy Delayed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19852361.787283432</v>
      </c>
      <c r="H169" s="73">
        <f>SUMIFS(AM$5:AM169,$F$5:$F169,$F169,$D$5:$D169,$D169)</f>
        <v>13723922.057538206</v>
      </c>
      <c r="I169" s="20">
        <f>SUMIFS(AN$5:AN169,$F$5:$F169,$F169,$D$5:$D169,$D169)</f>
        <v>22400735.25160107</v>
      </c>
      <c r="J169" s="73">
        <f t="shared" si="32"/>
        <v>22400735.25160107</v>
      </c>
      <c r="K169" s="73">
        <f t="shared" si="33"/>
        <v>42253097.038884506</v>
      </c>
      <c r="L169" s="73">
        <f t="shared" si="34"/>
        <v>55977019.09642271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16511020.27113232</v>
      </c>
      <c r="Q169" s="73">
        <f>P169/SUMIFS(FinParameters!$H$8:$H$39,FinParameters!$B$8:$B$39,Financials!$E169,FinParameters!$C$8:$C$39,Financials!$F169)</f>
        <v>8827465.6824371684</v>
      </c>
      <c r="R169" s="73">
        <f t="shared" si="47"/>
        <v>-37075230.95326487</v>
      </c>
      <c r="S169" s="12">
        <f t="shared" si="36"/>
        <v>-0.6918795419744711</v>
      </c>
      <c r="T169" s="115">
        <f t="shared" si="37"/>
        <v>19852361.787283432</v>
      </c>
      <c r="U169" s="73">
        <f>T169/SUMIFS(FinParameters!$L$8:$L$39,FinParameters!$B$8:$B$39,Financials!$E169,FinParameters!$C$8:$C$39,Financials!$F169)</f>
        <v>17118629.351088587</v>
      </c>
      <c r="V169" s="73">
        <f t="shared" si="38"/>
        <v>17118629.351088587</v>
      </c>
      <c r="W169" s="12"/>
      <c r="X169" s="73">
        <f t="shared" si="39"/>
        <v>36363382.058415756</v>
      </c>
      <c r="Y169" s="73">
        <f t="shared" si="40"/>
        <v>25946095.033525757</v>
      </c>
      <c r="Z169" s="73">
        <f t="shared" si="40"/>
        <v>-19956601.602176283</v>
      </c>
      <c r="AA169" s="12">
        <f t="shared" si="41"/>
        <v>-0.37242018514424979</v>
      </c>
      <c r="AB169" s="115">
        <f t="shared" si="42"/>
        <v>13723922.057538206</v>
      </c>
      <c r="AC169" s="73">
        <f>AB169/SUMIFS(FinParameters!$L$8:$L$39,FinParameters!$B$8:$B$39,Financials!$E169,FinParameters!$C$8:$C$39,Financials!$F169)</f>
        <v>11834094.978901435</v>
      </c>
      <c r="AD169" s="73">
        <f t="shared" si="43"/>
        <v>11834094.978901435</v>
      </c>
      <c r="AE169" s="12"/>
      <c r="AF169" s="73">
        <f t="shared" si="44"/>
        <v>50087304.11595396</v>
      </c>
      <c r="AG169" s="73">
        <f t="shared" si="45"/>
        <v>37780190.012427196</v>
      </c>
      <c r="AH169" s="73">
        <f t="shared" si="45"/>
        <v>-8122506.6232748479</v>
      </c>
      <c r="AI169" s="12">
        <f t="shared" si="46"/>
        <v>-0.15157818353930244</v>
      </c>
      <c r="AL169" s="73">
        <f>Summary!G169</f>
        <v>-208190.00192690329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3436187.6914252262</v>
      </c>
      <c r="AN169" s="20">
        <f>Summary!I169</f>
        <v>5218937.646146331</v>
      </c>
      <c r="AP169" s="12">
        <v>1</v>
      </c>
    </row>
    <row r="170" spans="1:42" x14ac:dyDescent="0.3">
      <c r="A170">
        <v>166</v>
      </c>
      <c r="B170" t="str">
        <f>Summary!B170</f>
        <v>Snowy Delayed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3832299.2635316974</v>
      </c>
      <c r="H170" s="73">
        <f>SUMIFS(AM$5:AM170,$F$5:$F170,$F170,$D$5:$D170,$D170)</f>
        <v>32170437.253391944</v>
      </c>
      <c r="I170" s="20">
        <f>SUMIFS(AN$5:AN170,$F$5:$F170,$F170,$D$5:$D170,$D170)</f>
        <v>17624963.721161593</v>
      </c>
      <c r="J170" s="73">
        <f t="shared" si="32"/>
        <v>17624963.721161593</v>
      </c>
      <c r="K170" s="73">
        <f t="shared" si="33"/>
        <v>21457262.984693289</v>
      </c>
      <c r="L170" s="73">
        <f t="shared" si="34"/>
        <v>53627700.23808524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11735248.740692843</v>
      </c>
      <c r="Q170" s="73">
        <f>P170/SUMIFS(FinParameters!$H$8:$H$39,FinParameters!$B$8:$B$39,Financials!$E170,FinParameters!$C$8:$C$39,Financials!$F170)</f>
        <v>6274143.1984339589</v>
      </c>
      <c r="R170" s="73">
        <f t="shared" si="47"/>
        <v>-41851002.483704351</v>
      </c>
      <c r="S170" s="12">
        <f t="shared" si="36"/>
        <v>-0.78100261778808822</v>
      </c>
      <c r="T170" s="115">
        <f t="shared" si="37"/>
        <v>3832299.2635316974</v>
      </c>
      <c r="U170" s="73">
        <f>T170/SUMIFS(FinParameters!$L$8:$L$39,FinParameters!$B$8:$B$39,Financials!$E170,FinParameters!$C$8:$C$39,Financials!$F170)</f>
        <v>3304579.6443661326</v>
      </c>
      <c r="V170" s="73">
        <f t="shared" si="38"/>
        <v>3304579.6443661326</v>
      </c>
      <c r="W170" s="12"/>
      <c r="X170" s="73">
        <f t="shared" si="39"/>
        <v>15567548.004224539</v>
      </c>
      <c r="Y170" s="73">
        <f t="shared" si="40"/>
        <v>9578722.842800092</v>
      </c>
      <c r="Z170" s="73">
        <f t="shared" si="40"/>
        <v>-38546422.839338221</v>
      </c>
      <c r="AA170" s="12">
        <f t="shared" si="41"/>
        <v>-0.71933419409993149</v>
      </c>
      <c r="AB170" s="115">
        <f t="shared" si="42"/>
        <v>32170437.253391944</v>
      </c>
      <c r="AC170" s="73">
        <f>AB170/SUMIFS(FinParameters!$L$8:$L$39,FinParameters!$B$8:$B$39,Financials!$E170,FinParameters!$C$8:$C$39,Financials!$F170)</f>
        <v>27740467.220178939</v>
      </c>
      <c r="AD170" s="73">
        <f t="shared" si="43"/>
        <v>27740467.220178939</v>
      </c>
      <c r="AE170" s="12"/>
      <c r="AF170" s="73">
        <f t="shared" si="44"/>
        <v>47737985.257616483</v>
      </c>
      <c r="AG170" s="73">
        <f t="shared" si="45"/>
        <v>37319190.062979028</v>
      </c>
      <c r="AH170" s="73">
        <f t="shared" si="45"/>
        <v>-10805955.619159281</v>
      </c>
      <c r="AI170" s="12">
        <f t="shared" si="46"/>
        <v>-0.20165537562813232</v>
      </c>
      <c r="AL170" s="73">
        <f>Summary!G170</f>
        <v>-2207695.911829025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7966345.8075445676</v>
      </c>
      <c r="AN170" s="20">
        <f>Summary!I170</f>
        <v>4051617.0510973381</v>
      </c>
      <c r="AP170" s="12">
        <v>1</v>
      </c>
    </row>
    <row r="171" spans="1:42" x14ac:dyDescent="0.3">
      <c r="A171">
        <v>167</v>
      </c>
      <c r="B171" t="str">
        <f>Summary!B171</f>
        <v>Snowy Delayed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-19510740.699053388</v>
      </c>
      <c r="H171" s="73">
        <f>SUMIFS(AM$5:AM171,$F$5:$F171,$F171,$D$5:$D171,$D171)</f>
        <v>67055645.805036142</v>
      </c>
      <c r="I171" s="20">
        <f>SUMIFS(AN$5:AN171,$F$5:$F171,$F171,$D$5:$D171,$D171)</f>
        <v>9603529.0458290353</v>
      </c>
      <c r="J171" s="73">
        <f t="shared" si="32"/>
        <v>9603529.0458290353</v>
      </c>
      <c r="K171" s="73">
        <f t="shared" si="33"/>
        <v>-9907211.6532243527</v>
      </c>
      <c r="L171" s="73">
        <f t="shared" si="34"/>
        <v>57148434.151811786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3713814.0653602853</v>
      </c>
      <c r="Q171" s="73">
        <f>P171/SUMIFS(FinParameters!$H$8:$H$39,FinParameters!$B$8:$B$39,Financials!$E171,FinParameters!$C$8:$C$39,Financials!$F171)</f>
        <v>1985556.6569825369</v>
      </c>
      <c r="R171" s="73">
        <f t="shared" si="47"/>
        <v>-49872437.159036912</v>
      </c>
      <c r="S171" s="12">
        <f t="shared" si="36"/>
        <v>-0.9306946468449836</v>
      </c>
      <c r="T171" s="115">
        <f t="shared" si="37"/>
        <v>-19510740.699053388</v>
      </c>
      <c r="U171" s="73">
        <f>T171/SUMIFS(FinParameters!$L$8:$L$39,FinParameters!$B$8:$B$39,Financials!$E171,FinParameters!$C$8:$C$39,Financials!$F171)</f>
        <v>-16824050.5573618</v>
      </c>
      <c r="V171" s="73">
        <f t="shared" si="38"/>
        <v>-16824050.5573618</v>
      </c>
      <c r="W171" s="12"/>
      <c r="X171" s="73">
        <f t="shared" si="39"/>
        <v>-15796926.633693103</v>
      </c>
      <c r="Y171" s="73">
        <f t="shared" si="40"/>
        <v>-14838493.900379263</v>
      </c>
      <c r="Z171" s="73">
        <f t="shared" si="40"/>
        <v>-66696487.716398716</v>
      </c>
      <c r="AA171" s="12">
        <f t="shared" si="41"/>
        <v>-1.2446567205662744</v>
      </c>
      <c r="AB171" s="115">
        <f t="shared" si="42"/>
        <v>67055645.805036142</v>
      </c>
      <c r="AC171" s="73">
        <f>AB171/SUMIFS(FinParameters!$L$8:$L$39,FinParameters!$B$8:$B$39,Financials!$E171,FinParameters!$C$8:$C$39,Financials!$F171)</f>
        <v>57821873.222640328</v>
      </c>
      <c r="AD171" s="73">
        <f t="shared" si="43"/>
        <v>57821873.222640328</v>
      </c>
      <c r="AE171" s="12"/>
      <c r="AF171" s="73">
        <f t="shared" si="44"/>
        <v>51258719.171343043</v>
      </c>
      <c r="AG171" s="73">
        <f t="shared" si="45"/>
        <v>42983379.322261065</v>
      </c>
      <c r="AH171" s="73">
        <f t="shared" si="45"/>
        <v>-8874614.4937583879</v>
      </c>
      <c r="AI171" s="12">
        <f t="shared" si="46"/>
        <v>-0.16561364698932102</v>
      </c>
      <c r="AL171" s="73">
        <f>Summary!G171</f>
        <v>-6348354.2618838204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15675739.797412565</v>
      </c>
      <c r="AN171" s="20">
        <f>Summary!I171</f>
        <v>2047526.0539877163</v>
      </c>
      <c r="AP171" s="12">
        <v>1</v>
      </c>
    </row>
    <row r="172" spans="1:42" x14ac:dyDescent="0.3">
      <c r="A172">
        <v>168</v>
      </c>
      <c r="B172" t="str">
        <f>Summary!B172</f>
        <v>Snowy Delayed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38499297.446773052</v>
      </c>
      <c r="H172" s="73">
        <f>SUMIFS(AM$5:AM172,$F$5:$F172,$F172,$D$5:$D172,$D172)</f>
        <v>-1059101.4046206805</v>
      </c>
      <c r="I172" s="20">
        <f>SUMIFS(AN$5:AN172,$F$5:$F172,$F172,$D$5:$D172,$D172)</f>
        <v>26842032.571188938</v>
      </c>
      <c r="J172" s="73">
        <f t="shared" si="32"/>
        <v>26842032.571188938</v>
      </c>
      <c r="K172" s="73">
        <f t="shared" si="33"/>
        <v>65341330.017961994</v>
      </c>
      <c r="L172" s="73">
        <f t="shared" si="34"/>
        <v>64282228.613341317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20952317.590720188</v>
      </c>
      <c r="Q172" s="73">
        <f>P172/SUMIFS(FinParameters!$H$8:$H$39,FinParameters!$B$8:$B$39,Financials!$E172,FinParameters!$C$8:$C$39,Financials!$F172)</f>
        <v>11201964.594700536</v>
      </c>
      <c r="R172" s="73">
        <f t="shared" si="47"/>
        <v>-32633933.633676998</v>
      </c>
      <c r="S172" s="12">
        <f t="shared" si="36"/>
        <v>-0.60899825772509264</v>
      </c>
      <c r="T172" s="115">
        <f t="shared" si="37"/>
        <v>38499297.446773052</v>
      </c>
      <c r="U172" s="73">
        <f>T172/SUMIFS(FinParameters!$L$8:$L$39,FinParameters!$B$8:$B$39,Financials!$E172,FinParameters!$C$8:$C$39,Financials!$F172)</f>
        <v>33197823.530033659</v>
      </c>
      <c r="V172" s="73">
        <f t="shared" si="38"/>
        <v>33197823.530033659</v>
      </c>
      <c r="W172" s="12"/>
      <c r="X172" s="73">
        <f t="shared" si="39"/>
        <v>59451615.037493244</v>
      </c>
      <c r="Y172" s="73">
        <f t="shared" si="40"/>
        <v>44399788.124734193</v>
      </c>
      <c r="Z172" s="73">
        <f t="shared" si="40"/>
        <v>563889.89635666087</v>
      </c>
      <c r="AA172" s="12">
        <f t="shared" si="41"/>
        <v>1.0523033118986469E-2</v>
      </c>
      <c r="AB172" s="115">
        <f t="shared" si="42"/>
        <v>-1059101.4046206805</v>
      </c>
      <c r="AC172" s="73">
        <f>AB172/SUMIFS(FinParameters!$L$8:$L$39,FinParameters!$B$8:$B$39,Financials!$E172,FinParameters!$C$8:$C$39,Financials!$F172)</f>
        <v>-913259.82193878107</v>
      </c>
      <c r="AD172" s="73">
        <f t="shared" si="43"/>
        <v>-913259.82193878107</v>
      </c>
      <c r="AE172" s="12"/>
      <c r="AF172" s="73">
        <f t="shared" si="44"/>
        <v>58392513.632872567</v>
      </c>
      <c r="AG172" s="73">
        <f t="shared" si="45"/>
        <v>43486528.30279541</v>
      </c>
      <c r="AH172" s="73">
        <f t="shared" si="45"/>
        <v>-349369.9255821202</v>
      </c>
      <c r="AI172" s="12">
        <f t="shared" si="46"/>
        <v>-6.519767992709596E-3</v>
      </c>
      <c r="AL172" s="73">
        <f>Summary!G172</f>
        <v>3343446.761955407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-240345.33663235928</v>
      </c>
      <c r="AN172" s="20">
        <f>Summary!I172</f>
        <v>6325319.5014899122</v>
      </c>
      <c r="AP172" s="12">
        <v>1</v>
      </c>
    </row>
    <row r="173" spans="1:42" x14ac:dyDescent="0.3">
      <c r="A173">
        <v>169</v>
      </c>
      <c r="B173" t="str">
        <f>Summary!B173</f>
        <v>Snowy Delayed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148670160.57590249</v>
      </c>
      <c r="H173" s="73">
        <f>SUMIFS(AM$5:AM173,$F$5:$F173,$F173,$D$5:$D173,$D173)</f>
        <v>-104925506.96735221</v>
      </c>
      <c r="I173" s="20">
        <f>SUMIFS(AN$5:AN173,$F$5:$F173,$F173,$D$5:$D173,$D173)</f>
        <v>64297991.653687023</v>
      </c>
      <c r="J173" s="73">
        <f t="shared" si="32"/>
        <v>64297991.653687023</v>
      </c>
      <c r="K173" s="73">
        <f t="shared" si="33"/>
        <v>212968152.22958952</v>
      </c>
      <c r="L173" s="73">
        <f t="shared" si="34"/>
        <v>108042645.26223731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57412283.798706554</v>
      </c>
      <c r="Q173" s="73">
        <f>P173/SUMIFS(FinParameters!$H$8:$H$39,FinParameters!$B$8:$B$39,Financials!$E173,FinParameters!$C$8:$C$39,Financials!$F173)</f>
        <v>27653109.380096804</v>
      </c>
      <c r="R173" s="73">
        <f t="shared" si="47"/>
        <v>38248.428087666631</v>
      </c>
      <c r="S173" s="12">
        <f t="shared" si="36"/>
        <v>6.6665047770465109E-4</v>
      </c>
      <c r="T173" s="115">
        <f t="shared" si="37"/>
        <v>148670160.57590249</v>
      </c>
      <c r="U173" s="73">
        <f>T173/SUMIFS(FinParameters!$L$8:$L$39,FinParameters!$B$8:$B$39,Financials!$E173,FinParameters!$C$8:$C$39,Financials!$F173)</f>
        <v>125071037.5867763</v>
      </c>
      <c r="V173" s="73">
        <f t="shared" si="38"/>
        <v>125071037.5867763</v>
      </c>
      <c r="W173" s="12"/>
      <c r="X173" s="73">
        <f t="shared" si="39"/>
        <v>206082444.37460905</v>
      </c>
      <c r="Y173" s="73">
        <f t="shared" si="40"/>
        <v>152724146.96687311</v>
      </c>
      <c r="Z173" s="73">
        <f t="shared" si="40"/>
        <v>125109286.01486397</v>
      </c>
      <c r="AA173" s="12">
        <f t="shared" si="41"/>
        <v>2.1805906662603718</v>
      </c>
      <c r="AB173" s="115">
        <f t="shared" si="42"/>
        <v>-104925506.96735221</v>
      </c>
      <c r="AC173" s="73">
        <f>AB173/SUMIFS(FinParameters!$L$8:$L$39,FinParameters!$B$8:$B$39,Financials!$E173,FinParameters!$C$8:$C$39,Financials!$F173)</f>
        <v>-88270181.285136506</v>
      </c>
      <c r="AD173" s="73">
        <f t="shared" si="43"/>
        <v>-88270181.285136506</v>
      </c>
      <c r="AE173" s="12"/>
      <c r="AF173" s="73">
        <f t="shared" si="44"/>
        <v>101156937.40725684</v>
      </c>
      <c r="AG173" s="73">
        <f t="shared" si="45"/>
        <v>64453965.681736603</v>
      </c>
      <c r="AH173" s="73">
        <f t="shared" si="45"/>
        <v>36839104.729727462</v>
      </c>
      <c r="AI173" s="12">
        <f t="shared" si="46"/>
        <v>0.6420866946478142</v>
      </c>
      <c r="AL173" s="73">
        <f>Summary!G173</f>
        <v>19936177.535937529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-19420603.370575998</v>
      </c>
      <c r="AN173" s="20">
        <f>Summary!I173</f>
        <v>12798638.644403562</v>
      </c>
      <c r="AP173" s="12">
        <v>1</v>
      </c>
    </row>
    <row r="174" spans="1:42" x14ac:dyDescent="0.3">
      <c r="A174">
        <v>170</v>
      </c>
      <c r="B174" t="str">
        <f>Summary!B174</f>
        <v>Snowy Delayed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95337598.474898815</v>
      </c>
      <c r="H174" s="73">
        <f>SUMIFS(AM$5:AM174,$F$5:$F174,$F174,$D$5:$D174,$D174)</f>
        <v>-46585408.362426072</v>
      </c>
      <c r="I174" s="20">
        <f>SUMIFS(AN$5:AN174,$F$5:$F174,$F174,$D$5:$D174,$D174)</f>
        <v>46699049.671500728</v>
      </c>
      <c r="J174" s="73">
        <f t="shared" si="32"/>
        <v>46699049.671500728</v>
      </c>
      <c r="K174" s="73">
        <f t="shared" si="33"/>
        <v>142036648.14639956</v>
      </c>
      <c r="L174" s="73">
        <f t="shared" si="34"/>
        <v>95451239.78397347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39813341.816520259</v>
      </c>
      <c r="Q174" s="73">
        <f>P174/SUMIFS(FinParameters!$H$8:$H$39,FinParameters!$B$8:$B$39,Financials!$E174,FinParameters!$C$8:$C$39,Financials!$F174)</f>
        <v>19176430.951597512</v>
      </c>
      <c r="R174" s="73">
        <f t="shared" si="47"/>
        <v>-17560693.554098628</v>
      </c>
      <c r="S174" s="12">
        <f t="shared" si="36"/>
        <v>-0.3060738789011766</v>
      </c>
      <c r="T174" s="115">
        <f t="shared" si="37"/>
        <v>95337598.474898815</v>
      </c>
      <c r="U174" s="73">
        <f>T174/SUMIFS(FinParameters!$L$8:$L$39,FinParameters!$B$8:$B$39,Financials!$E174,FinParameters!$C$8:$C$39,Financials!$F174)</f>
        <v>80204207.193274379</v>
      </c>
      <c r="V174" s="73">
        <f t="shared" si="38"/>
        <v>80204207.193274379</v>
      </c>
      <c r="W174" s="12"/>
      <c r="X174" s="73">
        <f t="shared" si="39"/>
        <v>135150940.29141909</v>
      </c>
      <c r="Y174" s="73">
        <f t="shared" si="40"/>
        <v>99380638.144871891</v>
      </c>
      <c r="Z174" s="73">
        <f t="shared" si="40"/>
        <v>62643513.63917575</v>
      </c>
      <c r="AA174" s="12">
        <f t="shared" si="41"/>
        <v>1.0918443026452231</v>
      </c>
      <c r="AB174" s="115">
        <f t="shared" si="42"/>
        <v>-46585408.362426072</v>
      </c>
      <c r="AC174" s="73">
        <f>AB174/SUMIFS(FinParameters!$L$8:$L$39,FinParameters!$B$8:$B$39,Financials!$E174,FinParameters!$C$8:$C$39,Financials!$F174)</f>
        <v>-39190684.517473452</v>
      </c>
      <c r="AD174" s="73">
        <f t="shared" si="43"/>
        <v>-39190684.517473452</v>
      </c>
      <c r="AE174" s="12"/>
      <c r="AF174" s="73">
        <f t="shared" si="44"/>
        <v>88565531.928993016</v>
      </c>
      <c r="AG174" s="73">
        <f t="shared" si="45"/>
        <v>60189953.627398439</v>
      </c>
      <c r="AH174" s="73">
        <f t="shared" si="45"/>
        <v>23452829.121702299</v>
      </c>
      <c r="AI174" s="12">
        <f t="shared" si="46"/>
        <v>0.40877077880619911</v>
      </c>
      <c r="AL174" s="73">
        <f>Summary!G174</f>
        <v>10758120.660301276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-9348468.8310003076</v>
      </c>
      <c r="AN174" s="20">
        <f>Summary!I174</f>
        <v>9235810.3453103136</v>
      </c>
      <c r="AP174" s="12">
        <v>1</v>
      </c>
    </row>
    <row r="175" spans="1:42" x14ac:dyDescent="0.3">
      <c r="A175">
        <v>171</v>
      </c>
      <c r="B175" t="str">
        <f>Summary!B175</f>
        <v>Snowy Delayed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61072714.737942427</v>
      </c>
      <c r="H175" s="73">
        <f>SUMIFS(AM$5:AM175,$F$5:$F175,$F175,$D$5:$D175,$D175)</f>
        <v>-18839385.173331242</v>
      </c>
      <c r="I175" s="20">
        <f>SUMIFS(AN$5:AN175,$F$5:$F175,$F175,$D$5:$D175,$D175)</f>
        <v>38545448.82514818</v>
      </c>
      <c r="J175" s="73">
        <f t="shared" si="32"/>
        <v>38545448.82514818</v>
      </c>
      <c r="K175" s="73">
        <f t="shared" si="33"/>
        <v>99618163.563090608</v>
      </c>
      <c r="L175" s="73">
        <f t="shared" si="34"/>
        <v>80778778.389759362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31659740.970167711</v>
      </c>
      <c r="Q175" s="73">
        <f>P175/SUMIFS(FinParameters!$H$8:$H$39,FinParameters!$B$8:$B$39,Financials!$E175,FinParameters!$C$8:$C$39,Financials!$F175)</f>
        <v>15249180.524905436</v>
      </c>
      <c r="R175" s="73">
        <f t="shared" si="47"/>
        <v>-25714294.400451176</v>
      </c>
      <c r="S175" s="12">
        <f t="shared" si="36"/>
        <v>-0.44818695834003353</v>
      </c>
      <c r="T175" s="115">
        <f t="shared" si="37"/>
        <v>61072714.737942427</v>
      </c>
      <c r="U175" s="73">
        <f>T175/SUMIFS(FinParameters!$L$8:$L$39,FinParameters!$B$8:$B$39,Financials!$E175,FinParameters!$C$8:$C$39,Financials!$F175)</f>
        <v>51378351.721197739</v>
      </c>
      <c r="V175" s="73">
        <f t="shared" si="38"/>
        <v>51378351.721197739</v>
      </c>
      <c r="W175" s="12"/>
      <c r="X175" s="73">
        <f t="shared" si="39"/>
        <v>92732455.708110139</v>
      </c>
      <c r="Y175" s="73">
        <f t="shared" si="40"/>
        <v>66627532.246103175</v>
      </c>
      <c r="Z175" s="73">
        <f t="shared" si="40"/>
        <v>25664057.320746563</v>
      </c>
      <c r="AA175" s="12">
        <f t="shared" si="41"/>
        <v>0.44731135181558224</v>
      </c>
      <c r="AB175" s="115">
        <f t="shared" si="42"/>
        <v>-18839385.173331242</v>
      </c>
      <c r="AC175" s="73">
        <f>AB175/SUMIFS(FinParameters!$L$8:$L$39,FinParameters!$B$8:$B$39,Financials!$E175,FinParameters!$C$8:$C$39,Financials!$F175)</f>
        <v>-15848919.796669591</v>
      </c>
      <c r="AD175" s="73">
        <f t="shared" si="43"/>
        <v>-15848919.796669591</v>
      </c>
      <c r="AE175" s="12"/>
      <c r="AF175" s="73">
        <f t="shared" si="44"/>
        <v>73893070.534778893</v>
      </c>
      <c r="AG175" s="73">
        <f t="shared" si="45"/>
        <v>50778612.44943358</v>
      </c>
      <c r="AH175" s="73">
        <f t="shared" si="45"/>
        <v>9815137.5240769722</v>
      </c>
      <c r="AI175" s="12">
        <f t="shared" si="46"/>
        <v>0.17107281125816159</v>
      </c>
      <c r="AL175" s="73">
        <f>Summary!G175</f>
        <v>5754159.7703516325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-3694606.891697458</v>
      </c>
      <c r="AN175" s="20">
        <f>Summary!I175</f>
        <v>7742566.1249687411</v>
      </c>
      <c r="AP175" s="12">
        <v>1</v>
      </c>
    </row>
    <row r="176" spans="1:42" x14ac:dyDescent="0.3">
      <c r="A176">
        <v>172</v>
      </c>
      <c r="B176" t="str">
        <f>Summary!B176</f>
        <v>Snowy Delayed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36127275.084720947</v>
      </c>
      <c r="H176" s="73">
        <f>SUMIFS(AM$5:AM176,$F$5:$F176,$F176,$D$5:$D176,$D176)</f>
        <v>1343.2313374031496</v>
      </c>
      <c r="I176" s="20">
        <f>SUMIFS(AN$5:AN176,$F$5:$F176,$F176,$D$5:$D176,$D176)</f>
        <v>33079752.650591329</v>
      </c>
      <c r="J176" s="73">
        <f t="shared" si="32"/>
        <v>33079752.650591329</v>
      </c>
      <c r="K176" s="73">
        <f t="shared" si="33"/>
        <v>69207027.735312283</v>
      </c>
      <c r="L176" s="73">
        <f t="shared" si="34"/>
        <v>69208370.966649681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26194044.79561086</v>
      </c>
      <c r="Q176" s="73">
        <f>P176/SUMIFS(FinParameters!$H$8:$H$39,FinParameters!$B$8:$B$39,Financials!$E176,FinParameters!$C$8:$C$39,Financials!$F176)</f>
        <v>12616581.99105644</v>
      </c>
      <c r="R176" s="73">
        <f t="shared" si="47"/>
        <v>-31179990.575008027</v>
      </c>
      <c r="S176" s="12">
        <f t="shared" si="36"/>
        <v>-0.54345123841463716</v>
      </c>
      <c r="T176" s="115">
        <f t="shared" si="37"/>
        <v>36127275.084720947</v>
      </c>
      <c r="U176" s="73">
        <f>T176/SUMIFS(FinParameters!$L$8:$L$39,FinParameters!$B$8:$B$39,Financials!$E176,FinParameters!$C$8:$C$39,Financials!$F176)</f>
        <v>30392620.567071121</v>
      </c>
      <c r="V176" s="73">
        <f t="shared" si="38"/>
        <v>30392620.567071121</v>
      </c>
      <c r="W176" s="12"/>
      <c r="X176" s="73">
        <f t="shared" si="39"/>
        <v>62321319.880331814</v>
      </c>
      <c r="Y176" s="73">
        <f t="shared" si="40"/>
        <v>43009202.55812756</v>
      </c>
      <c r="Z176" s="73">
        <f t="shared" si="40"/>
        <v>-787370.00793690607</v>
      </c>
      <c r="AA176" s="12">
        <f t="shared" si="41"/>
        <v>-1.3723455267713599E-2</v>
      </c>
      <c r="AB176" s="115">
        <f t="shared" si="42"/>
        <v>1343.2313374031496</v>
      </c>
      <c r="AC176" s="73">
        <f>AB176/SUMIFS(FinParameters!$L$8:$L$39,FinParameters!$B$8:$B$39,Financials!$E176,FinParameters!$C$8:$C$39,Financials!$F176)</f>
        <v>1130.0138268318763</v>
      </c>
      <c r="AD176" s="73">
        <f t="shared" si="43"/>
        <v>1130.0138268318763</v>
      </c>
      <c r="AE176" s="12"/>
      <c r="AF176" s="73">
        <f t="shared" si="44"/>
        <v>62322663.11166922</v>
      </c>
      <c r="AG176" s="73">
        <f t="shared" si="45"/>
        <v>43010332.571954392</v>
      </c>
      <c r="AH176" s="73">
        <f t="shared" si="45"/>
        <v>-786239.99411007424</v>
      </c>
      <c r="AI176" s="12">
        <f t="shared" si="46"/>
        <v>-1.3703759706480502E-2</v>
      </c>
      <c r="AL176" s="73">
        <f>Summary!G176</f>
        <v>2360271.5198300397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3.1121771826292388E-9</v>
      </c>
      <c r="AN176" s="20">
        <f>Summary!I176</f>
        <v>6646740.812319288</v>
      </c>
      <c r="AP176" s="12">
        <v>1</v>
      </c>
    </row>
    <row r="177" spans="1:42" x14ac:dyDescent="0.3">
      <c r="A177">
        <v>173</v>
      </c>
      <c r="B177" t="str">
        <f>Summary!B177</f>
        <v>Snowy Delayed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19675760.33677334</v>
      </c>
      <c r="H177" s="73">
        <f>SUMIFS(AM$5:AM177,$F$5:$F177,$F177,$D$5:$D177,$D177)</f>
        <v>17299759.823671822</v>
      </c>
      <c r="I177" s="20">
        <f>SUMIFS(AN$5:AN177,$F$5:$F177,$F177,$D$5:$D177,$D177)</f>
        <v>27961943.10511281</v>
      </c>
      <c r="J177" s="73">
        <f t="shared" si="32"/>
        <v>27961943.10511281</v>
      </c>
      <c r="K177" s="73">
        <f t="shared" si="33"/>
        <v>47637703.441886149</v>
      </c>
      <c r="L177" s="73">
        <f t="shared" si="34"/>
        <v>64937463.265557975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21076235.250132341</v>
      </c>
      <c r="Q177" s="73">
        <f>P177/SUMIFS(FinParameters!$H$8:$H$39,FinParameters!$B$8:$B$39,Financials!$E177,FinParameters!$C$8:$C$39,Financials!$F177)</f>
        <v>10151545.978139473</v>
      </c>
      <c r="R177" s="73">
        <f t="shared" si="47"/>
        <v>-36297800.12048655</v>
      </c>
      <c r="S177" s="12">
        <f t="shared" si="36"/>
        <v>-0.63265203303225503</v>
      </c>
      <c r="T177" s="115">
        <f t="shared" si="37"/>
        <v>19675760.33677334</v>
      </c>
      <c r="U177" s="73">
        <f>T177/SUMIFS(FinParameters!$L$8:$L$39,FinParameters!$B$8:$B$39,Financials!$E177,FinParameters!$C$8:$C$39,Financials!$F177)</f>
        <v>16552533.14516064</v>
      </c>
      <c r="V177" s="73">
        <f t="shared" si="38"/>
        <v>16552533.14516064</v>
      </c>
      <c r="W177" s="12"/>
      <c r="X177" s="73">
        <f t="shared" si="39"/>
        <v>40751995.586905681</v>
      </c>
      <c r="Y177" s="73">
        <f t="shared" si="40"/>
        <v>26704079.123300113</v>
      </c>
      <c r="Z177" s="73">
        <f t="shared" si="40"/>
        <v>-19745266.975325912</v>
      </c>
      <c r="AA177" s="12">
        <f t="shared" si="41"/>
        <v>-0.34414987280879705</v>
      </c>
      <c r="AB177" s="115">
        <f t="shared" si="42"/>
        <v>17299759.823671822</v>
      </c>
      <c r="AC177" s="73">
        <f>AB177/SUMIFS(FinParameters!$L$8:$L$39,FinParameters!$B$8:$B$39,Financials!$E177,FinParameters!$C$8:$C$39,Financials!$F177)</f>
        <v>14553686.514947968</v>
      </c>
      <c r="AD177" s="73">
        <f t="shared" si="43"/>
        <v>14553686.514947968</v>
      </c>
      <c r="AE177" s="12"/>
      <c r="AF177" s="73">
        <f t="shared" si="44"/>
        <v>58051755.410577506</v>
      </c>
      <c r="AG177" s="73">
        <f t="shared" si="45"/>
        <v>41257765.638248079</v>
      </c>
      <c r="AH177" s="73">
        <f t="shared" si="45"/>
        <v>-5191580.4603779446</v>
      </c>
      <c r="AI177" s="12">
        <f t="shared" si="46"/>
        <v>-9.0486583815168442E-2</v>
      </c>
      <c r="AL177" s="73">
        <f>Summary!G177</f>
        <v>-176601.45051009255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3575837.7661336167</v>
      </c>
      <c r="AN177" s="20">
        <f>Summary!I177</f>
        <v>5561207.8535117395</v>
      </c>
      <c r="AP177" s="12">
        <v>1</v>
      </c>
    </row>
    <row r="178" spans="1:42" x14ac:dyDescent="0.3">
      <c r="A178">
        <v>174</v>
      </c>
      <c r="B178" t="str">
        <f>Summary!B178</f>
        <v>Snowy Delayed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1037861.1694860626</v>
      </c>
      <c r="H178" s="73">
        <f>SUMIFS(AM$5:AM178,$F$5:$F178,$F178,$D$5:$D178,$D178)</f>
        <v>40229561.989613205</v>
      </c>
      <c r="I178" s="20">
        <f>SUMIFS(AN$5:AN178,$F$5:$F178,$F178,$D$5:$D178,$D178)</f>
        <v>21910286.973830327</v>
      </c>
      <c r="J178" s="73">
        <f t="shared" si="32"/>
        <v>21910286.973830327</v>
      </c>
      <c r="K178" s="73">
        <f t="shared" si="33"/>
        <v>22948148.143316388</v>
      </c>
      <c r="L178" s="73">
        <f t="shared" si="34"/>
        <v>63177710.132929593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15024579.118849859</v>
      </c>
      <c r="Q178" s="73">
        <f>P178/SUMIFS(FinParameters!$H$8:$H$39,FinParameters!$B$8:$B$39,Financials!$E178,FinParameters!$C$8:$C$39,Financials!$F178)</f>
        <v>7236714.9026883664</v>
      </c>
      <c r="R178" s="73">
        <f t="shared" si="47"/>
        <v>-42349456.251769029</v>
      </c>
      <c r="S178" s="12">
        <f t="shared" si="36"/>
        <v>-0.73812929451805809</v>
      </c>
      <c r="T178" s="115">
        <f t="shared" si="37"/>
        <v>1037861.1694860626</v>
      </c>
      <c r="U178" s="73">
        <f>T178/SUMIFS(FinParameters!$L$8:$L$39,FinParameters!$B$8:$B$39,Financials!$E178,FinParameters!$C$8:$C$39,Financials!$F178)</f>
        <v>873116.52073164494</v>
      </c>
      <c r="V178" s="73">
        <f t="shared" si="38"/>
        <v>873116.52073164494</v>
      </c>
      <c r="W178" s="12"/>
      <c r="X178" s="73">
        <f t="shared" si="39"/>
        <v>16062440.288335919</v>
      </c>
      <c r="Y178" s="73">
        <f t="shared" si="40"/>
        <v>8109831.4234200111</v>
      </c>
      <c r="Z178" s="73">
        <f t="shared" si="40"/>
        <v>-41476339.731037386</v>
      </c>
      <c r="AA178" s="12">
        <f t="shared" si="41"/>
        <v>-0.72291132152571802</v>
      </c>
      <c r="AB178" s="115">
        <f t="shared" si="42"/>
        <v>40229561.989613205</v>
      </c>
      <c r="AC178" s="73">
        <f>AB178/SUMIFS(FinParameters!$L$8:$L$39,FinParameters!$B$8:$B$39,Financials!$E178,FinParameters!$C$8:$C$39,Financials!$F178)</f>
        <v>33843731.924494945</v>
      </c>
      <c r="AD178" s="73">
        <f t="shared" si="43"/>
        <v>33843731.924494945</v>
      </c>
      <c r="AE178" s="12"/>
      <c r="AF178" s="73">
        <f t="shared" si="44"/>
        <v>56292002.277949125</v>
      </c>
      <c r="AG178" s="73">
        <f t="shared" si="45"/>
        <v>41953563.347914957</v>
      </c>
      <c r="AH178" s="73">
        <f t="shared" si="45"/>
        <v>-7632607.8065424412</v>
      </c>
      <c r="AI178" s="12">
        <f t="shared" si="46"/>
        <v>-0.13303243805735657</v>
      </c>
      <c r="AL178" s="73">
        <f>Summary!G178</f>
        <v>-2794438.0940456348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8059124.7362212613</v>
      </c>
      <c r="AN178" s="20">
        <f>Summary!I178</f>
        <v>4285323.2526687356</v>
      </c>
      <c r="AP178" s="12">
        <v>1</v>
      </c>
    </row>
    <row r="179" spans="1:42" x14ac:dyDescent="0.3">
      <c r="A179">
        <v>175</v>
      </c>
      <c r="B179" t="str">
        <f>Summary!B179</f>
        <v>Snowy Delayed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-26725288.031562041</v>
      </c>
      <c r="H179" s="73">
        <f>SUMIFS(AM$5:AM179,$F$5:$F179,$F179,$D$5:$D179,$D179)</f>
        <v>86529570.50020203</v>
      </c>
      <c r="I179" s="20">
        <f>SUMIFS(AN$5:AN179,$F$5:$F179,$F179,$D$5:$D179,$D179)</f>
        <v>12152637.53584699</v>
      </c>
      <c r="J179" s="73">
        <f t="shared" si="32"/>
        <v>12152637.53584699</v>
      </c>
      <c r="K179" s="73">
        <f t="shared" si="33"/>
        <v>-14572650.495715052</v>
      </c>
      <c r="L179" s="73">
        <f t="shared" si="34"/>
        <v>71956920.004486978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5266929.6808665209</v>
      </c>
      <c r="Q179" s="73">
        <f>P179/SUMIFS(FinParameters!$H$8:$H$39,FinParameters!$B$8:$B$39,Financials!$E179,FinParameters!$C$8:$C$39,Financials!$F179)</f>
        <v>2536860.9803597736</v>
      </c>
      <c r="R179" s="73">
        <f t="shared" si="47"/>
        <v>-52107105.689752363</v>
      </c>
      <c r="S179" s="12">
        <f t="shared" si="36"/>
        <v>-0.90820011793063271</v>
      </c>
      <c r="T179" s="115">
        <f t="shared" si="37"/>
        <v>-26725288.031562041</v>
      </c>
      <c r="U179" s="73">
        <f>T179/SUMIFS(FinParameters!$L$8:$L$39,FinParameters!$B$8:$B$39,Financials!$E179,FinParameters!$C$8:$C$39,Financials!$F179)</f>
        <v>-22483055.718544133</v>
      </c>
      <c r="V179" s="73">
        <f t="shared" si="38"/>
        <v>-22483055.718544133</v>
      </c>
      <c r="W179" s="12"/>
      <c r="X179" s="73">
        <f t="shared" si="39"/>
        <v>-21458358.350695521</v>
      </c>
      <c r="Y179" s="73">
        <f t="shared" si="40"/>
        <v>-19946194.738184359</v>
      </c>
      <c r="Z179" s="73">
        <f t="shared" si="40"/>
        <v>-74590161.408296496</v>
      </c>
      <c r="AA179" s="12">
        <f t="shared" si="41"/>
        <v>-1.3000682438748929</v>
      </c>
      <c r="AB179" s="115">
        <f t="shared" si="42"/>
        <v>86529570.50020203</v>
      </c>
      <c r="AC179" s="73">
        <f>AB179/SUMIFS(FinParameters!$L$8:$L$39,FinParameters!$B$8:$B$39,Financials!$E179,FinParameters!$C$8:$C$39,Financials!$F179)</f>
        <v>72794319.468519762</v>
      </c>
      <c r="AD179" s="73">
        <f t="shared" si="43"/>
        <v>72794319.468519762</v>
      </c>
      <c r="AE179" s="12"/>
      <c r="AF179" s="73">
        <f t="shared" si="44"/>
        <v>65071212.149506509</v>
      </c>
      <c r="AG179" s="73">
        <f t="shared" si="45"/>
        <v>52848124.7303354</v>
      </c>
      <c r="AH179" s="73">
        <f t="shared" si="45"/>
        <v>-1795841.9397767335</v>
      </c>
      <c r="AI179" s="12">
        <f t="shared" si="46"/>
        <v>-3.1300603629780245E-2</v>
      </c>
      <c r="AL179" s="73">
        <f>Summary!G179</f>
        <v>-7214547.3325086534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19473924.69516588</v>
      </c>
      <c r="AN179" s="20">
        <f>Summary!I179</f>
        <v>2549108.4900179543</v>
      </c>
      <c r="AP179" s="12">
        <v>1</v>
      </c>
    </row>
    <row r="180" spans="1:42" x14ac:dyDescent="0.3">
      <c r="A180">
        <v>176</v>
      </c>
      <c r="B180" t="str">
        <f>Summary!B180</f>
        <v>Snowy Delayed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41491293.190224186</v>
      </c>
      <c r="H180" s="73">
        <f>SUMIFS(AM$5:AM180,$F$5:$F180,$F180,$D$5:$D180,$D180)</f>
        <v>-1261868.662572375</v>
      </c>
      <c r="I180" s="20">
        <f>SUMIFS(AN$5:AN180,$F$5:$F180,$F180,$D$5:$D180,$D180)</f>
        <v>33530782.409307674</v>
      </c>
      <c r="J180" s="73">
        <f t="shared" si="32"/>
        <v>33530782.409307674</v>
      </c>
      <c r="K180" s="73">
        <f t="shared" si="33"/>
        <v>75022075.599531859</v>
      </c>
      <c r="L180" s="73">
        <f t="shared" si="34"/>
        <v>73760206.936959475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26645074.554327205</v>
      </c>
      <c r="Q180" s="73">
        <f>P180/SUMIFS(FinParameters!$H$8:$H$39,FinParameters!$B$8:$B$39,Financials!$E180,FinParameters!$C$8:$C$39,Financials!$F180)</f>
        <v>12833824.267904216</v>
      </c>
      <c r="R180" s="73">
        <f t="shared" si="47"/>
        <v>-30728960.816291682</v>
      </c>
      <c r="S180" s="12">
        <f t="shared" si="36"/>
        <v>-0.5355900211270116</v>
      </c>
      <c r="T180" s="115">
        <f t="shared" si="37"/>
        <v>41491293.190224186</v>
      </c>
      <c r="U180" s="73">
        <f>T180/SUMIFS(FinParameters!$L$8:$L$39,FinParameters!$B$8:$B$39,Financials!$E180,FinParameters!$C$8:$C$39,Financials!$F180)</f>
        <v>34905182.519589022</v>
      </c>
      <c r="V180" s="73">
        <f t="shared" si="38"/>
        <v>34905182.519589022</v>
      </c>
      <c r="W180" s="12"/>
      <c r="X180" s="73">
        <f t="shared" si="39"/>
        <v>68136367.74455139</v>
      </c>
      <c r="Y180" s="73">
        <f t="shared" si="40"/>
        <v>47739006.787493236</v>
      </c>
      <c r="Z180" s="73">
        <f t="shared" si="40"/>
        <v>4176221.7032973394</v>
      </c>
      <c r="AA180" s="12">
        <f t="shared" si="41"/>
        <v>7.2789401622532085E-2</v>
      </c>
      <c r="AB180" s="115">
        <f t="shared" si="42"/>
        <v>-1261868.662572375</v>
      </c>
      <c r="AC180" s="73">
        <f>AB180/SUMIFS(FinParameters!$L$8:$L$39,FinParameters!$B$8:$B$39,Financials!$E180,FinParameters!$C$8:$C$39,Financials!$F180)</f>
        <v>-1061566.237063349</v>
      </c>
      <c r="AD180" s="73">
        <f t="shared" si="43"/>
        <v>-1061566.237063349</v>
      </c>
      <c r="AE180" s="12"/>
      <c r="AF180" s="73">
        <f t="shared" si="44"/>
        <v>66874499.081979014</v>
      </c>
      <c r="AG180" s="73">
        <f t="shared" si="45"/>
        <v>46677440.550429888</v>
      </c>
      <c r="AH180" s="73">
        <f t="shared" si="45"/>
        <v>3114655.4662339902</v>
      </c>
      <c r="AI180" s="12">
        <f t="shared" si="46"/>
        <v>5.4286846761157019E-2</v>
      </c>
      <c r="AL180" s="73">
        <f>Summary!G180</f>
        <v>2991995.7434511348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-202767.25795169451</v>
      </c>
      <c r="AN180" s="20">
        <f>Summary!I180</f>
        <v>6688749.8381187338</v>
      </c>
      <c r="AP180" s="12">
        <v>1</v>
      </c>
    </row>
    <row r="181" spans="1:42" x14ac:dyDescent="0.3">
      <c r="A181">
        <v>177</v>
      </c>
      <c r="B181" t="str">
        <f>Summary!B181</f>
        <v>Snowy Delayed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164498051.17633474</v>
      </c>
      <c r="H181" s="73">
        <f>SUMIFS(AM$5:AM181,$F$5:$F181,$F181,$D$5:$D181,$D181)</f>
        <v>-123752688.58953363</v>
      </c>
      <c r="I181" s="20">
        <f>SUMIFS(AN$5:AN181,$F$5:$F181,$F181,$D$5:$D181,$D181)</f>
        <v>76372543.287860781</v>
      </c>
      <c r="J181" s="73">
        <f t="shared" si="32"/>
        <v>76372543.287860781</v>
      </c>
      <c r="K181" s="73">
        <f t="shared" si="33"/>
        <v>240870594.46419552</v>
      </c>
      <c r="L181" s="73">
        <f t="shared" si="34"/>
        <v>117117905.87466189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68480942.736505806</v>
      </c>
      <c r="Q181" s="73">
        <f>P181/SUMIFS(FinParameters!$H$8:$H$39,FinParameters!$B$8:$B$39,Financials!$E181,FinParameters!$C$8:$C$39,Financials!$F181)</f>
        <v>29715695.544837367</v>
      </c>
      <c r="R181" s="73">
        <f t="shared" si="47"/>
        <v>8125915.0136521012</v>
      </c>
      <c r="S181" s="12">
        <f t="shared" si="36"/>
        <v>0.13463526271524165</v>
      </c>
      <c r="T181" s="115">
        <f t="shared" si="37"/>
        <v>164498051.17633474</v>
      </c>
      <c r="U181" s="73">
        <f>T181/SUMIFS(FinParameters!$L$8:$L$39,FinParameters!$B$8:$B$39,Financials!$E181,FinParameters!$C$8:$C$39,Financials!$F181)</f>
        <v>135011211.40841326</v>
      </c>
      <c r="V181" s="73">
        <f t="shared" si="38"/>
        <v>135011211.40841326</v>
      </c>
      <c r="W181" s="12"/>
      <c r="X181" s="73">
        <f t="shared" si="39"/>
        <v>232978993.91284055</v>
      </c>
      <c r="Y181" s="73">
        <f t="shared" si="40"/>
        <v>164726906.95325062</v>
      </c>
      <c r="Z181" s="73">
        <f t="shared" si="40"/>
        <v>143137126.42206538</v>
      </c>
      <c r="AA181" s="12">
        <f t="shared" si="41"/>
        <v>2.3715857952935022</v>
      </c>
      <c r="AB181" s="115">
        <f t="shared" si="42"/>
        <v>-123752688.58953363</v>
      </c>
      <c r="AC181" s="73">
        <f>AB181/SUMIFS(FinParameters!$L$8:$L$39,FinParameters!$B$8:$B$39,Financials!$E181,FinParameters!$C$8:$C$39,Financials!$F181)</f>
        <v>-101569594.78876019</v>
      </c>
      <c r="AD181" s="73">
        <f t="shared" si="43"/>
        <v>-101569594.78876019</v>
      </c>
      <c r="AE181" s="12"/>
      <c r="AF181" s="73">
        <f t="shared" si="44"/>
        <v>109226305.32330692</v>
      </c>
      <c r="AG181" s="73">
        <f t="shared" si="45"/>
        <v>63157312.164490432</v>
      </c>
      <c r="AH181" s="73">
        <f t="shared" si="45"/>
        <v>41567531.633305192</v>
      </c>
      <c r="AI181" s="12">
        <f t="shared" si="46"/>
        <v>0.68871696694731954</v>
      </c>
      <c r="AL181" s="73">
        <f>Summary!G181</f>
        <v>15827890.600432249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-18827181.622181423</v>
      </c>
      <c r="AN181" s="20">
        <f>Summary!I181</f>
        <v>12074551.634173758</v>
      </c>
      <c r="AP181" s="12">
        <v>1</v>
      </c>
    </row>
    <row r="182" spans="1:42" x14ac:dyDescent="0.3">
      <c r="A182">
        <v>178</v>
      </c>
      <c r="B182" t="str">
        <f>Summary!B182</f>
        <v>Snowy Delayed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104642952.87540787</v>
      </c>
      <c r="H182" s="73">
        <f>SUMIFS(AM$5:AM182,$F$5:$F182,$F182,$D$5:$D182,$D182)</f>
        <v>-54692647.56007044</v>
      </c>
      <c r="I182" s="20">
        <f>SUMIFS(AN$5:AN182,$F$5:$F182,$F182,$D$5:$D182,$D182)</f>
        <v>55956942.554955453</v>
      </c>
      <c r="J182" s="73">
        <f t="shared" si="32"/>
        <v>55956942.554955453</v>
      </c>
      <c r="K182" s="73">
        <f t="shared" si="33"/>
        <v>160599895.43036333</v>
      </c>
      <c r="L182" s="73">
        <f t="shared" si="34"/>
        <v>105907247.87029289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48065342.003600471</v>
      </c>
      <c r="Q182" s="73">
        <f>P182/SUMIFS(FinParameters!$H$8:$H$39,FinParameters!$B$8:$B$39,Financials!$E182,FinParameters!$C$8:$C$39,Financials!$F182)</f>
        <v>20856825.448988445</v>
      </c>
      <c r="R182" s="73">
        <f t="shared" si="47"/>
        <v>-12289685.719253235</v>
      </c>
      <c r="S182" s="12">
        <f t="shared" si="36"/>
        <v>-0.20362323045706579</v>
      </c>
      <c r="T182" s="115">
        <f t="shared" si="37"/>
        <v>104642952.87540787</v>
      </c>
      <c r="U182" s="73">
        <f>T182/SUMIFS(FinParameters!$L$8:$L$39,FinParameters!$B$8:$B$39,Financials!$E182,FinParameters!$C$8:$C$39,Financials!$F182)</f>
        <v>85885344.732246995</v>
      </c>
      <c r="V182" s="73">
        <f t="shared" si="38"/>
        <v>85885344.732246995</v>
      </c>
      <c r="W182" s="12"/>
      <c r="X182" s="73">
        <f t="shared" si="39"/>
        <v>152708294.87900835</v>
      </c>
      <c r="Y182" s="73">
        <f t="shared" si="40"/>
        <v>106742170.18123543</v>
      </c>
      <c r="Z182" s="73">
        <f t="shared" si="40"/>
        <v>73595659.012993753</v>
      </c>
      <c r="AA182" s="12">
        <f t="shared" si="41"/>
        <v>1.2193790938335767</v>
      </c>
      <c r="AB182" s="115">
        <f t="shared" si="42"/>
        <v>-54692647.56007044</v>
      </c>
      <c r="AC182" s="73">
        <f>AB182/SUMIFS(FinParameters!$L$8:$L$39,FinParameters!$B$8:$B$39,Financials!$E182,FinParameters!$C$8:$C$39,Financials!$F182)</f>
        <v>-44888802.933616839</v>
      </c>
      <c r="AD182" s="73">
        <f t="shared" si="43"/>
        <v>-44888802.933616839</v>
      </c>
      <c r="AE182" s="12"/>
      <c r="AF182" s="73">
        <f t="shared" si="44"/>
        <v>98015647.318937913</v>
      </c>
      <c r="AG182" s="73">
        <f t="shared" si="45"/>
        <v>61853367.247618593</v>
      </c>
      <c r="AH182" s="73">
        <f t="shared" si="45"/>
        <v>28706856.079376914</v>
      </c>
      <c r="AI182" s="12">
        <f t="shared" si="46"/>
        <v>0.47563321834921357</v>
      </c>
      <c r="AL182" s="73">
        <f>Summary!G182</f>
        <v>9305354.4005090594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-8107239.1976443641</v>
      </c>
      <c r="AN182" s="20">
        <f>Summary!I182</f>
        <v>9257892.8834547233</v>
      </c>
      <c r="AP182" s="12">
        <v>1</v>
      </c>
    </row>
    <row r="183" spans="1:42" x14ac:dyDescent="0.3">
      <c r="A183">
        <v>179</v>
      </c>
      <c r="B183" t="str">
        <f>Summary!B183</f>
        <v>Snowy Delayed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65865148.053241007</v>
      </c>
      <c r="H183" s="73">
        <f>SUMIFS(AM$5:AM183,$F$5:$F183,$F183,$D$5:$D183,$D183)</f>
        <v>-22308439.509439308</v>
      </c>
      <c r="I183" s="20">
        <f>SUMIFS(AN$5:AN183,$F$5:$F183,$F183,$D$5:$D183,$D183)</f>
        <v>46469111.396063462</v>
      </c>
      <c r="J183" s="73">
        <f t="shared" si="32"/>
        <v>46469111.396063462</v>
      </c>
      <c r="K183" s="73">
        <f t="shared" si="33"/>
        <v>112334259.44930446</v>
      </c>
      <c r="L183" s="73">
        <f t="shared" si="34"/>
        <v>90025819.939865157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38577510.84470848</v>
      </c>
      <c r="Q183" s="73">
        <f>P183/SUMIFS(FinParameters!$H$8:$H$39,FinParameters!$B$8:$B$39,Financials!$E183,FinParameters!$C$8:$C$39,Financials!$F183)</f>
        <v>16739804.116743254</v>
      </c>
      <c r="R183" s="73">
        <f t="shared" si="47"/>
        <v>-21777516.878145225</v>
      </c>
      <c r="S183" s="12">
        <f t="shared" si="36"/>
        <v>-0.36082357509876628</v>
      </c>
      <c r="T183" s="115">
        <f t="shared" si="37"/>
        <v>65865148.053241007</v>
      </c>
      <c r="U183" s="73">
        <f>T183/SUMIFS(FinParameters!$L$8:$L$39,FinParameters!$B$8:$B$39,Financials!$E183,FinParameters!$C$8:$C$39,Financials!$F183)</f>
        <v>54058594.400794163</v>
      </c>
      <c r="V183" s="73">
        <f t="shared" si="38"/>
        <v>54058594.400794163</v>
      </c>
      <c r="W183" s="12"/>
      <c r="X183" s="73">
        <f t="shared" si="39"/>
        <v>104442658.89794949</v>
      </c>
      <c r="Y183" s="73">
        <f t="shared" si="40"/>
        <v>70798398.517537415</v>
      </c>
      <c r="Z183" s="73">
        <f t="shared" si="40"/>
        <v>32281077.522648938</v>
      </c>
      <c r="AA183" s="12">
        <f t="shared" si="41"/>
        <v>0.53485316369800229</v>
      </c>
      <c r="AB183" s="115">
        <f t="shared" si="42"/>
        <v>-22308439.509439308</v>
      </c>
      <c r="AC183" s="73">
        <f>AB183/SUMIFS(FinParameters!$L$8:$L$39,FinParameters!$B$8:$B$39,Financials!$E183,FinParameters!$C$8:$C$39,Financials!$F183)</f>
        <v>-18309575.227563608</v>
      </c>
      <c r="AD183" s="73">
        <f t="shared" si="43"/>
        <v>-18309575.227563608</v>
      </c>
      <c r="AE183" s="12"/>
      <c r="AF183" s="73">
        <f t="shared" si="44"/>
        <v>82134219.388510182</v>
      </c>
      <c r="AG183" s="73">
        <f t="shared" si="45"/>
        <v>52488823.28997381</v>
      </c>
      <c r="AH183" s="73">
        <f t="shared" si="45"/>
        <v>13971502.29508533</v>
      </c>
      <c r="AI183" s="12">
        <f t="shared" si="46"/>
        <v>0.23148862360301686</v>
      </c>
      <c r="AL183" s="73">
        <f>Summary!G183</f>
        <v>4792433.3152985778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-3469054.3361080666</v>
      </c>
      <c r="AN183" s="20">
        <f>Summary!I183</f>
        <v>7923662.570915278</v>
      </c>
      <c r="AP183" s="12">
        <v>1</v>
      </c>
    </row>
    <row r="184" spans="1:42" x14ac:dyDescent="0.3">
      <c r="A184">
        <v>180</v>
      </c>
      <c r="B184" t="str">
        <f>Summary!B184</f>
        <v>Snowy Delayed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37859902.821008965</v>
      </c>
      <c r="H184" s="73">
        <f>SUMIFS(AM$5:AM184,$F$5:$F184,$F184,$D$5:$D184,$D184)</f>
        <v>1343.2313374062703</v>
      </c>
      <c r="I184" s="20">
        <f>SUMIFS(AN$5:AN184,$F$5:$F184,$F184,$D$5:$D184,$D184)</f>
        <v>40014577.573467277</v>
      </c>
      <c r="J184" s="73">
        <f t="shared" si="32"/>
        <v>40014577.573467277</v>
      </c>
      <c r="K184" s="73">
        <f t="shared" si="33"/>
        <v>77874480.394476235</v>
      </c>
      <c r="L184" s="73">
        <f t="shared" si="34"/>
        <v>77875823.625813648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32122977.022112295</v>
      </c>
      <c r="Q184" s="73">
        <f>P184/SUMIFS(FinParameters!$H$8:$H$39,FinParameters!$B$8:$B$39,Financials!$E184,FinParameters!$C$8:$C$39,Financials!$F184)</f>
        <v>13939010.869867019</v>
      </c>
      <c r="R184" s="73">
        <f t="shared" si="47"/>
        <v>-28232050.70074141</v>
      </c>
      <c r="S184" s="12">
        <f t="shared" si="36"/>
        <v>-0.46776634467605782</v>
      </c>
      <c r="T184" s="115">
        <f t="shared" si="37"/>
        <v>37859902.821008965</v>
      </c>
      <c r="U184" s="73">
        <f>T184/SUMIFS(FinParameters!$L$8:$L$39,FinParameters!$B$8:$B$39,Financials!$E184,FinParameters!$C$8:$C$39,Financials!$F184)</f>
        <v>31073385.411660019</v>
      </c>
      <c r="V184" s="73">
        <f t="shared" si="38"/>
        <v>31073385.411660019</v>
      </c>
      <c r="W184" s="12"/>
      <c r="X184" s="73">
        <f t="shared" si="39"/>
        <v>69982879.84312126</v>
      </c>
      <c r="Y184" s="73">
        <f t="shared" si="40"/>
        <v>45012396.281527042</v>
      </c>
      <c r="Z184" s="73">
        <f t="shared" si="40"/>
        <v>2841334.7109186091</v>
      </c>
      <c r="AA184" s="12">
        <f t="shared" si="41"/>
        <v>4.7077017741849608E-2</v>
      </c>
      <c r="AB184" s="115">
        <f t="shared" si="42"/>
        <v>1343.2313374062703</v>
      </c>
      <c r="AC184" s="73">
        <f>AB184/SUMIFS(FinParameters!$L$8:$L$39,FinParameters!$B$8:$B$39,Financials!$E184,FinParameters!$C$8:$C$39,Financials!$F184)</f>
        <v>1102.4525139848797</v>
      </c>
      <c r="AD184" s="73">
        <f t="shared" si="43"/>
        <v>1102.4525139848797</v>
      </c>
      <c r="AE184" s="12"/>
      <c r="AF184" s="73">
        <f t="shared" si="44"/>
        <v>69984223.074458674</v>
      </c>
      <c r="AG184" s="73">
        <f t="shared" si="45"/>
        <v>45013498.734041028</v>
      </c>
      <c r="AH184" s="73">
        <f t="shared" si="45"/>
        <v>2842437.1634325939</v>
      </c>
      <c r="AI184" s="12">
        <f t="shared" si="46"/>
        <v>4.7095283867400035E-2</v>
      </c>
      <c r="AL184" s="73">
        <f>Summary!G184</f>
        <v>1732627.7362880211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3.12070369545836E-9</v>
      </c>
      <c r="AN184" s="20">
        <f>Summary!I184</f>
        <v>6934824.9228759455</v>
      </c>
      <c r="AP184" s="12">
        <v>1</v>
      </c>
    </row>
    <row r="185" spans="1:42" x14ac:dyDescent="0.3">
      <c r="A185">
        <v>181</v>
      </c>
      <c r="B185" t="str">
        <f>Summary!B185</f>
        <v>Snowy Delayed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18745166.717691939</v>
      </c>
      <c r="H185" s="73">
        <f>SUMIFS(AM$5:AM185,$F$5:$F185,$F185,$D$5:$D185,$D185)</f>
        <v>20609630.817456879</v>
      </c>
      <c r="I185" s="20">
        <f>SUMIFS(AN$5:AN185,$F$5:$F185,$F185,$D$5:$D185,$D185)</f>
        <v>33838805.663609222</v>
      </c>
      <c r="J185" s="73">
        <f t="shared" si="32"/>
        <v>33838805.663609222</v>
      </c>
      <c r="K185" s="73">
        <f t="shared" si="33"/>
        <v>52583972.381301165</v>
      </c>
      <c r="L185" s="73">
        <f t="shared" si="34"/>
        <v>73193603.198758036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25947205.11225424</v>
      </c>
      <c r="Q185" s="73">
        <f>P185/SUMIFS(FinParameters!$H$8:$H$39,FinParameters!$B$8:$B$39,Financials!$E185,FinParameters!$C$8:$C$39,Financials!$F185)</f>
        <v>11259179.803086577</v>
      </c>
      <c r="R185" s="73">
        <f t="shared" si="47"/>
        <v>-34407822.610599466</v>
      </c>
      <c r="S185" s="12">
        <f t="shared" si="36"/>
        <v>-0.57009041183110565</v>
      </c>
      <c r="T185" s="115">
        <f t="shared" si="37"/>
        <v>18745166.717691939</v>
      </c>
      <c r="U185" s="73">
        <f>T185/SUMIFS(FinParameters!$L$8:$L$39,FinParameters!$B$8:$B$39,Financials!$E185,FinParameters!$C$8:$C$39,Financials!$F185)</f>
        <v>15385031.302865364</v>
      </c>
      <c r="V185" s="73">
        <f t="shared" si="38"/>
        <v>15385031.302865364</v>
      </c>
      <c r="W185" s="12"/>
      <c r="X185" s="73">
        <f t="shared" si="39"/>
        <v>44692371.829946183</v>
      </c>
      <c r="Y185" s="73">
        <f t="shared" si="40"/>
        <v>26644211.105951943</v>
      </c>
      <c r="Z185" s="73">
        <f t="shared" si="40"/>
        <v>-19022791.307734102</v>
      </c>
      <c r="AA185" s="12">
        <f t="shared" si="41"/>
        <v>-0.31518155198412801</v>
      </c>
      <c r="AB185" s="115">
        <f t="shared" si="42"/>
        <v>20609630.817456879</v>
      </c>
      <c r="AC185" s="73">
        <f>AB185/SUMIFS(FinParameters!$L$8:$L$39,FinParameters!$B$8:$B$39,Financials!$E185,FinParameters!$C$8:$C$39,Financials!$F185)</f>
        <v>16915283.819151554</v>
      </c>
      <c r="AD185" s="73">
        <f t="shared" si="43"/>
        <v>16915283.819151554</v>
      </c>
      <c r="AE185" s="12"/>
      <c r="AF185" s="73">
        <f t="shared" si="44"/>
        <v>65302002.647403061</v>
      </c>
      <c r="AG185" s="73">
        <f t="shared" si="45"/>
        <v>43559494.9251035</v>
      </c>
      <c r="AH185" s="73">
        <f t="shared" si="45"/>
        <v>-2107507.4885825478</v>
      </c>
      <c r="AI185" s="12">
        <f t="shared" si="46"/>
        <v>-3.4918507506285688E-2</v>
      </c>
      <c r="AL185" s="73">
        <f>Summary!G185</f>
        <v>-930593.61908140173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3309870.9937850568</v>
      </c>
      <c r="AN185" s="20">
        <f>Summary!I185</f>
        <v>5876862.5584964119</v>
      </c>
      <c r="AP185" s="12">
        <v>1</v>
      </c>
    </row>
    <row r="186" spans="1:42" x14ac:dyDescent="0.3">
      <c r="A186">
        <v>182</v>
      </c>
      <c r="B186" t="str">
        <f>Summary!B186</f>
        <v>Snowy Delayed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-2956666.867127988</v>
      </c>
      <c r="H186" s="73">
        <f>SUMIFS(AM$5:AM186,$F$5:$F186,$F186,$D$5:$D186,$D186)</f>
        <v>48045176.482326098</v>
      </c>
      <c r="I186" s="20">
        <f>SUMIFS(AN$5:AN186,$F$5:$F186,$F186,$D$5:$D186,$D186)</f>
        <v>26445393.441215932</v>
      </c>
      <c r="J186" s="73">
        <f t="shared" si="32"/>
        <v>26445393.441215932</v>
      </c>
      <c r="K186" s="73">
        <f t="shared" si="33"/>
        <v>23488726.574087944</v>
      </c>
      <c r="L186" s="73">
        <f t="shared" si="34"/>
        <v>71533903.056414038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18553792.88986095</v>
      </c>
      <c r="Q186" s="73">
        <f>P186/SUMIFS(FinParameters!$H$8:$H$39,FinParameters!$B$8:$B$39,Financials!$E186,FinParameters!$C$8:$C$39,Financials!$F186)</f>
        <v>8050982.3417364936</v>
      </c>
      <c r="R186" s="73">
        <f t="shared" si="47"/>
        <v>-41801234.832992755</v>
      </c>
      <c r="S186" s="12">
        <f t="shared" si="36"/>
        <v>-0.69258910831656406</v>
      </c>
      <c r="T186" s="115">
        <f t="shared" si="37"/>
        <v>-2956666.867127988</v>
      </c>
      <c r="U186" s="73">
        <f>T186/SUMIFS(FinParameters!$L$8:$L$39,FinParameters!$B$8:$B$39,Financials!$E186,FinParameters!$C$8:$C$39,Financials!$F186)</f>
        <v>-2426674.1922319843</v>
      </c>
      <c r="V186" s="73">
        <f t="shared" si="38"/>
        <v>-2426674.1922319843</v>
      </c>
      <c r="W186" s="12"/>
      <c r="X186" s="73">
        <f t="shared" si="39"/>
        <v>15597126.022732964</v>
      </c>
      <c r="Y186" s="73">
        <f t="shared" si="40"/>
        <v>5624308.1495045088</v>
      </c>
      <c r="Z186" s="73">
        <f t="shared" si="40"/>
        <v>-44227909.025224738</v>
      </c>
      <c r="AA186" s="12">
        <f t="shared" si="41"/>
        <v>-0.73279577019360131</v>
      </c>
      <c r="AB186" s="115">
        <f t="shared" si="42"/>
        <v>48045176.482326098</v>
      </c>
      <c r="AC186" s="73">
        <f>AB186/SUMIFS(FinParameters!$L$8:$L$39,FinParameters!$B$8:$B$39,Financials!$E186,FinParameters!$C$8:$C$39,Financials!$F186)</f>
        <v>39432913.84197896</v>
      </c>
      <c r="AD186" s="73">
        <f t="shared" si="43"/>
        <v>39432913.84197896</v>
      </c>
      <c r="AE186" s="12"/>
      <c r="AF186" s="73">
        <f t="shared" si="44"/>
        <v>63642302.505059063</v>
      </c>
      <c r="AG186" s="73">
        <f t="shared" si="45"/>
        <v>45057221.991483465</v>
      </c>
      <c r="AH186" s="73">
        <f t="shared" si="45"/>
        <v>-4794995.1832457781</v>
      </c>
      <c r="AI186" s="12">
        <f t="shared" si="46"/>
        <v>-7.944649127267539E-2</v>
      </c>
      <c r="AL186" s="73">
        <f>Summary!G186</f>
        <v>-3994528.0366140506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7815614.4927128935</v>
      </c>
      <c r="AN186" s="20">
        <f>Summary!I186</f>
        <v>4535106.467385604</v>
      </c>
      <c r="AP186" s="12">
        <v>1</v>
      </c>
    </row>
    <row r="187" spans="1:42" x14ac:dyDescent="0.3">
      <c r="A187">
        <v>183</v>
      </c>
      <c r="B187" t="str">
        <f>Summary!B187</f>
        <v>Snowy Delayed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-33599550.913368881</v>
      </c>
      <c r="H187" s="73">
        <f>SUMIFS(AM$5:AM187,$F$5:$F187,$F187,$D$5:$D187,$D187)</f>
        <v>104801501.1005868</v>
      </c>
      <c r="I187" s="20">
        <f>SUMIFS(AN$5:AN187,$F$5:$F187,$F187,$D$5:$D187,$D187)</f>
        <v>14941993.168128921</v>
      </c>
      <c r="J187" s="73">
        <f t="shared" si="32"/>
        <v>14941993.168128921</v>
      </c>
      <c r="K187" s="73">
        <f t="shared" si="33"/>
        <v>-18657557.745239958</v>
      </c>
      <c r="L187" s="73">
        <f t="shared" si="34"/>
        <v>86143943.355346844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7050392.6167739406</v>
      </c>
      <c r="Q187" s="73">
        <f>P187/SUMIFS(FinParameters!$H$8:$H$39,FinParameters!$B$8:$B$39,Financials!$E187,FinParameters!$C$8:$C$39,Financials!$F187)</f>
        <v>3059352.1657221508</v>
      </c>
      <c r="R187" s="73">
        <f t="shared" si="47"/>
        <v>-53304635.106079765</v>
      </c>
      <c r="S187" s="12">
        <f t="shared" si="36"/>
        <v>-0.88318466774385596</v>
      </c>
      <c r="T187" s="115">
        <f t="shared" si="37"/>
        <v>-33599550.913368881</v>
      </c>
      <c r="U187" s="73">
        <f>T187/SUMIFS(FinParameters!$L$8:$L$39,FinParameters!$B$8:$B$39,Financials!$E187,FinParameters!$C$8:$C$39,Financials!$F187)</f>
        <v>-27576716.193007402</v>
      </c>
      <c r="V187" s="73">
        <f t="shared" si="38"/>
        <v>-27576716.193007402</v>
      </c>
      <c r="W187" s="12"/>
      <c r="X187" s="73">
        <f t="shared" si="39"/>
        <v>-26549158.29659494</v>
      </c>
      <c r="Y187" s="73">
        <f t="shared" si="40"/>
        <v>-24517364.027285252</v>
      </c>
      <c r="Z187" s="73">
        <f t="shared" si="40"/>
        <v>-80881351.299087167</v>
      </c>
      <c r="AA187" s="12">
        <f t="shared" si="41"/>
        <v>-1.3400930187703497</v>
      </c>
      <c r="AB187" s="115">
        <f t="shared" si="42"/>
        <v>104801501.1005868</v>
      </c>
      <c r="AC187" s="73">
        <f>AB187/SUMIFS(FinParameters!$L$8:$L$39,FinParameters!$B$8:$B$39,Financials!$E187,FinParameters!$C$8:$C$39,Financials!$F187)</f>
        <v>86015472.644371107</v>
      </c>
      <c r="AD187" s="73">
        <f t="shared" si="43"/>
        <v>86015472.644371107</v>
      </c>
      <c r="AE187" s="12"/>
      <c r="AF187" s="73">
        <f t="shared" si="44"/>
        <v>78252342.803991854</v>
      </c>
      <c r="AG187" s="73">
        <f t="shared" si="45"/>
        <v>61498108.617085859</v>
      </c>
      <c r="AH187" s="73">
        <f t="shared" si="45"/>
        <v>5134121.3452839404</v>
      </c>
      <c r="AI187" s="12">
        <f t="shared" si="46"/>
        <v>8.5065346483800583E-2</v>
      </c>
      <c r="AL187" s="73">
        <f>Summary!G187</f>
        <v>-6874262.8818068393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18271930.600384772</v>
      </c>
      <c r="AN187" s="20">
        <f>Summary!I187</f>
        <v>2789355.6322819307</v>
      </c>
      <c r="AP187" s="12">
        <v>1</v>
      </c>
    </row>
    <row r="188" spans="1:42" x14ac:dyDescent="0.3">
      <c r="A188">
        <v>184</v>
      </c>
      <c r="B188" t="str">
        <f>Summary!B188</f>
        <v>Snowy Delayed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43547339.793816313</v>
      </c>
      <c r="H188" s="73">
        <f>SUMIFS(AM$5:AM188,$F$5:$F188,$F188,$D$5:$D188,$D188)</f>
        <v>-1346000.3728998895</v>
      </c>
      <c r="I188" s="20">
        <f>SUMIFS(AN$5:AN188,$F$5:$F188,$F188,$D$5:$D188,$D188)</f>
        <v>40439471.927002877</v>
      </c>
      <c r="J188" s="73">
        <f t="shared" si="32"/>
        <v>40439471.927002877</v>
      </c>
      <c r="K188" s="73">
        <f t="shared" si="33"/>
        <v>83986811.72081919</v>
      </c>
      <c r="L188" s="73">
        <f t="shared" si="34"/>
        <v>82640811.3479193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32547871.375647895</v>
      </c>
      <c r="Q188" s="73">
        <f>P188/SUMIFS(FinParameters!$H$8:$H$39,FinParameters!$B$8:$B$39,Financials!$E188,FinParameters!$C$8:$C$39,Financials!$F188)</f>
        <v>14123383.787993535</v>
      </c>
      <c r="R188" s="73">
        <f t="shared" si="47"/>
        <v>-27807156.34720581</v>
      </c>
      <c r="S188" s="12">
        <f t="shared" si="36"/>
        <v>-0.46072642820900411</v>
      </c>
      <c r="T188" s="115">
        <f t="shared" si="37"/>
        <v>43547339.793816313</v>
      </c>
      <c r="U188" s="73">
        <f>T188/SUMIFS(FinParameters!$L$8:$L$39,FinParameters!$B$8:$B$39,Financials!$E188,FinParameters!$C$8:$C$39,Financials!$F188)</f>
        <v>35741329.803807244</v>
      </c>
      <c r="V188" s="73">
        <f t="shared" si="38"/>
        <v>35741329.803807244</v>
      </c>
      <c r="W188" s="12"/>
      <c r="X188" s="73">
        <f t="shared" si="39"/>
        <v>76095211.169464216</v>
      </c>
      <c r="Y188" s="73">
        <f t="shared" si="40"/>
        <v>49864713.591800779</v>
      </c>
      <c r="Z188" s="73">
        <f t="shared" si="40"/>
        <v>7934173.4566014335</v>
      </c>
      <c r="AA188" s="12">
        <f t="shared" si="41"/>
        <v>0.1314583681915388</v>
      </c>
      <c r="AB188" s="115">
        <f t="shared" si="42"/>
        <v>-1346000.3728998895</v>
      </c>
      <c r="AC188" s="73">
        <f>AB188/SUMIFS(FinParameters!$L$8:$L$39,FinParameters!$B$8:$B$39,Financials!$E188,FinParameters!$C$8:$C$39,Financials!$F188)</f>
        <v>-1104725.1903707273</v>
      </c>
      <c r="AD188" s="73">
        <f t="shared" si="43"/>
        <v>-1104725.1903707273</v>
      </c>
      <c r="AE188" s="12"/>
      <c r="AF188" s="73">
        <f t="shared" si="44"/>
        <v>74749210.796564326</v>
      </c>
      <c r="AG188" s="73">
        <f t="shared" si="45"/>
        <v>48759988.401430055</v>
      </c>
      <c r="AH188" s="73">
        <f t="shared" si="45"/>
        <v>6829448.2662307061</v>
      </c>
      <c r="AI188" s="12">
        <f t="shared" si="46"/>
        <v>0.11315458751160021</v>
      </c>
      <c r="AL188" s="73">
        <f>Summary!G188</f>
        <v>2056046.6035921292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-84131.710327514345</v>
      </c>
      <c r="AN188" s="20">
        <f>Summary!I188</f>
        <v>6908689.5176952053</v>
      </c>
      <c r="AP188" s="12">
        <v>1</v>
      </c>
    </row>
    <row r="189" spans="1:42" x14ac:dyDescent="0.3">
      <c r="A189">
        <v>185</v>
      </c>
      <c r="B189" t="str">
        <f>Summary!B189</f>
        <v>Snowy Delayed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184367516.43137023</v>
      </c>
      <c r="H189" s="73">
        <f>SUMIFS(AM$5:AM189,$F$5:$F189,$F189,$D$5:$D189,$D189)</f>
        <v>-148393668.95096713</v>
      </c>
      <c r="I189" s="20">
        <f>SUMIFS(AN$5:AN189,$F$5:$F189,$F189,$D$5:$D189,$D189)</f>
        <v>87508649.280219108</v>
      </c>
      <c r="J189" s="73">
        <f t="shared" si="32"/>
        <v>87508649.280219108</v>
      </c>
      <c r="K189" s="73">
        <f t="shared" si="33"/>
        <v>271876165.71158934</v>
      </c>
      <c r="L189" s="73">
        <f t="shared" si="34"/>
        <v>123482496.7606222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78601008.715080261</v>
      </c>
      <c r="Q189" s="73">
        <f>P189/SUMIFS(FinParameters!$H$8:$H$39,FinParameters!$B$8:$B$39,Financials!$E189,FinParameters!$C$8:$C$39,Financials!$F189)</f>
        <v>30727081.366869349</v>
      </c>
      <c r="R189" s="73">
        <f t="shared" si="47"/>
        <v>15873925.640332581</v>
      </c>
      <c r="S189" s="12">
        <f t="shared" si="36"/>
        <v>0.25306334779534834</v>
      </c>
      <c r="T189" s="115">
        <f t="shared" si="37"/>
        <v>184367516.43137023</v>
      </c>
      <c r="U189" s="73">
        <f>T189/SUMIFS(FinParameters!$L$8:$L$39,FinParameters!$B$8:$B$39,Financials!$E189,FinParameters!$C$8:$C$39,Financials!$F189)</f>
        <v>147628299.39548638</v>
      </c>
      <c r="V189" s="73">
        <f t="shared" si="38"/>
        <v>147628299.39548638</v>
      </c>
      <c r="W189" s="12"/>
      <c r="X189" s="73">
        <f t="shared" si="39"/>
        <v>262968525.14645049</v>
      </c>
      <c r="Y189" s="73">
        <f t="shared" si="40"/>
        <v>178355380.76235574</v>
      </c>
      <c r="Z189" s="73">
        <f t="shared" si="40"/>
        <v>163502225.03581896</v>
      </c>
      <c r="AA189" s="12">
        <f t="shared" si="41"/>
        <v>2.6065650915248884</v>
      </c>
      <c r="AB189" s="115">
        <f t="shared" si="42"/>
        <v>-148393668.95096713</v>
      </c>
      <c r="AC189" s="73">
        <f>AB189/SUMIFS(FinParameters!$L$8:$L$39,FinParameters!$B$8:$B$39,Financials!$E189,FinParameters!$C$8:$C$39,Financials!$F189)</f>
        <v>-118823019.43598001</v>
      </c>
      <c r="AD189" s="73">
        <f t="shared" si="43"/>
        <v>-118823019.43598001</v>
      </c>
      <c r="AE189" s="12"/>
      <c r="AF189" s="73">
        <f t="shared" si="44"/>
        <v>114574856.19548336</v>
      </c>
      <c r="AG189" s="73">
        <f t="shared" si="45"/>
        <v>59532361.326375738</v>
      </c>
      <c r="AH189" s="73">
        <f t="shared" si="45"/>
        <v>44679205.599838957</v>
      </c>
      <c r="AI189" s="12">
        <f t="shared" si="46"/>
        <v>0.71227934426024131</v>
      </c>
      <c r="AL189" s="73">
        <f>Summary!G189</f>
        <v>19869465.255035494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-24640980.361433499</v>
      </c>
      <c r="AN189" s="20">
        <f>Summary!I189</f>
        <v>11136105.992358321</v>
      </c>
      <c r="AP189" s="12">
        <v>1</v>
      </c>
    </row>
    <row r="190" spans="1:42" x14ac:dyDescent="0.3">
      <c r="A190">
        <v>186</v>
      </c>
      <c r="B190" t="str">
        <f>Summary!B190</f>
        <v>Snowy Delayed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115334451.72296219</v>
      </c>
      <c r="H190" s="73">
        <f>SUMIFS(AM$5:AM190,$F$5:$F190,$F190,$D$5:$D190,$D190)</f>
        <v>-63841591.017798781</v>
      </c>
      <c r="I190" s="20">
        <f>SUMIFS(AN$5:AN190,$F$5:$F190,$F190,$D$5:$D190,$D190)</f>
        <v>63557185.564597473</v>
      </c>
      <c r="J190" s="73">
        <f t="shared" si="32"/>
        <v>63557185.564597473</v>
      </c>
      <c r="K190" s="73">
        <f t="shared" si="33"/>
        <v>178891637.28755966</v>
      </c>
      <c r="L190" s="73">
        <f t="shared" si="34"/>
        <v>115050046.26976088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54649544.999458618</v>
      </c>
      <c r="Q190" s="73">
        <f>P190/SUMIFS(FinParameters!$H$8:$H$39,FinParameters!$B$8:$B$39,Financials!$E190,FinParameters!$C$8:$C$39,Financials!$F190)</f>
        <v>21363860.888194688</v>
      </c>
      <c r="R190" s="73">
        <f t="shared" si="47"/>
        <v>-8077538.0752890613</v>
      </c>
      <c r="S190" s="12">
        <f t="shared" si="36"/>
        <v>-0.1287727354652152</v>
      </c>
      <c r="T190" s="115">
        <f t="shared" si="37"/>
        <v>115334451.72296219</v>
      </c>
      <c r="U190" s="73">
        <f>T190/SUMIFS(FinParameters!$L$8:$L$39,FinParameters!$B$8:$B$39,Financials!$E190,FinParameters!$C$8:$C$39,Financials!$F190)</f>
        <v>92351566.583638385</v>
      </c>
      <c r="V190" s="73">
        <f t="shared" si="38"/>
        <v>92351566.583638385</v>
      </c>
      <c r="W190" s="12"/>
      <c r="X190" s="73">
        <f t="shared" si="39"/>
        <v>169983996.72242081</v>
      </c>
      <c r="Y190" s="73">
        <f t="shared" si="40"/>
        <v>113715427.47183308</v>
      </c>
      <c r="Z190" s="73">
        <f t="shared" si="40"/>
        <v>84274028.508349329</v>
      </c>
      <c r="AA190" s="12">
        <f t="shared" si="41"/>
        <v>1.3435030672146127</v>
      </c>
      <c r="AB190" s="115">
        <f t="shared" si="42"/>
        <v>-63841591.017798781</v>
      </c>
      <c r="AC190" s="73">
        <f>AB190/SUMIFS(FinParameters!$L$8:$L$39,FinParameters!$B$8:$B$39,Financials!$E190,FinParameters!$C$8:$C$39,Financials!$F190)</f>
        <v>-51119772.588400252</v>
      </c>
      <c r="AD190" s="73">
        <f t="shared" si="43"/>
        <v>-51119772.588400252</v>
      </c>
      <c r="AE190" s="12"/>
      <c r="AF190" s="73">
        <f t="shared" si="44"/>
        <v>106142405.70462203</v>
      </c>
      <c r="AG190" s="73">
        <f t="shared" si="45"/>
        <v>62595654.883432828</v>
      </c>
      <c r="AH190" s="73">
        <f t="shared" si="45"/>
        <v>33154255.919949077</v>
      </c>
      <c r="AI190" s="12">
        <f t="shared" si="46"/>
        <v>0.52854770690423081</v>
      </c>
      <c r="AL190" s="73">
        <f>Summary!G190</f>
        <v>10691498.847554307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-9148943.4577283431</v>
      </c>
      <c r="AN190" s="20">
        <f>Summary!I190</f>
        <v>7600243.0096420236</v>
      </c>
      <c r="AP190" s="12">
        <v>1</v>
      </c>
    </row>
    <row r="191" spans="1:42" x14ac:dyDescent="0.3">
      <c r="A191">
        <v>187</v>
      </c>
      <c r="B191" t="str">
        <f>Summary!B191</f>
        <v>Snowy Delayed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71445983.903402567</v>
      </c>
      <c r="H191" s="73">
        <f>SUMIFS(AM$5:AM191,$F$5:$F191,$F191,$D$5:$D191,$D191)</f>
        <v>-26041243.375305481</v>
      </c>
      <c r="I191" s="20">
        <f>SUMIFS(AN$5:AN191,$F$5:$F191,$F191,$D$5:$D191,$D191)</f>
        <v>52975732.559907429</v>
      </c>
      <c r="J191" s="73">
        <f t="shared" si="32"/>
        <v>52975732.559907429</v>
      </c>
      <c r="K191" s="73">
        <f t="shared" si="33"/>
        <v>124421716.46331</v>
      </c>
      <c r="L191" s="73">
        <f t="shared" si="34"/>
        <v>98380473.088004515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44068091.994768575</v>
      </c>
      <c r="Q191" s="73">
        <f>P191/SUMIFS(FinParameters!$H$8:$H$39,FinParameters!$B$8:$B$39,Financials!$E191,FinParameters!$C$8:$C$39,Financials!$F191)</f>
        <v>17227308.790836744</v>
      </c>
      <c r="R191" s="73">
        <f t="shared" si="47"/>
        <v>-18658991.079979107</v>
      </c>
      <c r="S191" s="12">
        <f t="shared" si="36"/>
        <v>-0.29746307600091065</v>
      </c>
      <c r="T191" s="115">
        <f t="shared" si="37"/>
        <v>71445983.903402567</v>
      </c>
      <c r="U191" s="73">
        <f>T191/SUMIFS(FinParameters!$L$8:$L$39,FinParameters!$B$8:$B$39,Financials!$E191,FinParameters!$C$8:$C$39,Financials!$F191)</f>
        <v>57208825.645936623</v>
      </c>
      <c r="V191" s="73">
        <f t="shared" si="38"/>
        <v>57208825.645936623</v>
      </c>
      <c r="W191" s="12"/>
      <c r="X191" s="73">
        <f t="shared" si="39"/>
        <v>115514075.89817116</v>
      </c>
      <c r="Y191" s="73">
        <f t="shared" si="40"/>
        <v>74436134.43677336</v>
      </c>
      <c r="Z191" s="73">
        <f t="shared" si="40"/>
        <v>38549834.565957516</v>
      </c>
      <c r="AA191" s="12">
        <f t="shared" si="41"/>
        <v>0.61456443813942774</v>
      </c>
      <c r="AB191" s="115">
        <f t="shared" si="42"/>
        <v>-26041243.375305481</v>
      </c>
      <c r="AC191" s="73">
        <f>AB191/SUMIFS(FinParameters!$L$8:$L$39,FinParameters!$B$8:$B$39,Financials!$E191,FinParameters!$C$8:$C$39,Financials!$F191)</f>
        <v>-20851962.146332808</v>
      </c>
      <c r="AD191" s="73">
        <f t="shared" si="43"/>
        <v>-20851962.146332808</v>
      </c>
      <c r="AE191" s="12"/>
      <c r="AF191" s="73">
        <f t="shared" si="44"/>
        <v>89472832.522865683</v>
      </c>
      <c r="AG191" s="73">
        <f t="shared" si="45"/>
        <v>53584172.290440552</v>
      </c>
      <c r="AH191" s="73">
        <f t="shared" si="45"/>
        <v>17697872.419624709</v>
      </c>
      <c r="AI191" s="12">
        <f t="shared" si="46"/>
        <v>0.28214084813309959</v>
      </c>
      <c r="AL191" s="73">
        <f>Summary!G191</f>
        <v>5580835.8501615552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-3732803.8658661745</v>
      </c>
      <c r="AN191" s="20">
        <f>Summary!I191</f>
        <v>6506621.163843967</v>
      </c>
      <c r="AP191" s="12">
        <v>1</v>
      </c>
    </row>
    <row r="192" spans="1:42" x14ac:dyDescent="0.3">
      <c r="A192">
        <v>188</v>
      </c>
      <c r="B192" t="str">
        <f>Summary!B192</f>
        <v>Snowy Delayed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40459076.241088316</v>
      </c>
      <c r="H192" s="73">
        <f>SUMIFS(AM$5:AM192,$F$5:$F192,$F192,$D$5:$D192,$D192)</f>
        <v>1343.2313374093824</v>
      </c>
      <c r="I192" s="20">
        <f>SUMIFS(AN$5:AN192,$F$5:$F192,$F192,$D$5:$D192,$D192)</f>
        <v>45734438.644975901</v>
      </c>
      <c r="J192" s="73">
        <f t="shared" si="32"/>
        <v>45734438.644975901</v>
      </c>
      <c r="K192" s="73">
        <f t="shared" si="33"/>
        <v>86193514.886064216</v>
      </c>
      <c r="L192" s="73">
        <f t="shared" si="34"/>
        <v>86194858.11740163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36826798.079837047</v>
      </c>
      <c r="Q192" s="73">
        <f>P192/SUMIFS(FinParameters!$H$8:$H$39,FinParameters!$B$8:$B$39,Financials!$E192,FinParameters!$C$8:$C$39,Financials!$F192)</f>
        <v>14396507.622214748</v>
      </c>
      <c r="R192" s="73">
        <f t="shared" si="47"/>
        <v>-25900284.994910635</v>
      </c>
      <c r="S192" s="12">
        <f t="shared" si="36"/>
        <v>-0.41290434251576774</v>
      </c>
      <c r="T192" s="115">
        <f t="shared" si="37"/>
        <v>40459076.241088316</v>
      </c>
      <c r="U192" s="73">
        <f>T192/SUMIFS(FinParameters!$L$8:$L$39,FinParameters!$B$8:$B$39,Financials!$E192,FinParameters!$C$8:$C$39,Financials!$F192)</f>
        <v>32396729.837208476</v>
      </c>
      <c r="V192" s="73">
        <f t="shared" si="38"/>
        <v>32396729.837208476</v>
      </c>
      <c r="W192" s="12"/>
      <c r="X192" s="73">
        <f t="shared" si="39"/>
        <v>77285874.320925355</v>
      </c>
      <c r="Y192" s="73">
        <f t="shared" si="40"/>
        <v>46793237.459423222</v>
      </c>
      <c r="Z192" s="73">
        <f t="shared" si="40"/>
        <v>6496444.8422978409</v>
      </c>
      <c r="AA192" s="12">
        <f t="shared" si="41"/>
        <v>0.10356682510736967</v>
      </c>
      <c r="AB192" s="115">
        <f t="shared" si="42"/>
        <v>1343.2313374093824</v>
      </c>
      <c r="AC192" s="73">
        <f>AB192/SUMIFS(FinParameters!$L$8:$L$39,FinParameters!$B$8:$B$39,Financials!$E192,FinParameters!$C$8:$C$39,Financials!$F192)</f>
        <v>1075.5634282804235</v>
      </c>
      <c r="AD192" s="73">
        <f t="shared" si="43"/>
        <v>1075.5634282804235</v>
      </c>
      <c r="AE192" s="12"/>
      <c r="AF192" s="73">
        <f t="shared" si="44"/>
        <v>77287217.552262768</v>
      </c>
      <c r="AG192" s="73">
        <f t="shared" si="45"/>
        <v>46794313.022851504</v>
      </c>
      <c r="AH192" s="73">
        <f t="shared" si="45"/>
        <v>6497520.4057261217</v>
      </c>
      <c r="AI192" s="12">
        <f t="shared" si="46"/>
        <v>0.10358397182256124</v>
      </c>
      <c r="AL192" s="73">
        <f>Summary!G192</f>
        <v>2599173.4200793481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3.1121771826292388E-9</v>
      </c>
      <c r="AN192" s="20">
        <f>Summary!I192</f>
        <v>5719861.0715086237</v>
      </c>
      <c r="AP192" s="12">
        <v>1</v>
      </c>
    </row>
    <row r="193" spans="1:42" x14ac:dyDescent="0.3">
      <c r="A193">
        <v>189</v>
      </c>
      <c r="B193" t="str">
        <f>Summary!B193</f>
        <v>Snowy Delayed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18491006.765922599</v>
      </c>
      <c r="H193" s="73">
        <f>SUMIFS(AM$5:AM193,$F$5:$F193,$F193,$D$5:$D193,$D193)</f>
        <v>24351394.21475219</v>
      </c>
      <c r="I193" s="20">
        <f>SUMIFS(AN$5:AN193,$F$5:$F193,$F193,$D$5:$D193,$D193)</f>
        <v>38750005.663343668</v>
      </c>
      <c r="J193" s="73">
        <f t="shared" si="32"/>
        <v>38750005.663343668</v>
      </c>
      <c r="K193" s="73">
        <f t="shared" si="33"/>
        <v>57241012.429266267</v>
      </c>
      <c r="L193" s="73">
        <f t="shared" si="34"/>
        <v>81592406.644018456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29842365.098204814</v>
      </c>
      <c r="Q193" s="73">
        <f>P193/SUMIFS(FinParameters!$H$8:$H$39,FinParameters!$B$8:$B$39,Financials!$E193,FinParameters!$C$8:$C$39,Financials!$F193)</f>
        <v>11666119.755234556</v>
      </c>
      <c r="R193" s="73">
        <f t="shared" si="47"/>
        <v>-32884717.976542868</v>
      </c>
      <c r="S193" s="12">
        <f t="shared" si="36"/>
        <v>-0.52425071220602337</v>
      </c>
      <c r="T193" s="115">
        <f t="shared" si="37"/>
        <v>18491006.765922599</v>
      </c>
      <c r="U193" s="73">
        <f>T193/SUMIFS(FinParameters!$L$8:$L$39,FinParameters!$B$8:$B$39,Financials!$E193,FinParameters!$C$8:$C$39,Financials!$F193)</f>
        <v>14806273.5551343</v>
      </c>
      <c r="V193" s="73">
        <f t="shared" si="38"/>
        <v>14806273.5551343</v>
      </c>
      <c r="W193" s="12"/>
      <c r="X193" s="73">
        <f t="shared" si="39"/>
        <v>48333371.864127412</v>
      </c>
      <c r="Y193" s="73">
        <f t="shared" si="40"/>
        <v>26472393.310368858</v>
      </c>
      <c r="Z193" s="73">
        <f t="shared" si="40"/>
        <v>-18078444.421408568</v>
      </c>
      <c r="AA193" s="12">
        <f t="shared" si="41"/>
        <v>-0.28820795636018481</v>
      </c>
      <c r="AB193" s="115">
        <f t="shared" si="42"/>
        <v>24351394.21475219</v>
      </c>
      <c r="AC193" s="73">
        <f>AB193/SUMIFS(FinParameters!$L$8:$L$39,FinParameters!$B$8:$B$39,Financials!$E193,FinParameters!$C$8:$C$39,Financials!$F193)</f>
        <v>19498851.996366471</v>
      </c>
      <c r="AD193" s="73">
        <f t="shared" si="43"/>
        <v>19498851.996366471</v>
      </c>
      <c r="AE193" s="12"/>
      <c r="AF193" s="73">
        <f t="shared" si="44"/>
        <v>72684766.078879595</v>
      </c>
      <c r="AG193" s="73">
        <f t="shared" si="45"/>
        <v>45971245.306735329</v>
      </c>
      <c r="AH193" s="73">
        <f t="shared" si="45"/>
        <v>1420407.5749579035</v>
      </c>
      <c r="AI193" s="12">
        <f t="shared" si="46"/>
        <v>2.2644247194872725E-2</v>
      </c>
      <c r="AL193" s="73">
        <f>Summary!G193</f>
        <v>-254159.95176934003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3741763.3972953106</v>
      </c>
      <c r="AN193" s="20">
        <f>Summary!I193</f>
        <v>4911199.9997344473</v>
      </c>
      <c r="AP193" s="12">
        <v>1</v>
      </c>
    </row>
    <row r="194" spans="1:42" x14ac:dyDescent="0.3">
      <c r="A194">
        <v>190</v>
      </c>
      <c r="B194" t="str">
        <f>Summary!B194</f>
        <v>Snowy Delayed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-6146136.9873647299</v>
      </c>
      <c r="H194" s="73">
        <f>SUMIFS(AM$5:AM194,$F$5:$F194,$F194,$D$5:$D194,$D194)</f>
        <v>56780836.443981268</v>
      </c>
      <c r="I194" s="20">
        <f>SUMIFS(AN$5:AN194,$F$5:$F194,$F194,$D$5:$D194,$D194)</f>
        <v>30261121.393871024</v>
      </c>
      <c r="J194" s="73">
        <f t="shared" si="32"/>
        <v>30261121.393871024</v>
      </c>
      <c r="K194" s="73">
        <f t="shared" si="33"/>
        <v>24114984.406506293</v>
      </c>
      <c r="L194" s="73">
        <f t="shared" si="34"/>
        <v>80895820.85048756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21353480.82873217</v>
      </c>
      <c r="Q194" s="73">
        <f>P194/SUMIFS(FinParameters!$H$8:$H$39,FinParameters!$B$8:$B$39,Financials!$E194,FinParameters!$C$8:$C$39,Financials!$F194)</f>
        <v>8347604.6124132508</v>
      </c>
      <c r="R194" s="73">
        <f t="shared" si="47"/>
        <v>-41373602.246015511</v>
      </c>
      <c r="S194" s="12">
        <f t="shared" si="36"/>
        <v>-0.65958116044888215</v>
      </c>
      <c r="T194" s="115">
        <f t="shared" si="37"/>
        <v>-6146136.9873647299</v>
      </c>
      <c r="U194" s="73">
        <f>T194/SUMIFS(FinParameters!$L$8:$L$39,FinParameters!$B$8:$B$39,Financials!$E194,FinParameters!$C$8:$C$39,Financials!$F194)</f>
        <v>-4921386.2010996211</v>
      </c>
      <c r="V194" s="73">
        <f t="shared" si="38"/>
        <v>-4921386.2010996211</v>
      </c>
      <c r="W194" s="12"/>
      <c r="X194" s="73">
        <f t="shared" si="39"/>
        <v>15207343.841367438</v>
      </c>
      <c r="Y194" s="73">
        <f t="shared" si="40"/>
        <v>3426218.4113136297</v>
      </c>
      <c r="Z194" s="73">
        <f t="shared" si="40"/>
        <v>-46294988.447115131</v>
      </c>
      <c r="AA194" s="12">
        <f t="shared" si="41"/>
        <v>-0.7380382791265534</v>
      </c>
      <c r="AB194" s="115">
        <f t="shared" si="42"/>
        <v>56780836.443981268</v>
      </c>
      <c r="AC194" s="73">
        <f>AB194/SUMIFS(FinParameters!$L$8:$L$39,FinParameters!$B$8:$B$39,Financials!$E194,FinParameters!$C$8:$C$39,Financials!$F194)</f>
        <v>45466026.145655297</v>
      </c>
      <c r="AD194" s="73">
        <f t="shared" si="43"/>
        <v>45466026.145655297</v>
      </c>
      <c r="AE194" s="12"/>
      <c r="AF194" s="73">
        <f t="shared" si="44"/>
        <v>71988180.285348713</v>
      </c>
      <c r="AG194" s="73">
        <f t="shared" si="45"/>
        <v>48892244.556968927</v>
      </c>
      <c r="AH194" s="73">
        <f t="shared" si="45"/>
        <v>-828962.30145983398</v>
      </c>
      <c r="AI194" s="12">
        <f t="shared" si="46"/>
        <v>-1.3215380993756954E-2</v>
      </c>
      <c r="AL194" s="73">
        <f>Summary!G194</f>
        <v>-3189470.1202367423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8735659.9616551697</v>
      </c>
      <c r="AN194" s="20">
        <f>Summary!I194</f>
        <v>3815727.9526550937</v>
      </c>
      <c r="AP194" s="12">
        <v>1</v>
      </c>
    </row>
    <row r="195" spans="1:42" x14ac:dyDescent="0.3">
      <c r="A195">
        <v>191</v>
      </c>
      <c r="B195" t="str">
        <f>Summary!B195</f>
        <v>Snowy Delayed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-40587546.951136604</v>
      </c>
      <c r="H195" s="73">
        <f>SUMIFS(AM$5:AM195,$F$5:$F195,$F195,$D$5:$D195,$D195)</f>
        <v>125004406.61726236</v>
      </c>
      <c r="I195" s="20">
        <f>SUMIFS(AN$5:AN195,$F$5:$F195,$F195,$D$5:$D195,$D195)</f>
        <v>17109201.474088408</v>
      </c>
      <c r="J195" s="73">
        <f t="shared" si="32"/>
        <v>17109201.474088408</v>
      </c>
      <c r="K195" s="73">
        <f t="shared" si="33"/>
        <v>-23478345.477048196</v>
      </c>
      <c r="L195" s="73">
        <f t="shared" si="34"/>
        <v>101526061.14021417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8201560.908949554</v>
      </c>
      <c r="Q195" s="73">
        <f>P195/SUMIFS(FinParameters!$H$8:$H$39,FinParameters!$B$8:$B$39,Financials!$E195,FinParameters!$C$8:$C$39,Financials!$F195)</f>
        <v>3206193.3237795411</v>
      </c>
      <c r="R195" s="73">
        <f t="shared" si="47"/>
        <v>-54525522.165798128</v>
      </c>
      <c r="S195" s="12">
        <f t="shared" si="36"/>
        <v>-0.86925008294780259</v>
      </c>
      <c r="T195" s="115">
        <f t="shared" si="37"/>
        <v>-40587546.951136604</v>
      </c>
      <c r="U195" s="73">
        <f>T195/SUMIFS(FinParameters!$L$8:$L$39,FinParameters!$B$8:$B$39,Financials!$E195,FinParameters!$C$8:$C$39,Financials!$F195)</f>
        <v>-32499599.978400722</v>
      </c>
      <c r="V195" s="73">
        <f t="shared" si="38"/>
        <v>-32499599.978400722</v>
      </c>
      <c r="W195" s="12"/>
      <c r="X195" s="73">
        <f t="shared" si="39"/>
        <v>-32385986.04218705</v>
      </c>
      <c r="Y195" s="73">
        <f t="shared" si="40"/>
        <v>-29293406.65462118</v>
      </c>
      <c r="Z195" s="73">
        <f t="shared" si="40"/>
        <v>-87025122.14419885</v>
      </c>
      <c r="AA195" s="12">
        <f t="shared" si="41"/>
        <v>-1.3873612143019118</v>
      </c>
      <c r="AB195" s="115">
        <f t="shared" si="42"/>
        <v>125004406.61726236</v>
      </c>
      <c r="AC195" s="73">
        <f>AB195/SUMIFS(FinParameters!$L$8:$L$39,FinParameters!$B$8:$B$39,Financials!$E195,FinParameters!$C$8:$C$39,Financials!$F195)</f>
        <v>100094573.72453023</v>
      </c>
      <c r="AD195" s="73">
        <f t="shared" si="43"/>
        <v>100094573.72453023</v>
      </c>
      <c r="AE195" s="12"/>
      <c r="AF195" s="73">
        <f t="shared" si="44"/>
        <v>92618420.575075313</v>
      </c>
      <c r="AG195" s="73">
        <f t="shared" si="45"/>
        <v>70801167.069909051</v>
      </c>
      <c r="AH195" s="73">
        <f t="shared" si="45"/>
        <v>13069451.580331385</v>
      </c>
      <c r="AI195" s="12">
        <f t="shared" si="46"/>
        <v>0.20835420586602746</v>
      </c>
      <c r="AL195" s="73">
        <f>Summary!G195</f>
        <v>-6987996.0377677213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20202905.516675565</v>
      </c>
      <c r="AN195" s="20">
        <f>Summary!I195</f>
        <v>2167208.3059594869</v>
      </c>
      <c r="AP195" s="12">
        <v>1</v>
      </c>
    </row>
    <row r="196" spans="1:42" x14ac:dyDescent="0.3">
      <c r="A196">
        <v>192</v>
      </c>
      <c r="B196" t="str">
        <f>Summary!B196</f>
        <v>Snowy Delayed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46433553.313668557</v>
      </c>
      <c r="H196" s="73">
        <f>SUMIFS(AM$5:AM196,$F$5:$F196,$F196,$D$5:$D196,$D196)</f>
        <v>-1398466.9547130966</v>
      </c>
      <c r="I196" s="20">
        <f>SUMIFS(AN$5:AN196,$F$5:$F196,$F196,$D$5:$D196,$D196)</f>
        <v>46153703.58109466</v>
      </c>
      <c r="J196" s="73">
        <f t="shared" si="32"/>
        <v>46153703.58109466</v>
      </c>
      <c r="K196" s="73">
        <f t="shared" si="33"/>
        <v>92587256.894763216</v>
      </c>
      <c r="L196" s="73">
        <f t="shared" si="34"/>
        <v>91188789.940050125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37246063.015955806</v>
      </c>
      <c r="Q196" s="73">
        <f>P196/SUMIFS(FinParameters!$H$8:$H$39,FinParameters!$B$8:$B$39,Financials!$E196,FinParameters!$C$8:$C$39,Financials!$F196)</f>
        <v>14560408.671539636</v>
      </c>
      <c r="R196" s="73">
        <f t="shared" si="47"/>
        <v>-25481020.058791876</v>
      </c>
      <c r="S196" s="12">
        <f t="shared" si="36"/>
        <v>-0.40622038854298143</v>
      </c>
      <c r="T196" s="115">
        <f t="shared" si="37"/>
        <v>46433553.313668557</v>
      </c>
      <c r="U196" s="73">
        <f>T196/SUMIFS(FinParameters!$L$8:$L$39,FinParameters!$B$8:$B$39,Financials!$E196,FinParameters!$C$8:$C$39,Financials!$F196)</f>
        <v>37180663.075961329</v>
      </c>
      <c r="V196" s="73">
        <f t="shared" si="38"/>
        <v>37180663.075961329</v>
      </c>
      <c r="W196" s="12"/>
      <c r="X196" s="73">
        <f t="shared" si="39"/>
        <v>83679616.329624355</v>
      </c>
      <c r="Y196" s="73">
        <f t="shared" si="40"/>
        <v>51741071.747500964</v>
      </c>
      <c r="Z196" s="73">
        <f t="shared" si="40"/>
        <v>11699643.017169453</v>
      </c>
      <c r="AA196" s="12">
        <f t="shared" si="41"/>
        <v>0.18651661202271702</v>
      </c>
      <c r="AB196" s="115">
        <f t="shared" si="42"/>
        <v>-1398466.9547130966</v>
      </c>
      <c r="AC196" s="73">
        <f>AB196/SUMIFS(FinParameters!$L$8:$L$39,FinParameters!$B$8:$B$39,Financials!$E196,FinParameters!$C$8:$C$39,Financials!$F196)</f>
        <v>-1119792.1536353189</v>
      </c>
      <c r="AD196" s="73">
        <f t="shared" si="43"/>
        <v>-1119792.1536353189</v>
      </c>
      <c r="AE196" s="12"/>
      <c r="AF196" s="73">
        <f t="shared" si="44"/>
        <v>82281149.374911264</v>
      </c>
      <c r="AG196" s="73">
        <f t="shared" si="45"/>
        <v>50621279.593865648</v>
      </c>
      <c r="AH196" s="73">
        <f t="shared" si="45"/>
        <v>10579850.863534134</v>
      </c>
      <c r="AI196" s="12">
        <f t="shared" si="46"/>
        <v>0.16866479907772583</v>
      </c>
      <c r="AL196" s="73">
        <f>Summary!G196</f>
        <v>2886213.5198522406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-52466.581813207187</v>
      </c>
      <c r="AN196" s="20">
        <f>Summary!I196</f>
        <v>5714231.6540917857</v>
      </c>
      <c r="AP196" s="12">
        <v>1</v>
      </c>
    </row>
    <row r="197" spans="1:42" x14ac:dyDescent="0.3">
      <c r="A197">
        <v>193</v>
      </c>
      <c r="B197" t="str">
        <f>Summary!B197</f>
        <v>Snowy Delayed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203856669.77068502</v>
      </c>
      <c r="H197" s="73">
        <f>SUMIFS(AM$5:AM197,$F$5:$F197,$F197,$D$5:$D197,$D197)</f>
        <v>-170435666.20424199</v>
      </c>
      <c r="I197" s="20">
        <f>SUMIFS(AN$5:AN197,$F$5:$F197,$F197,$D$5:$D197,$D197)</f>
        <v>97773882.373983175</v>
      </c>
      <c r="J197" s="73">
        <f t="shared" si="32"/>
        <v>97773882.373983175</v>
      </c>
      <c r="K197" s="73">
        <f t="shared" si="33"/>
        <v>301630552.14466822</v>
      </c>
      <c r="L197" s="73">
        <f t="shared" si="34"/>
        <v>131194885.9404262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87839800.794715852</v>
      </c>
      <c r="Q197" s="73">
        <f>P197/SUMIFS(FinParameters!$H$8:$H$39,FinParameters!$B$8:$B$39,Financials!$E197,FinParameters!$C$8:$C$39,Financials!$F197)</f>
        <v>30935814.458540011</v>
      </c>
      <c r="R197" s="73">
        <f t="shared" si="47"/>
        <v>23206950.634482987</v>
      </c>
      <c r="S197" s="12">
        <f t="shared" si="36"/>
        <v>0.35905813494144345</v>
      </c>
      <c r="T197" s="115">
        <f t="shared" si="37"/>
        <v>203856669.77068502</v>
      </c>
      <c r="U197" s="73">
        <f>T197/SUMIFS(FinParameters!$L$8:$L$39,FinParameters!$B$8:$B$39,Financials!$E197,FinParameters!$C$8:$C$39,Financials!$F197)</f>
        <v>159252504.60598853</v>
      </c>
      <c r="V197" s="73">
        <f t="shared" si="38"/>
        <v>159252504.60598853</v>
      </c>
      <c r="W197" s="12"/>
      <c r="X197" s="73">
        <f t="shared" si="39"/>
        <v>291696470.5654009</v>
      </c>
      <c r="Y197" s="73">
        <f t="shared" si="40"/>
        <v>190188319.06452855</v>
      </c>
      <c r="Z197" s="73">
        <f t="shared" si="40"/>
        <v>182459455.24047151</v>
      </c>
      <c r="AA197" s="12">
        <f t="shared" si="41"/>
        <v>2.8230142224601247</v>
      </c>
      <c r="AB197" s="115">
        <f t="shared" si="42"/>
        <v>-170435666.20424199</v>
      </c>
      <c r="AC197" s="73">
        <f>AB197/SUMIFS(FinParameters!$L$8:$L$39,FinParameters!$B$8:$B$39,Financials!$E197,FinParameters!$C$8:$C$39,Financials!$F197)</f>
        <v>-133144070.03581341</v>
      </c>
      <c r="AD197" s="73">
        <f t="shared" si="43"/>
        <v>-133144070.03581341</v>
      </c>
      <c r="AE197" s="12"/>
      <c r="AF197" s="73">
        <f t="shared" si="44"/>
        <v>121260804.36115891</v>
      </c>
      <c r="AG197" s="73">
        <f t="shared" si="45"/>
        <v>57044249.028715149</v>
      </c>
      <c r="AH197" s="73">
        <f t="shared" si="45"/>
        <v>49315385.204658106</v>
      </c>
      <c r="AI197" s="12">
        <f t="shared" si="46"/>
        <v>0.76300805368166713</v>
      </c>
      <c r="AL197" s="73">
        <f>Summary!G197</f>
        <v>19489153.339314796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-22041997.253274843</v>
      </c>
      <c r="AN197" s="20">
        <f>Summary!I197</f>
        <v>10265233.093764074</v>
      </c>
      <c r="AP197" s="12">
        <v>1</v>
      </c>
    </row>
    <row r="198" spans="1:42" x14ac:dyDescent="0.3">
      <c r="A198">
        <v>194</v>
      </c>
      <c r="B198" t="str">
        <f>Summary!B198</f>
        <v>Snowy Delayed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127601183.10213783</v>
      </c>
      <c r="H198" s="73">
        <f>SUMIFS(AM$5:AM198,$F$5:$F198,$F198,$D$5:$D198,$D198)</f>
        <v>-73523549.039390102</v>
      </c>
      <c r="I198" s="20">
        <f>SUMIFS(AN$5:AN198,$F$5:$F198,$F198,$D$5:$D198,$D198)</f>
        <v>71563718.027539492</v>
      </c>
      <c r="J198" s="73">
        <f t="shared" ref="J198:J260" si="48">I198</f>
        <v>71563718.027539492</v>
      </c>
      <c r="K198" s="73">
        <f t="shared" ref="K198:K260" si="49">SUM(G198,I198)</f>
        <v>199164901.12967733</v>
      </c>
      <c r="L198" s="73">
        <f t="shared" ref="L198:L260" si="50">SUM(G198:I198)</f>
        <v>125641352.09028722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61629636.448272169</v>
      </c>
      <c r="Q198" s="73">
        <f>P198/SUMIFS(FinParameters!$H$8:$H$39,FinParameters!$B$8:$B$39,Financials!$E198,FinParameters!$C$8:$C$39,Financials!$F198)</f>
        <v>21705001.389594626</v>
      </c>
      <c r="R198" s="73">
        <f t="shared" si="47"/>
        <v>-3003213.7119606957</v>
      </c>
      <c r="S198" s="12">
        <f t="shared" ref="S198:S260" si="52">-R198/SUM($N198,$O198)</f>
        <v>-4.6465747750800958E-2</v>
      </c>
      <c r="T198" s="115">
        <f t="shared" ref="T198:T260" si="53">G198</f>
        <v>127601183.10213783</v>
      </c>
      <c r="U198" s="73">
        <f>T198/SUMIFS(FinParameters!$L$8:$L$39,FinParameters!$B$8:$B$39,Financials!$E198,FinParameters!$C$8:$C$39,Financials!$F198)</f>
        <v>99681840.29770197</v>
      </c>
      <c r="V198" s="73">
        <f t="shared" ref="V198:V260" si="54">U198</f>
        <v>99681840.29770197</v>
      </c>
      <c r="W198" s="12"/>
      <c r="X198" s="73">
        <f t="shared" ref="X198:X260" si="55">SUM(K198,M198)</f>
        <v>189230819.55041</v>
      </c>
      <c r="Y198" s="73">
        <f t="shared" ref="Y198:Z260" si="56">SUM(Q198,U198)</f>
        <v>121386841.6872966</v>
      </c>
      <c r="Z198" s="73">
        <f t="shared" si="56"/>
        <v>96678626.585741282</v>
      </c>
      <c r="AA198" s="12">
        <f t="shared" ref="AA198:AA260" si="57">-Z198/SUM($N198,$O198)</f>
        <v>1.4958125217449478</v>
      </c>
      <c r="AB198" s="115">
        <f t="shared" ref="AB198:AB260" si="58">H198*AP198</f>
        <v>-73523549.039390102</v>
      </c>
      <c r="AC198" s="73">
        <f>AB198/SUMIFS(FinParameters!$L$8:$L$39,FinParameters!$B$8:$B$39,Financials!$E198,FinParameters!$C$8:$C$39,Financials!$F198)</f>
        <v>-57436478.998774685</v>
      </c>
      <c r="AD198" s="73">
        <f t="shared" ref="AD198:AD260" si="59">AC198</f>
        <v>-57436478.998774685</v>
      </c>
      <c r="AE198" s="12"/>
      <c r="AF198" s="73">
        <f t="shared" ref="AF198:AF260" si="60">X198+AB198</f>
        <v>115707270.5110199</v>
      </c>
      <c r="AG198" s="73">
        <f t="shared" ref="AG198:AH260" si="61">Y198+AC198</f>
        <v>63950362.688521914</v>
      </c>
      <c r="AH198" s="73">
        <f t="shared" si="61"/>
        <v>39242147.586966597</v>
      </c>
      <c r="AI198" s="12">
        <f t="shared" ref="AI198:AI260" si="62">-AH198/SUM($N198,$O198)</f>
        <v>0.60715483673829074</v>
      </c>
      <c r="AL198" s="73">
        <f>Summary!G198</f>
        <v>12266731.37917565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-9681958.0215913169</v>
      </c>
      <c r="AN198" s="20">
        <f>Summary!I198</f>
        <v>8006532.4629420256</v>
      </c>
      <c r="AP198" s="12">
        <v>1</v>
      </c>
    </row>
    <row r="199" spans="1:42" x14ac:dyDescent="0.3">
      <c r="A199">
        <v>195</v>
      </c>
      <c r="B199" t="str">
        <f>Summary!B199</f>
        <v>Snowy Delayed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78272770.574716419</v>
      </c>
      <c r="H199" s="73">
        <f>SUMIFS(AM$5:AM199,$F$5:$F199,$F199,$D$5:$D199,$D199)</f>
        <v>-30084745.240185659</v>
      </c>
      <c r="I199" s="20">
        <f>SUMIFS(AN$5:AN199,$F$5:$F199,$F199,$D$5:$D199,$D199)</f>
        <v>59875080.877046622</v>
      </c>
      <c r="J199" s="73">
        <f t="shared" si="48"/>
        <v>59875080.877046622</v>
      </c>
      <c r="K199" s="73">
        <f t="shared" si="49"/>
        <v>138147851.45176303</v>
      </c>
      <c r="L199" s="73">
        <f t="shared" si="50"/>
        <v>108063106.21157739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49940999.297779299</v>
      </c>
      <c r="Q199" s="73">
        <f>P199/SUMIFS(FinParameters!$H$8:$H$39,FinParameters!$B$8:$B$39,Financials!$E199,FinParameters!$C$8:$C$39,Financials!$F199)</f>
        <v>17588444.807164423</v>
      </c>
      <c r="R199" s="73">
        <f t="shared" ref="R199:R260" si="63">SUM(P199,N199:O199)</f>
        <v>-14691850.862453565</v>
      </c>
      <c r="S199" s="12">
        <f t="shared" si="52"/>
        <v>-0.2273124398201633</v>
      </c>
      <c r="T199" s="115">
        <f t="shared" si="53"/>
        <v>78272770.574716419</v>
      </c>
      <c r="U199" s="73">
        <f>T199/SUMIFS(FinParameters!$L$8:$L$39,FinParameters!$B$8:$B$39,Financials!$E199,FinParameters!$C$8:$C$39,Financials!$F199)</f>
        <v>61146563.271613009</v>
      </c>
      <c r="V199" s="73">
        <f t="shared" si="54"/>
        <v>61146563.271613009</v>
      </c>
      <c r="W199" s="12"/>
      <c r="X199" s="73">
        <f t="shared" si="55"/>
        <v>128213769.87249571</v>
      </c>
      <c r="Y199" s="73">
        <f t="shared" si="56"/>
        <v>78735008.078777432</v>
      </c>
      <c r="Z199" s="73">
        <f t="shared" si="56"/>
        <v>46454712.409159444</v>
      </c>
      <c r="AA199" s="12">
        <f t="shared" si="57"/>
        <v>0.71874770018639811</v>
      </c>
      <c r="AB199" s="115">
        <f t="shared" si="58"/>
        <v>-30084745.240185659</v>
      </c>
      <c r="AC199" s="73">
        <f>AB199/SUMIFS(FinParameters!$L$8:$L$39,FinParameters!$B$8:$B$39,Financials!$E199,FinParameters!$C$8:$C$39,Financials!$F199)</f>
        <v>-23502154.897958722</v>
      </c>
      <c r="AD199" s="73">
        <f t="shared" si="59"/>
        <v>-23502154.897958722</v>
      </c>
      <c r="AE199" s="12"/>
      <c r="AF199" s="73">
        <f t="shared" si="60"/>
        <v>98129024.632310048</v>
      </c>
      <c r="AG199" s="73">
        <f t="shared" si="61"/>
        <v>55232853.180818707</v>
      </c>
      <c r="AH199" s="73">
        <f t="shared" si="61"/>
        <v>22952557.511200722</v>
      </c>
      <c r="AI199" s="12">
        <f t="shared" si="62"/>
        <v>0.35512216240346017</v>
      </c>
      <c r="AL199" s="73">
        <f>Summary!G199</f>
        <v>6826786.6713138474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-4043501.8648801791</v>
      </c>
      <c r="AN199" s="20">
        <f>Summary!I199</f>
        <v>6899348.3171391934</v>
      </c>
      <c r="AP199" s="12">
        <v>1</v>
      </c>
    </row>
    <row r="200" spans="1:42" x14ac:dyDescent="0.3">
      <c r="A200">
        <v>196</v>
      </c>
      <c r="B200" t="str">
        <f>Summary!B200</f>
        <v>Snowy Delayed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43969007.12449684</v>
      </c>
      <c r="H200" s="73">
        <f>SUMIFS(AM$5:AM200,$F$5:$F200,$F200,$D$5:$D200,$D200)</f>
        <v>1343.2313374124947</v>
      </c>
      <c r="I200" s="20">
        <f>SUMIFS(AN$5:AN200,$F$5:$F200,$F200,$D$5:$D200,$D200)</f>
        <v>51830102.232309535</v>
      </c>
      <c r="J200" s="73">
        <f t="shared" si="48"/>
        <v>51830102.232309535</v>
      </c>
      <c r="K200" s="73">
        <f t="shared" si="49"/>
        <v>95799109.356806368</v>
      </c>
      <c r="L200" s="73">
        <f t="shared" si="50"/>
        <v>95800452.588143796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41896020.653042212</v>
      </c>
      <c r="Q200" s="73">
        <f>P200/SUMIFS(FinParameters!$H$8:$H$39,FinParameters!$B$8:$B$39,Financials!$E200,FinParameters!$C$8:$C$39,Financials!$F200)</f>
        <v>14755128.196415974</v>
      </c>
      <c r="R200" s="73">
        <f t="shared" si="63"/>
        <v>-22736829.507190652</v>
      </c>
      <c r="S200" s="12">
        <f t="shared" si="52"/>
        <v>-0.35178441691528733</v>
      </c>
      <c r="T200" s="115">
        <f t="shared" si="53"/>
        <v>43969007.12449684</v>
      </c>
      <c r="U200" s="73">
        <f>T200/SUMIFS(FinParameters!$L$8:$L$39,FinParameters!$B$8:$B$39,Financials!$E200,FinParameters!$C$8:$C$39,Financials!$F200)</f>
        <v>34348518.09112405</v>
      </c>
      <c r="V200" s="73">
        <f t="shared" si="54"/>
        <v>34348518.09112405</v>
      </c>
      <c r="W200" s="12"/>
      <c r="X200" s="73">
        <f t="shared" si="55"/>
        <v>85865027.777539045</v>
      </c>
      <c r="Y200" s="73">
        <f t="shared" si="56"/>
        <v>49103646.287540026</v>
      </c>
      <c r="Z200" s="73">
        <f t="shared" si="56"/>
        <v>11611688.583933398</v>
      </c>
      <c r="AA200" s="12">
        <f t="shared" si="57"/>
        <v>0.17965614320189469</v>
      </c>
      <c r="AB200" s="115">
        <f t="shared" si="58"/>
        <v>1343.2313374124947</v>
      </c>
      <c r="AC200" s="73">
        <f>AB200/SUMIFS(FinParameters!$L$8:$L$39,FinParameters!$B$8:$B$39,Financials!$E200,FinParameters!$C$8:$C$39,Financials!$F200)</f>
        <v>1049.330173934552</v>
      </c>
      <c r="AD200" s="73">
        <f t="shared" si="59"/>
        <v>1049.330173934552</v>
      </c>
      <c r="AE200" s="12"/>
      <c r="AF200" s="73">
        <f t="shared" si="60"/>
        <v>85866371.008876458</v>
      </c>
      <c r="AG200" s="73">
        <f t="shared" si="61"/>
        <v>49104695.617713958</v>
      </c>
      <c r="AH200" s="73">
        <f t="shared" si="61"/>
        <v>11612737.914107332</v>
      </c>
      <c r="AI200" s="12">
        <f t="shared" si="62"/>
        <v>0.1796723784471505</v>
      </c>
      <c r="AL200" s="73">
        <f>Summary!G200</f>
        <v>3509930.8834085213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3.1121771826292388E-9</v>
      </c>
      <c r="AN200" s="20">
        <f>Summary!I200</f>
        <v>6095663.5873336382</v>
      </c>
      <c r="AP200" s="12">
        <v>1</v>
      </c>
    </row>
    <row r="201" spans="1:42" x14ac:dyDescent="0.3">
      <c r="A201">
        <v>197</v>
      </c>
      <c r="B201" t="str">
        <f>Summary!B201</f>
        <v>Snowy Delayed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19123777.300500896</v>
      </c>
      <c r="H201" s="73">
        <f>SUMIFS(AM$5:AM201,$F$5:$F201,$F201,$D$5:$D201,$D201)</f>
        <v>28406192.979049377</v>
      </c>
      <c r="I201" s="20">
        <f>SUMIFS(AN$5:AN201,$F$5:$F201,$F201,$D$5:$D201,$D201)</f>
        <v>44046308.173014738</v>
      </c>
      <c r="J201" s="73">
        <f t="shared" si="48"/>
        <v>44046308.173014738</v>
      </c>
      <c r="K201" s="73">
        <f t="shared" si="49"/>
        <v>63170085.47351563</v>
      </c>
      <c r="L201" s="73">
        <f t="shared" si="50"/>
        <v>91576278.452565014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34112226.593747415</v>
      </c>
      <c r="Q201" s="73">
        <f>P201/SUMIFS(FinParameters!$H$8:$H$39,FinParameters!$B$8:$B$39,Financials!$E201,FinParameters!$C$8:$C$39,Financials!$F201)</f>
        <v>12013796.742755445</v>
      </c>
      <c r="R201" s="73">
        <f t="shared" si="63"/>
        <v>-30520623.56648545</v>
      </c>
      <c r="S201" s="12">
        <f t="shared" si="52"/>
        <v>-0.47221534391290237</v>
      </c>
      <c r="T201" s="115">
        <f t="shared" si="53"/>
        <v>19123777.300500896</v>
      </c>
      <c r="U201" s="73">
        <f>T201/SUMIFS(FinParameters!$L$8:$L$39,FinParameters!$B$8:$B$39,Financials!$E201,FinParameters!$C$8:$C$39,Financials!$F201)</f>
        <v>14939464.262110045</v>
      </c>
      <c r="V201" s="73">
        <f t="shared" si="54"/>
        <v>14939464.262110045</v>
      </c>
      <c r="W201" s="12"/>
      <c r="X201" s="73">
        <f t="shared" si="55"/>
        <v>53236003.894248307</v>
      </c>
      <c r="Y201" s="73">
        <f t="shared" si="56"/>
        <v>26953261.00486549</v>
      </c>
      <c r="Z201" s="73">
        <f t="shared" si="56"/>
        <v>-15581159.304375404</v>
      </c>
      <c r="AA201" s="12">
        <f t="shared" si="57"/>
        <v>-0.2410718274955812</v>
      </c>
      <c r="AB201" s="115">
        <f t="shared" si="58"/>
        <v>28406192.979049377</v>
      </c>
      <c r="AC201" s="73">
        <f>AB201/SUMIFS(FinParameters!$L$8:$L$39,FinParameters!$B$8:$B$39,Financials!$E201,FinParameters!$C$8:$C$39,Financials!$F201)</f>
        <v>22190872.55434595</v>
      </c>
      <c r="AD201" s="73">
        <f t="shared" si="59"/>
        <v>22190872.55434595</v>
      </c>
      <c r="AE201" s="12"/>
      <c r="AF201" s="73">
        <f t="shared" si="60"/>
        <v>81642196.873297691</v>
      </c>
      <c r="AG201" s="73">
        <f t="shared" si="61"/>
        <v>49144133.55921144</v>
      </c>
      <c r="AH201" s="73">
        <f t="shared" si="61"/>
        <v>6609713.249970546</v>
      </c>
      <c r="AI201" s="12">
        <f t="shared" si="62"/>
        <v>0.10226553886428102</v>
      </c>
      <c r="AL201" s="73">
        <f>Summary!G201</f>
        <v>632770.53457829857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4054798.7642971887</v>
      </c>
      <c r="AN201" s="20">
        <f>Summary!I201</f>
        <v>5296302.5096710688</v>
      </c>
      <c r="AP201" s="12">
        <v>1</v>
      </c>
    </row>
    <row r="202" spans="1:42" x14ac:dyDescent="0.3">
      <c r="A202">
        <v>198</v>
      </c>
      <c r="B202" t="str">
        <f>Summary!B202</f>
        <v>Snowy Delayed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-9026813.1924640276</v>
      </c>
      <c r="H202" s="73">
        <f>SUMIFS(AM$5:AM202,$F$5:$F202,$F202,$D$5:$D202,$D202)</f>
        <v>66359391.97829961</v>
      </c>
      <c r="I202" s="20">
        <f>SUMIFS(AN$5:AN202,$F$5:$F202,$F202,$D$5:$D202,$D202)</f>
        <v>34468096.655834101</v>
      </c>
      <c r="J202" s="73">
        <f t="shared" si="48"/>
        <v>34468096.655834101</v>
      </c>
      <c r="K202" s="73">
        <f t="shared" si="49"/>
        <v>25441283.463370074</v>
      </c>
      <c r="L202" s="73">
        <f t="shared" si="50"/>
        <v>91800675.441669673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24534015.076566778</v>
      </c>
      <c r="Q202" s="73">
        <f>P202/SUMIFS(FinParameters!$H$8:$H$39,FinParameters!$B$8:$B$39,Financials!$E202,FinParameters!$C$8:$C$39,Financials!$F202)</f>
        <v>8640499.3119855858</v>
      </c>
      <c r="R202" s="73">
        <f t="shared" si="63"/>
        <v>-40098835.083666086</v>
      </c>
      <c r="S202" s="12">
        <f t="shared" si="52"/>
        <v>-0.62040951287551294</v>
      </c>
      <c r="T202" s="115">
        <f t="shared" si="53"/>
        <v>-9026813.1924640276</v>
      </c>
      <c r="U202" s="73">
        <f>T202/SUMIFS(FinParameters!$L$8:$L$39,FinParameters!$B$8:$B$39,Financials!$E202,FinParameters!$C$8:$C$39,Financials!$F202)</f>
        <v>-7051732.0386296092</v>
      </c>
      <c r="V202" s="73">
        <f t="shared" si="54"/>
        <v>-7051732.0386296092</v>
      </c>
      <c r="W202" s="12"/>
      <c r="X202" s="73">
        <f t="shared" si="55"/>
        <v>15507201.884102749</v>
      </c>
      <c r="Y202" s="73">
        <f t="shared" si="56"/>
        <v>1588767.2733559767</v>
      </c>
      <c r="Z202" s="73">
        <f t="shared" si="56"/>
        <v>-47150567.122295693</v>
      </c>
      <c r="AA202" s="12">
        <f t="shared" si="57"/>
        <v>-0.72951397014681507</v>
      </c>
      <c r="AB202" s="115">
        <f t="shared" si="58"/>
        <v>66359391.97829961</v>
      </c>
      <c r="AC202" s="73">
        <f>AB202/SUMIFS(FinParameters!$L$8:$L$39,FinParameters!$B$8:$B$39,Financials!$E202,FinParameters!$C$8:$C$39,Financials!$F202)</f>
        <v>51839850.952938706</v>
      </c>
      <c r="AD202" s="73">
        <f t="shared" si="59"/>
        <v>51839850.952938706</v>
      </c>
      <c r="AE202" s="12"/>
      <c r="AF202" s="73">
        <f t="shared" si="60"/>
        <v>81866593.862402365</v>
      </c>
      <c r="AG202" s="73">
        <f t="shared" si="61"/>
        <v>53428618.226294681</v>
      </c>
      <c r="AH202" s="73">
        <f t="shared" si="61"/>
        <v>4689283.8306430131</v>
      </c>
      <c r="AI202" s="12">
        <f t="shared" si="62"/>
        <v>7.2552638774519396E-2</v>
      </c>
      <c r="AL202" s="73">
        <f>Summary!G202</f>
        <v>-2880676.2050992972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9578555.5343183409</v>
      </c>
      <c r="AN202" s="20">
        <f>Summary!I202</f>
        <v>4206975.2619630788</v>
      </c>
      <c r="AP202" s="12">
        <v>1</v>
      </c>
    </row>
    <row r="203" spans="1:42" x14ac:dyDescent="0.3">
      <c r="A203">
        <v>199</v>
      </c>
      <c r="B203" t="str">
        <f>Summary!B203</f>
        <v>Snowy Delayed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-47255791.766387902</v>
      </c>
      <c r="H203" s="73">
        <f>SUMIFS(AM$5:AM203,$F$5:$F203,$F203,$D$5:$D203,$D203)</f>
        <v>147775383.12204674</v>
      </c>
      <c r="I203" s="20">
        <f>SUMIFS(AN$5:AN203,$F$5:$F203,$F203,$D$5:$D203,$D203)</f>
        <v>19803853.258793425</v>
      </c>
      <c r="J203" s="73">
        <f t="shared" si="48"/>
        <v>19803853.258793425</v>
      </c>
      <c r="K203" s="73">
        <f t="shared" si="49"/>
        <v>-27451938.507594477</v>
      </c>
      <c r="L203" s="73">
        <f t="shared" si="50"/>
        <v>120323444.61445226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9869771.6795260999</v>
      </c>
      <c r="Q203" s="73">
        <f>P203/SUMIFS(FinParameters!$H$8:$H$39,FinParameters!$B$8:$B$39,Financials!$E203,FinParameters!$C$8:$C$39,Financials!$F203)</f>
        <v>3475980.3945768951</v>
      </c>
      <c r="R203" s="73">
        <f t="shared" si="63"/>
        <v>-54763078.480706766</v>
      </c>
      <c r="S203" s="12">
        <f t="shared" si="52"/>
        <v>-0.8472948097591595</v>
      </c>
      <c r="T203" s="115">
        <f t="shared" si="53"/>
        <v>-47255791.766387902</v>
      </c>
      <c r="U203" s="73">
        <f>T203/SUMIFS(FinParameters!$L$8:$L$39,FinParameters!$B$8:$B$39,Financials!$E203,FinParameters!$C$8:$C$39,Financials!$F203)</f>
        <v>-36916149.000186019</v>
      </c>
      <c r="V203" s="73">
        <f t="shared" si="54"/>
        <v>-36916149.000186019</v>
      </c>
      <c r="W203" s="12"/>
      <c r="X203" s="73">
        <f t="shared" si="55"/>
        <v>-37386020.086861804</v>
      </c>
      <c r="Y203" s="73">
        <f t="shared" si="56"/>
        <v>-33440168.605609123</v>
      </c>
      <c r="Z203" s="73">
        <f t="shared" si="56"/>
        <v>-91679227.480892777</v>
      </c>
      <c r="AA203" s="12">
        <f t="shared" si="57"/>
        <v>-1.4184617768458081</v>
      </c>
      <c r="AB203" s="115">
        <f t="shared" si="58"/>
        <v>147775383.12204674</v>
      </c>
      <c r="AC203" s="73">
        <f>AB203/SUMIFS(FinParameters!$L$8:$L$39,FinParameters!$B$8:$B$39,Financials!$E203,FinParameters!$C$8:$C$39,Financials!$F203)</f>
        <v>115441893.10934994</v>
      </c>
      <c r="AD203" s="73">
        <f t="shared" si="59"/>
        <v>115441893.10934994</v>
      </c>
      <c r="AE203" s="12"/>
      <c r="AF203" s="73">
        <f t="shared" si="60"/>
        <v>110389363.03518493</v>
      </c>
      <c r="AG203" s="73">
        <f t="shared" si="61"/>
        <v>82001724.503740817</v>
      </c>
      <c r="AH203" s="73">
        <f t="shared" si="61"/>
        <v>23762665.628457159</v>
      </c>
      <c r="AI203" s="12">
        <f t="shared" si="62"/>
        <v>0.3676561619911014</v>
      </c>
      <c r="AL203" s="73">
        <f>Summary!G203</f>
        <v>-6668244.8152512982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22770976.504784379</v>
      </c>
      <c r="AN203" s="20">
        <f>Summary!I203</f>
        <v>2694651.7847050168</v>
      </c>
      <c r="AP203" s="12">
        <v>1</v>
      </c>
    </row>
    <row r="204" spans="1:42" x14ac:dyDescent="0.3">
      <c r="A204">
        <v>200</v>
      </c>
      <c r="B204" t="str">
        <f>Summary!B204</f>
        <v>Snowy Delayed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50330936.76543054</v>
      </c>
      <c r="H204" s="73">
        <f>SUMIFS(AM$5:AM204,$F$5:$F204,$F204,$D$5:$D204,$D204)</f>
        <v>-1435119.5853281333</v>
      </c>
      <c r="I204" s="20">
        <f>SUMIFS(AN$5:AN204,$F$5:$F204,$F204,$D$5:$D204,$D204)</f>
        <v>52253870.357519157</v>
      </c>
      <c r="J204" s="73">
        <f t="shared" si="48"/>
        <v>52253870.357519157</v>
      </c>
      <c r="K204" s="73">
        <f t="shared" si="49"/>
        <v>102584807.12294969</v>
      </c>
      <c r="L204" s="73">
        <f t="shared" si="50"/>
        <v>101149687.53762156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42319788.778251834</v>
      </c>
      <c r="Q204" s="73">
        <f>P204/SUMIFS(FinParameters!$H$8:$H$39,FinParameters!$B$8:$B$39,Financials!$E204,FinParameters!$C$8:$C$39,Financials!$F204)</f>
        <v>14904372.752714159</v>
      </c>
      <c r="R204" s="73">
        <f t="shared" si="63"/>
        <v>-22313061.38198103</v>
      </c>
      <c r="S204" s="12">
        <f t="shared" si="52"/>
        <v>-0.34522787292629337</v>
      </c>
      <c r="T204" s="115">
        <f t="shared" si="53"/>
        <v>50330936.76543054</v>
      </c>
      <c r="U204" s="73">
        <f>T204/SUMIFS(FinParameters!$L$8:$L$39,FinParameters!$B$8:$B$39,Financials!$E204,FinParameters!$C$8:$C$39,Financials!$F204)</f>
        <v>39318447.35851299</v>
      </c>
      <c r="V204" s="73">
        <f t="shared" si="54"/>
        <v>39318447.35851299</v>
      </c>
      <c r="W204" s="12"/>
      <c r="X204" s="73">
        <f t="shared" si="55"/>
        <v>92650725.543682367</v>
      </c>
      <c r="Y204" s="73">
        <f t="shared" si="56"/>
        <v>54222820.111227147</v>
      </c>
      <c r="Z204" s="73">
        <f t="shared" si="56"/>
        <v>17005385.97653196</v>
      </c>
      <c r="AA204" s="12">
        <f t="shared" si="57"/>
        <v>0.26310747451757882</v>
      </c>
      <c r="AB204" s="115">
        <f t="shared" si="58"/>
        <v>-1435119.5853281333</v>
      </c>
      <c r="AC204" s="73">
        <f>AB204/SUMIFS(FinParameters!$L$8:$L$39,FinParameters!$B$8:$B$39,Financials!$E204,FinParameters!$C$8:$C$39,Financials!$F204)</f>
        <v>-1121113.1263436263</v>
      </c>
      <c r="AD204" s="73">
        <f t="shared" si="59"/>
        <v>-1121113.1263436263</v>
      </c>
      <c r="AE204" s="12"/>
      <c r="AF204" s="73">
        <f t="shared" si="60"/>
        <v>91215605.958354235</v>
      </c>
      <c r="AG204" s="73">
        <f t="shared" si="61"/>
        <v>53101706.984883524</v>
      </c>
      <c r="AH204" s="73">
        <f t="shared" si="61"/>
        <v>15884272.850188334</v>
      </c>
      <c r="AI204" s="12">
        <f t="shared" si="62"/>
        <v>0.24576160281976189</v>
      </c>
      <c r="AL204" s="73">
        <f>Summary!G204</f>
        <v>3897383.451761981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-36652.630615036753</v>
      </c>
      <c r="AN204" s="20">
        <f>Summary!I204</f>
        <v>6100166.7764244992</v>
      </c>
      <c r="AP204" s="12">
        <v>1</v>
      </c>
    </row>
    <row r="205" spans="1:42" x14ac:dyDescent="0.3">
      <c r="A205">
        <v>201</v>
      </c>
      <c r="B205" t="str">
        <f>Summary!B205</f>
        <v>Snowy Delayed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224689512.2489506</v>
      </c>
      <c r="H205" s="73">
        <f>SUMIFS(AM$5:AM205,$F$5:$F205,$F205,$D$5:$D205,$D205)</f>
        <v>-199516240.0927206</v>
      </c>
      <c r="I205" s="20">
        <f>SUMIFS(AN$5:AN205,$F$5:$F205,$F205,$D$5:$D205,$D205)</f>
        <v>109495945.79468977</v>
      </c>
      <c r="J205" s="73">
        <f t="shared" si="48"/>
        <v>109495945.79468977</v>
      </c>
      <c r="K205" s="73">
        <f t="shared" si="49"/>
        <v>334185458.04364038</v>
      </c>
      <c r="L205" s="73">
        <f t="shared" si="50"/>
        <v>134669217.95091978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98524762.175940767</v>
      </c>
      <c r="Q205" s="73">
        <f>P205/SUMIFS(FinParameters!$H$8:$H$39,FinParameters!$B$8:$B$39,Financials!$E205,FinParameters!$C$8:$C$39,Financials!$F205)</f>
        <v>31260263.075055871</v>
      </c>
      <c r="R205" s="73">
        <f t="shared" si="63"/>
        <v>32348094.504175402</v>
      </c>
      <c r="S205" s="12">
        <f t="shared" si="52"/>
        <v>0.4888141945227758</v>
      </c>
      <c r="T205" s="115">
        <f t="shared" si="53"/>
        <v>224689512.2489506</v>
      </c>
      <c r="U205" s="73">
        <f>T205/SUMIFS(FinParameters!$L$8:$L$39,FinParameters!$B$8:$B$39,Financials!$E205,FinParameters!$C$8:$C$39,Financials!$F205)</f>
        <v>171245939.36918384</v>
      </c>
      <c r="V205" s="73">
        <f t="shared" si="54"/>
        <v>171245939.36918384</v>
      </c>
      <c r="W205" s="12"/>
      <c r="X205" s="73">
        <f t="shared" si="55"/>
        <v>323214274.42489135</v>
      </c>
      <c r="Y205" s="73">
        <f t="shared" si="56"/>
        <v>202506202.44423971</v>
      </c>
      <c r="Z205" s="73">
        <f t="shared" si="56"/>
        <v>203594033.87335923</v>
      </c>
      <c r="AA205" s="12">
        <f t="shared" si="57"/>
        <v>3.076522905069512</v>
      </c>
      <c r="AB205" s="115">
        <f t="shared" si="58"/>
        <v>-199516240.0927206</v>
      </c>
      <c r="AC205" s="73">
        <f>AB205/SUMIFS(FinParameters!$L$8:$L$39,FinParameters!$B$8:$B$39,Financials!$E205,FinParameters!$C$8:$C$39,Financials!$F205)</f>
        <v>-152060261.34513152</v>
      </c>
      <c r="AD205" s="73">
        <f t="shared" si="59"/>
        <v>-152060261.34513152</v>
      </c>
      <c r="AE205" s="12"/>
      <c r="AF205" s="73">
        <f t="shared" si="60"/>
        <v>123698034.33217075</v>
      </c>
      <c r="AG205" s="73">
        <f t="shared" si="61"/>
        <v>50445941.099108189</v>
      </c>
      <c r="AH205" s="73">
        <f t="shared" si="61"/>
        <v>51533772.528227717</v>
      </c>
      <c r="AI205" s="12">
        <f t="shared" si="62"/>
        <v>0.77873024347242681</v>
      </c>
      <c r="AL205" s="73">
        <f>Summary!G205</f>
        <v>20832842.478265584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-29080573.888478611</v>
      </c>
      <c r="AN205" s="20">
        <f>Summary!I205</f>
        <v>11722063.4207066</v>
      </c>
      <c r="AP205" s="12">
        <v>1</v>
      </c>
    </row>
    <row r="206" spans="1:42" x14ac:dyDescent="0.3">
      <c r="A206">
        <v>202</v>
      </c>
      <c r="B206" t="str">
        <f>Summary!B206</f>
        <v>Snowy Delayed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137724527.86497641</v>
      </c>
      <c r="H206" s="73">
        <f>SUMIFS(AM$5:AM206,$F$5:$F206,$F206,$D$5:$D206,$D206)</f>
        <v>-86044323.633671537</v>
      </c>
      <c r="I206" s="20">
        <f>SUMIFS(AN$5:AN206,$F$5:$F206,$F206,$D$5:$D206,$D206)</f>
        <v>80270000.478417397</v>
      </c>
      <c r="J206" s="73">
        <f t="shared" si="48"/>
        <v>80270000.478417397</v>
      </c>
      <c r="K206" s="73">
        <f t="shared" si="49"/>
        <v>217994528.3433938</v>
      </c>
      <c r="L206" s="73">
        <f t="shared" si="50"/>
        <v>131950204.70972227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69298816.859668389</v>
      </c>
      <c r="Q206" s="73">
        <f>P206/SUMIFS(FinParameters!$H$8:$H$39,FinParameters!$B$8:$B$39,Financials!$E206,FinParameters!$C$8:$C$39,Financials!$F206)</f>
        <v>21987358.28415275</v>
      </c>
      <c r="R206" s="73">
        <f t="shared" si="63"/>
        <v>3122149.1879030224</v>
      </c>
      <c r="S206" s="12">
        <f t="shared" si="52"/>
        <v>4.7179002777667879E-2</v>
      </c>
      <c r="T206" s="115">
        <f t="shared" si="53"/>
        <v>137724527.86497641</v>
      </c>
      <c r="U206" s="73">
        <f>T206/SUMIFS(FinParameters!$L$8:$L$39,FinParameters!$B$8:$B$39,Financials!$E206,FinParameters!$C$8:$C$39,Financials!$F206)</f>
        <v>104966030.28931704</v>
      </c>
      <c r="V206" s="73">
        <f t="shared" si="54"/>
        <v>104966030.28931704</v>
      </c>
      <c r="W206" s="12"/>
      <c r="X206" s="73">
        <f t="shared" si="55"/>
        <v>207023344.72464478</v>
      </c>
      <c r="Y206" s="73">
        <f t="shared" si="56"/>
        <v>126953388.57346979</v>
      </c>
      <c r="Z206" s="73">
        <f t="shared" si="56"/>
        <v>108088179.47722006</v>
      </c>
      <c r="AA206" s="12">
        <f t="shared" si="57"/>
        <v>1.6333276255814928</v>
      </c>
      <c r="AB206" s="115">
        <f t="shared" si="58"/>
        <v>-86044323.633671537</v>
      </c>
      <c r="AC206" s="73">
        <f>AB206/SUMIFS(FinParameters!$L$8:$L$39,FinParameters!$B$8:$B$39,Financials!$E206,FinParameters!$C$8:$C$39,Financials!$F206)</f>
        <v>-65578232.292873591</v>
      </c>
      <c r="AD206" s="73">
        <f t="shared" si="59"/>
        <v>-65578232.292873591</v>
      </c>
      <c r="AE206" s="12"/>
      <c r="AF206" s="73">
        <f t="shared" si="60"/>
        <v>120979021.09097324</v>
      </c>
      <c r="AG206" s="73">
        <f t="shared" si="61"/>
        <v>61375156.280596197</v>
      </c>
      <c r="AH206" s="73">
        <f t="shared" si="61"/>
        <v>42509947.184346467</v>
      </c>
      <c r="AI206" s="12">
        <f t="shared" si="62"/>
        <v>0.64237062215333585</v>
      </c>
      <c r="AL206" s="73">
        <f>Summary!G206</f>
        <v>10123344.762838557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-12520774.594281441</v>
      </c>
      <c r="AN206" s="20">
        <f>Summary!I206</f>
        <v>8706282.4508779049</v>
      </c>
      <c r="AP206" s="12">
        <v>1</v>
      </c>
    </row>
    <row r="207" spans="1:42" x14ac:dyDescent="0.3">
      <c r="A207">
        <v>203</v>
      </c>
      <c r="B207" t="str">
        <f>Summary!B207</f>
        <v>Snowy Delayed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83525861.218334243</v>
      </c>
      <c r="H207" s="73">
        <f>SUMIFS(AM$5:AM207,$F$5:$F207,$F207,$D$5:$D207,$D207)</f>
        <v>-35234133.574545935</v>
      </c>
      <c r="I207" s="20">
        <f>SUMIFS(AN$5:AN207,$F$5:$F207,$F207,$D$5:$D207,$D207)</f>
        <v>67343585.691021368</v>
      </c>
      <c r="J207" s="73">
        <f t="shared" si="48"/>
        <v>67343585.691021368</v>
      </c>
      <c r="K207" s="73">
        <f t="shared" si="49"/>
        <v>150869446.90935561</v>
      </c>
      <c r="L207" s="73">
        <f t="shared" si="50"/>
        <v>115635313.33480968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56372402.07227236</v>
      </c>
      <c r="Q207" s="73">
        <f>P207/SUMIFS(FinParameters!$H$8:$H$39,FinParameters!$B$8:$B$39,Financials!$E207,FinParameters!$C$8:$C$39,Financials!$F207)</f>
        <v>17886022.55953867</v>
      </c>
      <c r="R207" s="73">
        <f t="shared" si="63"/>
        <v>-9804265.5994930062</v>
      </c>
      <c r="S207" s="12">
        <f t="shared" si="52"/>
        <v>-0.14815290561504127</v>
      </c>
      <c r="T207" s="115">
        <f t="shared" si="53"/>
        <v>83525861.218334243</v>
      </c>
      <c r="U207" s="73">
        <f>T207/SUMIFS(FinParameters!$L$8:$L$39,FinParameters!$B$8:$B$39,Financials!$E207,FinParameters!$C$8:$C$39,Financials!$F207)</f>
        <v>63658799.303929389</v>
      </c>
      <c r="V207" s="73">
        <f t="shared" si="54"/>
        <v>63658799.303929389</v>
      </c>
      <c r="W207" s="12"/>
      <c r="X207" s="73">
        <f t="shared" si="55"/>
        <v>139898263.29060662</v>
      </c>
      <c r="Y207" s="73">
        <f t="shared" si="56"/>
        <v>81544821.863468051</v>
      </c>
      <c r="Z207" s="73">
        <f t="shared" si="56"/>
        <v>53854533.704436384</v>
      </c>
      <c r="AA207" s="12">
        <f t="shared" si="57"/>
        <v>0.81379941902716435</v>
      </c>
      <c r="AB207" s="115">
        <f t="shared" si="58"/>
        <v>-35234133.574545935</v>
      </c>
      <c r="AC207" s="73">
        <f>AB207/SUMIFS(FinParameters!$L$8:$L$39,FinParameters!$B$8:$B$39,Financials!$E207,FinParameters!$C$8:$C$39,Financials!$F207)</f>
        <v>-26853511.058171779</v>
      </c>
      <c r="AD207" s="73">
        <f t="shared" si="59"/>
        <v>-26853511.058171779</v>
      </c>
      <c r="AE207" s="12"/>
      <c r="AF207" s="73">
        <f t="shared" si="60"/>
        <v>104664129.71606068</v>
      </c>
      <c r="AG207" s="73">
        <f t="shared" si="61"/>
        <v>54691310.805296272</v>
      </c>
      <c r="AH207" s="73">
        <f t="shared" si="61"/>
        <v>27001022.646264605</v>
      </c>
      <c r="AI207" s="12">
        <f t="shared" si="62"/>
        <v>0.40801423819327093</v>
      </c>
      <c r="AL207" s="73">
        <f>Summary!G207</f>
        <v>5253090.6436178247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-5149388.3343602773</v>
      </c>
      <c r="AN207" s="20">
        <f>Summary!I207</f>
        <v>7468504.8139747437</v>
      </c>
      <c r="AP207" s="12">
        <v>1</v>
      </c>
    </row>
    <row r="208" spans="1:42" x14ac:dyDescent="0.3">
      <c r="A208">
        <v>204</v>
      </c>
      <c r="B208" t="str">
        <f>Summary!B208</f>
        <v>Snowy Delayed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45697818.822063833</v>
      </c>
      <c r="H208" s="73">
        <f>SUMIFS(AM$5:AM208,$F$5:$F208,$F208,$D$5:$D208,$D208)</f>
        <v>1343.231337415607</v>
      </c>
      <c r="I208" s="20">
        <f>SUMIFS(AN$5:AN208,$F$5:$F208,$F208,$D$5:$D208,$D208)</f>
        <v>58343166.463782176</v>
      </c>
      <c r="J208" s="73">
        <f t="shared" si="48"/>
        <v>58343166.463782176</v>
      </c>
      <c r="K208" s="73">
        <f t="shared" si="49"/>
        <v>104040985.28584601</v>
      </c>
      <c r="L208" s="73">
        <f t="shared" si="50"/>
        <v>104042328.51718342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47371982.845033169</v>
      </c>
      <c r="Q208" s="73">
        <f>P208/SUMIFS(FinParameters!$H$8:$H$39,FinParameters!$B$8:$B$39,Financials!$E208,FinParameters!$C$8:$C$39,Financials!$F208)</f>
        <v>15030339.717829727</v>
      </c>
      <c r="R208" s="73">
        <f t="shared" si="63"/>
        <v>-18804684.826732196</v>
      </c>
      <c r="S208" s="12">
        <f t="shared" si="52"/>
        <v>-0.28415883555822075</v>
      </c>
      <c r="T208" s="115">
        <f t="shared" si="53"/>
        <v>45697818.822063833</v>
      </c>
      <c r="U208" s="73">
        <f>T208/SUMIFS(FinParameters!$L$8:$L$39,FinParameters!$B$8:$B$39,Financials!$E208,FinParameters!$C$8:$C$39,Financials!$F208)</f>
        <v>34828354.171851829</v>
      </c>
      <c r="V208" s="73">
        <f t="shared" si="54"/>
        <v>34828354.171851829</v>
      </c>
      <c r="W208" s="12"/>
      <c r="X208" s="73">
        <f t="shared" si="55"/>
        <v>93069801.667097002</v>
      </c>
      <c r="Y208" s="73">
        <f t="shared" si="56"/>
        <v>49858693.889681555</v>
      </c>
      <c r="Z208" s="73">
        <f t="shared" si="56"/>
        <v>16023669.345119633</v>
      </c>
      <c r="AA208" s="12">
        <f t="shared" si="57"/>
        <v>0.2421347267679998</v>
      </c>
      <c r="AB208" s="115">
        <f t="shared" si="58"/>
        <v>1343.231337415607</v>
      </c>
      <c r="AC208" s="73">
        <f>AB208/SUMIFS(FinParameters!$L$8:$L$39,FinParameters!$B$8:$B$39,Financials!$E208,FinParameters!$C$8:$C$39,Financials!$F208)</f>
        <v>1023.7367550604715</v>
      </c>
      <c r="AD208" s="73">
        <f t="shared" si="59"/>
        <v>1023.7367550604715</v>
      </c>
      <c r="AE208" s="12"/>
      <c r="AF208" s="73">
        <f t="shared" si="60"/>
        <v>93071144.898434415</v>
      </c>
      <c r="AG208" s="73">
        <f t="shared" si="61"/>
        <v>49859717.626436614</v>
      </c>
      <c r="AH208" s="73">
        <f t="shared" si="61"/>
        <v>16024693.081874693</v>
      </c>
      <c r="AI208" s="12">
        <f t="shared" si="62"/>
        <v>0.2421501965217828</v>
      </c>
      <c r="AL208" s="73">
        <f>Summary!G208</f>
        <v>1728811.697566994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3.1121771826292388E-9</v>
      </c>
      <c r="AN208" s="20">
        <f>Summary!I208</f>
        <v>6513064.2314726375</v>
      </c>
      <c r="AP208" s="12">
        <v>1</v>
      </c>
    </row>
    <row r="209" spans="1:42" x14ac:dyDescent="0.3">
      <c r="A209">
        <v>205</v>
      </c>
      <c r="B209" t="str">
        <f>Summary!B209</f>
        <v>Snowy Delayed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17906846.595995024</v>
      </c>
      <c r="H209" s="73">
        <f>SUMIFS(AM$5:AM209,$F$5:$F209,$F209,$D$5:$D209,$D209)</f>
        <v>33074529.702145934</v>
      </c>
      <c r="I209" s="20">
        <f>SUMIFS(AN$5:AN209,$F$5:$F209,$F209,$D$5:$D209,$D209)</f>
        <v>49670286.518504366</v>
      </c>
      <c r="J209" s="73">
        <f t="shared" si="48"/>
        <v>49670286.518504366</v>
      </c>
      <c r="K209" s="73">
        <f t="shared" si="49"/>
        <v>67577133.11449939</v>
      </c>
      <c r="L209" s="73">
        <f t="shared" si="50"/>
        <v>100651662.81664532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38699102.899755359</v>
      </c>
      <c r="Q209" s="73">
        <f>P209/SUMIFS(FinParameters!$H$8:$H$39,FinParameters!$B$8:$B$39,Financials!$E209,FinParameters!$C$8:$C$39,Financials!$F209)</f>
        <v>12278579.62503586</v>
      </c>
      <c r="R209" s="73">
        <f t="shared" si="63"/>
        <v>-27477564.772010006</v>
      </c>
      <c r="S209" s="12">
        <f t="shared" si="52"/>
        <v>-0.41521529775869115</v>
      </c>
      <c r="T209" s="115">
        <f t="shared" si="53"/>
        <v>17906846.595995024</v>
      </c>
      <c r="U209" s="73">
        <f>T209/SUMIFS(FinParameters!$L$8:$L$39,FinParameters!$B$8:$B$39,Financials!$E209,FinParameters!$C$8:$C$39,Financials!$F209)</f>
        <v>13647609.698282043</v>
      </c>
      <c r="V209" s="73">
        <f t="shared" si="54"/>
        <v>13647609.698282043</v>
      </c>
      <c r="W209" s="12"/>
      <c r="X209" s="73">
        <f t="shared" si="55"/>
        <v>56605949.495750383</v>
      </c>
      <c r="Y209" s="73">
        <f t="shared" si="56"/>
        <v>25926189.3233179</v>
      </c>
      <c r="Z209" s="73">
        <f t="shared" si="56"/>
        <v>-13829955.073727963</v>
      </c>
      <c r="AA209" s="12">
        <f t="shared" si="57"/>
        <v>-0.20898536539077789</v>
      </c>
      <c r="AB209" s="115">
        <f t="shared" si="58"/>
        <v>33074529.702145934</v>
      </c>
      <c r="AC209" s="73">
        <f>AB209/SUMIFS(FinParameters!$L$8:$L$39,FinParameters!$B$8:$B$39,Financials!$E209,FinParameters!$C$8:$C$39,Financials!$F209)</f>
        <v>25207580.235264879</v>
      </c>
      <c r="AD209" s="73">
        <f t="shared" si="59"/>
        <v>25207580.235264879</v>
      </c>
      <c r="AE209" s="12"/>
      <c r="AF209" s="73">
        <f t="shared" si="60"/>
        <v>89680479.197896317</v>
      </c>
      <c r="AG209" s="73">
        <f t="shared" si="61"/>
        <v>51133769.558582783</v>
      </c>
      <c r="AH209" s="73">
        <f t="shared" si="61"/>
        <v>11377625.161536915</v>
      </c>
      <c r="AI209" s="12">
        <f t="shared" si="62"/>
        <v>0.171928045968855</v>
      </c>
      <c r="AL209" s="73">
        <f>Summary!G209</f>
        <v>-1216930.7045058704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4668336.7230965551</v>
      </c>
      <c r="AN209" s="20">
        <f>Summary!I209</f>
        <v>5623978.3454896323</v>
      </c>
      <c r="AP209" s="12">
        <v>1</v>
      </c>
    </row>
    <row r="210" spans="1:42" x14ac:dyDescent="0.3">
      <c r="A210">
        <v>206</v>
      </c>
      <c r="B210" t="str">
        <f>Summary!B210</f>
        <v>Snowy Delayed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-13343917.50105013</v>
      </c>
      <c r="H210" s="73">
        <f>SUMIFS(AM$5:AM210,$F$5:$F210,$F210,$D$5:$D210,$D210)</f>
        <v>76841730.727392435</v>
      </c>
      <c r="I210" s="20">
        <f>SUMIFS(AN$5:AN210,$F$5:$F210,$F210,$D$5:$D210,$D210)</f>
        <v>39028771.446747914</v>
      </c>
      <c r="J210" s="73">
        <f t="shared" si="48"/>
        <v>39028771.446747914</v>
      </c>
      <c r="K210" s="73">
        <f t="shared" si="49"/>
        <v>25684853.945697784</v>
      </c>
      <c r="L210" s="73">
        <f t="shared" si="50"/>
        <v>102526584.67309022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28057587.827998906</v>
      </c>
      <c r="Q210" s="73">
        <f>P210/SUMIFS(FinParameters!$H$8:$H$39,FinParameters!$B$8:$B$39,Financials!$E210,FinParameters!$C$8:$C$39,Financials!$F210)</f>
        <v>8902204.4548402019</v>
      </c>
      <c r="R210" s="73">
        <f t="shared" si="63"/>
        <v>-38119079.843766458</v>
      </c>
      <c r="S210" s="12">
        <f t="shared" si="52"/>
        <v>-0.5760199354980543</v>
      </c>
      <c r="T210" s="115">
        <f t="shared" si="53"/>
        <v>-13343917.50105013</v>
      </c>
      <c r="U210" s="73">
        <f>T210/SUMIFS(FinParameters!$L$8:$L$39,FinParameters!$B$8:$B$39,Financials!$E210,FinParameters!$C$8:$C$39,Financials!$F210)</f>
        <v>-10169997.097151535</v>
      </c>
      <c r="V210" s="73">
        <f t="shared" si="54"/>
        <v>-10169997.097151535</v>
      </c>
      <c r="W210" s="12"/>
      <c r="X210" s="73">
        <f t="shared" si="55"/>
        <v>14713670.326948777</v>
      </c>
      <c r="Y210" s="73">
        <f t="shared" si="56"/>
        <v>-1267792.6423113327</v>
      </c>
      <c r="Z210" s="73">
        <f t="shared" si="56"/>
        <v>-48289076.940917991</v>
      </c>
      <c r="AA210" s="12">
        <f t="shared" si="57"/>
        <v>-0.72969943395201797</v>
      </c>
      <c r="AB210" s="115">
        <f t="shared" si="58"/>
        <v>76841730.727392435</v>
      </c>
      <c r="AC210" s="73">
        <f>AB210/SUMIFS(FinParameters!$L$8:$L$39,FinParameters!$B$8:$B$39,Financials!$E210,FinParameters!$C$8:$C$39,Financials!$F210)</f>
        <v>58564524.126905054</v>
      </c>
      <c r="AD210" s="73">
        <f t="shared" si="59"/>
        <v>58564524.126905054</v>
      </c>
      <c r="AE210" s="12"/>
      <c r="AF210" s="73">
        <f t="shared" si="60"/>
        <v>91555401.054341212</v>
      </c>
      <c r="AG210" s="73">
        <f t="shared" si="61"/>
        <v>57296731.484593719</v>
      </c>
      <c r="AH210" s="73">
        <f t="shared" si="61"/>
        <v>10275447.185987063</v>
      </c>
      <c r="AI210" s="12">
        <f t="shared" si="62"/>
        <v>0.1552729617174595</v>
      </c>
      <c r="AL210" s="73">
        <f>Summary!G210</f>
        <v>-4317104.308586101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10482338.749092817</v>
      </c>
      <c r="AN210" s="20">
        <f>Summary!I210</f>
        <v>4560674.7909138128</v>
      </c>
      <c r="AP210" s="12">
        <v>1</v>
      </c>
    </row>
    <row r="211" spans="1:42" x14ac:dyDescent="0.3">
      <c r="A211">
        <v>207</v>
      </c>
      <c r="B211" t="str">
        <f>Summary!B211</f>
        <v>Snowy Delayed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-55602194.486491121</v>
      </c>
      <c r="H211" s="73">
        <f>SUMIFS(AM$5:AM211,$F$5:$F211,$F211,$D$5:$D211,$D211)</f>
        <v>171791683.18983468</v>
      </c>
      <c r="I211" s="20">
        <f>SUMIFS(AN$5:AN211,$F$5:$F211,$F211,$D$5:$D211,$D211)</f>
        <v>22884720.971072458</v>
      </c>
      <c r="J211" s="73">
        <f t="shared" si="48"/>
        <v>22884720.971072458</v>
      </c>
      <c r="K211" s="73">
        <f t="shared" si="49"/>
        <v>-32717473.515418664</v>
      </c>
      <c r="L211" s="73">
        <f t="shared" si="50"/>
        <v>139074209.67441604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11913537.35232345</v>
      </c>
      <c r="Q211" s="73">
        <f>P211/SUMIFS(FinParameters!$H$8:$H$39,FinParameters!$B$8:$B$39,Financials!$E211,FinParameters!$C$8:$C$39,Financials!$F211)</f>
        <v>3779966.6151244841</v>
      </c>
      <c r="R211" s="73">
        <f t="shared" si="63"/>
        <v>-54263130.319441915</v>
      </c>
      <c r="S211" s="12">
        <f t="shared" si="52"/>
        <v>-0.81997374948804769</v>
      </c>
      <c r="T211" s="115">
        <f t="shared" si="53"/>
        <v>-55602194.486491121</v>
      </c>
      <c r="U211" s="73">
        <f>T211/SUMIFS(FinParameters!$L$8:$L$39,FinParameters!$B$8:$B$39,Financials!$E211,FinParameters!$C$8:$C$39,Financials!$F211)</f>
        <v>-42376922.405160889</v>
      </c>
      <c r="V211" s="73">
        <f t="shared" si="54"/>
        <v>-42376922.405160889</v>
      </c>
      <c r="W211" s="12"/>
      <c r="X211" s="73">
        <f t="shared" si="55"/>
        <v>-43688657.134167671</v>
      </c>
      <c r="Y211" s="73">
        <f t="shared" si="56"/>
        <v>-38596955.790036403</v>
      </c>
      <c r="Z211" s="73">
        <f t="shared" si="56"/>
        <v>-96640052.724602804</v>
      </c>
      <c r="AA211" s="12">
        <f t="shared" si="57"/>
        <v>-1.4603342254090985</v>
      </c>
      <c r="AB211" s="115">
        <f t="shared" si="58"/>
        <v>171791683.18983468</v>
      </c>
      <c r="AC211" s="73">
        <f>AB211/SUMIFS(FinParameters!$L$8:$L$39,FinParameters!$B$8:$B$39,Financials!$E211,FinParameters!$C$8:$C$39,Financials!$F211)</f>
        <v>130930134.96358182</v>
      </c>
      <c r="AD211" s="73">
        <f t="shared" si="59"/>
        <v>130930134.96358182</v>
      </c>
      <c r="AE211" s="12"/>
      <c r="AF211" s="73">
        <f t="shared" si="60"/>
        <v>128103026.05566701</v>
      </c>
      <c r="AG211" s="73">
        <f t="shared" si="61"/>
        <v>92333179.17354542</v>
      </c>
      <c r="AH211" s="73">
        <f t="shared" si="61"/>
        <v>34290082.238979012</v>
      </c>
      <c r="AI211" s="12">
        <f t="shared" si="62"/>
        <v>0.5181596995644594</v>
      </c>
      <c r="AL211" s="73">
        <f>Summary!G211</f>
        <v>-8346402.7201032192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24016300.067787934</v>
      </c>
      <c r="AN211" s="20">
        <f>Summary!I211</f>
        <v>3080867.7122790338</v>
      </c>
      <c r="AP211" s="12">
        <v>1</v>
      </c>
    </row>
    <row r="212" spans="1:42" x14ac:dyDescent="0.3">
      <c r="A212">
        <v>208</v>
      </c>
      <c r="B212" t="str">
        <f>Summary!B212</f>
        <v>Snowy Delayed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52518966.177824564</v>
      </c>
      <c r="H212" s="73">
        <f>SUMIFS(AM$5:AM212,$F$5:$F212,$F212,$D$5:$D212,$D212)</f>
        <v>-1846689.7297948534</v>
      </c>
      <c r="I212" s="20">
        <f>SUMIFS(AN$5:AN212,$F$5:$F212,$F212,$D$5:$D212,$D212)</f>
        <v>58818783.495094664</v>
      </c>
      <c r="J212" s="73">
        <f t="shared" si="48"/>
        <v>58818783.495094664</v>
      </c>
      <c r="K212" s="73">
        <f t="shared" si="49"/>
        <v>111337749.67291923</v>
      </c>
      <c r="L212" s="73">
        <f t="shared" si="50"/>
        <v>109491059.94312438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47847599.876345657</v>
      </c>
      <c r="Q212" s="73">
        <f>P212/SUMIFS(FinParameters!$H$8:$H$39,FinParameters!$B$8:$B$39,Financials!$E212,FinParameters!$C$8:$C$39,Financials!$F212)</f>
        <v>15181245.06581986</v>
      </c>
      <c r="R212" s="73">
        <f t="shared" si="63"/>
        <v>-18329067.795419708</v>
      </c>
      <c r="S212" s="12">
        <f t="shared" si="52"/>
        <v>-0.27697175515593248</v>
      </c>
      <c r="T212" s="115">
        <f t="shared" si="53"/>
        <v>52518966.177824564</v>
      </c>
      <c r="U212" s="73">
        <f>T212/SUMIFS(FinParameters!$L$8:$L$39,FinParameters!$B$8:$B$39,Financials!$E212,FinParameters!$C$8:$C$39,Financials!$F212)</f>
        <v>40027056.037467398</v>
      </c>
      <c r="V212" s="73">
        <f t="shared" si="54"/>
        <v>40027056.037467398</v>
      </c>
      <c r="W212" s="12"/>
      <c r="X212" s="73">
        <f t="shared" si="55"/>
        <v>100366566.05417022</v>
      </c>
      <c r="Y212" s="73">
        <f t="shared" si="56"/>
        <v>55208301.103287257</v>
      </c>
      <c r="Z212" s="73">
        <f t="shared" si="56"/>
        <v>21697988.24204769</v>
      </c>
      <c r="AA212" s="12">
        <f t="shared" si="57"/>
        <v>0.32787973473776549</v>
      </c>
      <c r="AB212" s="115">
        <f t="shared" si="58"/>
        <v>-1846689.7297948534</v>
      </c>
      <c r="AC212" s="73">
        <f>AB212/SUMIFS(FinParameters!$L$8:$L$39,FinParameters!$B$8:$B$39,Financials!$E212,FinParameters!$C$8:$C$39,Financials!$F212)</f>
        <v>-1407444.9418527363</v>
      </c>
      <c r="AD212" s="73">
        <f t="shared" si="59"/>
        <v>-1407444.9418527363</v>
      </c>
      <c r="AE212" s="12"/>
      <c r="AF212" s="73">
        <f t="shared" si="60"/>
        <v>98519876.324375361</v>
      </c>
      <c r="AG212" s="73">
        <f t="shared" si="61"/>
        <v>53800856.161434524</v>
      </c>
      <c r="AH212" s="73">
        <f t="shared" si="61"/>
        <v>20290543.300194953</v>
      </c>
      <c r="AI212" s="12">
        <f t="shared" si="62"/>
        <v>0.30661174117795637</v>
      </c>
      <c r="AL212" s="73">
        <f>Summary!G212</f>
        <v>2188029.4123940272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-411570.14446671994</v>
      </c>
      <c r="AN212" s="20">
        <f>Summary!I212</f>
        <v>6564913.1375755044</v>
      </c>
      <c r="AP212" s="12">
        <v>1</v>
      </c>
    </row>
    <row r="213" spans="1:42" x14ac:dyDescent="0.3">
      <c r="A213">
        <v>209</v>
      </c>
      <c r="B213" t="str">
        <f>Summary!B213</f>
        <v>Snowy Delayed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243391238.68267009</v>
      </c>
      <c r="H213" s="73">
        <f>SUMIFS(AM$5:AM213,$F$5:$F213,$F213,$D$5:$D213,$D213)</f>
        <v>-224396876.32277581</v>
      </c>
      <c r="I213" s="20">
        <f>SUMIFS(AN$5:AN213,$F$5:$F213,$F213,$D$5:$D213,$D213)</f>
        <v>120759821.1685743</v>
      </c>
      <c r="J213" s="73">
        <f t="shared" si="48"/>
        <v>120759821.1685743</v>
      </c>
      <c r="K213" s="73">
        <f t="shared" si="49"/>
        <v>364151059.85124439</v>
      </c>
      <c r="L213" s="73">
        <f t="shared" si="50"/>
        <v>139754183.52846858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108725607.95935658</v>
      </c>
      <c r="Q213" s="73">
        <f>P213/SUMIFS(FinParameters!$H$8:$H$39,FinParameters!$B$8:$B$39,Financials!$E213,FinParameters!$C$8:$C$39,Financials!$F213)</f>
        <v>31078217.327005137</v>
      </c>
      <c r="R213" s="73">
        <f t="shared" si="63"/>
        <v>41289611.547166415</v>
      </c>
      <c r="S213" s="12">
        <f t="shared" si="52"/>
        <v>0.61227851212861506</v>
      </c>
      <c r="T213" s="115">
        <f t="shared" si="53"/>
        <v>243391238.68267009</v>
      </c>
      <c r="U213" s="73">
        <f>T213/SUMIFS(FinParameters!$L$8:$L$39,FinParameters!$B$8:$B$39,Financials!$E213,FinParameters!$C$8:$C$39,Financials!$F213)</f>
        <v>180974987.89096671</v>
      </c>
      <c r="V213" s="73">
        <f t="shared" si="54"/>
        <v>180974987.89096671</v>
      </c>
      <c r="W213" s="12"/>
      <c r="X213" s="73">
        <f t="shared" si="55"/>
        <v>352116846.64202666</v>
      </c>
      <c r="Y213" s="73">
        <f t="shared" si="56"/>
        <v>212053205.21797186</v>
      </c>
      <c r="Z213" s="73">
        <f t="shared" si="56"/>
        <v>222264599.43813312</v>
      </c>
      <c r="AA213" s="12">
        <f t="shared" si="57"/>
        <v>3.295934089556289</v>
      </c>
      <c r="AB213" s="115">
        <f t="shared" si="58"/>
        <v>-224396876.32277581</v>
      </c>
      <c r="AC213" s="73">
        <f>AB213/SUMIFS(FinParameters!$L$8:$L$39,FinParameters!$B$8:$B$39,Financials!$E213,FinParameters!$C$8:$C$39,Financials!$F213)</f>
        <v>-166851617.97558424</v>
      </c>
      <c r="AD213" s="73">
        <f t="shared" si="59"/>
        <v>-166851617.97558424</v>
      </c>
      <c r="AE213" s="12"/>
      <c r="AF213" s="73">
        <f t="shared" si="60"/>
        <v>127719970.31925085</v>
      </c>
      <c r="AG213" s="73">
        <f t="shared" si="61"/>
        <v>45201587.242387623</v>
      </c>
      <c r="AH213" s="73">
        <f t="shared" si="61"/>
        <v>55412981.462548882</v>
      </c>
      <c r="AI213" s="12">
        <f t="shared" si="62"/>
        <v>0.82171220728833305</v>
      </c>
      <c r="AL213" s="73">
        <f>Summary!G213</f>
        <v>18701726.43371949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-24880636.230055206</v>
      </c>
      <c r="AN213" s="20">
        <f>Summary!I213</f>
        <v>11263875.373884533</v>
      </c>
      <c r="AP213" s="12">
        <v>1</v>
      </c>
    </row>
    <row r="214" spans="1:42" x14ac:dyDescent="0.3">
      <c r="A214">
        <v>210</v>
      </c>
      <c r="B214" t="str">
        <f>Summary!B214</f>
        <v>Snowy Delayed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146951240.25890017</v>
      </c>
      <c r="H214" s="73">
        <f>SUMIFS(AM$5:AM214,$F$5:$F214,$F214,$D$5:$D214,$D214)</f>
        <v>-97738812.736812592</v>
      </c>
      <c r="I214" s="20">
        <f>SUMIFS(AN$5:AN214,$F$5:$F214,$F214,$D$5:$D214,$D214)</f>
        <v>88779353.197097495</v>
      </c>
      <c r="J214" s="73">
        <f t="shared" si="48"/>
        <v>88779353.197097495</v>
      </c>
      <c r="K214" s="73">
        <f t="shared" si="49"/>
        <v>235730593.45599765</v>
      </c>
      <c r="L214" s="73">
        <f t="shared" si="50"/>
        <v>137991780.71918505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76745139.987879768</v>
      </c>
      <c r="Q214" s="73">
        <f>P214/SUMIFS(FinParameters!$H$8:$H$39,FinParameters!$B$8:$B$39,Financials!$E214,FinParameters!$C$8:$C$39,Financials!$F214)</f>
        <v>21936894.022485945</v>
      </c>
      <c r="R214" s="73">
        <f t="shared" si="63"/>
        <v>9309143.5756896082</v>
      </c>
      <c r="S214" s="12">
        <f t="shared" si="52"/>
        <v>0.13804413178370165</v>
      </c>
      <c r="T214" s="115">
        <f t="shared" si="53"/>
        <v>146951240.25890017</v>
      </c>
      <c r="U214" s="73">
        <f>T214/SUMIFS(FinParameters!$L$8:$L$39,FinParameters!$B$8:$B$39,Financials!$E214,FinParameters!$C$8:$C$39,Financials!$F214)</f>
        <v>109266459.5092123</v>
      </c>
      <c r="V214" s="73">
        <f t="shared" si="54"/>
        <v>109266459.5092123</v>
      </c>
      <c r="W214" s="12"/>
      <c r="X214" s="73">
        <f t="shared" si="55"/>
        <v>223696380.24677992</v>
      </c>
      <c r="Y214" s="73">
        <f t="shared" si="56"/>
        <v>131203353.53169824</v>
      </c>
      <c r="Z214" s="73">
        <f t="shared" si="56"/>
        <v>118575603.08490191</v>
      </c>
      <c r="AA214" s="12">
        <f t="shared" si="57"/>
        <v>1.7583428642490917</v>
      </c>
      <c r="AB214" s="115">
        <f t="shared" si="58"/>
        <v>-97738812.736812592</v>
      </c>
      <c r="AC214" s="73">
        <f>AB214/SUMIFS(FinParameters!$L$8:$L$39,FinParameters!$B$8:$B$39,Financials!$E214,FinParameters!$C$8:$C$39,Financials!$F214)</f>
        <v>-72674269.40779838</v>
      </c>
      <c r="AD214" s="73">
        <f t="shared" si="59"/>
        <v>-72674269.40779838</v>
      </c>
      <c r="AE214" s="12"/>
      <c r="AF214" s="73">
        <f t="shared" si="60"/>
        <v>125957567.50996733</v>
      </c>
      <c r="AG214" s="73">
        <f t="shared" si="61"/>
        <v>58529084.123899862</v>
      </c>
      <c r="AH214" s="73">
        <f t="shared" si="61"/>
        <v>45901333.677103534</v>
      </c>
      <c r="AI214" s="12">
        <f t="shared" si="62"/>
        <v>0.68066516577496761</v>
      </c>
      <c r="AL214" s="73">
        <f>Summary!G214</f>
        <v>9226712.3939237613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-11694489.103141051</v>
      </c>
      <c r="AN214" s="20">
        <f>Summary!I214</f>
        <v>8509352.7186800931</v>
      </c>
      <c r="AP214" s="12">
        <v>1</v>
      </c>
    </row>
    <row r="215" spans="1:42" x14ac:dyDescent="0.3">
      <c r="A215">
        <v>211</v>
      </c>
      <c r="B215" t="str">
        <f>Summary!B215</f>
        <v>Snowy Delayed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88301186.194649622</v>
      </c>
      <c r="H215" s="73">
        <f>SUMIFS(AM$5:AM215,$F$5:$F215,$F215,$D$5:$D215,$D215)</f>
        <v>-40021264.21137251</v>
      </c>
      <c r="I215" s="20">
        <f>SUMIFS(AN$5:AN215,$F$5:$F215,$F215,$D$5:$D215,$D215)</f>
        <v>74745217.752688274</v>
      </c>
      <c r="J215" s="73">
        <f t="shared" si="48"/>
        <v>74745217.752688274</v>
      </c>
      <c r="K215" s="73">
        <f t="shared" si="49"/>
        <v>163046403.9473379</v>
      </c>
      <c r="L215" s="73">
        <f t="shared" si="50"/>
        <v>123025139.73596539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62711004.543470539</v>
      </c>
      <c r="Q215" s="73">
        <f>P215/SUMIFS(FinParameters!$H$8:$H$39,FinParameters!$B$8:$B$39,Financials!$E215,FinParameters!$C$8:$C$39,Financials!$F215)</f>
        <v>17925365.188349485</v>
      </c>
      <c r="R215" s="73">
        <f t="shared" si="63"/>
        <v>-4724991.8687196206</v>
      </c>
      <c r="S215" s="12">
        <f t="shared" si="52"/>
        <v>-7.0066316509049181E-2</v>
      </c>
      <c r="T215" s="115">
        <f t="shared" si="53"/>
        <v>88301186.194649622</v>
      </c>
      <c r="U215" s="73">
        <f>T215/SUMIFS(FinParameters!$L$8:$L$39,FinParameters!$B$8:$B$39,Financials!$E215,FinParameters!$C$8:$C$39,Financials!$F215)</f>
        <v>65656866.651513293</v>
      </c>
      <c r="V215" s="73">
        <f t="shared" si="54"/>
        <v>65656866.651513293</v>
      </c>
      <c r="W215" s="12"/>
      <c r="X215" s="73">
        <f t="shared" si="55"/>
        <v>151012190.73812017</v>
      </c>
      <c r="Y215" s="73">
        <f t="shared" si="56"/>
        <v>83582231.839862779</v>
      </c>
      <c r="Z215" s="73">
        <f t="shared" si="56"/>
        <v>60931874.782793671</v>
      </c>
      <c r="AA215" s="12">
        <f t="shared" si="57"/>
        <v>0.90355118964000725</v>
      </c>
      <c r="AB215" s="115">
        <f t="shared" si="58"/>
        <v>-40021264.21137251</v>
      </c>
      <c r="AC215" s="73">
        <f>AB215/SUMIFS(FinParameters!$L$8:$L$39,FinParameters!$B$8:$B$39,Financials!$E215,FinParameters!$C$8:$C$39,Financials!$F215)</f>
        <v>-29758046.531319223</v>
      </c>
      <c r="AD215" s="73">
        <f t="shared" si="59"/>
        <v>-29758046.531319223</v>
      </c>
      <c r="AE215" s="12"/>
      <c r="AF215" s="73">
        <f t="shared" si="60"/>
        <v>110990926.52674766</v>
      </c>
      <c r="AG215" s="73">
        <f t="shared" si="61"/>
        <v>53824185.308543555</v>
      </c>
      <c r="AH215" s="73">
        <f t="shared" si="61"/>
        <v>31173828.251474448</v>
      </c>
      <c r="AI215" s="12">
        <f t="shared" si="62"/>
        <v>0.46227282030401307</v>
      </c>
      <c r="AL215" s="73">
        <f>Summary!G215</f>
        <v>4775324.9763153801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-4787130.6368265757</v>
      </c>
      <c r="AN215" s="20">
        <f>Summary!I215</f>
        <v>7401632.0616669077</v>
      </c>
      <c r="AP215" s="12">
        <v>1</v>
      </c>
    </row>
    <row r="216" spans="1:42" x14ac:dyDescent="0.3">
      <c r="A216">
        <v>212</v>
      </c>
      <c r="B216" t="str">
        <f>Summary!B216</f>
        <v>Snowy Delayed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47184100.035860039</v>
      </c>
      <c r="H216" s="73">
        <f>SUMIFS(AM$5:AM216,$F$5:$F216,$F216,$D$5:$D216,$D216)</f>
        <v>1343.2313374124863</v>
      </c>
      <c r="I216" s="20">
        <f>SUMIFS(AN$5:AN216,$F$5:$F216,$F216,$D$5:$D216,$D216)</f>
        <v>64876780.820081227</v>
      </c>
      <c r="J216" s="73">
        <f t="shared" si="48"/>
        <v>64876780.820081227</v>
      </c>
      <c r="K216" s="73">
        <f t="shared" si="49"/>
        <v>112060880.85594127</v>
      </c>
      <c r="L216" s="73">
        <f t="shared" si="50"/>
        <v>112062224.08727868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52842567.610863492</v>
      </c>
      <c r="Q216" s="73">
        <f>P216/SUMIFS(FinParameters!$H$8:$H$39,FinParameters!$B$8:$B$39,Financials!$E216,FinParameters!$C$8:$C$39,Financials!$F216)</f>
        <v>15104563.047753014</v>
      </c>
      <c r="R216" s="73">
        <f t="shared" si="63"/>
        <v>-14593428.801326668</v>
      </c>
      <c r="S216" s="12">
        <f t="shared" si="52"/>
        <v>-0.21640413989180218</v>
      </c>
      <c r="T216" s="115">
        <f t="shared" si="53"/>
        <v>47184100.035860039</v>
      </c>
      <c r="U216" s="73">
        <f>T216/SUMIFS(FinParameters!$L$8:$L$39,FinParameters!$B$8:$B$39,Financials!$E216,FinParameters!$C$8:$C$39,Financials!$F216)</f>
        <v>35084015.262230292</v>
      </c>
      <c r="V216" s="73">
        <f t="shared" si="54"/>
        <v>35084015.262230292</v>
      </c>
      <c r="W216" s="12"/>
      <c r="X216" s="73">
        <f t="shared" si="55"/>
        <v>100026667.64672354</v>
      </c>
      <c r="Y216" s="73">
        <f t="shared" si="56"/>
        <v>50188578.309983306</v>
      </c>
      <c r="Z216" s="73">
        <f t="shared" si="56"/>
        <v>20490586.460903622</v>
      </c>
      <c r="AA216" s="12">
        <f t="shared" si="57"/>
        <v>0.3038523570654858</v>
      </c>
      <c r="AB216" s="115">
        <f t="shared" si="58"/>
        <v>1343.2313374124863</v>
      </c>
      <c r="AC216" s="73">
        <f>AB216/SUMIFS(FinParameters!$L$8:$L$39,FinParameters!$B$8:$B$39,Financials!$E216,FinParameters!$C$8:$C$39,Financials!$F216)</f>
        <v>998.76756591033484</v>
      </c>
      <c r="AD216" s="73">
        <f t="shared" si="59"/>
        <v>998.76756591033484</v>
      </c>
      <c r="AE216" s="12"/>
      <c r="AF216" s="73">
        <f t="shared" si="60"/>
        <v>100028010.87806095</v>
      </c>
      <c r="AG216" s="73">
        <f t="shared" si="61"/>
        <v>50189577.077549219</v>
      </c>
      <c r="AH216" s="73">
        <f t="shared" si="61"/>
        <v>20491585.228469532</v>
      </c>
      <c r="AI216" s="12">
        <f t="shared" si="62"/>
        <v>0.30386716766544797</v>
      </c>
      <c r="AL216" s="73">
        <f>Summary!G216</f>
        <v>1486281.2137962065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-3.12070369545836E-9</v>
      </c>
      <c r="AN216" s="20">
        <f>Summary!I216</f>
        <v>6533614.3562990483</v>
      </c>
      <c r="AP216" s="12">
        <v>1</v>
      </c>
    </row>
    <row r="217" spans="1:42" x14ac:dyDescent="0.3">
      <c r="A217">
        <v>213</v>
      </c>
      <c r="B217" t="str">
        <f>Summary!B217</f>
        <v>Snowy Delayed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16309229.121437907</v>
      </c>
      <c r="H217" s="73">
        <f>SUMIFS(AM$5:AM217,$F$5:$F217,$F217,$D$5:$D217,$D217)</f>
        <v>37955773.975092135</v>
      </c>
      <c r="I217" s="20">
        <f>SUMIFS(AN$5:AN217,$F$5:$F217,$F217,$D$5:$D217,$D217)</f>
        <v>55318954.575064644</v>
      </c>
      <c r="J217" s="73">
        <f t="shared" si="48"/>
        <v>55318954.575064644</v>
      </c>
      <c r="K217" s="73">
        <f t="shared" si="49"/>
        <v>71628183.696502551</v>
      </c>
      <c r="L217" s="73">
        <f t="shared" si="50"/>
        <v>109583957.67159468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43284741.36584691</v>
      </c>
      <c r="Q217" s="73">
        <f>P217/SUMIFS(FinParameters!$H$8:$H$39,FinParameters!$B$8:$B$39,Financials!$E217,FinParameters!$C$8:$C$39,Financials!$F217)</f>
        <v>12372546.121920625</v>
      </c>
      <c r="R217" s="73">
        <f t="shared" si="63"/>
        <v>-24151255.046343252</v>
      </c>
      <c r="S217" s="12">
        <f t="shared" si="52"/>
        <v>-0.35813595603634502</v>
      </c>
      <c r="T217" s="115">
        <f t="shared" si="53"/>
        <v>16309229.121437907</v>
      </c>
      <c r="U217" s="73">
        <f>T217/SUMIFS(FinParameters!$L$8:$L$39,FinParameters!$B$8:$B$39,Financials!$E217,FinParameters!$C$8:$C$39,Financials!$F217)</f>
        <v>12126823.293797486</v>
      </c>
      <c r="V217" s="73">
        <f t="shared" si="54"/>
        <v>12126823.293797486</v>
      </c>
      <c r="W217" s="12"/>
      <c r="X217" s="73">
        <f t="shared" si="55"/>
        <v>59593970.487284817</v>
      </c>
      <c r="Y217" s="73">
        <f t="shared" si="56"/>
        <v>24499369.415718108</v>
      </c>
      <c r="Z217" s="73">
        <f t="shared" si="56"/>
        <v>-12024431.752545767</v>
      </c>
      <c r="AA217" s="12">
        <f t="shared" si="57"/>
        <v>-0.17830880230565044</v>
      </c>
      <c r="AB217" s="115">
        <f t="shared" si="58"/>
        <v>37955773.975092135</v>
      </c>
      <c r="AC217" s="73">
        <f>AB217/SUMIFS(FinParameters!$L$8:$L$39,FinParameters!$B$8:$B$39,Financials!$E217,FinParameters!$C$8:$C$39,Financials!$F217)</f>
        <v>28222239.110629328</v>
      </c>
      <c r="AD217" s="73">
        <f t="shared" si="59"/>
        <v>28222239.110629328</v>
      </c>
      <c r="AE217" s="12"/>
      <c r="AF217" s="73">
        <f t="shared" si="60"/>
        <v>97549744.462376952</v>
      </c>
      <c r="AG217" s="73">
        <f t="shared" si="61"/>
        <v>52721608.526347436</v>
      </c>
      <c r="AH217" s="73">
        <f t="shared" si="61"/>
        <v>16197807.358083561</v>
      </c>
      <c r="AI217" s="12">
        <f t="shared" si="62"/>
        <v>0.24019526988342302</v>
      </c>
      <c r="AL217" s="73">
        <f>Summary!G217</f>
        <v>-1597617.4745571162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4881244.2729461985</v>
      </c>
      <c r="AN217" s="20">
        <f>Summary!I217</f>
        <v>5648668.0565602761</v>
      </c>
      <c r="AP217" s="12">
        <v>1</v>
      </c>
    </row>
    <row r="218" spans="1:42" x14ac:dyDescent="0.3">
      <c r="A218">
        <v>214</v>
      </c>
      <c r="B218" t="str">
        <f>Summary!B218</f>
        <v>Snowy Delayed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-18186318.775860909</v>
      </c>
      <c r="H218" s="73">
        <f>SUMIFS(AM$5:AM218,$F$5:$F218,$F218,$D$5:$D218,$D218)</f>
        <v>88157063.581569239</v>
      </c>
      <c r="I218" s="20">
        <f>SUMIFS(AN$5:AN218,$F$5:$F218,$F218,$D$5:$D218,$D218)</f>
        <v>43605630.714793444</v>
      </c>
      <c r="J218" s="73">
        <f t="shared" si="48"/>
        <v>43605630.714793444</v>
      </c>
      <c r="K218" s="73">
        <f t="shared" si="49"/>
        <v>25419311.938932534</v>
      </c>
      <c r="L218" s="73">
        <f t="shared" si="50"/>
        <v>113576375.52050178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31571417.505575709</v>
      </c>
      <c r="Q218" s="73">
        <f>P218/SUMIFS(FinParameters!$H$8:$H$39,FinParameters!$B$8:$B$39,Financials!$E218,FinParameters!$C$8:$C$39,Financials!$F218)</f>
        <v>9024399.9824464433</v>
      </c>
      <c r="R218" s="73">
        <f t="shared" si="63"/>
        <v>-35864578.906614453</v>
      </c>
      <c r="S218" s="12">
        <f t="shared" si="52"/>
        <v>-0.5318313781173899</v>
      </c>
      <c r="T218" s="115">
        <f t="shared" si="53"/>
        <v>-18186318.775860909</v>
      </c>
      <c r="U218" s="73">
        <f>T218/SUMIFS(FinParameters!$L$8:$L$39,FinParameters!$B$8:$B$39,Financials!$E218,FinParameters!$C$8:$C$39,Financials!$F218)</f>
        <v>-13522544.353101373</v>
      </c>
      <c r="V218" s="73">
        <f t="shared" si="54"/>
        <v>-13522544.353101373</v>
      </c>
      <c r="W218" s="12"/>
      <c r="X218" s="73">
        <f t="shared" si="55"/>
        <v>13385098.729714802</v>
      </c>
      <c r="Y218" s="73">
        <f t="shared" si="56"/>
        <v>-4498144.3706549294</v>
      </c>
      <c r="Z218" s="73">
        <f t="shared" si="56"/>
        <v>-49387123.259715825</v>
      </c>
      <c r="AA218" s="12">
        <f t="shared" si="57"/>
        <v>-0.73235550577240816</v>
      </c>
      <c r="AB218" s="115">
        <f t="shared" si="58"/>
        <v>88157063.581569239</v>
      </c>
      <c r="AC218" s="73">
        <f>AB218/SUMIFS(FinParameters!$L$8:$L$39,FinParameters!$B$8:$B$39,Financials!$E218,FinParameters!$C$8:$C$39,Financials!$F218)</f>
        <v>65549703.434389263</v>
      </c>
      <c r="AD218" s="73">
        <f t="shared" si="59"/>
        <v>65549703.434389263</v>
      </c>
      <c r="AE218" s="12"/>
      <c r="AF218" s="73">
        <f t="shared" si="60"/>
        <v>101542162.31128404</v>
      </c>
      <c r="AG218" s="73">
        <f t="shared" si="61"/>
        <v>61051559.063734338</v>
      </c>
      <c r="AH218" s="73">
        <f t="shared" si="61"/>
        <v>16162580.174673438</v>
      </c>
      <c r="AI218" s="12">
        <f t="shared" si="62"/>
        <v>0.23967289036381448</v>
      </c>
      <c r="AL218" s="73">
        <f>Summary!G218</f>
        <v>-4842401.2748107798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11315332.85417681</v>
      </c>
      <c r="AN218" s="20">
        <f>Summary!I218</f>
        <v>4576859.2680455297</v>
      </c>
      <c r="AP218" s="12">
        <v>1</v>
      </c>
    </row>
    <row r="219" spans="1:42" x14ac:dyDescent="0.3">
      <c r="A219">
        <v>215</v>
      </c>
      <c r="B219" t="str">
        <f>Summary!B219</f>
        <v>Snowy Delayed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-64130643.060275853</v>
      </c>
      <c r="H219" s="73">
        <f>SUMIFS(AM$5:AM219,$F$5:$F219,$F219,$D$5:$D219,$D219)</f>
        <v>195142632.36412123</v>
      </c>
      <c r="I219" s="20">
        <f>SUMIFS(AN$5:AN219,$F$5:$F219,$F219,$D$5:$D219,$D219)</f>
        <v>26171881.802582256</v>
      </c>
      <c r="J219" s="73">
        <f t="shared" si="48"/>
        <v>26171881.802582256</v>
      </c>
      <c r="K219" s="73">
        <f t="shared" si="49"/>
        <v>-37958761.257693596</v>
      </c>
      <c r="L219" s="73">
        <f t="shared" si="50"/>
        <v>157183871.10642764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14137668.593364524</v>
      </c>
      <c r="Q219" s="73">
        <f>P219/SUMIFS(FinParameters!$H$8:$H$39,FinParameters!$B$8:$B$39,Financials!$E219,FinParameters!$C$8:$C$39,Financials!$F219)</f>
        <v>4041122.8347051665</v>
      </c>
      <c r="R219" s="73">
        <f t="shared" si="63"/>
        <v>-53298327.81882564</v>
      </c>
      <c r="S219" s="12">
        <f t="shared" si="52"/>
        <v>-0.79035427152361459</v>
      </c>
      <c r="T219" s="115">
        <f t="shared" si="53"/>
        <v>-64130643.060275853</v>
      </c>
      <c r="U219" s="73">
        <f>T219/SUMIFS(FinParameters!$L$8:$L$39,FinParameters!$B$8:$B$39,Financials!$E219,FinParameters!$C$8:$C$39,Financials!$F219)</f>
        <v>-47684717.059208192</v>
      </c>
      <c r="V219" s="73">
        <f t="shared" si="54"/>
        <v>-47684717.059208192</v>
      </c>
      <c r="W219" s="12"/>
      <c r="X219" s="73">
        <f t="shared" si="55"/>
        <v>-49992974.466911331</v>
      </c>
      <c r="Y219" s="73">
        <f t="shared" si="56"/>
        <v>-43643594.224503025</v>
      </c>
      <c r="Z219" s="73">
        <f t="shared" si="56"/>
        <v>-100983044.87803383</v>
      </c>
      <c r="AA219" s="12">
        <f t="shared" si="57"/>
        <v>-1.4974650075724172</v>
      </c>
      <c r="AB219" s="115">
        <f t="shared" si="58"/>
        <v>195142632.36412123</v>
      </c>
      <c r="AC219" s="73">
        <f>AB219/SUMIFS(FinParameters!$L$8:$L$39,FinParameters!$B$8:$B$39,Financials!$E219,FinParameters!$C$8:$C$39,Financials!$F219)</f>
        <v>145099452.71757546</v>
      </c>
      <c r="AD219" s="73">
        <f t="shared" si="59"/>
        <v>145099452.71757546</v>
      </c>
      <c r="AE219" s="12"/>
      <c r="AF219" s="73">
        <f t="shared" si="60"/>
        <v>145149657.89720988</v>
      </c>
      <c r="AG219" s="73">
        <f t="shared" si="61"/>
        <v>101455858.49307244</v>
      </c>
      <c r="AH219" s="73">
        <f t="shared" si="61"/>
        <v>44116407.839541629</v>
      </c>
      <c r="AI219" s="12">
        <f t="shared" si="62"/>
        <v>0.65419672262107886</v>
      </c>
      <c r="AL219" s="73">
        <f>Summary!G219</f>
        <v>-8528448.5737847295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23350949.174286555</v>
      </c>
      <c r="AN219" s="20">
        <f>Summary!I219</f>
        <v>3287160.8315097983</v>
      </c>
      <c r="AP219" s="12">
        <v>1</v>
      </c>
    </row>
    <row r="220" spans="1:42" x14ac:dyDescent="0.3">
      <c r="A220">
        <v>216</v>
      </c>
      <c r="B220" t="str">
        <f>Summary!B220</f>
        <v>Snowy Delayed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54238738.224798508</v>
      </c>
      <c r="H220" s="73">
        <f>SUMIFS(AM$5:AM220,$F$5:$F220,$F220,$D$5:$D220,$D220)</f>
        <v>-1896933.5191833084</v>
      </c>
      <c r="I220" s="20">
        <f>SUMIFS(AN$5:AN220,$F$5:$F220,$F220,$D$5:$D220,$D220)</f>
        <v>65354430.878210269</v>
      </c>
      <c r="J220" s="73">
        <f t="shared" si="48"/>
        <v>65354430.878210269</v>
      </c>
      <c r="K220" s="73">
        <f t="shared" si="49"/>
        <v>119593169.10300878</v>
      </c>
      <c r="L220" s="73">
        <f t="shared" si="50"/>
        <v>117696235.58382547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53320217.668992534</v>
      </c>
      <c r="Q220" s="73">
        <f>P220/SUMIFS(FinParameters!$H$8:$H$39,FinParameters!$B$8:$B$39,Financials!$E220,FinParameters!$C$8:$C$39,Financials!$F220)</f>
        <v>15241094.93376776</v>
      </c>
      <c r="R220" s="73">
        <f t="shared" si="63"/>
        <v>-14115778.743197626</v>
      </c>
      <c r="S220" s="12">
        <f t="shared" si="52"/>
        <v>-0.2093211266119287</v>
      </c>
      <c r="T220" s="115">
        <f t="shared" si="53"/>
        <v>54238738.224798508</v>
      </c>
      <c r="U220" s="73">
        <f>T220/SUMIFS(FinParameters!$L$8:$L$39,FinParameters!$B$8:$B$39,Financials!$E220,FinParameters!$C$8:$C$39,Financials!$F220)</f>
        <v>40329533.004480869</v>
      </c>
      <c r="V220" s="73">
        <f t="shared" si="54"/>
        <v>40329533.004480869</v>
      </c>
      <c r="W220" s="12"/>
      <c r="X220" s="73">
        <f t="shared" si="55"/>
        <v>107558955.89379105</v>
      </c>
      <c r="Y220" s="73">
        <f t="shared" si="56"/>
        <v>55570627.938248627</v>
      </c>
      <c r="Z220" s="73">
        <f t="shared" si="56"/>
        <v>26213754.261283241</v>
      </c>
      <c r="AA220" s="12">
        <f t="shared" si="57"/>
        <v>0.38872050026600746</v>
      </c>
      <c r="AB220" s="115">
        <f t="shared" si="58"/>
        <v>-1896933.5191833084</v>
      </c>
      <c r="AC220" s="73">
        <f>AB220/SUMIFS(FinParameters!$L$8:$L$39,FinParameters!$B$8:$B$39,Financials!$E220,FinParameters!$C$8:$C$39,Financials!$F220)</f>
        <v>-1410476.0817284568</v>
      </c>
      <c r="AD220" s="73">
        <f t="shared" si="59"/>
        <v>-1410476.0817284568</v>
      </c>
      <c r="AE220" s="12"/>
      <c r="AF220" s="73">
        <f t="shared" si="60"/>
        <v>105662022.37460774</v>
      </c>
      <c r="AG220" s="73">
        <f t="shared" si="61"/>
        <v>54160151.856520168</v>
      </c>
      <c r="AH220" s="73">
        <f t="shared" si="61"/>
        <v>24803278.179554783</v>
      </c>
      <c r="AI220" s="12">
        <f t="shared" si="62"/>
        <v>0.36780472595005931</v>
      </c>
      <c r="AL220" s="73">
        <f>Summary!G220</f>
        <v>1719772.0469739402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-50243.789388454883</v>
      </c>
      <c r="AN220" s="20">
        <f>Summary!I220</f>
        <v>6535647.3831156045</v>
      </c>
      <c r="AP220" s="12">
        <v>1</v>
      </c>
    </row>
    <row r="221" spans="1:42" x14ac:dyDescent="0.3">
      <c r="A221">
        <v>217</v>
      </c>
      <c r="B221" t="str">
        <f>Summary!B221</f>
        <v>Snowy Delayed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264248470.18655324</v>
      </c>
      <c r="H221" s="73">
        <f>SUMIFS(AM$5:AM221,$F$5:$F221,$F221,$D$5:$D221,$D221)</f>
        <v>-248954120.52832103</v>
      </c>
      <c r="I221" s="20">
        <f>SUMIFS(AN$5:AN221,$F$5:$F221,$F221,$D$5:$D221,$D221)</f>
        <v>132443259.39038686</v>
      </c>
      <c r="J221" s="73">
        <f t="shared" si="48"/>
        <v>132443259.39038686</v>
      </c>
      <c r="K221" s="73">
        <f t="shared" si="49"/>
        <v>396691729.57694012</v>
      </c>
      <c r="L221" s="73">
        <f t="shared" si="50"/>
        <v>147737609.04861909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119319440.85093869</v>
      </c>
      <c r="Q221" s="73">
        <f>P221/SUMIFS(FinParameters!$H$8:$H$39,FinParameters!$B$8:$B$39,Financials!$E221,FinParameters!$C$8:$C$39,Financials!$F221)</f>
        <v>30726456.978343338</v>
      </c>
      <c r="R221" s="73">
        <f t="shared" si="63"/>
        <v>50850233.986006513</v>
      </c>
      <c r="S221" s="12">
        <f t="shared" si="52"/>
        <v>0.74267303966756537</v>
      </c>
      <c r="T221" s="115">
        <f t="shared" si="53"/>
        <v>264248470.18655324</v>
      </c>
      <c r="U221" s="73">
        <f>T221/SUMIFS(FinParameters!$L$8:$L$39,FinParameters!$B$8:$B$39,Financials!$E221,FinParameters!$C$8:$C$39,Financials!$F221)</f>
        <v>191691224.50871363</v>
      </c>
      <c r="V221" s="73">
        <f t="shared" si="54"/>
        <v>191691224.50871363</v>
      </c>
      <c r="W221" s="12"/>
      <c r="X221" s="73">
        <f t="shared" si="55"/>
        <v>383567911.03749192</v>
      </c>
      <c r="Y221" s="73">
        <f t="shared" si="56"/>
        <v>222417681.48705697</v>
      </c>
      <c r="Z221" s="73">
        <f t="shared" si="56"/>
        <v>242541458.49472016</v>
      </c>
      <c r="AA221" s="12">
        <f t="shared" si="57"/>
        <v>3.5423436256998975</v>
      </c>
      <c r="AB221" s="115">
        <f t="shared" si="58"/>
        <v>-248954120.52832103</v>
      </c>
      <c r="AC221" s="73">
        <f>AB221/SUMIFS(FinParameters!$L$8:$L$39,FinParameters!$B$8:$B$39,Financials!$E221,FinParameters!$C$8:$C$39,Financials!$F221)</f>
        <v>-180596391.6342558</v>
      </c>
      <c r="AD221" s="73">
        <f t="shared" si="59"/>
        <v>-180596391.6342558</v>
      </c>
      <c r="AE221" s="12"/>
      <c r="AF221" s="73">
        <f t="shared" si="60"/>
        <v>134613790.50917089</v>
      </c>
      <c r="AG221" s="73">
        <f t="shared" si="61"/>
        <v>41821289.852801174</v>
      </c>
      <c r="AH221" s="73">
        <f t="shared" si="61"/>
        <v>61945066.860464364</v>
      </c>
      <c r="AI221" s="12">
        <f t="shared" si="62"/>
        <v>0.90471424596259964</v>
      </c>
      <c r="AL221" s="73">
        <f>Summary!G221</f>
        <v>20857231.503883164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-24557244.205545213</v>
      </c>
      <c r="AN221" s="20">
        <f>Summary!I221</f>
        <v>11683438.221812567</v>
      </c>
      <c r="AP221" s="12">
        <v>1</v>
      </c>
    </row>
    <row r="222" spans="1:42" x14ac:dyDescent="0.3">
      <c r="A222">
        <v>218</v>
      </c>
      <c r="B222" t="str">
        <f>Summary!B222</f>
        <v>Snowy Delayed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158488849.73999858</v>
      </c>
      <c r="H222" s="73">
        <f>SUMIFS(AM$5:AM222,$F$5:$F222,$F222,$D$5:$D222,$D222)</f>
        <v>-109410244.25366512</v>
      </c>
      <c r="I222" s="20">
        <f>SUMIFS(AN$5:AN222,$F$5:$F222,$F222,$D$5:$D222,$D222)</f>
        <v>97757395.348196238</v>
      </c>
      <c r="J222" s="73">
        <f t="shared" si="48"/>
        <v>97757395.348196238</v>
      </c>
      <c r="K222" s="73">
        <f t="shared" si="49"/>
        <v>256246245.08819482</v>
      </c>
      <c r="L222" s="73">
        <f t="shared" si="50"/>
        <v>146836000.8345297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84633576.808748066</v>
      </c>
      <c r="Q222" s="73">
        <f>P222/SUMIFS(FinParameters!$H$8:$H$39,FinParameters!$B$8:$B$39,Financials!$E222,FinParameters!$C$8:$C$39,Financials!$F222)</f>
        <v>21794352.522871848</v>
      </c>
      <c r="R222" s="73">
        <f t="shared" si="63"/>
        <v>16164369.943815887</v>
      </c>
      <c r="S222" s="12">
        <f t="shared" si="52"/>
        <v>0.23608233078707941</v>
      </c>
      <c r="T222" s="115">
        <f t="shared" si="53"/>
        <v>158488849.73999858</v>
      </c>
      <c r="U222" s="73">
        <f>T222/SUMIFS(FinParameters!$L$8:$L$39,FinParameters!$B$8:$B$39,Financials!$E222,FinParameters!$C$8:$C$39,Financials!$F222)</f>
        <v>114971040.91535375</v>
      </c>
      <c r="V222" s="73">
        <f t="shared" si="54"/>
        <v>114971040.91535375</v>
      </c>
      <c r="W222" s="12"/>
      <c r="X222" s="73">
        <f t="shared" si="55"/>
        <v>243122426.54874665</v>
      </c>
      <c r="Y222" s="73">
        <f t="shared" si="56"/>
        <v>136765393.4382256</v>
      </c>
      <c r="Z222" s="73">
        <f t="shared" si="56"/>
        <v>131135410.85916963</v>
      </c>
      <c r="AA222" s="12">
        <f t="shared" si="57"/>
        <v>1.9152465299891352</v>
      </c>
      <c r="AB222" s="115">
        <f t="shared" si="58"/>
        <v>-109410244.25366512</v>
      </c>
      <c r="AC222" s="73">
        <f>AB222/SUMIFS(FinParameters!$L$8:$L$39,FinParameters!$B$8:$B$39,Financials!$E222,FinParameters!$C$8:$C$39,Financials!$F222)</f>
        <v>-79368420.486885235</v>
      </c>
      <c r="AD222" s="73">
        <f t="shared" si="59"/>
        <v>-79368420.486885235</v>
      </c>
      <c r="AE222" s="12"/>
      <c r="AF222" s="73">
        <f t="shared" si="60"/>
        <v>133712182.29508153</v>
      </c>
      <c r="AG222" s="73">
        <f t="shared" si="61"/>
        <v>57396972.951340362</v>
      </c>
      <c r="AH222" s="73">
        <f t="shared" si="61"/>
        <v>51766990.372284397</v>
      </c>
      <c r="AI222" s="12">
        <f t="shared" si="62"/>
        <v>0.75606236354401024</v>
      </c>
      <c r="AL222" s="73">
        <f>Summary!G222</f>
        <v>11537609.481098413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-11671431.516852535</v>
      </c>
      <c r="AN222" s="20">
        <f>Summary!I222</f>
        <v>8978042.1510987505</v>
      </c>
      <c r="AP222" s="12">
        <v>1</v>
      </c>
    </row>
    <row r="223" spans="1:42" x14ac:dyDescent="0.3">
      <c r="A223">
        <v>219</v>
      </c>
      <c r="B223" t="str">
        <f>Summary!B223</f>
        <v>Snowy Delayed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96111464.235352799</v>
      </c>
      <c r="H223" s="73">
        <f>SUMIFS(AM$5:AM223,$F$5:$F223,$F223,$D$5:$D223,$D223)</f>
        <v>-45013954.22225064</v>
      </c>
      <c r="I223" s="20">
        <f>SUMIFS(AN$5:AN223,$F$5:$F223,$F223,$D$5:$D223,$D223)</f>
        <v>82749393.637504652</v>
      </c>
      <c r="J223" s="73">
        <f t="shared" si="48"/>
        <v>82749393.637504652</v>
      </c>
      <c r="K223" s="73">
        <f t="shared" si="49"/>
        <v>178860857.87285745</v>
      </c>
      <c r="L223" s="73">
        <f t="shared" si="50"/>
        <v>133846903.65060681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69625575.09805648</v>
      </c>
      <c r="Q223" s="73">
        <f>P223/SUMIFS(FinParameters!$H$8:$H$39,FinParameters!$B$8:$B$39,Financials!$E223,FinParameters!$C$8:$C$39,Financials!$F223)</f>
        <v>17929578.135682449</v>
      </c>
      <c r="R223" s="73">
        <f t="shared" si="63"/>
        <v>1156368.2331243018</v>
      </c>
      <c r="S223" s="12">
        <f t="shared" si="52"/>
        <v>1.6888880214509364E-2</v>
      </c>
      <c r="T223" s="115">
        <f t="shared" si="53"/>
        <v>96111464.235352799</v>
      </c>
      <c r="U223" s="73">
        <f>T223/SUMIFS(FinParameters!$L$8:$L$39,FinParameters!$B$8:$B$39,Financials!$E223,FinParameters!$C$8:$C$39,Financials!$F223)</f>
        <v>69721214.490261734</v>
      </c>
      <c r="V223" s="73">
        <f t="shared" si="54"/>
        <v>69721214.490261734</v>
      </c>
      <c r="W223" s="12"/>
      <c r="X223" s="73">
        <f t="shared" si="55"/>
        <v>165737039.33340928</v>
      </c>
      <c r="Y223" s="73">
        <f t="shared" si="56"/>
        <v>87650792.625944182</v>
      </c>
      <c r="Z223" s="73">
        <f t="shared" si="56"/>
        <v>70877582.723386034</v>
      </c>
      <c r="AA223" s="12">
        <f t="shared" si="57"/>
        <v>1.0351745838564306</v>
      </c>
      <c r="AB223" s="115">
        <f t="shared" si="58"/>
        <v>-45013954.22225064</v>
      </c>
      <c r="AC223" s="73">
        <f>AB223/SUMIFS(FinParameters!$L$8:$L$39,FinParameters!$B$8:$B$39,Financials!$E223,FinParameters!$C$8:$C$39,Financials!$F223)</f>
        <v>-32654039.581575204</v>
      </c>
      <c r="AD223" s="73">
        <f t="shared" si="59"/>
        <v>-32654039.581575204</v>
      </c>
      <c r="AE223" s="12"/>
      <c r="AF223" s="73">
        <f t="shared" si="60"/>
        <v>120723085.11115864</v>
      </c>
      <c r="AG223" s="73">
        <f t="shared" si="61"/>
        <v>54996753.044368982</v>
      </c>
      <c r="AH223" s="73">
        <f t="shared" si="61"/>
        <v>38223543.141810834</v>
      </c>
      <c r="AI223" s="12">
        <f t="shared" si="62"/>
        <v>0.55825888588447714</v>
      </c>
      <c r="AL223" s="73">
        <f>Summary!G223</f>
        <v>7810278.0407031728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-4992690.010878128</v>
      </c>
      <c r="AN223" s="20">
        <f>Summary!I223</f>
        <v>8004175.8848163839</v>
      </c>
      <c r="AP223" s="12">
        <v>1</v>
      </c>
    </row>
    <row r="224" spans="1:42" x14ac:dyDescent="0.3">
      <c r="A224">
        <v>220</v>
      </c>
      <c r="B224" t="str">
        <f>Summary!B224</f>
        <v>Snowy Delayed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51578371.43313732</v>
      </c>
      <c r="H224" s="73">
        <f>SUMIFS(AM$5:AM224,$F$5:$F224,$F224,$D$5:$D224,$D224)</f>
        <v>172901.63277600621</v>
      </c>
      <c r="I224" s="20">
        <f>SUMIFS(AN$5:AN224,$F$5:$F224,$F224,$D$5:$D224,$D224)</f>
        <v>71993441.140973359</v>
      </c>
      <c r="J224" s="73">
        <f t="shared" si="48"/>
        <v>71993441.140973359</v>
      </c>
      <c r="K224" s="73">
        <f t="shared" si="49"/>
        <v>123571812.57411069</v>
      </c>
      <c r="L224" s="73">
        <f t="shared" si="50"/>
        <v>123744714.20688668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58869622.601525187</v>
      </c>
      <c r="Q224" s="73">
        <f>P224/SUMIFS(FinParameters!$H$8:$H$39,FinParameters!$B$8:$B$39,Financials!$E224,FinParameters!$C$8:$C$39,Financials!$F224)</f>
        <v>15159767.036260311</v>
      </c>
      <c r="R224" s="73">
        <f t="shared" si="63"/>
        <v>-9599584.263406992</v>
      </c>
      <c r="S224" s="12">
        <f t="shared" si="52"/>
        <v>-0.14020294235836409</v>
      </c>
      <c r="T224" s="115">
        <f t="shared" si="53"/>
        <v>51578371.43313732</v>
      </c>
      <c r="U224" s="73">
        <f>T224/SUMIFS(FinParameters!$L$8:$L$39,FinParameters!$B$8:$B$39,Financials!$E224,FinParameters!$C$8:$C$39,Financials!$F224)</f>
        <v>37416001.580645941</v>
      </c>
      <c r="V224" s="73">
        <f t="shared" si="54"/>
        <v>37416001.580645941</v>
      </c>
      <c r="W224" s="12"/>
      <c r="X224" s="73">
        <f t="shared" si="55"/>
        <v>110447994.03466251</v>
      </c>
      <c r="Y224" s="73">
        <f t="shared" si="56"/>
        <v>52575768.616906255</v>
      </c>
      <c r="Z224" s="73">
        <f t="shared" si="56"/>
        <v>27816417.317238949</v>
      </c>
      <c r="AA224" s="12">
        <f t="shared" si="57"/>
        <v>0.40626171370893538</v>
      </c>
      <c r="AB224" s="115">
        <f t="shared" si="58"/>
        <v>172901.63277600621</v>
      </c>
      <c r="AC224" s="73">
        <f>AB224/SUMIFS(FinParameters!$L$8:$L$39,FinParameters!$B$8:$B$39,Financials!$E224,FinParameters!$C$8:$C$39,Financials!$F224)</f>
        <v>125426.36739955342</v>
      </c>
      <c r="AD224" s="73">
        <f t="shared" si="59"/>
        <v>125426.36739955342</v>
      </c>
      <c r="AE224" s="12"/>
      <c r="AF224" s="73">
        <f t="shared" si="60"/>
        <v>110620895.66743852</v>
      </c>
      <c r="AG224" s="73">
        <f t="shared" si="61"/>
        <v>52701194.984305806</v>
      </c>
      <c r="AH224" s="73">
        <f t="shared" si="61"/>
        <v>27941843.684638504</v>
      </c>
      <c r="AI224" s="12">
        <f t="shared" si="62"/>
        <v>0.40809357905603921</v>
      </c>
      <c r="AL224" s="73">
        <f>Summary!G224</f>
        <v>4394271.3972772807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171558.40143859372</v>
      </c>
      <c r="AN224" s="20">
        <f>Summary!I224</f>
        <v>7116660.3208921403</v>
      </c>
      <c r="AP224" s="12">
        <v>1</v>
      </c>
    </row>
    <row r="225" spans="1:42" x14ac:dyDescent="0.3">
      <c r="A225">
        <v>221</v>
      </c>
      <c r="B225" t="str">
        <f>Summary!B225</f>
        <v>Snowy Delayed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16699539.029597141</v>
      </c>
      <c r="H225" s="73">
        <f>SUMIFS(AM$5:AM225,$F$5:$F225,$F225,$D$5:$D225,$D225)</f>
        <v>43629751.649339601</v>
      </c>
      <c r="I225" s="20">
        <f>SUMIFS(AN$5:AN225,$F$5:$F225,$F225,$D$5:$D225,$D225)</f>
        <v>61374115.533548221</v>
      </c>
      <c r="J225" s="73">
        <f t="shared" si="48"/>
        <v>61374115.533548221</v>
      </c>
      <c r="K225" s="73">
        <f t="shared" si="49"/>
        <v>78073654.563145369</v>
      </c>
      <c r="L225" s="73">
        <f t="shared" si="50"/>
        <v>121703406.21248496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48250296.994100049</v>
      </c>
      <c r="Q225" s="73">
        <f>P225/SUMIFS(FinParameters!$H$8:$H$39,FinParameters!$B$8:$B$39,Financials!$E225,FinParameters!$C$8:$C$39,Financials!$F225)</f>
        <v>12425139.308468698</v>
      </c>
      <c r="R225" s="73">
        <f t="shared" si="63"/>
        <v>-20218909.87083213</v>
      </c>
      <c r="S225" s="12">
        <f t="shared" si="52"/>
        <v>-0.29529931478127919</v>
      </c>
      <c r="T225" s="115">
        <f t="shared" si="53"/>
        <v>16699539.029597141</v>
      </c>
      <c r="U225" s="73">
        <f>T225/SUMIFS(FinParameters!$L$8:$L$39,FinParameters!$B$8:$B$39,Financials!$E225,FinParameters!$C$8:$C$39,Financials!$F225)</f>
        <v>12114185.87609832</v>
      </c>
      <c r="V225" s="73">
        <f t="shared" si="54"/>
        <v>12114185.87609832</v>
      </c>
      <c r="W225" s="12"/>
      <c r="X225" s="73">
        <f t="shared" si="55"/>
        <v>64949836.023697197</v>
      </c>
      <c r="Y225" s="73">
        <f t="shared" si="56"/>
        <v>24539325.184567019</v>
      </c>
      <c r="Z225" s="73">
        <f t="shared" si="56"/>
        <v>-8104723.9947338104</v>
      </c>
      <c r="AA225" s="12">
        <f t="shared" si="57"/>
        <v>-0.11837035020314805</v>
      </c>
      <c r="AB225" s="115">
        <f t="shared" si="58"/>
        <v>43629751.649339601</v>
      </c>
      <c r="AC225" s="73">
        <f>AB225/SUMIFS(FinParameters!$L$8:$L$39,FinParameters!$B$8:$B$39,Financials!$E225,FinParameters!$C$8:$C$39,Financials!$F225)</f>
        <v>31649910.831152901</v>
      </c>
      <c r="AD225" s="73">
        <f t="shared" si="59"/>
        <v>31649910.831152901</v>
      </c>
      <c r="AE225" s="12"/>
      <c r="AF225" s="73">
        <f t="shared" si="60"/>
        <v>108579587.6730368</v>
      </c>
      <c r="AG225" s="73">
        <f t="shared" si="61"/>
        <v>56189236.01571992</v>
      </c>
      <c r="AH225" s="73">
        <f t="shared" si="61"/>
        <v>23545186.836419091</v>
      </c>
      <c r="AI225" s="12">
        <f t="shared" si="62"/>
        <v>0.3438799412831845</v>
      </c>
      <c r="AL225" s="73">
        <f>Summary!G225</f>
        <v>390309.90815923456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5673977.6742474698</v>
      </c>
      <c r="AN225" s="20">
        <f>Summary!I225</f>
        <v>6055160.9584835768</v>
      </c>
      <c r="AP225" s="12">
        <v>1</v>
      </c>
    </row>
    <row r="226" spans="1:42" x14ac:dyDescent="0.3">
      <c r="A226">
        <v>222</v>
      </c>
      <c r="B226" t="str">
        <f>Summary!B226</f>
        <v>Snowy Delayed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-22161173.731043071</v>
      </c>
      <c r="H226" s="73">
        <f>SUMIFS(AM$5:AM226,$F$5:$F226,$F226,$D$5:$D226,$D226)</f>
        <v>101326760.7958753</v>
      </c>
      <c r="I226" s="20">
        <f>SUMIFS(AN$5:AN226,$F$5:$F226,$F226,$D$5:$D226,$D226)</f>
        <v>48379304.069391534</v>
      </c>
      <c r="J226" s="73">
        <f t="shared" si="48"/>
        <v>48379304.069391534</v>
      </c>
      <c r="K226" s="73">
        <f t="shared" si="49"/>
        <v>26218130.338348463</v>
      </c>
      <c r="L226" s="73">
        <f t="shared" si="50"/>
        <v>127544891.13422376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35255485.529943362</v>
      </c>
      <c r="Q226" s="73">
        <f>P226/SUMIFS(FinParameters!$H$8:$H$39,FinParameters!$B$8:$B$39,Financials!$E226,FinParameters!$C$8:$C$39,Financials!$F226)</f>
        <v>9078790.1088114139</v>
      </c>
      <c r="R226" s="73">
        <f t="shared" si="63"/>
        <v>-33213721.334988818</v>
      </c>
      <c r="S226" s="12">
        <f t="shared" si="52"/>
        <v>-0.48508990911065836</v>
      </c>
      <c r="T226" s="115">
        <f t="shared" si="53"/>
        <v>-22161173.731043071</v>
      </c>
      <c r="U226" s="73">
        <f>T226/SUMIFS(FinParameters!$L$8:$L$39,FinParameters!$B$8:$B$39,Financials!$E226,FinParameters!$C$8:$C$39,Financials!$F226)</f>
        <v>-16076166.972905928</v>
      </c>
      <c r="V226" s="73">
        <f t="shared" si="54"/>
        <v>-16076166.972905928</v>
      </c>
      <c r="W226" s="12"/>
      <c r="X226" s="73">
        <f t="shared" si="55"/>
        <v>13094311.798900288</v>
      </c>
      <c r="Y226" s="73">
        <f t="shared" si="56"/>
        <v>-6997376.8640945144</v>
      </c>
      <c r="Z226" s="73">
        <f t="shared" si="56"/>
        <v>-49289888.307894744</v>
      </c>
      <c r="AA226" s="12">
        <f t="shared" si="57"/>
        <v>-0.71988402618899783</v>
      </c>
      <c r="AB226" s="115">
        <f t="shared" si="58"/>
        <v>101326760.7958753</v>
      </c>
      <c r="AC226" s="73">
        <f>AB226/SUMIFS(FinParameters!$L$8:$L$39,FinParameters!$B$8:$B$39,Financials!$E226,FinParameters!$C$8:$C$39,Financials!$F226)</f>
        <v>73504496.880342767</v>
      </c>
      <c r="AD226" s="73">
        <f t="shared" si="59"/>
        <v>73504496.880342767</v>
      </c>
      <c r="AE226" s="12"/>
      <c r="AF226" s="73">
        <f t="shared" si="60"/>
        <v>114421072.59477559</v>
      </c>
      <c r="AG226" s="73">
        <f t="shared" si="61"/>
        <v>66507120.016248256</v>
      </c>
      <c r="AH226" s="73">
        <f t="shared" si="61"/>
        <v>24214608.572448023</v>
      </c>
      <c r="AI226" s="12">
        <f t="shared" si="62"/>
        <v>0.35365691646196068</v>
      </c>
      <c r="AL226" s="73">
        <f>Summary!G226</f>
        <v>-3974854.9551821616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13169697.214306053</v>
      </c>
      <c r="AN226" s="20">
        <f>Summary!I226</f>
        <v>4773673.3545980863</v>
      </c>
      <c r="AP226" s="12">
        <v>1</v>
      </c>
    </row>
    <row r="227" spans="1:42" x14ac:dyDescent="0.3">
      <c r="A227">
        <v>223</v>
      </c>
      <c r="B227" t="str">
        <f>Summary!B227</f>
        <v>Snowy Delayed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-72586298.554192677</v>
      </c>
      <c r="H227" s="73">
        <f>SUMIFS(AM$5:AM227,$F$5:$F227,$F227,$D$5:$D227,$D227)</f>
        <v>223400557.58485439</v>
      </c>
      <c r="I227" s="20">
        <f>SUMIFS(AN$5:AN227,$F$5:$F227,$F227,$D$5:$D227,$D227)</f>
        <v>29532612.766923144</v>
      </c>
      <c r="J227" s="73">
        <f t="shared" si="48"/>
        <v>29532612.766923144</v>
      </c>
      <c r="K227" s="73">
        <f t="shared" si="49"/>
        <v>-43053685.787269533</v>
      </c>
      <c r="L227" s="73">
        <f t="shared" si="50"/>
        <v>180346871.79758483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16408794.227474969</v>
      </c>
      <c r="Q227" s="73">
        <f>P227/SUMIFS(FinParameters!$H$8:$H$39,FinParameters!$B$8:$B$39,Financials!$E227,FinParameters!$C$8:$C$39,Financials!$F227)</f>
        <v>4225498.4292698493</v>
      </c>
      <c r="R227" s="73">
        <f t="shared" si="63"/>
        <v>-52060412.637457207</v>
      </c>
      <c r="S227" s="12">
        <f t="shared" si="52"/>
        <v>-0.76034782672677559</v>
      </c>
      <c r="T227" s="115">
        <f t="shared" si="53"/>
        <v>-72586298.554192677</v>
      </c>
      <c r="U227" s="73">
        <f>T227/SUMIFS(FinParameters!$L$8:$L$39,FinParameters!$B$8:$B$39,Financials!$E227,FinParameters!$C$8:$C$39,Financials!$F227)</f>
        <v>-52655579.964512922</v>
      </c>
      <c r="V227" s="73">
        <f t="shared" si="54"/>
        <v>-52655579.964512922</v>
      </c>
      <c r="W227" s="12"/>
      <c r="X227" s="73">
        <f t="shared" si="55"/>
        <v>-56177504.326717705</v>
      </c>
      <c r="Y227" s="73">
        <f t="shared" si="56"/>
        <v>-48430081.535243072</v>
      </c>
      <c r="Z227" s="73">
        <f t="shared" si="56"/>
        <v>-104715992.60197014</v>
      </c>
      <c r="AA227" s="12">
        <f t="shared" si="57"/>
        <v>-1.5293881351443321</v>
      </c>
      <c r="AB227" s="115">
        <f t="shared" si="58"/>
        <v>223400557.58485439</v>
      </c>
      <c r="AC227" s="73">
        <f>AB227/SUMIFS(FinParameters!$L$8:$L$39,FinParameters!$B$8:$B$39,Financials!$E227,FinParameters!$C$8:$C$39,Financials!$F227)</f>
        <v>162059316.40450913</v>
      </c>
      <c r="AD227" s="73">
        <f t="shared" si="59"/>
        <v>162059316.40450913</v>
      </c>
      <c r="AE227" s="12"/>
      <c r="AF227" s="73">
        <f t="shared" si="60"/>
        <v>167223053.25813669</v>
      </c>
      <c r="AG227" s="73">
        <f t="shared" si="61"/>
        <v>113629234.86926606</v>
      </c>
      <c r="AH227" s="73">
        <f t="shared" si="61"/>
        <v>57343323.802538991</v>
      </c>
      <c r="AI227" s="12">
        <f t="shared" si="62"/>
        <v>0.8375053024297332</v>
      </c>
      <c r="AL227" s="73">
        <f>Summary!G227</f>
        <v>-8455655.4939168263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28257925.220733158</v>
      </c>
      <c r="AN227" s="20">
        <f>Summary!I227</f>
        <v>3360730.9643408866</v>
      </c>
      <c r="AP227" s="12">
        <v>1</v>
      </c>
    </row>
    <row r="228" spans="1:42" x14ac:dyDescent="0.3">
      <c r="A228">
        <v>224</v>
      </c>
      <c r="B228" t="str">
        <f>Summary!B228</f>
        <v>Snowy Delayed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58338934.060294352</v>
      </c>
      <c r="H228" s="73">
        <f>SUMIFS(AM$5:AM228,$F$5:$F228,$F228,$D$5:$D228,$D228)</f>
        <v>-1478200.4167904118</v>
      </c>
      <c r="I228" s="20">
        <f>SUMIFS(AN$5:AN228,$F$5:$F228,$F228,$D$5:$D228,$D228)</f>
        <v>72363309.671656728</v>
      </c>
      <c r="J228" s="73">
        <f t="shared" si="48"/>
        <v>72363309.671656728</v>
      </c>
      <c r="K228" s="73">
        <f t="shared" si="49"/>
        <v>130702243.73195109</v>
      </c>
      <c r="L228" s="73">
        <f t="shared" si="50"/>
        <v>129224043.31516066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59239491.132208556</v>
      </c>
      <c r="Q228" s="73">
        <f>P228/SUMIFS(FinParameters!$H$8:$H$39,FinParameters!$B$8:$B$39,Financials!$E228,FinParameters!$C$8:$C$39,Financials!$F228)</f>
        <v>15255013.455575023</v>
      </c>
      <c r="R228" s="73">
        <f t="shared" si="63"/>
        <v>-9229715.7327236235</v>
      </c>
      <c r="S228" s="12">
        <f t="shared" si="52"/>
        <v>-0.13480097339130709</v>
      </c>
      <c r="T228" s="115">
        <f t="shared" si="53"/>
        <v>58338934.060294352</v>
      </c>
      <c r="U228" s="73">
        <f>T228/SUMIFS(FinParameters!$L$8:$L$39,FinParameters!$B$8:$B$39,Financials!$E228,FinParameters!$C$8:$C$39,Financials!$F228)</f>
        <v>42320251.46127031</v>
      </c>
      <c r="V228" s="73">
        <f t="shared" si="54"/>
        <v>42320251.46127031</v>
      </c>
      <c r="W228" s="12"/>
      <c r="X228" s="73">
        <f t="shared" si="55"/>
        <v>117578425.19250292</v>
      </c>
      <c r="Y228" s="73">
        <f t="shared" si="56"/>
        <v>57575264.916845337</v>
      </c>
      <c r="Z228" s="73">
        <f t="shared" si="56"/>
        <v>33090535.728546686</v>
      </c>
      <c r="AA228" s="12">
        <f t="shared" si="57"/>
        <v>0.48329077031407297</v>
      </c>
      <c r="AB228" s="115">
        <f t="shared" si="58"/>
        <v>-1478200.4167904118</v>
      </c>
      <c r="AC228" s="73">
        <f>AB228/SUMIFS(FinParameters!$L$8:$L$39,FinParameters!$B$8:$B$39,Financials!$E228,FinParameters!$C$8:$C$39,Financials!$F228)</f>
        <v>-1072316.7016399403</v>
      </c>
      <c r="AD228" s="73">
        <f t="shared" si="59"/>
        <v>-1072316.7016399403</v>
      </c>
      <c r="AE228" s="12"/>
      <c r="AF228" s="73">
        <f t="shared" si="60"/>
        <v>116100224.7757125</v>
      </c>
      <c r="AG228" s="73">
        <f t="shared" si="61"/>
        <v>56502948.215205394</v>
      </c>
      <c r="AH228" s="73">
        <f t="shared" si="61"/>
        <v>32018219.026906747</v>
      </c>
      <c r="AI228" s="12">
        <f t="shared" si="62"/>
        <v>0.46762947159689522</v>
      </c>
      <c r="AL228" s="73">
        <f>Summary!G228</f>
        <v>4100195.8354958459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418733.10239289654</v>
      </c>
      <c r="AN228" s="20">
        <f>Summary!I228</f>
        <v>7008878.7934464626</v>
      </c>
      <c r="AP228" s="12">
        <v>1</v>
      </c>
    </row>
    <row r="229" spans="1:42" x14ac:dyDescent="0.3">
      <c r="A229">
        <v>225</v>
      </c>
      <c r="B229" t="str">
        <f>Summary!B229</f>
        <v>Snowy Delayed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285141414.47292459</v>
      </c>
      <c r="H229" s="73">
        <f>SUMIFS(AM$5:AM229,$F$5:$F229,$F229,$D$5:$D229,$D229)</f>
        <v>-274722649.8397432</v>
      </c>
      <c r="I229" s="20">
        <f>SUMIFS(AN$5:AN229,$F$5:$F229,$F229,$D$5:$D229,$D229)</f>
        <v>144015857.81588924</v>
      </c>
      <c r="J229" s="73">
        <f t="shared" si="48"/>
        <v>144015857.81588924</v>
      </c>
      <c r="K229" s="73">
        <f t="shared" si="49"/>
        <v>429157272.28881383</v>
      </c>
      <c r="L229" s="73">
        <f t="shared" si="50"/>
        <v>154434622.44907063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129775193.81295486</v>
      </c>
      <c r="Q229" s="73">
        <f>P229/SUMIFS(FinParameters!$H$8:$H$39,FinParameters!$B$8:$B$39,Financials!$E229,FinParameters!$C$8:$C$39,Financials!$F229)</f>
        <v>30107173.349667571</v>
      </c>
      <c r="R229" s="73">
        <f t="shared" si="63"/>
        <v>60454266.972044155</v>
      </c>
      <c r="S229" s="12">
        <f t="shared" si="52"/>
        <v>0.87209259493579405</v>
      </c>
      <c r="T229" s="115">
        <f t="shared" si="53"/>
        <v>285141414.47292459</v>
      </c>
      <c r="U229" s="73">
        <f>T229/SUMIFS(FinParameters!$L$8:$L$39,FinParameters!$B$8:$B$39,Financials!$E229,FinParameters!$C$8:$C$39,Financials!$F229)</f>
        <v>201802333.6599516</v>
      </c>
      <c r="V229" s="73">
        <f t="shared" si="54"/>
        <v>201802333.6599516</v>
      </c>
      <c r="W229" s="12"/>
      <c r="X229" s="73">
        <f t="shared" si="55"/>
        <v>414916608.28587943</v>
      </c>
      <c r="Y229" s="73">
        <f t="shared" si="56"/>
        <v>231909507.00961918</v>
      </c>
      <c r="Z229" s="73">
        <f t="shared" si="56"/>
        <v>262256600.63199574</v>
      </c>
      <c r="AA229" s="12">
        <f t="shared" si="57"/>
        <v>3.7832240938420543</v>
      </c>
      <c r="AB229" s="115">
        <f t="shared" si="58"/>
        <v>-274722649.8397432</v>
      </c>
      <c r="AC229" s="73">
        <f>AB229/SUMIFS(FinParameters!$L$8:$L$39,FinParameters!$B$8:$B$39,Financials!$E229,FinParameters!$C$8:$C$39,Financials!$F229)</f>
        <v>-194428690.58282709</v>
      </c>
      <c r="AD229" s="73">
        <f t="shared" si="59"/>
        <v>-194428690.58282709</v>
      </c>
      <c r="AE229" s="12"/>
      <c r="AF229" s="73">
        <f t="shared" si="60"/>
        <v>140193958.44613624</v>
      </c>
      <c r="AG229" s="73">
        <f t="shared" si="61"/>
        <v>37480816.426792085</v>
      </c>
      <c r="AH229" s="73">
        <f t="shared" si="61"/>
        <v>67827910.049168646</v>
      </c>
      <c r="AI229" s="12">
        <f t="shared" si="62"/>
        <v>0.97846225000469944</v>
      </c>
      <c r="AL229" s="73">
        <f>Summary!G229</f>
        <v>20892944.286371373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-25768529.31142218</v>
      </c>
      <c r="AN229" s="20">
        <f>Summary!I229</f>
        <v>11572598.425502378</v>
      </c>
      <c r="AP229" s="12">
        <v>1</v>
      </c>
    </row>
    <row r="230" spans="1:42" x14ac:dyDescent="0.3">
      <c r="A230">
        <v>226</v>
      </c>
      <c r="B230" t="str">
        <f>Summary!B230</f>
        <v>Snowy Delayed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169847393.67772135</v>
      </c>
      <c r="H230" s="73">
        <f>SUMIFS(AM$5:AM230,$F$5:$F230,$F230,$D$5:$D230,$D230)</f>
        <v>-120531702.3067403</v>
      </c>
      <c r="I230" s="20">
        <f>SUMIFS(AN$5:AN230,$F$5:$F230,$F230,$D$5:$D230,$D230)</f>
        <v>106699972.43561345</v>
      </c>
      <c r="J230" s="73">
        <f t="shared" si="48"/>
        <v>106699972.43561345</v>
      </c>
      <c r="K230" s="73">
        <f t="shared" si="49"/>
        <v>276547366.11333477</v>
      </c>
      <c r="L230" s="73">
        <f t="shared" si="50"/>
        <v>156015663.80659449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92459308.432679072</v>
      </c>
      <c r="Q230" s="73">
        <f>P230/SUMIFS(FinParameters!$H$8:$H$39,FinParameters!$B$8:$B$39,Financials!$E230,FinParameters!$C$8:$C$39,Financials!$F230)</f>
        <v>21450081.059290752</v>
      </c>
      <c r="R230" s="73">
        <f t="shared" si="63"/>
        <v>23138381.591768373</v>
      </c>
      <c r="S230" s="12">
        <f t="shared" si="52"/>
        <v>0.33378638524078325</v>
      </c>
      <c r="T230" s="115">
        <f t="shared" si="53"/>
        <v>169847393.67772135</v>
      </c>
      <c r="U230" s="73">
        <f>T230/SUMIFS(FinParameters!$L$8:$L$39,FinParameters!$B$8:$B$39,Financials!$E230,FinParameters!$C$8:$C$39,Financials!$F230)</f>
        <v>120205619.63467182</v>
      </c>
      <c r="V230" s="73">
        <f t="shared" si="54"/>
        <v>120205619.63467182</v>
      </c>
      <c r="W230" s="12"/>
      <c r="X230" s="73">
        <f t="shared" si="55"/>
        <v>262306702.11040041</v>
      </c>
      <c r="Y230" s="73">
        <f t="shared" si="56"/>
        <v>141655700.69396257</v>
      </c>
      <c r="Z230" s="73">
        <f t="shared" si="56"/>
        <v>143344001.22644019</v>
      </c>
      <c r="AA230" s="12">
        <f t="shared" si="57"/>
        <v>2.0678315735075219</v>
      </c>
      <c r="AB230" s="115">
        <f t="shared" si="58"/>
        <v>-120531702.3067403</v>
      </c>
      <c r="AC230" s="73">
        <f>AB230/SUMIFS(FinParameters!$L$8:$L$39,FinParameters!$B$8:$B$39,Financials!$E230,FinParameters!$C$8:$C$39,Financials!$F230)</f>
        <v>-85303563.673723698</v>
      </c>
      <c r="AD230" s="73">
        <f t="shared" si="59"/>
        <v>-85303563.673723698</v>
      </c>
      <c r="AE230" s="12"/>
      <c r="AF230" s="73">
        <f t="shared" si="60"/>
        <v>141774999.80366009</v>
      </c>
      <c r="AG230" s="73">
        <f t="shared" si="61"/>
        <v>56352137.020238876</v>
      </c>
      <c r="AH230" s="73">
        <f t="shared" si="61"/>
        <v>58040437.552716494</v>
      </c>
      <c r="AI230" s="12">
        <f t="shared" si="62"/>
        <v>0.83727151666505317</v>
      </c>
      <c r="AL230" s="73">
        <f>Summary!G230</f>
        <v>11358543.937722774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-11121458.053075179</v>
      </c>
      <c r="AN230" s="20">
        <f>Summary!I230</f>
        <v>8942577.0874172151</v>
      </c>
      <c r="AP230" s="12">
        <v>1</v>
      </c>
    </row>
    <row r="231" spans="1:42" x14ac:dyDescent="0.3">
      <c r="A231">
        <v>227</v>
      </c>
      <c r="B231" t="str">
        <f>Summary!B231</f>
        <v>Snowy Delayed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104137247.84831157</v>
      </c>
      <c r="H231" s="73">
        <f>SUMIFS(AM$5:AM231,$F$5:$F231,$F231,$D$5:$D231,$D231)</f>
        <v>-50046919.834873199</v>
      </c>
      <c r="I231" s="20">
        <f>SUMIFS(AN$5:AN231,$F$5:$F231,$F231,$D$5:$D231,$D231)</f>
        <v>90816763.17303355</v>
      </c>
      <c r="J231" s="73">
        <f t="shared" si="48"/>
        <v>90816763.17303355</v>
      </c>
      <c r="K231" s="73">
        <f t="shared" si="49"/>
        <v>194954011.02134514</v>
      </c>
      <c r="L231" s="73">
        <f t="shared" si="50"/>
        <v>144907091.18647194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76576099.170099169</v>
      </c>
      <c r="Q231" s="73">
        <f>P231/SUMIFS(FinParameters!$H$8:$H$39,FinParameters!$B$8:$B$39,Financials!$E231,FinParameters!$C$8:$C$39,Financials!$F231)</f>
        <v>17765258.709445011</v>
      </c>
      <c r="R231" s="73">
        <f t="shared" si="63"/>
        <v>7255172.3291884698</v>
      </c>
      <c r="S231" s="12">
        <f t="shared" si="52"/>
        <v>0.10466063654686639</v>
      </c>
      <c r="T231" s="115">
        <f t="shared" si="53"/>
        <v>104137247.84831157</v>
      </c>
      <c r="U231" s="73">
        <f>T231/SUMIFS(FinParameters!$L$8:$L$39,FinParameters!$B$8:$B$39,Financials!$E231,FinParameters!$C$8:$C$39,Financials!$F231)</f>
        <v>73700762.393845558</v>
      </c>
      <c r="V231" s="73">
        <f t="shared" si="54"/>
        <v>73700762.393845558</v>
      </c>
      <c r="W231" s="12"/>
      <c r="X231" s="73">
        <f t="shared" si="55"/>
        <v>180713347.01841077</v>
      </c>
      <c r="Y231" s="73">
        <f t="shared" si="56"/>
        <v>91466021.103290573</v>
      </c>
      <c r="Z231" s="73">
        <f t="shared" si="56"/>
        <v>80955934.723034024</v>
      </c>
      <c r="AA231" s="12">
        <f t="shared" si="57"/>
        <v>1.167842647413317</v>
      </c>
      <c r="AB231" s="115">
        <f t="shared" si="58"/>
        <v>-50046919.834873199</v>
      </c>
      <c r="AC231" s="73">
        <f>AB231/SUMIFS(FinParameters!$L$8:$L$39,FinParameters!$B$8:$B$39,Financials!$E231,FinParameters!$C$8:$C$39,Financials!$F231)</f>
        <v>-35419566.231158368</v>
      </c>
      <c r="AD231" s="73">
        <f t="shared" si="59"/>
        <v>-35419566.231158368</v>
      </c>
      <c r="AE231" s="12"/>
      <c r="AF231" s="73">
        <f t="shared" si="60"/>
        <v>130666427.18353757</v>
      </c>
      <c r="AG231" s="73">
        <f t="shared" si="61"/>
        <v>56046454.872132204</v>
      </c>
      <c r="AH231" s="73">
        <f t="shared" si="61"/>
        <v>45536368.491875656</v>
      </c>
      <c r="AI231" s="12">
        <f t="shared" si="62"/>
        <v>0.6568920896914745</v>
      </c>
      <c r="AL231" s="73">
        <f>Summary!G231</f>
        <v>8025783.6129587814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-5032965.6126225628</v>
      </c>
      <c r="AN231" s="20">
        <f>Summary!I231</f>
        <v>8067369.5355289029</v>
      </c>
      <c r="AP231" s="12">
        <v>1</v>
      </c>
    </row>
    <row r="232" spans="1:42" x14ac:dyDescent="0.3">
      <c r="A232">
        <v>228</v>
      </c>
      <c r="B232" t="str">
        <f>Summary!B232</f>
        <v>Snowy Delayed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56383314.139697529</v>
      </c>
      <c r="H232" s="73">
        <f>SUMIFS(AM$5:AM232,$F$5:$F232,$F232,$D$5:$D232,$D232)</f>
        <v>172901.63277600933</v>
      </c>
      <c r="I232" s="20">
        <f>SUMIFS(AN$5:AN232,$F$5:$F232,$F232,$D$5:$D232,$D232)</f>
        <v>79214371.902080536</v>
      </c>
      <c r="J232" s="73">
        <f t="shared" si="48"/>
        <v>79214371.902080536</v>
      </c>
      <c r="K232" s="73">
        <f t="shared" si="49"/>
        <v>135597686.04177806</v>
      </c>
      <c r="L232" s="73">
        <f t="shared" si="50"/>
        <v>135770587.67455408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64973707.899146155</v>
      </c>
      <c r="Q232" s="73">
        <f>P232/SUMIFS(FinParameters!$H$8:$H$39,FinParameters!$B$8:$B$39,Financials!$E232,FinParameters!$C$8:$C$39,Financials!$F232)</f>
        <v>15073563.979489759</v>
      </c>
      <c r="R232" s="73">
        <f t="shared" si="63"/>
        <v>-4347218.9417645447</v>
      </c>
      <c r="S232" s="12">
        <f t="shared" si="52"/>
        <v>-6.2711494780519489E-2</v>
      </c>
      <c r="T232" s="115">
        <f t="shared" si="53"/>
        <v>56383314.139697529</v>
      </c>
      <c r="U232" s="73">
        <f>T232/SUMIFS(FinParameters!$L$8:$L$39,FinParameters!$B$8:$B$39,Financials!$E232,FinParameters!$C$8:$C$39,Financials!$F232)</f>
        <v>39904004.803741075</v>
      </c>
      <c r="V232" s="73">
        <f t="shared" si="54"/>
        <v>39904004.803741075</v>
      </c>
      <c r="W232" s="12"/>
      <c r="X232" s="73">
        <f t="shared" si="55"/>
        <v>121357022.03884368</v>
      </c>
      <c r="Y232" s="73">
        <f t="shared" si="56"/>
        <v>54977568.783230834</v>
      </c>
      <c r="Z232" s="73">
        <f t="shared" si="56"/>
        <v>35556785.861976534</v>
      </c>
      <c r="AA232" s="12">
        <f t="shared" si="57"/>
        <v>0.51293004122085983</v>
      </c>
      <c r="AB232" s="115">
        <f t="shared" si="58"/>
        <v>172901.63277600933</v>
      </c>
      <c r="AC232" s="73">
        <f>AB232/SUMIFS(FinParameters!$L$8:$L$39,FinParameters!$B$8:$B$39,Financials!$E232,FinParameters!$C$8:$C$39,Financials!$F232)</f>
        <v>122367.1877068836</v>
      </c>
      <c r="AD232" s="73">
        <f t="shared" si="59"/>
        <v>122367.1877068836</v>
      </c>
      <c r="AE232" s="12"/>
      <c r="AF232" s="73">
        <f t="shared" si="60"/>
        <v>121529923.67161968</v>
      </c>
      <c r="AG232" s="73">
        <f t="shared" si="61"/>
        <v>55099935.970937714</v>
      </c>
      <c r="AH232" s="73">
        <f t="shared" si="61"/>
        <v>35679153.049683414</v>
      </c>
      <c r="AI232" s="12">
        <f t="shared" si="62"/>
        <v>0.51469526845141467</v>
      </c>
      <c r="AL232" s="73">
        <f>Summary!G232</f>
        <v>4804942.7065602122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3.1121771826292388E-9</v>
      </c>
      <c r="AN232" s="20">
        <f>Summary!I232</f>
        <v>7220930.7611071831</v>
      </c>
      <c r="AP232" s="12">
        <v>1</v>
      </c>
    </row>
    <row r="233" spans="1:42" x14ac:dyDescent="0.3">
      <c r="A233">
        <v>229</v>
      </c>
      <c r="B233" t="str">
        <f>Summary!B233</f>
        <v>Snowy Delayed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16951022.290338151</v>
      </c>
      <c r="H233" s="73">
        <f>SUMIFS(AM$5:AM233,$F$5:$F233,$F233,$D$5:$D233,$D233)</f>
        <v>49664298.649012923</v>
      </c>
      <c r="I233" s="20">
        <f>SUMIFS(AN$5:AN233,$F$5:$F233,$F233,$D$5:$D233,$D233)</f>
        <v>67443265.175182849</v>
      </c>
      <c r="J233" s="73">
        <f t="shared" si="48"/>
        <v>67443265.175182849</v>
      </c>
      <c r="K233" s="73">
        <f t="shared" si="49"/>
        <v>84394287.465521008</v>
      </c>
      <c r="L233" s="73">
        <f t="shared" si="50"/>
        <v>134058586.11453393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53202601.172248468</v>
      </c>
      <c r="Q233" s="73">
        <f>P233/SUMIFS(FinParameters!$H$8:$H$39,FinParameters!$B$8:$B$39,Financials!$E233,FinParameters!$C$8:$C$39,Financials!$F233)</f>
        <v>12342728.136894628</v>
      </c>
      <c r="R233" s="73">
        <f t="shared" si="63"/>
        <v>-16118325.668662231</v>
      </c>
      <c r="S233" s="12">
        <f t="shared" si="52"/>
        <v>-0.23251745761641748</v>
      </c>
      <c r="T233" s="115">
        <f t="shared" si="53"/>
        <v>16951022.290338151</v>
      </c>
      <c r="U233" s="73">
        <f>T233/SUMIFS(FinParameters!$L$8:$L$39,FinParameters!$B$8:$B$39,Financials!$E233,FinParameters!$C$8:$C$39,Financials!$F233)</f>
        <v>11996699.470805608</v>
      </c>
      <c r="V233" s="73">
        <f t="shared" si="54"/>
        <v>11996699.470805608</v>
      </c>
      <c r="W233" s="12"/>
      <c r="X233" s="73">
        <f t="shared" si="55"/>
        <v>70153623.462586626</v>
      </c>
      <c r="Y233" s="73">
        <f t="shared" si="56"/>
        <v>24339427.607700236</v>
      </c>
      <c r="Z233" s="73">
        <f t="shared" si="56"/>
        <v>-4121626.1978566237</v>
      </c>
      <c r="AA233" s="12">
        <f t="shared" si="57"/>
        <v>-5.9457170953810576E-2</v>
      </c>
      <c r="AB233" s="115">
        <f t="shared" si="58"/>
        <v>49664298.649012923</v>
      </c>
      <c r="AC233" s="73">
        <f>AB233/SUMIFS(FinParameters!$L$8:$L$39,FinParameters!$B$8:$B$39,Financials!$E233,FinParameters!$C$8:$C$39,Financials!$F233)</f>
        <v>35148774.812251121</v>
      </c>
      <c r="AD233" s="73">
        <f t="shared" si="59"/>
        <v>35148774.812251121</v>
      </c>
      <c r="AE233" s="12"/>
      <c r="AF233" s="73">
        <f t="shared" si="60"/>
        <v>119817922.11159955</v>
      </c>
      <c r="AG233" s="73">
        <f t="shared" si="61"/>
        <v>59488202.419951357</v>
      </c>
      <c r="AH233" s="73">
        <f t="shared" si="61"/>
        <v>31027148.614394497</v>
      </c>
      <c r="AI233" s="12">
        <f t="shared" si="62"/>
        <v>0.44758704230254748</v>
      </c>
      <c r="AL233" s="73">
        <f>Summary!G233</f>
        <v>251483.26074101179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6034546.9996733218</v>
      </c>
      <c r="AN233" s="20">
        <f>Summary!I233</f>
        <v>6069149.6416346356</v>
      </c>
      <c r="AP233" s="12">
        <v>1</v>
      </c>
    </row>
    <row r="234" spans="1:42" x14ac:dyDescent="0.3">
      <c r="A234">
        <v>230</v>
      </c>
      <c r="B234" t="str">
        <f>Summary!B234</f>
        <v>Snowy Delayed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-27368318.146197978</v>
      </c>
      <c r="H234" s="73">
        <f>SUMIFS(AM$5:AM234,$F$5:$F234,$F234,$D$5:$D234,$D234)</f>
        <v>115673234.45010746</v>
      </c>
      <c r="I234" s="20">
        <f>SUMIFS(AN$5:AN234,$F$5:$F234,$F234,$D$5:$D234,$D234)</f>
        <v>52993412.819698416</v>
      </c>
      <c r="J234" s="73">
        <f t="shared" si="48"/>
        <v>52993412.819698416</v>
      </c>
      <c r="K234" s="73">
        <f t="shared" si="49"/>
        <v>25625094.673500437</v>
      </c>
      <c r="L234" s="73">
        <f t="shared" si="50"/>
        <v>141298329.1236079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38752748.816764034</v>
      </c>
      <c r="Q234" s="73">
        <f>P234/SUMIFS(FinParameters!$H$8:$H$39,FinParameters!$B$8:$B$39,Financials!$E234,FinParameters!$C$8:$C$39,Financials!$F234)</f>
        <v>8990437.171560362</v>
      </c>
      <c r="R234" s="73">
        <f t="shared" si="63"/>
        <v>-30568178.024146665</v>
      </c>
      <c r="S234" s="12">
        <f t="shared" si="52"/>
        <v>-0.44096608942202475</v>
      </c>
      <c r="T234" s="115">
        <f t="shared" si="53"/>
        <v>-27368318.146197978</v>
      </c>
      <c r="U234" s="73">
        <f>T234/SUMIFS(FinParameters!$L$8:$L$39,FinParameters!$B$8:$B$39,Financials!$E234,FinParameters!$C$8:$C$39,Financials!$F234)</f>
        <v>-19369303.054275144</v>
      </c>
      <c r="V234" s="73">
        <f t="shared" si="54"/>
        <v>-19369303.054275144</v>
      </c>
      <c r="W234" s="12"/>
      <c r="X234" s="73">
        <f t="shared" si="55"/>
        <v>11384430.670566058</v>
      </c>
      <c r="Y234" s="73">
        <f t="shared" si="56"/>
        <v>-10378865.882714782</v>
      </c>
      <c r="Z234" s="73">
        <f t="shared" si="56"/>
        <v>-49937481.078421809</v>
      </c>
      <c r="AA234" s="12">
        <f t="shared" si="57"/>
        <v>-0.72038103577332024</v>
      </c>
      <c r="AB234" s="115">
        <f t="shared" si="58"/>
        <v>115673234.45010746</v>
      </c>
      <c r="AC234" s="73">
        <f>AB234/SUMIFS(FinParameters!$L$8:$L$39,FinParameters!$B$8:$B$39,Financials!$E234,FinParameters!$C$8:$C$39,Financials!$F234)</f>
        <v>81865093.841859043</v>
      </c>
      <c r="AD234" s="73">
        <f t="shared" si="59"/>
        <v>81865093.841859043</v>
      </c>
      <c r="AE234" s="12"/>
      <c r="AF234" s="73">
        <f t="shared" si="60"/>
        <v>127057665.12067351</v>
      </c>
      <c r="AG234" s="73">
        <f t="shared" si="61"/>
        <v>71486227.959144264</v>
      </c>
      <c r="AH234" s="73">
        <f t="shared" si="61"/>
        <v>31927612.763437234</v>
      </c>
      <c r="AI234" s="12">
        <f t="shared" si="62"/>
        <v>0.46057683038067393</v>
      </c>
      <c r="AL234" s="73">
        <f>Summary!G234</f>
        <v>-5207144.4151549069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14346473.654232152</v>
      </c>
      <c r="AN234" s="20">
        <f>Summary!I234</f>
        <v>4614108.7503068838</v>
      </c>
      <c r="AP234" s="12">
        <v>1</v>
      </c>
    </row>
    <row r="235" spans="1:42" x14ac:dyDescent="0.3">
      <c r="A235">
        <v>231</v>
      </c>
      <c r="B235" t="str">
        <f>Summary!B235</f>
        <v>Snowy Delayed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-82019184.151077136</v>
      </c>
      <c r="H235" s="73">
        <f>SUMIFS(AM$5:AM235,$F$5:$F235,$F235,$D$5:$D235,$D235)</f>
        <v>248282188.6576077</v>
      </c>
      <c r="I235" s="20">
        <f>SUMIFS(AN$5:AN235,$F$5:$F235,$F235,$D$5:$D235,$D235)</f>
        <v>32791743.173427682</v>
      </c>
      <c r="J235" s="73">
        <f t="shared" si="48"/>
        <v>32791743.173427682</v>
      </c>
      <c r="K235" s="73">
        <f t="shared" si="49"/>
        <v>-49227440.97764945</v>
      </c>
      <c r="L235" s="73">
        <f t="shared" si="50"/>
        <v>199054747.67995825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18551079.170493305</v>
      </c>
      <c r="Q235" s="73">
        <f>P235/SUMIFS(FinParameters!$H$8:$H$39,FinParameters!$B$8:$B$39,Financials!$E235,FinParameters!$C$8:$C$39,Financials!$F235)</f>
        <v>4303754.3616728904</v>
      </c>
      <c r="R235" s="73">
        <f t="shared" si="63"/>
        <v>-50769847.670417398</v>
      </c>
      <c r="S235" s="12">
        <f t="shared" si="52"/>
        <v>-0.73238847176600175</v>
      </c>
      <c r="T235" s="115">
        <f t="shared" si="53"/>
        <v>-82019184.151077136</v>
      </c>
      <c r="U235" s="73">
        <f>T235/SUMIFS(FinParameters!$L$8:$L$39,FinParameters!$B$8:$B$39,Financials!$E235,FinParameters!$C$8:$C$39,Financials!$F235)</f>
        <v>-58047207.19776164</v>
      </c>
      <c r="V235" s="73">
        <f t="shared" si="54"/>
        <v>-58047207.19776164</v>
      </c>
      <c r="W235" s="12"/>
      <c r="X235" s="73">
        <f t="shared" si="55"/>
        <v>-63468104.980583832</v>
      </c>
      <c r="Y235" s="73">
        <f t="shared" si="56"/>
        <v>-53743452.836088747</v>
      </c>
      <c r="Z235" s="73">
        <f t="shared" si="56"/>
        <v>-108817054.86817904</v>
      </c>
      <c r="AA235" s="12">
        <f t="shared" si="57"/>
        <v>-1.5697576450169324</v>
      </c>
      <c r="AB235" s="115">
        <f t="shared" si="58"/>
        <v>248282188.6576077</v>
      </c>
      <c r="AC235" s="73">
        <f>AB235/SUMIFS(FinParameters!$L$8:$L$39,FinParameters!$B$8:$B$39,Financials!$E235,FinParameters!$C$8:$C$39,Financials!$F235)</f>
        <v>175716057.13579422</v>
      </c>
      <c r="AD235" s="73">
        <f t="shared" si="59"/>
        <v>175716057.13579422</v>
      </c>
      <c r="AE235" s="12"/>
      <c r="AF235" s="73">
        <f t="shared" si="60"/>
        <v>184814083.67702389</v>
      </c>
      <c r="AG235" s="73">
        <f t="shared" si="61"/>
        <v>121972604.29970548</v>
      </c>
      <c r="AH235" s="73">
        <f t="shared" si="61"/>
        <v>66899002.267615184</v>
      </c>
      <c r="AI235" s="12">
        <f t="shared" si="62"/>
        <v>0.9650621438046586</v>
      </c>
      <c r="AL235" s="73">
        <f>Summary!G235</f>
        <v>-9432885.5968844593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24881631.072753306</v>
      </c>
      <c r="AN235" s="20">
        <f>Summary!I235</f>
        <v>3259130.406504537</v>
      </c>
      <c r="AP235" s="12">
        <v>1</v>
      </c>
    </row>
    <row r="236" spans="1:42" x14ac:dyDescent="0.3">
      <c r="A236">
        <v>232</v>
      </c>
      <c r="B236" t="str">
        <f>Summary!B236</f>
        <v>Snowy Delayed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62380772.185056686</v>
      </c>
      <c r="H236" s="73">
        <f>SUMIFS(AM$5:AM236,$F$5:$F236,$F236,$D$5:$D236,$D236)</f>
        <v>-818409.92425842688</v>
      </c>
      <c r="I236" s="20">
        <f>SUMIFS(AN$5:AN236,$F$5:$F236,$F236,$D$5:$D236,$D236)</f>
        <v>79387553.388320252</v>
      </c>
      <c r="J236" s="73">
        <f t="shared" si="48"/>
        <v>79387553.388320252</v>
      </c>
      <c r="K236" s="73">
        <f t="shared" si="49"/>
        <v>141768325.57337695</v>
      </c>
      <c r="L236" s="73">
        <f t="shared" si="50"/>
        <v>140949915.64911851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65146889.385385871</v>
      </c>
      <c r="Q236" s="73">
        <f>P236/SUMIFS(FinParameters!$H$8:$H$39,FinParameters!$B$8:$B$39,Financials!$E236,FinParameters!$C$8:$C$39,Financials!$F236)</f>
        <v>15113741.188045401</v>
      </c>
      <c r="R236" s="73">
        <f t="shared" si="63"/>
        <v>-4174037.4555248283</v>
      </c>
      <c r="S236" s="12">
        <f t="shared" si="52"/>
        <v>-6.021323784524852E-2</v>
      </c>
      <c r="T236" s="115">
        <f t="shared" si="53"/>
        <v>62380772.185056686</v>
      </c>
      <c r="U236" s="73">
        <f>T236/SUMIFS(FinParameters!$L$8:$L$39,FinParameters!$B$8:$B$39,Financials!$E236,FinParameters!$C$8:$C$39,Financials!$F236)</f>
        <v>44148568.96787113</v>
      </c>
      <c r="V236" s="73">
        <f t="shared" si="54"/>
        <v>44148568.96787113</v>
      </c>
      <c r="W236" s="12"/>
      <c r="X236" s="73">
        <f t="shared" si="55"/>
        <v>127527661.57044257</v>
      </c>
      <c r="Y236" s="73">
        <f t="shared" si="56"/>
        <v>59262310.155916527</v>
      </c>
      <c r="Z236" s="73">
        <f t="shared" si="56"/>
        <v>39974531.512346298</v>
      </c>
      <c r="AA236" s="12">
        <f t="shared" si="57"/>
        <v>0.57665893019703218</v>
      </c>
      <c r="AB236" s="115">
        <f t="shared" si="58"/>
        <v>-818409.92425842688</v>
      </c>
      <c r="AC236" s="73">
        <f>AB236/SUMIFS(FinParameters!$L$8:$L$39,FinParameters!$B$8:$B$39,Financials!$E236,FinParameters!$C$8:$C$39,Financials!$F236)</f>
        <v>-579210.9606775383</v>
      </c>
      <c r="AD236" s="73">
        <f t="shared" si="59"/>
        <v>-579210.9606775383</v>
      </c>
      <c r="AE236" s="12"/>
      <c r="AF236" s="73">
        <f t="shared" si="60"/>
        <v>126709251.64618415</v>
      </c>
      <c r="AG236" s="73">
        <f t="shared" si="61"/>
        <v>58683099.195238985</v>
      </c>
      <c r="AH236" s="73">
        <f t="shared" si="61"/>
        <v>39395320.551668756</v>
      </c>
      <c r="AI236" s="12">
        <f t="shared" si="62"/>
        <v>0.56830343082514967</v>
      </c>
      <c r="AL236" s="73">
        <f>Summary!G236</f>
        <v>4041838.1247623321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659790.49253198493</v>
      </c>
      <c r="AN236" s="20">
        <f>Summary!I236</f>
        <v>7024243.7166635217</v>
      </c>
      <c r="AP236" s="12">
        <v>1</v>
      </c>
    </row>
    <row r="237" spans="1:42" x14ac:dyDescent="0.3">
      <c r="A237">
        <v>233</v>
      </c>
      <c r="B237" t="str">
        <f>Summary!B237</f>
        <v>Snowy Delayed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306352233.9719491</v>
      </c>
      <c r="H237" s="73">
        <f>SUMIFS(AM$5:AM237,$F$5:$F237,$F237,$D$5:$D237,$D237)</f>
        <v>-298903293.31271708</v>
      </c>
      <c r="I237" s="20">
        <f>SUMIFS(AN$5:AN237,$F$5:$F237,$F237,$D$5:$D237,$D237)</f>
        <v>155584624.30446336</v>
      </c>
      <c r="J237" s="73">
        <f t="shared" si="48"/>
        <v>155584624.30446336</v>
      </c>
      <c r="K237" s="73">
        <f t="shared" si="49"/>
        <v>461936858.27641249</v>
      </c>
      <c r="L237" s="73">
        <f t="shared" si="50"/>
        <v>163033564.96369538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140199193.70145562</v>
      </c>
      <c r="Q237" s="73">
        <f>P237/SUMIFS(FinParameters!$H$8:$H$39,FinParameters!$B$8:$B$39,Financials!$E237,FinParameters!$C$8:$C$39,Financials!$F237)</f>
        <v>29302240.880474202</v>
      </c>
      <c r="R237" s="73">
        <f t="shared" si="63"/>
        <v>70173445.364539281</v>
      </c>
      <c r="S237" s="12">
        <f t="shared" si="52"/>
        <v>1.0021091817100236</v>
      </c>
      <c r="T237" s="115">
        <f t="shared" si="53"/>
        <v>306352233.9719491</v>
      </c>
      <c r="U237" s="73">
        <f>T237/SUMIFS(FinParameters!$L$8:$L$39,FinParameters!$B$8:$B$39,Financials!$E237,FinParameters!$C$8:$C$39,Financials!$F237)</f>
        <v>211525665.81830922</v>
      </c>
      <c r="V237" s="73">
        <f t="shared" si="54"/>
        <v>211525665.81830922</v>
      </c>
      <c r="W237" s="12"/>
      <c r="X237" s="73">
        <f t="shared" si="55"/>
        <v>446551427.67340475</v>
      </c>
      <c r="Y237" s="73">
        <f t="shared" si="56"/>
        <v>240827906.69878343</v>
      </c>
      <c r="Z237" s="73">
        <f t="shared" si="56"/>
        <v>281699111.18284851</v>
      </c>
      <c r="AA237" s="12">
        <f t="shared" si="57"/>
        <v>4.0227932992233617</v>
      </c>
      <c r="AB237" s="115">
        <f t="shared" si="58"/>
        <v>-298903293.31271708</v>
      </c>
      <c r="AC237" s="73">
        <f>AB237/SUMIFS(FinParameters!$L$8:$L$39,FinParameters!$B$8:$B$39,Financials!$E237,FinParameters!$C$8:$C$39,Financials!$F237)</f>
        <v>-206382428.85817203</v>
      </c>
      <c r="AD237" s="73">
        <f t="shared" si="59"/>
        <v>-206382428.85817203</v>
      </c>
      <c r="AE237" s="12"/>
      <c r="AF237" s="73">
        <f t="shared" si="60"/>
        <v>147648134.36068767</v>
      </c>
      <c r="AG237" s="73">
        <f t="shared" si="61"/>
        <v>34445477.840611398</v>
      </c>
      <c r="AH237" s="73">
        <f t="shared" si="61"/>
        <v>75316682.324676484</v>
      </c>
      <c r="AI237" s="12">
        <f t="shared" si="62"/>
        <v>1.0755569788744528</v>
      </c>
      <c r="AL237" s="73">
        <f>Summary!G237</f>
        <v>21210819.499024481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-24180643.472973898</v>
      </c>
      <c r="AN237" s="20">
        <f>Summary!I237</f>
        <v>11568766.488574129</v>
      </c>
      <c r="AP237" s="12">
        <v>1</v>
      </c>
    </row>
    <row r="238" spans="1:42" x14ac:dyDescent="0.3">
      <c r="A238">
        <v>234</v>
      </c>
      <c r="B238" t="str">
        <f>Summary!B238</f>
        <v>Snowy Delayed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181217416.16245767</v>
      </c>
      <c r="H238" s="73">
        <f>SUMIFS(AM$5:AM238,$F$5:$F238,$F238,$D$5:$D238,$D238)</f>
        <v>-129902905.80921513</v>
      </c>
      <c r="I238" s="20">
        <f>SUMIFS(AN$5:AN238,$F$5:$F238,$F238,$D$5:$D238,$D238)</f>
        <v>115651393.39995587</v>
      </c>
      <c r="J238" s="73">
        <f t="shared" si="48"/>
        <v>115651393.39995587</v>
      </c>
      <c r="K238" s="73">
        <f t="shared" si="49"/>
        <v>296868809.56241357</v>
      </c>
      <c r="L238" s="73">
        <f t="shared" si="50"/>
        <v>166965903.75319842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100265962.79694813</v>
      </c>
      <c r="Q238" s="73">
        <f>P238/SUMIFS(FinParameters!$H$8:$H$39,FinParameters!$B$8:$B$39,Financials!$E238,FinParameters!$C$8:$C$39,Financials!$F238)</f>
        <v>20956022.045641303</v>
      </c>
      <c r="R238" s="73">
        <f t="shared" si="63"/>
        <v>30240214.460031793</v>
      </c>
      <c r="S238" s="12">
        <f t="shared" si="52"/>
        <v>0.43184421699481768</v>
      </c>
      <c r="T238" s="115">
        <f t="shared" si="53"/>
        <v>181217416.16245767</v>
      </c>
      <c r="U238" s="73">
        <f>T238/SUMIFS(FinParameters!$L$8:$L$39,FinParameters!$B$8:$B$39,Financials!$E238,FinParameters!$C$8:$C$39,Financials!$F238)</f>
        <v>125124384.15953363</v>
      </c>
      <c r="V238" s="73">
        <f t="shared" si="54"/>
        <v>125124384.15953363</v>
      </c>
      <c r="W238" s="12"/>
      <c r="X238" s="73">
        <f t="shared" si="55"/>
        <v>281483378.95940584</v>
      </c>
      <c r="Y238" s="73">
        <f t="shared" si="56"/>
        <v>146080406.20517492</v>
      </c>
      <c r="Z238" s="73">
        <f t="shared" si="56"/>
        <v>155364598.61956543</v>
      </c>
      <c r="AA238" s="12">
        <f t="shared" si="57"/>
        <v>2.218678162096269</v>
      </c>
      <c r="AB238" s="115">
        <f t="shared" si="58"/>
        <v>-129902905.80921513</v>
      </c>
      <c r="AC238" s="73">
        <f>AB238/SUMIFS(FinParameters!$L$8:$L$39,FinParameters!$B$8:$B$39,Financials!$E238,FinParameters!$C$8:$C$39,Financials!$F238)</f>
        <v>-89693482.194562092</v>
      </c>
      <c r="AD238" s="73">
        <f t="shared" si="59"/>
        <v>-89693482.194562092</v>
      </c>
      <c r="AE238" s="12"/>
      <c r="AF238" s="73">
        <f t="shared" si="60"/>
        <v>151580473.15019071</v>
      </c>
      <c r="AG238" s="73">
        <f t="shared" si="61"/>
        <v>56386924.010612831</v>
      </c>
      <c r="AH238" s="73">
        <f t="shared" si="61"/>
        <v>65671116.425003335</v>
      </c>
      <c r="AI238" s="12">
        <f t="shared" si="62"/>
        <v>0.93781384683014768</v>
      </c>
      <c r="AL238" s="73">
        <f>Summary!G238</f>
        <v>11370022.484736325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-9371203.502474824</v>
      </c>
      <c r="AN238" s="20">
        <f>Summary!I238</f>
        <v>8951420.9643424097</v>
      </c>
      <c r="AP238" s="12">
        <v>1</v>
      </c>
    </row>
    <row r="239" spans="1:42" x14ac:dyDescent="0.3">
      <c r="A239">
        <v>235</v>
      </c>
      <c r="B239" t="str">
        <f>Summary!B239</f>
        <v>Snowy Delayed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113451066.4161541</v>
      </c>
      <c r="H239" s="73">
        <f>SUMIFS(AM$5:AM239,$F$5:$F239,$F239,$D$5:$D239,$D239)</f>
        <v>-54301814.259387709</v>
      </c>
      <c r="I239" s="20">
        <f>SUMIFS(AN$5:AN239,$F$5:$F239,$F239,$D$5:$D239,$D239)</f>
        <v>99127393.299011275</v>
      </c>
      <c r="J239" s="73">
        <f t="shared" si="48"/>
        <v>99127393.299011275</v>
      </c>
      <c r="K239" s="73">
        <f t="shared" si="49"/>
        <v>212578459.71516538</v>
      </c>
      <c r="L239" s="73">
        <f t="shared" si="50"/>
        <v>158276645.45577767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83741962.696003541</v>
      </c>
      <c r="Q239" s="73">
        <f>P239/SUMIFS(FinParameters!$H$8:$H$39,FinParameters!$B$8:$B$39,Financials!$E239,FinParameters!$C$8:$C$39,Financials!$F239)</f>
        <v>17502434.200493578</v>
      </c>
      <c r="R239" s="73">
        <f t="shared" si="63"/>
        <v>13716214.359087201</v>
      </c>
      <c r="S239" s="12">
        <f t="shared" si="52"/>
        <v>0.19587387046681876</v>
      </c>
      <c r="T239" s="115">
        <f t="shared" si="53"/>
        <v>113451066.4161541</v>
      </c>
      <c r="U239" s="73">
        <f>T239/SUMIFS(FinParameters!$L$8:$L$39,FinParameters!$B$8:$B$39,Financials!$E239,FinParameters!$C$8:$C$39,Financials!$F239)</f>
        <v>78334053.747006655</v>
      </c>
      <c r="V239" s="73">
        <f t="shared" si="54"/>
        <v>78334053.747006655</v>
      </c>
      <c r="W239" s="12"/>
      <c r="X239" s="73">
        <f t="shared" si="55"/>
        <v>197193029.11215764</v>
      </c>
      <c r="Y239" s="73">
        <f t="shared" si="56"/>
        <v>95836487.947500229</v>
      </c>
      <c r="Z239" s="73">
        <f t="shared" si="56"/>
        <v>92050268.106093854</v>
      </c>
      <c r="AA239" s="12">
        <f t="shared" si="57"/>
        <v>1.3145203056340145</v>
      </c>
      <c r="AB239" s="115">
        <f t="shared" si="58"/>
        <v>-54301814.259387709</v>
      </c>
      <c r="AC239" s="73">
        <f>AB239/SUMIFS(FinParameters!$L$8:$L$39,FinParameters!$B$8:$B$39,Financials!$E239,FinParameters!$C$8:$C$39,Financials!$F239)</f>
        <v>-37493532.419975333</v>
      </c>
      <c r="AD239" s="73">
        <f t="shared" si="59"/>
        <v>-37493532.419975333</v>
      </c>
      <c r="AE239" s="12"/>
      <c r="AF239" s="73">
        <f t="shared" si="60"/>
        <v>142891214.85276994</v>
      </c>
      <c r="AG239" s="73">
        <f t="shared" si="61"/>
        <v>58342955.527524896</v>
      </c>
      <c r="AH239" s="73">
        <f t="shared" si="61"/>
        <v>54556735.686118521</v>
      </c>
      <c r="AI239" s="12">
        <f t="shared" si="62"/>
        <v>0.77909536108958899</v>
      </c>
      <c r="AL239" s="73">
        <f>Summary!G239</f>
        <v>9313818.5678425338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-4254894.4245145097</v>
      </c>
      <c r="AN239" s="20">
        <f>Summary!I239</f>
        <v>8310630.1259777211</v>
      </c>
      <c r="AP239" s="12">
        <v>1</v>
      </c>
    </row>
    <row r="240" spans="1:42" x14ac:dyDescent="0.3">
      <c r="A240">
        <v>236</v>
      </c>
      <c r="B240" t="str">
        <f>Summary!B240</f>
        <v>Snowy Delayed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62957601.363734871</v>
      </c>
      <c r="H240" s="73">
        <f>SUMIFS(AM$5:AM240,$F$5:$F240,$F240,$D$5:$D240,$D240)</f>
        <v>172901.63277600933</v>
      </c>
      <c r="I240" s="20">
        <f>SUMIFS(AN$5:AN240,$F$5:$F240,$F240,$D$5:$D240,$D240)</f>
        <v>86778592.539765283</v>
      </c>
      <c r="J240" s="73">
        <f t="shared" si="48"/>
        <v>86778592.539765283</v>
      </c>
      <c r="K240" s="73">
        <f t="shared" si="49"/>
        <v>149736193.90350014</v>
      </c>
      <c r="L240" s="73">
        <f t="shared" si="50"/>
        <v>149909095.53627616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71393161.93675755</v>
      </c>
      <c r="Q240" s="73">
        <f>P240/SUMIFS(FinParameters!$H$8:$H$39,FinParameters!$B$8:$B$39,Financials!$E240,FinParameters!$C$8:$C$39,Financials!$F240)</f>
        <v>14921481.165892411</v>
      </c>
      <c r="R240" s="73">
        <f t="shared" si="63"/>
        <v>1367413.5998412087</v>
      </c>
      <c r="S240" s="12">
        <f t="shared" si="52"/>
        <v>1.9527297205909792E-2</v>
      </c>
      <c r="T240" s="115">
        <f t="shared" si="53"/>
        <v>62957601.363734871</v>
      </c>
      <c r="U240" s="73">
        <f>T240/SUMIFS(FinParameters!$L$8:$L$39,FinParameters!$B$8:$B$39,Financials!$E240,FinParameters!$C$8:$C$39,Financials!$F240)</f>
        <v>43470055.282858118</v>
      </c>
      <c r="V240" s="73">
        <f t="shared" si="54"/>
        <v>43470055.282858118</v>
      </c>
      <c r="W240" s="12"/>
      <c r="X240" s="73">
        <f t="shared" si="55"/>
        <v>134350763.30049241</v>
      </c>
      <c r="Y240" s="73">
        <f t="shared" si="56"/>
        <v>58391536.448750526</v>
      </c>
      <c r="Z240" s="73">
        <f t="shared" si="56"/>
        <v>44837468.882699326</v>
      </c>
      <c r="AA240" s="12">
        <f t="shared" si="57"/>
        <v>0.64029974613012175</v>
      </c>
      <c r="AB240" s="115">
        <f t="shared" si="58"/>
        <v>172901.63277600933</v>
      </c>
      <c r="AC240" s="73">
        <f>AB240/SUMIFS(FinParameters!$L$8:$L$39,FinParameters!$B$8:$B$39,Financials!$E240,FinParameters!$C$8:$C$39,Financials!$F240)</f>
        <v>119382.62215305719</v>
      </c>
      <c r="AD240" s="73">
        <f t="shared" si="59"/>
        <v>119382.62215305719</v>
      </c>
      <c r="AE240" s="12"/>
      <c r="AF240" s="73">
        <f t="shared" si="60"/>
        <v>134523664.93326843</v>
      </c>
      <c r="AG240" s="73">
        <f t="shared" si="61"/>
        <v>58510919.070903584</v>
      </c>
      <c r="AH240" s="73">
        <f t="shared" si="61"/>
        <v>44956851.504852384</v>
      </c>
      <c r="AI240" s="12">
        <f t="shared" si="62"/>
        <v>0.64200458506420455</v>
      </c>
      <c r="AL240" s="73">
        <f>Summary!G240</f>
        <v>6574287.2240373418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0</v>
      </c>
      <c r="AN240" s="20">
        <f>Summary!I240</f>
        <v>7564220.6376847541</v>
      </c>
      <c r="AP240" s="12">
        <v>1</v>
      </c>
    </row>
    <row r="241" spans="1:42" x14ac:dyDescent="0.3">
      <c r="A241">
        <v>237</v>
      </c>
      <c r="B241" t="str">
        <f>Summary!B241</f>
        <v>Snowy Delayed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17705504.728336606</v>
      </c>
      <c r="H241" s="73">
        <f>SUMIFS(AM$5:AM241,$F$5:$F241,$F241,$D$5:$D241,$D241)</f>
        <v>56634738.96008233</v>
      </c>
      <c r="I241" s="20">
        <f>SUMIFS(AN$5:AN241,$F$5:$F241,$F241,$D$5:$D241,$D241)</f>
        <v>73637893.028662562</v>
      </c>
      <c r="J241" s="73">
        <f t="shared" si="48"/>
        <v>73637893.028662562</v>
      </c>
      <c r="K241" s="73">
        <f t="shared" si="49"/>
        <v>91343397.756999165</v>
      </c>
      <c r="L241" s="73">
        <f t="shared" si="50"/>
        <v>147978136.71708149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58252462.425654829</v>
      </c>
      <c r="Q241" s="73">
        <f>P241/SUMIFS(FinParameters!$H$8:$H$39,FinParameters!$B$8:$B$39,Financials!$E241,FinParameters!$C$8:$C$39,Financials!$F241)</f>
        <v>12175017.850046225</v>
      </c>
      <c r="R241" s="73">
        <f t="shared" si="63"/>
        <v>-11773285.911261512</v>
      </c>
      <c r="S241" s="12">
        <f t="shared" si="52"/>
        <v>-0.16812795565734559</v>
      </c>
      <c r="T241" s="115">
        <f t="shared" si="53"/>
        <v>17705504.728336606</v>
      </c>
      <c r="U241" s="73">
        <f>T241/SUMIFS(FinParameters!$L$8:$L$39,FinParameters!$B$8:$B$39,Financials!$E241,FinParameters!$C$8:$C$39,Financials!$F241)</f>
        <v>12225041.181366239</v>
      </c>
      <c r="V241" s="73">
        <f t="shared" si="54"/>
        <v>12225041.181366239</v>
      </c>
      <c r="W241" s="12"/>
      <c r="X241" s="73">
        <f t="shared" si="55"/>
        <v>75957967.153991431</v>
      </c>
      <c r="Y241" s="73">
        <f t="shared" si="56"/>
        <v>24400059.031412464</v>
      </c>
      <c r="Z241" s="73">
        <f t="shared" si="56"/>
        <v>451755.27010472678</v>
      </c>
      <c r="AA241" s="12">
        <f t="shared" si="57"/>
        <v>6.4512737219342125E-3</v>
      </c>
      <c r="AB241" s="115">
        <f t="shared" si="58"/>
        <v>56634738.96008233</v>
      </c>
      <c r="AC241" s="73">
        <f>AB241/SUMIFS(FinParameters!$L$8:$L$39,FinParameters!$B$8:$B$39,Financials!$E241,FinParameters!$C$8:$C$39,Financials!$F241)</f>
        <v>39104336.572503872</v>
      </c>
      <c r="AD241" s="73">
        <f t="shared" si="59"/>
        <v>39104336.572503872</v>
      </c>
      <c r="AE241" s="12"/>
      <c r="AF241" s="73">
        <f t="shared" si="60"/>
        <v>132592706.11407375</v>
      </c>
      <c r="AG241" s="73">
        <f t="shared" si="61"/>
        <v>63504395.603916332</v>
      </c>
      <c r="AH241" s="73">
        <f t="shared" si="61"/>
        <v>39556091.842608601</v>
      </c>
      <c r="AI241" s="12">
        <f t="shared" si="62"/>
        <v>0.56487924487849173</v>
      </c>
      <c r="AL241" s="73">
        <f>Summary!G241</f>
        <v>754482.43799845653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6970440.3110694094</v>
      </c>
      <c r="AN241" s="20">
        <f>Summary!I241</f>
        <v>6194627.8534797113</v>
      </c>
      <c r="AP241" s="12">
        <v>1</v>
      </c>
    </row>
    <row r="242" spans="1:42" x14ac:dyDescent="0.3">
      <c r="A242">
        <v>238</v>
      </c>
      <c r="B242" t="str">
        <f>Summary!B242</f>
        <v>Snowy Delayed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-34132664.835859679</v>
      </c>
      <c r="H242" s="73">
        <f>SUMIFS(AM$5:AM242,$F$5:$F242,$F242,$D$5:$D242,$D242)</f>
        <v>133106145.03908083</v>
      </c>
      <c r="I242" s="20">
        <f>SUMIFS(AN$5:AN242,$F$5:$F242,$F242,$D$5:$D242,$D242)</f>
        <v>57400601.990668118</v>
      </c>
      <c r="J242" s="73">
        <f t="shared" si="48"/>
        <v>57400601.990668118</v>
      </c>
      <c r="K242" s="73">
        <f t="shared" si="49"/>
        <v>23267937.154808439</v>
      </c>
      <c r="L242" s="73">
        <f t="shared" si="50"/>
        <v>156374082.19388926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42015171.387660384</v>
      </c>
      <c r="Q242" s="73">
        <f>P242/SUMIFS(FinParameters!$H$8:$H$39,FinParameters!$B$8:$B$39,Financials!$E242,FinParameters!$C$8:$C$39,Financials!$F242)</f>
        <v>8781353.4452791214</v>
      </c>
      <c r="R242" s="73">
        <f t="shared" si="63"/>
        <v>-28010576.949255958</v>
      </c>
      <c r="S242" s="12">
        <f t="shared" si="52"/>
        <v>-0.40000396446301562</v>
      </c>
      <c r="T242" s="115">
        <f t="shared" si="53"/>
        <v>-34132664.835859679</v>
      </c>
      <c r="U242" s="73">
        <f>T242/SUMIFS(FinParameters!$L$8:$L$39,FinParameters!$B$8:$B$39,Financials!$E242,FinParameters!$C$8:$C$39,Financials!$F242)</f>
        <v>-23567429.432290338</v>
      </c>
      <c r="V242" s="73">
        <f t="shared" si="54"/>
        <v>-23567429.432290338</v>
      </c>
      <c r="W242" s="12"/>
      <c r="X242" s="73">
        <f t="shared" si="55"/>
        <v>7882506.5518007018</v>
      </c>
      <c r="Y242" s="73">
        <f t="shared" si="56"/>
        <v>-14786075.987011217</v>
      </c>
      <c r="Z242" s="73">
        <f t="shared" si="56"/>
        <v>-51578006.381546296</v>
      </c>
      <c r="AA242" s="12">
        <f t="shared" si="57"/>
        <v>-0.73655773207003739</v>
      </c>
      <c r="AB242" s="115">
        <f t="shared" si="58"/>
        <v>133106145.03908083</v>
      </c>
      <c r="AC242" s="73">
        <f>AB242/SUMIFS(FinParameters!$L$8:$L$39,FinParameters!$B$8:$B$39,Financials!$E242,FinParameters!$C$8:$C$39,Financials!$F242)</f>
        <v>91905208.553099811</v>
      </c>
      <c r="AD242" s="73">
        <f t="shared" si="59"/>
        <v>91905208.553099811</v>
      </c>
      <c r="AE242" s="12"/>
      <c r="AF242" s="73">
        <f t="shared" si="60"/>
        <v>140988651.59088153</v>
      </c>
      <c r="AG242" s="73">
        <f t="shared" si="61"/>
        <v>77119132.566088587</v>
      </c>
      <c r="AH242" s="73">
        <f t="shared" si="61"/>
        <v>40327202.171553515</v>
      </c>
      <c r="AI242" s="12">
        <f t="shared" si="62"/>
        <v>0.5758910562087306</v>
      </c>
      <c r="AL242" s="73">
        <f>Summary!G242</f>
        <v>-6764346.6896616975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17432910.588973373</v>
      </c>
      <c r="AN242" s="20">
        <f>Summary!I242</f>
        <v>4407189.1709696995</v>
      </c>
      <c r="AP242" s="12">
        <v>1</v>
      </c>
    </row>
    <row r="243" spans="1:42" x14ac:dyDescent="0.3">
      <c r="A243">
        <v>239</v>
      </c>
      <c r="B243" t="str">
        <f>Summary!B243</f>
        <v>Snowy Delayed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-93121949.162257135</v>
      </c>
      <c r="H243" s="73">
        <f>SUMIFS(AM$5:AM243,$F$5:$F243,$F243,$D$5:$D243,$D243)</f>
        <v>278239170.73892903</v>
      </c>
      <c r="I243" s="20">
        <f>SUMIFS(AN$5:AN243,$F$5:$F243,$F243,$D$5:$D243,$D243)</f>
        <v>35835104.852933198</v>
      </c>
      <c r="J243" s="73">
        <f t="shared" si="48"/>
        <v>35835104.852933198</v>
      </c>
      <c r="K243" s="73">
        <f t="shared" si="49"/>
        <v>-57286844.309323937</v>
      </c>
      <c r="L243" s="73">
        <f t="shared" si="50"/>
        <v>220952326.4296051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20449674.249925461</v>
      </c>
      <c r="Q243" s="73">
        <f>P243/SUMIFS(FinParameters!$H$8:$H$39,FinParameters!$B$8:$B$39,Financials!$E243,FinParameters!$C$8:$C$39,Financials!$F243)</f>
        <v>4274070.8058175165</v>
      </c>
      <c r="R243" s="73">
        <f t="shared" si="63"/>
        <v>-49576074.086990878</v>
      </c>
      <c r="S243" s="12">
        <f t="shared" si="52"/>
        <v>-0.70796921510162913</v>
      </c>
      <c r="T243" s="115">
        <f t="shared" si="53"/>
        <v>-93121949.162257135</v>
      </c>
      <c r="U243" s="73">
        <f>T243/SUMIFS(FinParameters!$L$8:$L$39,FinParameters!$B$8:$B$39,Financials!$E243,FinParameters!$C$8:$C$39,Financials!$F243)</f>
        <v>-64297498.48224964</v>
      </c>
      <c r="V243" s="73">
        <f t="shared" si="54"/>
        <v>-64297498.48224964</v>
      </c>
      <c r="W243" s="12"/>
      <c r="X243" s="73">
        <f t="shared" si="55"/>
        <v>-72672274.912331671</v>
      </c>
      <c r="Y243" s="73">
        <f t="shared" si="56"/>
        <v>-60023427.676432125</v>
      </c>
      <c r="Z243" s="73">
        <f t="shared" si="56"/>
        <v>-113873572.56924051</v>
      </c>
      <c r="AA243" s="12">
        <f t="shared" si="57"/>
        <v>-1.6261671638460502</v>
      </c>
      <c r="AB243" s="115">
        <f t="shared" si="58"/>
        <v>278239170.73892903</v>
      </c>
      <c r="AC243" s="73">
        <f>AB243/SUMIFS(FinParameters!$L$8:$L$39,FinParameters!$B$8:$B$39,Financials!$E243,FinParameters!$C$8:$C$39,Financials!$F243)</f>
        <v>192114563.9586724</v>
      </c>
      <c r="AD243" s="73">
        <f t="shared" si="59"/>
        <v>192114563.9586724</v>
      </c>
      <c r="AE243" s="12"/>
      <c r="AF243" s="73">
        <f t="shared" si="60"/>
        <v>205566895.82659736</v>
      </c>
      <c r="AG243" s="73">
        <f t="shared" si="61"/>
        <v>132091136.28224027</v>
      </c>
      <c r="AH243" s="73">
        <f t="shared" si="61"/>
        <v>78240991.389431894</v>
      </c>
      <c r="AI243" s="12">
        <f t="shared" si="62"/>
        <v>1.1173174617569153</v>
      </c>
      <c r="AL243" s="73">
        <f>Summary!G243</f>
        <v>-11102765.011180002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29956982.08132131</v>
      </c>
      <c r="AN243" s="20">
        <f>Summary!I243</f>
        <v>3043361.6795055191</v>
      </c>
      <c r="AP243" s="12">
        <v>1</v>
      </c>
    </row>
    <row r="244" spans="1:42" x14ac:dyDescent="0.3">
      <c r="A244">
        <v>240</v>
      </c>
      <c r="B244" t="str">
        <f>Summary!B244</f>
        <v>Snowy Delayed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67105490.699533142</v>
      </c>
      <c r="H244" s="73">
        <f>SUMIFS(AM$5:AM244,$F$5:$F244,$F244,$D$5:$D244,$D244)</f>
        <v>859421.37614254851</v>
      </c>
      <c r="I244" s="20">
        <f>SUMIFS(AN$5:AN244,$F$5:$F244,$F244,$D$5:$D244,$D244)</f>
        <v>86559249.317519754</v>
      </c>
      <c r="J244" s="73">
        <f t="shared" si="48"/>
        <v>86559249.317519754</v>
      </c>
      <c r="K244" s="73">
        <f t="shared" si="49"/>
        <v>153664740.01705289</v>
      </c>
      <c r="L244" s="73">
        <f t="shared" si="50"/>
        <v>154524161.39319545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71173818.71451202</v>
      </c>
      <c r="Q244" s="73">
        <f>P244/SUMIFS(FinParameters!$H$8:$H$39,FinParameters!$B$8:$B$39,Financials!$E244,FinParameters!$C$8:$C$39,Financials!$F244)</f>
        <v>14875637.479034808</v>
      </c>
      <c r="R244" s="73">
        <f t="shared" si="63"/>
        <v>1148070.3775956794</v>
      </c>
      <c r="S244" s="12">
        <f t="shared" si="52"/>
        <v>1.6394974775163336E-2</v>
      </c>
      <c r="T244" s="115">
        <f t="shared" si="53"/>
        <v>67105490.699533142</v>
      </c>
      <c r="U244" s="73">
        <f>T244/SUMIFS(FinParameters!$L$8:$L$39,FinParameters!$B$8:$B$39,Financials!$E244,FinParameters!$C$8:$C$39,Financials!$F244)</f>
        <v>46334030.002806559</v>
      </c>
      <c r="V244" s="73">
        <f t="shared" si="54"/>
        <v>46334030.002806559</v>
      </c>
      <c r="W244" s="12"/>
      <c r="X244" s="73">
        <f t="shared" si="55"/>
        <v>138279309.41404516</v>
      </c>
      <c r="Y244" s="73">
        <f t="shared" si="56"/>
        <v>61209667.48184137</v>
      </c>
      <c r="Z244" s="73">
        <f t="shared" si="56"/>
        <v>47482100.380402237</v>
      </c>
      <c r="AA244" s="12">
        <f t="shared" si="57"/>
        <v>0.67806630429639425</v>
      </c>
      <c r="AB244" s="115">
        <f t="shared" si="58"/>
        <v>859421.37614254851</v>
      </c>
      <c r="AC244" s="73">
        <f>AB244/SUMIFS(FinParameters!$L$8:$L$39,FinParameters!$B$8:$B$39,Financials!$E244,FinParameters!$C$8:$C$39,Financials!$F244)</f>
        <v>593400.85903759254</v>
      </c>
      <c r="AD244" s="73">
        <f t="shared" si="59"/>
        <v>593400.85903759254</v>
      </c>
      <c r="AE244" s="12"/>
      <c r="AF244" s="73">
        <f t="shared" si="60"/>
        <v>139138730.79018772</v>
      </c>
      <c r="AG244" s="73">
        <f t="shared" si="61"/>
        <v>61803068.340878963</v>
      </c>
      <c r="AH244" s="73">
        <f t="shared" si="61"/>
        <v>48075501.23943983</v>
      </c>
      <c r="AI244" s="12">
        <f t="shared" si="62"/>
        <v>0.68654034239138961</v>
      </c>
      <c r="AL244" s="73">
        <f>Summary!G244</f>
        <v>4724718.5144764539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1677831.3004009754</v>
      </c>
      <c r="AN244" s="20">
        <f>Summary!I244</f>
        <v>7171695.9291995037</v>
      </c>
      <c r="AP244" s="12">
        <v>1</v>
      </c>
    </row>
    <row r="245" spans="1:42" x14ac:dyDescent="0.3">
      <c r="A245">
        <v>241</v>
      </c>
      <c r="B245" t="str">
        <f>Summary!B245</f>
        <v>Snowy Delayed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327069232.75640386</v>
      </c>
      <c r="H245" s="73">
        <f>SUMIFS(AM$5:AM245,$F$5:$F245,$F245,$D$5:$D245,$D245)</f>
        <v>-318617905.24743885</v>
      </c>
      <c r="I245" s="20">
        <f>SUMIFS(AN$5:AN245,$F$5:$F245,$F245,$D$5:$D245,$D245)</f>
        <v>167118148.85313049</v>
      </c>
      <c r="J245" s="73">
        <f t="shared" si="48"/>
        <v>167118148.85313049</v>
      </c>
      <c r="K245" s="73">
        <f t="shared" si="49"/>
        <v>494187381.60953438</v>
      </c>
      <c r="L245" s="73">
        <f t="shared" si="50"/>
        <v>175569476.3620955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150559332.48504755</v>
      </c>
      <c r="Q245" s="73">
        <f>P245/SUMIFS(FinParameters!$H$8:$H$39,FinParameters!$B$8:$B$39,Financials!$E245,FinParameters!$C$8:$C$39,Financials!$F245)</f>
        <v>28349148.57490582</v>
      </c>
      <c r="R245" s="73">
        <f t="shared" si="63"/>
        <v>79948507.541083544</v>
      </c>
      <c r="S245" s="12">
        <f t="shared" si="52"/>
        <v>1.1322415168570801</v>
      </c>
      <c r="T245" s="115">
        <f t="shared" si="53"/>
        <v>327069232.75640386</v>
      </c>
      <c r="U245" s="73">
        <f>T245/SUMIFS(FinParameters!$L$8:$L$39,FinParameters!$B$8:$B$39,Financials!$E245,FinParameters!$C$8:$C$39,Financials!$F245)</f>
        <v>220321990.16590282</v>
      </c>
      <c r="V245" s="73">
        <f t="shared" si="54"/>
        <v>220321990.16590282</v>
      </c>
      <c r="W245" s="12"/>
      <c r="X245" s="73">
        <f t="shared" si="55"/>
        <v>477628565.24145144</v>
      </c>
      <c r="Y245" s="73">
        <f t="shared" si="56"/>
        <v>248671138.74080864</v>
      </c>
      <c r="Z245" s="73">
        <f t="shared" si="56"/>
        <v>300270497.70698637</v>
      </c>
      <c r="AA245" s="12">
        <f t="shared" si="57"/>
        <v>4.2524711748556658</v>
      </c>
      <c r="AB245" s="115">
        <f t="shared" si="58"/>
        <v>-318617905.24743885</v>
      </c>
      <c r="AC245" s="73">
        <f>AB245/SUMIFS(FinParameters!$L$8:$L$39,FinParameters!$B$8:$B$39,Financials!$E245,FinParameters!$C$8:$C$39,Financials!$F245)</f>
        <v>-214628965.23467728</v>
      </c>
      <c r="AD245" s="73">
        <f t="shared" si="59"/>
        <v>-214628965.23467728</v>
      </c>
      <c r="AE245" s="12"/>
      <c r="AF245" s="73">
        <f t="shared" si="60"/>
        <v>159010659.99401259</v>
      </c>
      <c r="AG245" s="73">
        <f t="shared" si="61"/>
        <v>34042173.506131351</v>
      </c>
      <c r="AH245" s="73">
        <f t="shared" si="61"/>
        <v>85641532.472309083</v>
      </c>
      <c r="AI245" s="12">
        <f t="shared" si="62"/>
        <v>1.2128669016439517</v>
      </c>
      <c r="AL245" s="73">
        <f>Summary!G245</f>
        <v>20716998.784454782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-19714611.934721764</v>
      </c>
      <c r="AN245" s="20">
        <f>Summary!I245</f>
        <v>11533524.548667129</v>
      </c>
      <c r="AP245" s="12">
        <v>1</v>
      </c>
    </row>
    <row r="246" spans="1:42" x14ac:dyDescent="0.3">
      <c r="A246">
        <v>242</v>
      </c>
      <c r="B246" t="str">
        <f>Summary!B246</f>
        <v>Snowy Delayed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192536470.08690739</v>
      </c>
      <c r="H246" s="73">
        <f>SUMIFS(AM$5:AM246,$F$5:$F246,$F246,$D$5:$D246,$D246)</f>
        <v>-138366997.79543096</v>
      </c>
      <c r="I246" s="20">
        <f>SUMIFS(AN$5:AN246,$F$5:$F246,$F246,$D$5:$D246,$D246)</f>
        <v>124598807.11819464</v>
      </c>
      <c r="J246" s="73">
        <f t="shared" si="48"/>
        <v>124598807.11819464</v>
      </c>
      <c r="K246" s="73">
        <f t="shared" si="49"/>
        <v>317135277.20510203</v>
      </c>
      <c r="L246" s="73">
        <f t="shared" si="50"/>
        <v>178768279.40967107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108039990.75011171</v>
      </c>
      <c r="Q246" s="73">
        <f>P246/SUMIFS(FinParameters!$H$8:$H$39,FinParameters!$B$8:$B$39,Financials!$E246,FinParameters!$C$8:$C$39,Financials!$F246)</f>
        <v>20343087.998949159</v>
      </c>
      <c r="R246" s="73">
        <f t="shared" si="63"/>
        <v>37429165.806147702</v>
      </c>
      <c r="S246" s="12">
        <f t="shared" si="52"/>
        <v>0.5300768803629059</v>
      </c>
      <c r="T246" s="115">
        <f t="shared" si="53"/>
        <v>192536470.08690739</v>
      </c>
      <c r="U246" s="73">
        <f>T246/SUMIFS(FinParameters!$L$8:$L$39,FinParameters!$B$8:$B$39,Financials!$E246,FinParameters!$C$8:$C$39,Financials!$F246)</f>
        <v>129697366.85889691</v>
      </c>
      <c r="V246" s="73">
        <f t="shared" si="54"/>
        <v>129697366.85889691</v>
      </c>
      <c r="W246" s="12"/>
      <c r="X246" s="73">
        <f t="shared" si="55"/>
        <v>300576460.83701909</v>
      </c>
      <c r="Y246" s="73">
        <f t="shared" si="56"/>
        <v>150040454.85784608</v>
      </c>
      <c r="Z246" s="73">
        <f t="shared" si="56"/>
        <v>167126532.66504461</v>
      </c>
      <c r="AA246" s="12">
        <f t="shared" si="57"/>
        <v>2.3668684340917192</v>
      </c>
      <c r="AB246" s="115">
        <f t="shared" si="58"/>
        <v>-138366997.79543096</v>
      </c>
      <c r="AC246" s="73">
        <f>AB246/SUMIFS(FinParameters!$L$8:$L$39,FinParameters!$B$8:$B$39,Financials!$E246,FinParameters!$C$8:$C$39,Financials!$F246)</f>
        <v>-93207459.688742459</v>
      </c>
      <c r="AD246" s="73">
        <f t="shared" si="59"/>
        <v>-93207459.688742459</v>
      </c>
      <c r="AE246" s="12"/>
      <c r="AF246" s="73">
        <f t="shared" si="60"/>
        <v>162209463.04158813</v>
      </c>
      <c r="AG246" s="73">
        <f t="shared" si="61"/>
        <v>56832995.169103622</v>
      </c>
      <c r="AH246" s="73">
        <f t="shared" si="61"/>
        <v>73919072.976302147</v>
      </c>
      <c r="AI246" s="12">
        <f t="shared" si="62"/>
        <v>1.0468518535927533</v>
      </c>
      <c r="AL246" s="73">
        <f>Summary!G246</f>
        <v>11319053.92444971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-8464091.9862158429</v>
      </c>
      <c r="AN246" s="20">
        <f>Summary!I246</f>
        <v>8947413.7182387765</v>
      </c>
      <c r="AP246" s="12">
        <v>1</v>
      </c>
    </row>
    <row r="247" spans="1:42" x14ac:dyDescent="0.3">
      <c r="A247">
        <v>243</v>
      </c>
      <c r="B247" t="str">
        <f>Summary!B247</f>
        <v>Snowy Delayed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123548041.93116125</v>
      </c>
      <c r="H247" s="73">
        <f>SUMIFS(AM$5:AM247,$F$5:$F247,$F247,$D$5:$D247,$D247)</f>
        <v>-58425640.394992948</v>
      </c>
      <c r="I247" s="20">
        <f>SUMIFS(AN$5:AN247,$F$5:$F247,$F247,$D$5:$D247,$D247)</f>
        <v>107595750.96106993</v>
      </c>
      <c r="J247" s="73">
        <f t="shared" si="48"/>
        <v>107595750.96106993</v>
      </c>
      <c r="K247" s="73">
        <f t="shared" si="49"/>
        <v>231143792.89223117</v>
      </c>
      <c r="L247" s="73">
        <f t="shared" si="50"/>
        <v>172718152.49723822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91036934.592987001</v>
      </c>
      <c r="Q247" s="73">
        <f>P247/SUMIFS(FinParameters!$H$8:$H$39,FinParameters!$B$8:$B$39,Financials!$E247,FinParameters!$C$8:$C$39,Financials!$F247)</f>
        <v>17141545.077166703</v>
      </c>
      <c r="R247" s="73">
        <f t="shared" si="63"/>
        <v>20426109.649022989</v>
      </c>
      <c r="S247" s="12">
        <f t="shared" si="52"/>
        <v>0.28927731215763208</v>
      </c>
      <c r="T247" s="115">
        <f t="shared" si="53"/>
        <v>123548041.93116125</v>
      </c>
      <c r="U247" s="73">
        <f>T247/SUMIFS(FinParameters!$L$8:$L$39,FinParameters!$B$8:$B$39,Financials!$E247,FinParameters!$C$8:$C$39,Financials!$F247)</f>
        <v>83225041.530112863</v>
      </c>
      <c r="V247" s="73">
        <f t="shared" si="54"/>
        <v>83225041.530112863</v>
      </c>
      <c r="W247" s="12"/>
      <c r="X247" s="73">
        <f t="shared" si="55"/>
        <v>214584976.52414823</v>
      </c>
      <c r="Y247" s="73">
        <f t="shared" si="56"/>
        <v>100366586.60727957</v>
      </c>
      <c r="Z247" s="73">
        <f t="shared" si="56"/>
        <v>103651151.17913586</v>
      </c>
      <c r="AA247" s="12">
        <f t="shared" si="57"/>
        <v>1.4679215440605928</v>
      </c>
      <c r="AB247" s="115">
        <f t="shared" si="58"/>
        <v>-58425640.394992948</v>
      </c>
      <c r="AC247" s="73">
        <f>AB247/SUMIFS(FinParameters!$L$8:$L$39,FinParameters!$B$8:$B$39,Financials!$E247,FinParameters!$C$8:$C$39,Financials!$F247)</f>
        <v>-39356968.125856757</v>
      </c>
      <c r="AD247" s="73">
        <f t="shared" si="59"/>
        <v>-39356968.125856757</v>
      </c>
      <c r="AE247" s="12"/>
      <c r="AF247" s="73">
        <f t="shared" si="60"/>
        <v>156159336.12915528</v>
      </c>
      <c r="AG247" s="73">
        <f t="shared" si="61"/>
        <v>61009618.481422812</v>
      </c>
      <c r="AH247" s="73">
        <f t="shared" si="61"/>
        <v>64294183.053279102</v>
      </c>
      <c r="AI247" s="12">
        <f t="shared" si="62"/>
        <v>0.91054286795689299</v>
      </c>
      <c r="AL247" s="73">
        <f>Summary!G247</f>
        <v>10096975.515007159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-4123826.1356052421</v>
      </c>
      <c r="AN247" s="20">
        <f>Summary!I247</f>
        <v>8468357.6620586514</v>
      </c>
      <c r="AP247" s="12">
        <v>1</v>
      </c>
    </row>
    <row r="248" spans="1:42" x14ac:dyDescent="0.3">
      <c r="A248">
        <v>244</v>
      </c>
      <c r="B248" t="str">
        <f>Summary!B248</f>
        <v>Snowy Delayed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70616667.796326518</v>
      </c>
      <c r="H248" s="73">
        <f>SUMIFS(AM$5:AM248,$F$5:$F248,$F248,$D$5:$D248,$D248)</f>
        <v>172901.63277601244</v>
      </c>
      <c r="I248" s="20">
        <f>SUMIFS(AN$5:AN248,$F$5:$F248,$F248,$D$5:$D248,$D248)</f>
        <v>94544603.484606236</v>
      </c>
      <c r="J248" s="73">
        <f t="shared" si="48"/>
        <v>94544603.484606236</v>
      </c>
      <c r="K248" s="73">
        <f t="shared" si="49"/>
        <v>165161271.28093275</v>
      </c>
      <c r="L248" s="73">
        <f t="shared" si="50"/>
        <v>165334172.91370875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77985787.116523311</v>
      </c>
      <c r="Q248" s="73">
        <f>P248/SUMIFS(FinParameters!$H$8:$H$39,FinParameters!$B$8:$B$39,Financials!$E248,FinParameters!$C$8:$C$39,Financials!$F248)</f>
        <v>14684115.751621434</v>
      </c>
      <c r="R248" s="73">
        <f t="shared" si="63"/>
        <v>7374962.1725592995</v>
      </c>
      <c r="S248" s="12">
        <f t="shared" si="52"/>
        <v>0.10444520621890468</v>
      </c>
      <c r="T248" s="115">
        <f t="shared" si="53"/>
        <v>70616667.796326518</v>
      </c>
      <c r="U248" s="73">
        <f>T248/SUMIFS(FinParameters!$L$8:$L$39,FinParameters!$B$8:$B$39,Financials!$E248,FinParameters!$C$8:$C$39,Financials!$F248)</f>
        <v>47569148.148394436</v>
      </c>
      <c r="V248" s="73">
        <f t="shared" si="54"/>
        <v>47569148.148394436</v>
      </c>
      <c r="W248" s="12"/>
      <c r="X248" s="73">
        <f t="shared" si="55"/>
        <v>148602454.91284981</v>
      </c>
      <c r="Y248" s="73">
        <f t="shared" si="56"/>
        <v>62253263.900015868</v>
      </c>
      <c r="Z248" s="73">
        <f t="shared" si="56"/>
        <v>54944110.320953734</v>
      </c>
      <c r="AA248" s="12">
        <f t="shared" si="57"/>
        <v>0.77812588033855701</v>
      </c>
      <c r="AB248" s="115">
        <f t="shared" si="58"/>
        <v>172901.63277601244</v>
      </c>
      <c r="AC248" s="73">
        <f>AB248/SUMIFS(FinParameters!$L$8:$L$39,FinParameters!$B$8:$B$39,Financials!$E248,FinParameters!$C$8:$C$39,Financials!$F248)</f>
        <v>116470.8508810335</v>
      </c>
      <c r="AD248" s="73">
        <f t="shared" si="59"/>
        <v>116470.8508810335</v>
      </c>
      <c r="AE248" s="12"/>
      <c r="AF248" s="73">
        <f t="shared" si="60"/>
        <v>148775356.54562584</v>
      </c>
      <c r="AG248" s="73">
        <f t="shared" si="61"/>
        <v>62369734.750896901</v>
      </c>
      <c r="AH248" s="73">
        <f t="shared" si="61"/>
        <v>55060581.171834767</v>
      </c>
      <c r="AI248" s="12">
        <f t="shared" si="62"/>
        <v>0.77977535619404326</v>
      </c>
      <c r="AL248" s="73">
        <f>Summary!G248</f>
        <v>7659066.4325916506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3.12070369545836E-9</v>
      </c>
      <c r="AN248" s="20">
        <f>Summary!I248</f>
        <v>7766010.9448409602</v>
      </c>
      <c r="AP248" s="12">
        <v>1</v>
      </c>
    </row>
    <row r="249" spans="1:42" x14ac:dyDescent="0.3">
      <c r="A249">
        <v>245</v>
      </c>
      <c r="B249" t="str">
        <f>Summary!B249</f>
        <v>Snowy Delayed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18725994.388786539</v>
      </c>
      <c r="H249" s="73">
        <f>SUMIFS(AM$5:AM249,$F$5:$F249,$F249,$D$5:$D249,$D249)</f>
        <v>64208829.55856172</v>
      </c>
      <c r="I249" s="20">
        <f>SUMIFS(AN$5:AN249,$F$5:$F249,$F249,$D$5:$D249,$D249)</f>
        <v>79912702.583691552</v>
      </c>
      <c r="J249" s="73">
        <f t="shared" si="48"/>
        <v>79912702.583691552</v>
      </c>
      <c r="K249" s="73">
        <f t="shared" si="49"/>
        <v>98638696.972478092</v>
      </c>
      <c r="L249" s="73">
        <f t="shared" si="50"/>
        <v>162847526.53103983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63353886.215608627</v>
      </c>
      <c r="Q249" s="73">
        <f>P249/SUMIFS(FinParameters!$H$8:$H$39,FinParameters!$B$8:$B$39,Financials!$E249,FinParameters!$C$8:$C$39,Financials!$F249)</f>
        <v>11929042.879506225</v>
      </c>
      <c r="R249" s="73">
        <f t="shared" si="63"/>
        <v>-7256938.7283553844</v>
      </c>
      <c r="S249" s="12">
        <f t="shared" si="52"/>
        <v>-0.10277374232795627</v>
      </c>
      <c r="T249" s="115">
        <f t="shared" si="53"/>
        <v>18725994.388786539</v>
      </c>
      <c r="U249" s="73">
        <f>T249/SUMIFS(FinParameters!$L$8:$L$39,FinParameters!$B$8:$B$39,Financials!$E249,FinParameters!$C$8:$C$39,Financials!$F249)</f>
        <v>12614296.724894859</v>
      </c>
      <c r="V249" s="73">
        <f t="shared" si="54"/>
        <v>12614296.724894859</v>
      </c>
      <c r="W249" s="12"/>
      <c r="X249" s="73">
        <f t="shared" si="55"/>
        <v>82079880.604395166</v>
      </c>
      <c r="Y249" s="73">
        <f t="shared" si="56"/>
        <v>24543339.604401082</v>
      </c>
      <c r="Z249" s="73">
        <f t="shared" si="56"/>
        <v>5357357.9965394745</v>
      </c>
      <c r="AA249" s="12">
        <f t="shared" si="57"/>
        <v>7.5871624510703797E-2</v>
      </c>
      <c r="AB249" s="115">
        <f t="shared" si="58"/>
        <v>64208829.55856172</v>
      </c>
      <c r="AC249" s="73">
        <f>AB249/SUMIFS(FinParameters!$L$8:$L$39,FinParameters!$B$8:$B$39,Financials!$E249,FinParameters!$C$8:$C$39,Financials!$F249)</f>
        <v>43252668.541592076</v>
      </c>
      <c r="AD249" s="73">
        <f t="shared" si="59"/>
        <v>43252668.541592076</v>
      </c>
      <c r="AE249" s="12"/>
      <c r="AF249" s="73">
        <f t="shared" si="60"/>
        <v>146288710.16295689</v>
      </c>
      <c r="AG249" s="73">
        <f t="shared" si="61"/>
        <v>67796008.145993158</v>
      </c>
      <c r="AH249" s="73">
        <f t="shared" si="61"/>
        <v>48610026.53813155</v>
      </c>
      <c r="AI249" s="12">
        <f t="shared" si="62"/>
        <v>0.68842173387307037</v>
      </c>
      <c r="AL249" s="73">
        <f>Summary!G249</f>
        <v>1020489.6604499322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7574090.5984793911</v>
      </c>
      <c r="AN249" s="20">
        <f>Summary!I249</f>
        <v>6274809.5550289853</v>
      </c>
      <c r="AP249" s="12">
        <v>1</v>
      </c>
    </row>
    <row r="250" spans="1:42" x14ac:dyDescent="0.3">
      <c r="A250">
        <v>246</v>
      </c>
      <c r="B250" t="str">
        <f>Summary!B250</f>
        <v>Snowy Delayed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-41388616.563836984</v>
      </c>
      <c r="H250" s="73">
        <f>SUMIFS(AM$5:AM250,$F$5:$F250,$F250,$D$5:$D250,$D250)</f>
        <v>152008889.32036555</v>
      </c>
      <c r="I250" s="20">
        <f>SUMIFS(AN$5:AN250,$F$5:$F250,$F250,$D$5:$D250,$D250)</f>
        <v>61785112.148919821</v>
      </c>
      <c r="J250" s="73">
        <f t="shared" si="48"/>
        <v>61785112.148919821</v>
      </c>
      <c r="K250" s="73">
        <f t="shared" si="49"/>
        <v>20396495.585082836</v>
      </c>
      <c r="L250" s="73">
        <f t="shared" si="50"/>
        <v>172405384.90544838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45226295.780836895</v>
      </c>
      <c r="Q250" s="73">
        <f>P250/SUMIFS(FinParameters!$H$8:$H$39,FinParameters!$B$8:$B$39,Financials!$E250,FinParameters!$C$8:$C$39,Financials!$F250)</f>
        <v>8515758.9198989887</v>
      </c>
      <c r="R250" s="73">
        <f t="shared" si="63"/>
        <v>-25384529.163127117</v>
      </c>
      <c r="S250" s="12">
        <f t="shared" si="52"/>
        <v>-0.35949911622293051</v>
      </c>
      <c r="T250" s="115">
        <f t="shared" si="53"/>
        <v>-41388616.563836984</v>
      </c>
      <c r="U250" s="73">
        <f>T250/SUMIFS(FinParameters!$L$8:$L$39,FinParameters!$B$8:$B$39,Financials!$E250,FinParameters!$C$8:$C$39,Financials!$F250)</f>
        <v>-27880404.080531701</v>
      </c>
      <c r="V250" s="73">
        <f t="shared" si="54"/>
        <v>-27880404.080531701</v>
      </c>
      <c r="W250" s="12"/>
      <c r="X250" s="73">
        <f t="shared" si="55"/>
        <v>3837679.216999907</v>
      </c>
      <c r="Y250" s="73">
        <f t="shared" si="56"/>
        <v>-19364645.160632715</v>
      </c>
      <c r="Z250" s="73">
        <f t="shared" si="56"/>
        <v>-53264933.243658818</v>
      </c>
      <c r="AA250" s="12">
        <f t="shared" si="57"/>
        <v>-0.75434514872088376</v>
      </c>
      <c r="AB250" s="115">
        <f t="shared" si="58"/>
        <v>152008889.32036555</v>
      </c>
      <c r="AC250" s="73">
        <f>AB250/SUMIFS(FinParameters!$L$8:$L$39,FinParameters!$B$8:$B$39,Financials!$E250,FinParameters!$C$8:$C$39,Financials!$F250)</f>
        <v>102396977.96006052</v>
      </c>
      <c r="AD250" s="73">
        <f t="shared" si="59"/>
        <v>102396977.96006052</v>
      </c>
      <c r="AE250" s="12"/>
      <c r="AF250" s="73">
        <f t="shared" si="60"/>
        <v>155846568.53736547</v>
      </c>
      <c r="AG250" s="73">
        <f t="shared" si="61"/>
        <v>83032332.799427807</v>
      </c>
      <c r="AH250" s="73">
        <f t="shared" si="61"/>
        <v>49132044.716401704</v>
      </c>
      <c r="AI250" s="12">
        <f t="shared" si="62"/>
        <v>0.69581462552508588</v>
      </c>
      <c r="AL250" s="73">
        <f>Summary!G250</f>
        <v>-7255951.7279773047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18902744.281284727</v>
      </c>
      <c r="AN250" s="20">
        <f>Summary!I250</f>
        <v>4384510.1582517009</v>
      </c>
      <c r="AP250" s="12">
        <v>1</v>
      </c>
    </row>
    <row r="251" spans="1:42" x14ac:dyDescent="0.3">
      <c r="A251">
        <v>247</v>
      </c>
      <c r="B251" t="str">
        <f>Summary!B251</f>
        <v>Snowy Delayed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-104890616.57612173</v>
      </c>
      <c r="H251" s="73">
        <f>SUMIFS(AM$5:AM251,$F$5:$F251,$F251,$D$5:$D251,$D251)</f>
        <v>312429719.84084904</v>
      </c>
      <c r="I251" s="20">
        <f>SUMIFS(AN$5:AN251,$F$5:$F251,$F251,$D$5:$D251,$D251)</f>
        <v>38840165.671312571</v>
      </c>
      <c r="J251" s="73">
        <f t="shared" si="48"/>
        <v>38840165.671312571</v>
      </c>
      <c r="K251" s="73">
        <f t="shared" si="49"/>
        <v>-66050450.904809162</v>
      </c>
      <c r="L251" s="73">
        <f t="shared" si="50"/>
        <v>246379268.93603987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22281349.303229641</v>
      </c>
      <c r="Q251" s="73">
        <f>P251/SUMIFS(FinParameters!$H$8:$H$39,FinParameters!$B$8:$B$39,Financials!$E251,FinParameters!$C$8:$C$39,Financials!$F251)</f>
        <v>4195404.3726207605</v>
      </c>
      <c r="R251" s="73">
        <f t="shared" si="63"/>
        <v>-48329475.640734367</v>
      </c>
      <c r="S251" s="12">
        <f t="shared" si="52"/>
        <v>-0.68444853433008501</v>
      </c>
      <c r="T251" s="115">
        <f t="shared" si="53"/>
        <v>-104890616.57612173</v>
      </c>
      <c r="U251" s="73">
        <f>T251/SUMIFS(FinParameters!$L$8:$L$39,FinParameters!$B$8:$B$39,Financials!$E251,FinParameters!$C$8:$C$39,Financials!$F251)</f>
        <v>-70656934.61601609</v>
      </c>
      <c r="V251" s="73">
        <f t="shared" si="54"/>
        <v>-70656934.61601609</v>
      </c>
      <c r="W251" s="12"/>
      <c r="X251" s="73">
        <f t="shared" si="55"/>
        <v>-82609267.272892088</v>
      </c>
      <c r="Y251" s="73">
        <f t="shared" si="56"/>
        <v>-66461530.243395329</v>
      </c>
      <c r="Z251" s="73">
        <f t="shared" si="56"/>
        <v>-118986410.25675046</v>
      </c>
      <c r="AA251" s="12">
        <f t="shared" si="57"/>
        <v>-1.6851015457074294</v>
      </c>
      <c r="AB251" s="115">
        <f t="shared" si="58"/>
        <v>312429719.84084904</v>
      </c>
      <c r="AC251" s="73">
        <f>AB251/SUMIFS(FinParameters!$L$8:$L$39,FinParameters!$B$8:$B$39,Financials!$E251,FinParameters!$C$8:$C$39,Financials!$F251)</f>
        <v>210460449.2516686</v>
      </c>
      <c r="AD251" s="73">
        <f t="shared" si="59"/>
        <v>210460449.2516686</v>
      </c>
      <c r="AE251" s="12"/>
      <c r="AF251" s="73">
        <f t="shared" si="60"/>
        <v>229820452.56795695</v>
      </c>
      <c r="AG251" s="73">
        <f t="shared" si="61"/>
        <v>143998919.00827327</v>
      </c>
      <c r="AH251" s="73">
        <f t="shared" si="61"/>
        <v>91474038.994918138</v>
      </c>
      <c r="AI251" s="12">
        <f t="shared" si="62"/>
        <v>1.2954676434882464</v>
      </c>
      <c r="AL251" s="73">
        <f>Summary!G251</f>
        <v>-11768667.413864592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34190549.101920038</v>
      </c>
      <c r="AN251" s="20">
        <f>Summary!I251</f>
        <v>3005060.8183793705</v>
      </c>
      <c r="AP251" s="12">
        <v>1</v>
      </c>
    </row>
    <row r="252" spans="1:42" x14ac:dyDescent="0.3">
      <c r="A252">
        <v>248</v>
      </c>
      <c r="B252" t="str">
        <f>Summary!B252</f>
        <v>Snowy Delayed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72265008.839358121</v>
      </c>
      <c r="H252" s="73">
        <f>SUMIFS(AM$5:AM252,$F$5:$F252,$F252,$D$5:$D252,$D252)</f>
        <v>3064830.9639160377</v>
      </c>
      <c r="I252" s="20">
        <f>SUMIFS(AN$5:AN252,$F$5:$F252,$F252,$D$5:$D252,$D252)</f>
        <v>93835784.987061068</v>
      </c>
      <c r="J252" s="73">
        <f t="shared" si="48"/>
        <v>93835784.987061068</v>
      </c>
      <c r="K252" s="73">
        <f t="shared" si="49"/>
        <v>166100793.82641917</v>
      </c>
      <c r="L252" s="73">
        <f t="shared" si="50"/>
        <v>169165624.79033524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77276968.618978143</v>
      </c>
      <c r="Q252" s="73">
        <f>P252/SUMIFS(FinParameters!$H$8:$H$39,FinParameters!$B$8:$B$39,Financials!$E252,FinParameters!$C$8:$C$39,Financials!$F252)</f>
        <v>14550650.75434838</v>
      </c>
      <c r="R252" s="73">
        <f t="shared" si="63"/>
        <v>6666143.6750141317</v>
      </c>
      <c r="S252" s="12">
        <f t="shared" si="52"/>
        <v>9.440682332070631E-2</v>
      </c>
      <c r="T252" s="115">
        <f t="shared" si="53"/>
        <v>72265008.839358121</v>
      </c>
      <c r="U252" s="73">
        <f>T252/SUMIFS(FinParameters!$L$8:$L$39,FinParameters!$B$8:$B$39,Financials!$E252,FinParameters!$C$8:$C$39,Financials!$F252)</f>
        <v>48679511.77389431</v>
      </c>
      <c r="V252" s="73">
        <f t="shared" si="54"/>
        <v>48679511.77389431</v>
      </c>
      <c r="W252" s="12"/>
      <c r="X252" s="73">
        <f t="shared" si="55"/>
        <v>149541977.45833623</v>
      </c>
      <c r="Y252" s="73">
        <f t="shared" si="56"/>
        <v>63230162.528242692</v>
      </c>
      <c r="Z252" s="73">
        <f t="shared" si="56"/>
        <v>55345655.448908441</v>
      </c>
      <c r="AA252" s="12">
        <f t="shared" si="57"/>
        <v>0.78381261644840095</v>
      </c>
      <c r="AB252" s="115">
        <f t="shared" si="58"/>
        <v>3064830.9639160377</v>
      </c>
      <c r="AC252" s="73">
        <f>AB252/SUMIFS(FinParameters!$L$8:$L$39,FinParameters!$B$8:$B$39,Financials!$E252,FinParameters!$C$8:$C$39,Financials!$F252)</f>
        <v>2064546.5542611259</v>
      </c>
      <c r="AD252" s="73">
        <f t="shared" si="59"/>
        <v>2064546.5542611259</v>
      </c>
      <c r="AE252" s="12"/>
      <c r="AF252" s="73">
        <f t="shared" si="60"/>
        <v>152606808.42225227</v>
      </c>
      <c r="AG252" s="73">
        <f t="shared" si="61"/>
        <v>65294709.082503818</v>
      </c>
      <c r="AH252" s="73">
        <f t="shared" si="61"/>
        <v>57410202.003169566</v>
      </c>
      <c r="AI252" s="12">
        <f t="shared" si="62"/>
        <v>0.81305100243099682</v>
      </c>
      <c r="AL252" s="73">
        <f>Summary!G252</f>
        <v>5159518.1398249865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2205409.5877734893</v>
      </c>
      <c r="AN252" s="20">
        <f>Summary!I252</f>
        <v>7276535.6695413189</v>
      </c>
      <c r="AP252" s="12">
        <v>1</v>
      </c>
    </row>
    <row r="253" spans="1:42" x14ac:dyDescent="0.3">
      <c r="A253">
        <v>249</v>
      </c>
      <c r="B253" t="str">
        <f>Summary!B253</f>
        <v>Snowy Delayed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346267661.42080551</v>
      </c>
      <c r="H253" s="73">
        <f>SUMIFS(AM$5:AM253,$F$5:$F253,$F253,$D$5:$D253,$D253)</f>
        <v>-339418128.5006929</v>
      </c>
      <c r="I253" s="20">
        <f>SUMIFS(AN$5:AN253,$F$5:$F253,$F253,$D$5:$D253,$D253)</f>
        <v>178588036.08951357</v>
      </c>
      <c r="J253" s="73">
        <f t="shared" si="48"/>
        <v>178588036.08951357</v>
      </c>
      <c r="K253" s="73">
        <f t="shared" si="49"/>
        <v>524855697.51031911</v>
      </c>
      <c r="L253" s="73">
        <f t="shared" si="50"/>
        <v>185437569.00962618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160826499.31222856</v>
      </c>
      <c r="Q253" s="73">
        <f>P253/SUMIFS(FinParameters!$H$8:$H$39,FinParameters!$B$8:$B$39,Financials!$E253,FinParameters!$C$8:$C$39,Financials!$F253)</f>
        <v>27281419.862681802</v>
      </c>
      <c r="R253" s="73">
        <f t="shared" si="63"/>
        <v>89728785.210840508</v>
      </c>
      <c r="S253" s="12">
        <f t="shared" si="52"/>
        <v>1.2620488062792545</v>
      </c>
      <c r="T253" s="115">
        <f t="shared" si="53"/>
        <v>346267661.42080551</v>
      </c>
      <c r="U253" s="73">
        <f>T253/SUMIFS(FinParameters!$L$8:$L$39,FinParameters!$B$8:$B$39,Financials!$E253,FinParameters!$C$8:$C$39,Financials!$F253)</f>
        <v>227565395.51052952</v>
      </c>
      <c r="V253" s="73">
        <f t="shared" si="54"/>
        <v>227565395.51052952</v>
      </c>
      <c r="W253" s="12"/>
      <c r="X253" s="73">
        <f t="shared" si="55"/>
        <v>507094160.73303413</v>
      </c>
      <c r="Y253" s="73">
        <f t="shared" si="56"/>
        <v>254846815.37321132</v>
      </c>
      <c r="Z253" s="73">
        <f t="shared" si="56"/>
        <v>317294180.72137004</v>
      </c>
      <c r="AA253" s="12">
        <f t="shared" si="57"/>
        <v>4.4627901857561332</v>
      </c>
      <c r="AB253" s="115">
        <f t="shared" si="58"/>
        <v>-339418128.5006929</v>
      </c>
      <c r="AC253" s="73">
        <f>AB253/SUMIFS(FinParameters!$L$8:$L$39,FinParameters!$B$8:$B$39,Financials!$E253,FinParameters!$C$8:$C$39,Financials!$F253)</f>
        <v>-223063916.33216184</v>
      </c>
      <c r="AD253" s="73">
        <f t="shared" si="59"/>
        <v>-223063916.33216184</v>
      </c>
      <c r="AE253" s="12"/>
      <c r="AF253" s="73">
        <f t="shared" si="60"/>
        <v>167676032.23234123</v>
      </c>
      <c r="AG253" s="73">
        <f t="shared" si="61"/>
        <v>31782899.04104948</v>
      </c>
      <c r="AH253" s="73">
        <f t="shared" si="61"/>
        <v>94230264.389208198</v>
      </c>
      <c r="AI253" s="12">
        <f t="shared" si="62"/>
        <v>1.3253627852905685</v>
      </c>
      <c r="AL253" s="73">
        <f>Summary!G253</f>
        <v>19198428.664401643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-20800223.253254082</v>
      </c>
      <c r="AN253" s="20">
        <f>Summary!I253</f>
        <v>11469887.236383073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Snowy Delayed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203165206.73961493</v>
      </c>
      <c r="H254" s="73">
        <f>SUMIFS(AM$5:AM254,$F$5:$F254,$F254,$D$5:$D254,$D254)</f>
        <v>-146960128.75441208</v>
      </c>
      <c r="I254" s="20">
        <f>SUMIFS(AN$5:AN254,$F$5:$F254,$F254,$D$5:$D254,$D254)</f>
        <v>133590422.29175343</v>
      </c>
      <c r="J254" s="73">
        <f t="shared" si="48"/>
        <v>133590422.29175343</v>
      </c>
      <c r="K254" s="73">
        <f t="shared" si="49"/>
        <v>336755629.03136837</v>
      </c>
      <c r="L254" s="73">
        <f t="shared" si="50"/>
        <v>189795500.27695626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115828885.51446843</v>
      </c>
      <c r="Q254" s="73">
        <f>P254/SUMIFS(FinParameters!$H$8:$H$39,FinParameters!$B$8:$B$39,Financials!$E254,FinParameters!$C$8:$C$39,Financials!$F254)</f>
        <v>19648356.902999781</v>
      </c>
      <c r="R254" s="73">
        <f t="shared" si="63"/>
        <v>44731171.413080387</v>
      </c>
      <c r="S254" s="12">
        <f t="shared" si="52"/>
        <v>0.62915062711147129</v>
      </c>
      <c r="T254" s="115">
        <f t="shared" si="53"/>
        <v>203165206.73961493</v>
      </c>
      <c r="U254" s="73">
        <f>T254/SUMIFS(FinParameters!$L$8:$L$39,FinParameters!$B$8:$B$39,Financials!$E254,FinParameters!$C$8:$C$39,Financials!$F254)</f>
        <v>133519169.63881119</v>
      </c>
      <c r="V254" s="73">
        <f t="shared" si="54"/>
        <v>133519169.63881119</v>
      </c>
      <c r="W254" s="12"/>
      <c r="X254" s="73">
        <f t="shared" si="55"/>
        <v>318994092.2540834</v>
      </c>
      <c r="Y254" s="73">
        <f t="shared" si="56"/>
        <v>153167526.54181096</v>
      </c>
      <c r="Z254" s="73">
        <f t="shared" si="56"/>
        <v>178250341.05189157</v>
      </c>
      <c r="AA254" s="12">
        <f t="shared" si="57"/>
        <v>2.5071177506171263</v>
      </c>
      <c r="AB254" s="115">
        <f t="shared" si="58"/>
        <v>-146960128.75441208</v>
      </c>
      <c r="AC254" s="73">
        <f>AB254/SUMIFS(FinParameters!$L$8:$L$39,FinParameters!$B$8:$B$39,Financials!$E254,FinParameters!$C$8:$C$39,Financials!$F254)</f>
        <v>-96581470.204444274</v>
      </c>
      <c r="AD254" s="73">
        <f t="shared" si="59"/>
        <v>-96581470.204444274</v>
      </c>
      <c r="AE254" s="12"/>
      <c r="AF254" s="73">
        <f t="shared" si="60"/>
        <v>172033963.49967131</v>
      </c>
      <c r="AG254" s="73">
        <f t="shared" si="61"/>
        <v>56586056.337366685</v>
      </c>
      <c r="AH254" s="73">
        <f t="shared" si="61"/>
        <v>81668870.847447291</v>
      </c>
      <c r="AI254" s="12">
        <f t="shared" si="62"/>
        <v>1.1486849033006092</v>
      </c>
      <c r="AL254" s="73">
        <f>Summary!G254</f>
        <v>10628736.652707534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-8593130.9589811377</v>
      </c>
      <c r="AN254" s="20">
        <f>Summary!I254</f>
        <v>8991615.1735587809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Snowy Delayed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133167120.79410452</v>
      </c>
      <c r="H255" s="73">
        <f>SUMIFS(AM$5:AM255,$F$5:$F255,$F255,$D$5:$D255,$D255)</f>
        <v>-62652793.158861615</v>
      </c>
      <c r="I255" s="20">
        <f>SUMIFS(AN$5:AN255,$F$5:$F255,$F255,$D$5:$D255,$D255)</f>
        <v>116142654.66046281</v>
      </c>
      <c r="J255" s="73">
        <f t="shared" si="48"/>
        <v>116142654.66046281</v>
      </c>
      <c r="K255" s="73">
        <f t="shared" si="49"/>
        <v>249309775.45456731</v>
      </c>
      <c r="L255" s="73">
        <f t="shared" si="50"/>
        <v>186656982.29570574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98381117.883177817</v>
      </c>
      <c r="Q255" s="73">
        <f>P255/SUMIFS(FinParameters!$H$8:$H$39,FinParameters!$B$8:$B$39,Financials!$E255,FinParameters!$C$8:$C$39,Financials!$F255)</f>
        <v>16688646.429593019</v>
      </c>
      <c r="R255" s="73">
        <f t="shared" si="63"/>
        <v>27283403.781789772</v>
      </c>
      <c r="S255" s="12">
        <f t="shared" si="52"/>
        <v>0.38374516152351396</v>
      </c>
      <c r="T255" s="115">
        <f t="shared" si="53"/>
        <v>133167120.79410452</v>
      </c>
      <c r="U255" s="73">
        <f>T255/SUMIFS(FinParameters!$L$8:$L$39,FinParameters!$B$8:$B$39,Financials!$E255,FinParameters!$C$8:$C$39,Financials!$F255)</f>
        <v>87516773.550739735</v>
      </c>
      <c r="V255" s="73">
        <f t="shared" si="54"/>
        <v>87516773.550739735</v>
      </c>
      <c r="W255" s="12"/>
      <c r="X255" s="73">
        <f t="shared" si="55"/>
        <v>231548238.6772823</v>
      </c>
      <c r="Y255" s="73">
        <f t="shared" si="56"/>
        <v>104205419.98033276</v>
      </c>
      <c r="Z255" s="73">
        <f t="shared" si="56"/>
        <v>114800177.33252952</v>
      </c>
      <c r="AA255" s="12">
        <f t="shared" si="57"/>
        <v>1.6146816924215044</v>
      </c>
      <c r="AB255" s="115">
        <f t="shared" si="58"/>
        <v>-62652793.158861615</v>
      </c>
      <c r="AC255" s="73">
        <f>AB255/SUMIFS(FinParameters!$L$8:$L$39,FinParameters!$B$8:$B$39,Financials!$E255,FinParameters!$C$8:$C$39,Financials!$F255)</f>
        <v>-41175105.975920253</v>
      </c>
      <c r="AD255" s="73">
        <f t="shared" si="59"/>
        <v>-41175105.975920253</v>
      </c>
      <c r="AE255" s="12"/>
      <c r="AF255" s="73">
        <f t="shared" si="60"/>
        <v>168895445.5184207</v>
      </c>
      <c r="AG255" s="73">
        <f t="shared" si="61"/>
        <v>63030314.00441251</v>
      </c>
      <c r="AH255" s="73">
        <f t="shared" si="61"/>
        <v>73625071.356609255</v>
      </c>
      <c r="AI255" s="12">
        <f t="shared" si="62"/>
        <v>1.035547658418625</v>
      </c>
      <c r="AL255" s="73">
        <f>Summary!G255</f>
        <v>9619078.8629432674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-4227152.7638686681</v>
      </c>
      <c r="AN255" s="20">
        <f>Summary!I255</f>
        <v>8546903.699392885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Snowy Delayed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77688833.515485838</v>
      </c>
      <c r="H256" s="73">
        <f>SUMIFS(AM$5:AM256,$F$5:$F256,$F256,$D$5:$D256,$D256)</f>
        <v>172901.63277601244</v>
      </c>
      <c r="I256" s="20">
        <f>SUMIFS(AN$5:AN256,$F$5:$F256,$F256,$D$5:$D256,$D256)</f>
        <v>102371169.93165399</v>
      </c>
      <c r="J256" s="73">
        <f t="shared" si="48"/>
        <v>102371169.93165399</v>
      </c>
      <c r="K256" s="73">
        <f t="shared" si="49"/>
        <v>180060003.44713983</v>
      </c>
      <c r="L256" s="73">
        <f t="shared" si="50"/>
        <v>180232905.07991582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84609633.154368997</v>
      </c>
      <c r="Q256" s="73">
        <f>P256/SUMIFS(FinParameters!$H$8:$H$39,FinParameters!$B$8:$B$39,Financials!$E256,FinParameters!$C$8:$C$39,Financials!$F256)</f>
        <v>14352553.443512727</v>
      </c>
      <c r="R256" s="73">
        <f t="shared" si="63"/>
        <v>13511919.052980952</v>
      </c>
      <c r="S256" s="12">
        <f t="shared" si="52"/>
        <v>0.19004716570370236</v>
      </c>
      <c r="T256" s="115">
        <f t="shared" si="53"/>
        <v>77688833.515485838</v>
      </c>
      <c r="U256" s="73">
        <f>T256/SUMIFS(FinParameters!$L$8:$L$39,FinParameters!$B$8:$B$39,Financials!$E256,FinParameters!$C$8:$C$39,Financials!$F256)</f>
        <v>51056717.376267679</v>
      </c>
      <c r="V256" s="73">
        <f t="shared" si="54"/>
        <v>51056717.376267679</v>
      </c>
      <c r="W256" s="12"/>
      <c r="X256" s="73">
        <f t="shared" si="55"/>
        <v>162298466.66985482</v>
      </c>
      <c r="Y256" s="73">
        <f t="shared" si="56"/>
        <v>65409270.819780409</v>
      </c>
      <c r="Z256" s="73">
        <f t="shared" si="56"/>
        <v>64568636.429248631</v>
      </c>
      <c r="AA256" s="12">
        <f t="shared" si="57"/>
        <v>0.9081675444188162</v>
      </c>
      <c r="AB256" s="115">
        <f t="shared" si="58"/>
        <v>172901.63277601244</v>
      </c>
      <c r="AC256" s="73">
        <f>AB256/SUMIFS(FinParameters!$L$8:$L$39,FinParameters!$B$8:$B$39,Financials!$E256,FinParameters!$C$8:$C$39,Financials!$F256)</f>
        <v>113630.09842052052</v>
      </c>
      <c r="AD256" s="73">
        <f t="shared" si="59"/>
        <v>113630.09842052052</v>
      </c>
      <c r="AE256" s="12"/>
      <c r="AF256" s="73">
        <f t="shared" si="60"/>
        <v>162471368.30263084</v>
      </c>
      <c r="AG256" s="73">
        <f t="shared" si="61"/>
        <v>65522900.918200932</v>
      </c>
      <c r="AH256" s="73">
        <f t="shared" si="61"/>
        <v>64682266.527669154</v>
      </c>
      <c r="AI256" s="12">
        <f t="shared" si="62"/>
        <v>0.90976576877605064</v>
      </c>
      <c r="AL256" s="73">
        <f>Summary!G256</f>
        <v>7072165.7191593172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0</v>
      </c>
      <c r="AN256" s="20">
        <f>Summary!I256</f>
        <v>7826566.4470477616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Snowy Delayed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18554075.565708794</v>
      </c>
      <c r="H257" s="73">
        <f>SUMIFS(AM$5:AM257,$F$5:$F257,$F257,$D$5:$D257,$D257)</f>
        <v>72562871.892432585</v>
      </c>
      <c r="I257" s="20">
        <f>SUMIFS(AN$5:AN257,$F$5:$F257,$F257,$D$5:$D257,$D257)</f>
        <v>86134788.358457923</v>
      </c>
      <c r="J257" s="73">
        <f t="shared" si="48"/>
        <v>86134788.358457923</v>
      </c>
      <c r="K257" s="73">
        <f t="shared" si="49"/>
        <v>104688863.92416671</v>
      </c>
      <c r="L257" s="73">
        <f t="shared" si="50"/>
        <v>177251735.81659931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68373251.581172913</v>
      </c>
      <c r="Q257" s="73">
        <f>P257/SUMIFS(FinParameters!$H$8:$H$39,FinParameters!$B$8:$B$39,Financials!$E257,FinParameters!$C$8:$C$39,Financials!$F257)</f>
        <v>11598333.556595171</v>
      </c>
      <c r="R257" s="73">
        <f t="shared" si="63"/>
        <v>-2724462.5202151318</v>
      </c>
      <c r="S257" s="12">
        <f t="shared" si="52"/>
        <v>-3.8319973499147161E-2</v>
      </c>
      <c r="T257" s="115">
        <f t="shared" si="53"/>
        <v>18554075.565708794</v>
      </c>
      <c r="U257" s="73">
        <f>T257/SUMIFS(FinParameters!$L$8:$L$39,FinParameters!$B$8:$B$39,Financials!$E257,FinParameters!$C$8:$C$39,Financials!$F257)</f>
        <v>12193646.750372162</v>
      </c>
      <c r="V257" s="73">
        <f t="shared" si="54"/>
        <v>12193646.750372162</v>
      </c>
      <c r="W257" s="12"/>
      <c r="X257" s="73">
        <f t="shared" si="55"/>
        <v>86927327.1468817</v>
      </c>
      <c r="Y257" s="73">
        <f t="shared" si="56"/>
        <v>23791980.306967333</v>
      </c>
      <c r="Z257" s="73">
        <f t="shared" si="56"/>
        <v>9469184.2301570307</v>
      </c>
      <c r="AA257" s="12">
        <f t="shared" si="57"/>
        <v>0.13318549477770289</v>
      </c>
      <c r="AB257" s="115">
        <f t="shared" si="58"/>
        <v>72562871.892432585</v>
      </c>
      <c r="AC257" s="73">
        <f>AB257/SUMIFS(FinParameters!$L$8:$L$39,FinParameters!$B$8:$B$39,Financials!$E257,FinParameters!$C$8:$C$39,Financials!$F257)</f>
        <v>47687960.734843068</v>
      </c>
      <c r="AD257" s="73">
        <f t="shared" si="59"/>
        <v>47687960.734843068</v>
      </c>
      <c r="AE257" s="12"/>
      <c r="AF257" s="73">
        <f t="shared" si="60"/>
        <v>159490199.03931427</v>
      </c>
      <c r="AG257" s="73">
        <f t="shared" si="61"/>
        <v>71479941.041810393</v>
      </c>
      <c r="AH257" s="73">
        <f t="shared" si="61"/>
        <v>57157144.9650001</v>
      </c>
      <c r="AI257" s="12">
        <f t="shared" si="62"/>
        <v>0.80392380665701613</v>
      </c>
      <c r="AL257" s="73">
        <f>Summary!G257</f>
        <v>-171918.82307774495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8354042.333870871</v>
      </c>
      <c r="AN257" s="20">
        <f>Summary!I257</f>
        <v>6222085.7747663781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Snowy Delayed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-50558782.37318895</v>
      </c>
      <c r="H258" s="73">
        <f>SUMIFS(AM$5:AM258,$F$5:$F258,$F258,$D$5:$D258,$D258)</f>
        <v>172880430.97415578</v>
      </c>
      <c r="I258" s="20">
        <f>SUMIFS(AN$5:AN258,$F$5:$F258,$F258,$D$5:$D258,$D258)</f>
        <v>65994470.870653272</v>
      </c>
      <c r="J258" s="73">
        <f t="shared" si="48"/>
        <v>65994470.870653272</v>
      </c>
      <c r="K258" s="73">
        <f t="shared" si="49"/>
        <v>15435688.497464322</v>
      </c>
      <c r="L258" s="73">
        <f t="shared" si="50"/>
        <v>188316119.47162011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48232934.09336827</v>
      </c>
      <c r="Q258" s="73">
        <f>P258/SUMIFS(FinParameters!$H$8:$H$39,FinParameters!$B$8:$B$39,Financials!$E258,FinParameters!$C$8:$C$39,Financials!$F258)</f>
        <v>8181878.8062757198</v>
      </c>
      <c r="R258" s="73">
        <f t="shared" si="63"/>
        <v>-22864780.008019775</v>
      </c>
      <c r="S258" s="12">
        <f t="shared" si="52"/>
        <v>-0.32159655619045258</v>
      </c>
      <c r="T258" s="115">
        <f t="shared" si="53"/>
        <v>-50558782.37318895</v>
      </c>
      <c r="U258" s="73">
        <f>T258/SUMIFS(FinParameters!$L$8:$L$39,FinParameters!$B$8:$B$39,Financials!$E258,FinParameters!$C$8:$C$39,Financials!$F258)</f>
        <v>-33226981.867369458</v>
      </c>
      <c r="V258" s="73">
        <f t="shared" si="54"/>
        <v>-33226981.867369458</v>
      </c>
      <c r="W258" s="12"/>
      <c r="X258" s="73">
        <f t="shared" si="55"/>
        <v>-2325848.2798206806</v>
      </c>
      <c r="Y258" s="73">
        <f t="shared" si="56"/>
        <v>-25045103.06109374</v>
      </c>
      <c r="Z258" s="73">
        <f t="shared" si="56"/>
        <v>-56091761.875389233</v>
      </c>
      <c r="AA258" s="12">
        <f t="shared" si="57"/>
        <v>-0.78893903389636744</v>
      </c>
      <c r="AB258" s="115">
        <f t="shared" si="58"/>
        <v>103728258.58449347</v>
      </c>
      <c r="AC258" s="73">
        <f>AB258/SUMIFS(FinParameters!$L$8:$L$39,FinParameters!$B$8:$B$39,Financials!$E258,FinParameters!$C$8:$C$39,Financials!$F258)</f>
        <v>68169698.820683539</v>
      </c>
      <c r="AD258" s="73">
        <f t="shared" si="59"/>
        <v>68169698.820683539</v>
      </c>
      <c r="AE258" s="12"/>
      <c r="AF258" s="73">
        <f t="shared" si="60"/>
        <v>101402410.30467279</v>
      </c>
      <c r="AG258" s="73">
        <f t="shared" si="61"/>
        <v>43124595.759589799</v>
      </c>
      <c r="AH258" s="73">
        <f t="shared" si="61"/>
        <v>12077936.945294306</v>
      </c>
      <c r="AI258" s="12">
        <f t="shared" si="62"/>
        <v>0.16987799253391897</v>
      </c>
      <c r="AL258" s="73">
        <f>Summary!G258</f>
        <v>-9170165.8093519676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20871541.653790232</v>
      </c>
      <c r="AN258" s="20">
        <f>Summary!I258</f>
        <v>4209358.7217334546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Snowy Delayed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-114060782.3854737</v>
      </c>
      <c r="H259" s="73">
        <f>SUMIFS(AM$5:AM259,$F$5:$F259,$F259,$D$5:$D259,$D259)</f>
        <v>345579688.54053026</v>
      </c>
      <c r="I259" s="20">
        <f>SUMIFS(AN$5:AN259,$F$5:$F259,$F259,$D$5:$D259,$D259)</f>
        <v>43049524.393046021</v>
      </c>
      <c r="J259" s="73">
        <f t="shared" si="48"/>
        <v>43049524.393046021</v>
      </c>
      <c r="K259" s="73">
        <f t="shared" si="49"/>
        <v>-71011257.992427677</v>
      </c>
      <c r="L259" s="73">
        <f t="shared" si="50"/>
        <v>274568430.54810262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25287987.615761019</v>
      </c>
      <c r="Q259" s="73">
        <f>P259/SUMIFS(FinParameters!$H$8:$H$39,FinParameters!$B$8:$B$39,Financials!$E259,FinParameters!$C$8:$C$39,Financials!$F259)</f>
        <v>4289667.5024214601</v>
      </c>
      <c r="R259" s="73">
        <f t="shared" si="63"/>
        <v>-45809726.485627025</v>
      </c>
      <c r="S259" s="12">
        <f t="shared" si="52"/>
        <v>-0.64432066578540914</v>
      </c>
      <c r="T259" s="115">
        <f t="shared" si="53"/>
        <v>-114060782.3854737</v>
      </c>
      <c r="U259" s="73">
        <f>T259/SUMIFS(FinParameters!$L$8:$L$39,FinParameters!$B$8:$B$39,Financials!$E259,FinParameters!$C$8:$C$39,Financials!$F259)</f>
        <v>-74960182.389793262</v>
      </c>
      <c r="V259" s="73">
        <f t="shared" si="54"/>
        <v>-74960182.389793262</v>
      </c>
      <c r="W259" s="12"/>
      <c r="X259" s="73">
        <f t="shared" si="55"/>
        <v>-88772794.769712687</v>
      </c>
      <c r="Y259" s="73">
        <f t="shared" si="56"/>
        <v>-70670514.887371808</v>
      </c>
      <c r="Z259" s="73">
        <f t="shared" si="56"/>
        <v>-120769908.87542029</v>
      </c>
      <c r="AA259" s="12">
        <f t="shared" si="57"/>
        <v>-1.6986468608990408</v>
      </c>
      <c r="AB259" s="115">
        <f t="shared" si="58"/>
        <v>138231875.41621211</v>
      </c>
      <c r="AC259" s="73">
        <f>AB259/SUMIFS(FinParameters!$L$8:$L$39,FinParameters!$B$8:$B$39,Financials!$E259,FinParameters!$C$8:$C$39,Financials!$F259)</f>
        <v>90845305.253684506</v>
      </c>
      <c r="AD259" s="73">
        <f t="shared" si="59"/>
        <v>90845305.253684506</v>
      </c>
      <c r="AE259" s="12"/>
      <c r="AF259" s="73">
        <f t="shared" si="60"/>
        <v>49459080.646499425</v>
      </c>
      <c r="AG259" s="73">
        <f t="shared" si="61"/>
        <v>20174790.366312698</v>
      </c>
      <c r="AH259" s="73">
        <f t="shared" si="61"/>
        <v>-29924603.621735781</v>
      </c>
      <c r="AI259" s="12">
        <f t="shared" si="62"/>
        <v>-0.42089403295107569</v>
      </c>
      <c r="AL259" s="73">
        <f>Summary!G258</f>
        <v>-9170165.8093519676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33149968.699681249</v>
      </c>
      <c r="AN259" s="20">
        <f>Summary!I258</f>
        <v>4209358.7217334546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Snowy Delayed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76521984.89963983</v>
      </c>
      <c r="H260" s="73">
        <f>SUMIFS(AM$5:AM260,$F$5:$F260,$F260,$D$5:$D260,$D260)</f>
        <v>5649749.6466620918</v>
      </c>
      <c r="I260" s="20">
        <f>SUMIFS(AN$5:AN260,$F$5:$F260,$F260,$D$5:$D260,$D260)</f>
        <v>101108858.2329714</v>
      </c>
      <c r="J260" s="73">
        <f t="shared" si="48"/>
        <v>101108858.2329714</v>
      </c>
      <c r="K260" s="73">
        <f t="shared" si="49"/>
        <v>177630843.13261122</v>
      </c>
      <c r="L260" s="73">
        <f t="shared" si="50"/>
        <v>183280592.77927333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83347321.45568639</v>
      </c>
      <c r="Q260" s="73">
        <f>P260/SUMIFS(FinParameters!$H$8:$H$39,FinParameters!$B$8:$B$39,Financials!$E260,FinParameters!$C$8:$C$39,Financials!$F260)</f>
        <v>14138424.207369383</v>
      </c>
      <c r="R260" s="73">
        <f t="shared" si="63"/>
        <v>12249607.354298346</v>
      </c>
      <c r="S260" s="12">
        <f t="shared" si="52"/>
        <v>0.17229256255454203</v>
      </c>
      <c r="T260" s="115">
        <f t="shared" si="53"/>
        <v>76521984.89963983</v>
      </c>
      <c r="U260" s="73">
        <f>T260/SUMIFS(FinParameters!$L$8:$L$39,FinParameters!$B$8:$B$39,Financials!$E260,FinParameters!$C$8:$C$39,Financials!$F260)</f>
        <v>50289870.233579367</v>
      </c>
      <c r="V260" s="73">
        <f t="shared" si="54"/>
        <v>50289870.233579367</v>
      </c>
      <c r="W260" s="12"/>
      <c r="X260" s="73">
        <f t="shared" si="55"/>
        <v>159869306.35532621</v>
      </c>
      <c r="Y260" s="73">
        <f t="shared" si="56"/>
        <v>64428294.440948755</v>
      </c>
      <c r="Z260" s="73">
        <f t="shared" si="56"/>
        <v>62539477.587877713</v>
      </c>
      <c r="AA260" s="12">
        <f t="shared" si="57"/>
        <v>0.87962712132620791</v>
      </c>
      <c r="AB260" s="115">
        <f t="shared" si="58"/>
        <v>5649749.6466620918</v>
      </c>
      <c r="AC260" s="73">
        <f>AB260/SUMIFS(FinParameters!$L$8:$L$39,FinParameters!$B$8:$B$39,Financials!$E260,FinParameters!$C$8:$C$39,Financials!$F260)</f>
        <v>3712987.5414952124</v>
      </c>
      <c r="AD260" s="73">
        <f t="shared" si="59"/>
        <v>3712987.5414952124</v>
      </c>
      <c r="AE260" s="12"/>
      <c r="AF260" s="73">
        <f t="shared" si="60"/>
        <v>165519056.00198829</v>
      </c>
      <c r="AG260" s="73">
        <f t="shared" si="61"/>
        <v>68141281.982443973</v>
      </c>
      <c r="AH260" s="73">
        <f t="shared" si="61"/>
        <v>66252465.129372925</v>
      </c>
      <c r="AI260" s="12">
        <f t="shared" si="62"/>
        <v>0.93185084734080736</v>
      </c>
      <c r="AL260" s="73">
        <f>Summary!G260</f>
        <v>4256976.0602817135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2584918.6827460537</v>
      </c>
      <c r="AN260" s="20">
        <f>Summary!I260</f>
        <v>7273073.2459103381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01F7-C579-4B1B-A85D-4C9084B567E1}">
  <dimension ref="A2:AI656"/>
  <sheetViews>
    <sheetView topLeftCell="U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Snowy Delayed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59</v>
      </c>
      <c r="C4" s="120" t="s">
        <v>60</v>
      </c>
      <c r="D4" s="120" t="s">
        <v>0</v>
      </c>
      <c r="E4" s="120" t="s">
        <v>21</v>
      </c>
      <c r="F4" s="120" t="s">
        <v>61</v>
      </c>
      <c r="G4" s="120" t="s">
        <v>22</v>
      </c>
      <c r="H4" s="120" t="s">
        <v>23</v>
      </c>
      <c r="K4" s="120" t="s">
        <v>67</v>
      </c>
      <c r="L4" s="120" t="s">
        <v>66</v>
      </c>
      <c r="P4" s="120" t="s">
        <v>22</v>
      </c>
      <c r="Q4" s="120" t="s">
        <v>66</v>
      </c>
      <c r="T4" s="90" t="s">
        <v>35</v>
      </c>
      <c r="U4" s="90" t="str">
        <f>$P$16</f>
        <v>Merchant NPV</v>
      </c>
      <c r="V4" s="90" t="s">
        <v>135</v>
      </c>
      <c r="W4" s="90" t="str">
        <f>$P$24</f>
        <v>Merchant with PPA NPV</v>
      </c>
      <c r="X4" s="90" t="s">
        <v>140</v>
      </c>
      <c r="Y4" s="90" t="str">
        <f>$P$32</f>
        <v>Merchant with PPA and Sold Swap NPV</v>
      </c>
      <c r="AA4" s="121" t="s">
        <v>45</v>
      </c>
      <c r="AB4" s="121" t="str">
        <f>$P$16</f>
        <v>Merchant NPV</v>
      </c>
      <c r="AC4" s="90" t="s">
        <v>135</v>
      </c>
      <c r="AD4" s="90" t="str">
        <f>$P$24</f>
        <v>Merchant with PPA NPV</v>
      </c>
      <c r="AE4" s="90" t="s">
        <v>140</v>
      </c>
      <c r="AF4" s="121" t="str">
        <f>$P$32</f>
        <v>Merchant with PPA and Sold Swap NPV</v>
      </c>
      <c r="AH4" s="90" t="s">
        <v>144</v>
      </c>
      <c r="AI4" s="121" t="s">
        <v>145</v>
      </c>
    </row>
    <row r="5" spans="2:35" x14ac:dyDescent="0.3">
      <c r="B5" t="str">
        <f>$B$2</f>
        <v>Snowy Delayed</v>
      </c>
      <c r="C5" t="s">
        <v>65</v>
      </c>
      <c r="D5">
        <v>1</v>
      </c>
      <c r="E5" t="s">
        <v>18</v>
      </c>
      <c r="F5" t="s">
        <v>35</v>
      </c>
      <c r="G5" s="105" t="s">
        <v>120</v>
      </c>
      <c r="H5" s="20" cm="1">
        <f t="array" ref="H5">INDEX(Financials!$B$5:$AI$260,FinancialWalk!K5,FinancialWalk!L5)</f>
        <v>36296344.52511128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62</v>
      </c>
      <c r="Q5">
        <f>Financials!G3</f>
        <v>6</v>
      </c>
      <c r="T5" s="3">
        <v>1</v>
      </c>
      <c r="U5" s="20">
        <f>AVERAGEIFS($H$5:$H$576,$D$5:$D$576,$T5,$G$5:$G$576,U$4,$F$5:$F$576,$T$4)</f>
        <v>114244407.2421972</v>
      </c>
      <c r="V5" s="20">
        <f t="shared" ref="V5:Y5" si="1">AVERAGEIFS($H$5:$H$576,$D$5:$D$576,$T5,$G$5:$G$576,V$4,$F$5:$F$576,$T$4)</f>
        <v>227565395.51052952</v>
      </c>
      <c r="W5" s="20">
        <f t="shared" si="1"/>
        <v>341809802.75272673</v>
      </c>
      <c r="X5" s="20">
        <f t="shared" si="1"/>
        <v>-223063916.33216184</v>
      </c>
      <c r="Y5" s="20">
        <f t="shared" si="1"/>
        <v>118745886.42056489</v>
      </c>
      <c r="AA5" s="3">
        <v>1</v>
      </c>
      <c r="AB5" s="20">
        <f>AVERAGEIFS($H$5:$H$576,$D$5:$D$576,$AA5,$G$5:$G$576,AB$4,$F$5:$F$576,$AA$4)</f>
        <v>89728785.210840508</v>
      </c>
      <c r="AC5" s="20">
        <f t="shared" ref="AC5:AF5" si="2">AVERAGEIFS($H$5:$H$576,$D$5:$D$576,$AA5,$G$5:$G$576,AC$4,$F$5:$F$576,$AA$4)</f>
        <v>227565395.51052952</v>
      </c>
      <c r="AD5" s="20">
        <f t="shared" si="2"/>
        <v>317294180.72137004</v>
      </c>
      <c r="AE5" s="20">
        <f t="shared" si="2"/>
        <v>-223063916.33216184</v>
      </c>
      <c r="AF5" s="20">
        <f t="shared" si="2"/>
        <v>94230264.389208198</v>
      </c>
      <c r="AH5" s="122">
        <v>1</v>
      </c>
      <c r="AI5" s="12">
        <v>1</v>
      </c>
    </row>
    <row r="6" spans="2:35" x14ac:dyDescent="0.3">
      <c r="B6" t="str">
        <f>B5</f>
        <v>Snowy Delayed</v>
      </c>
      <c r="C6" t="s">
        <v>65</v>
      </c>
      <c r="D6">
        <v>0.95</v>
      </c>
      <c r="E6" t="str">
        <f>E5</f>
        <v>Cal-37</v>
      </c>
      <c r="F6" t="s">
        <v>35</v>
      </c>
      <c r="G6" s="105" t="s">
        <v>120</v>
      </c>
      <c r="H6" s="20" cm="1">
        <f t="array" ref="H6">INDEX(Financials!$B$5:$AI$260,FinancialWalk!K6,FinancialWalk!L6)</f>
        <v>24699088.82108793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114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55626422.89874623</v>
      </c>
      <c r="V6" s="20">
        <f t="shared" si="3"/>
        <v>133519169.63881119</v>
      </c>
      <c r="W6" s="20">
        <f t="shared" si="3"/>
        <v>189145592.53755745</v>
      </c>
      <c r="X6" s="20">
        <f t="shared" si="3"/>
        <v>-96581470.204444274</v>
      </c>
      <c r="Y6" s="20">
        <f t="shared" si="3"/>
        <v>92564122.333113149</v>
      </c>
      <c r="AA6" s="3">
        <v>0.95</v>
      </c>
      <c r="AB6" s="20">
        <f t="shared" ref="AB6:AF12" si="4">AVERAGEIFS($H$5:$H$576,$D$5:$D$576,$AA6,$G$5:$G$576,AB$4,$F$5:$F$576,$AA$4)</f>
        <v>44731171.413080387</v>
      </c>
      <c r="AC6" s="20">
        <f t="shared" si="4"/>
        <v>133519169.63881119</v>
      </c>
      <c r="AD6" s="20">
        <f t="shared" si="4"/>
        <v>178250341.05189157</v>
      </c>
      <c r="AE6" s="20">
        <f t="shared" si="4"/>
        <v>-96581470.204444274</v>
      </c>
      <c r="AF6" s="20">
        <f t="shared" si="4"/>
        <v>81668870.847447291</v>
      </c>
      <c r="AH6" s="122">
        <v>1</v>
      </c>
      <c r="AI6" s="12">
        <v>1</v>
      </c>
    </row>
    <row r="7" spans="2:35" x14ac:dyDescent="0.3">
      <c r="B7" t="str">
        <f t="shared" ref="B7:B26" si="5">B6</f>
        <v>Snowy Delayed</v>
      </c>
      <c r="C7" t="s">
        <v>65</v>
      </c>
      <c r="D7">
        <v>0.95</v>
      </c>
      <c r="E7" t="str">
        <f t="shared" ref="E7:E26" si="6">E6</f>
        <v>Cal-37</v>
      </c>
      <c r="F7" t="s">
        <v>35</v>
      </c>
      <c r="G7" s="105" t="s">
        <v>120</v>
      </c>
      <c r="H7" s="20" cm="1">
        <f t="array" ref="H7">INDEX(Financials!$B$5:$AI$260,FinancialWalk!K7,FinancialWalk!L7)</f>
        <v>24699088.82108793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64</v>
      </c>
      <c r="Q7">
        <f t="shared" ref="Q7:Q33" si="7">Q6+1</f>
        <v>8</v>
      </c>
      <c r="T7" s="3">
        <v>0.75</v>
      </c>
      <c r="U7" s="20">
        <f t="shared" si="3"/>
        <v>30717252.570692886</v>
      </c>
      <c r="V7" s="20">
        <f t="shared" si="3"/>
        <v>87516773.550739735</v>
      </c>
      <c r="W7" s="20">
        <f t="shared" si="3"/>
        <v>118234026.12143262</v>
      </c>
      <c r="X7" s="20">
        <f t="shared" si="3"/>
        <v>-41175105.975920253</v>
      </c>
      <c r="Y7" s="20">
        <f t="shared" si="3"/>
        <v>77058920.145512372</v>
      </c>
      <c r="AA7" s="3">
        <v>0.75</v>
      </c>
      <c r="AB7" s="20">
        <f t="shared" si="4"/>
        <v>27283403.781789772</v>
      </c>
      <c r="AC7" s="20">
        <f t="shared" si="4"/>
        <v>87516773.550739735</v>
      </c>
      <c r="AD7" s="20">
        <f t="shared" si="4"/>
        <v>114800177.33252952</v>
      </c>
      <c r="AE7" s="20">
        <f t="shared" si="4"/>
        <v>-41175105.975920253</v>
      </c>
      <c r="AF7" s="20">
        <f t="shared" si="4"/>
        <v>73625071.356609255</v>
      </c>
      <c r="AH7" s="122">
        <v>1</v>
      </c>
      <c r="AI7" s="12">
        <v>1</v>
      </c>
    </row>
    <row r="8" spans="2:35" x14ac:dyDescent="0.3">
      <c r="B8" t="str">
        <f t="shared" si="5"/>
        <v>Snowy Delayed</v>
      </c>
      <c r="C8" t="s">
        <v>65</v>
      </c>
      <c r="D8">
        <v>0.95</v>
      </c>
      <c r="E8" t="str">
        <f t="shared" si="6"/>
        <v>Cal-37</v>
      </c>
      <c r="F8" t="s">
        <v>35</v>
      </c>
      <c r="G8" s="105" t="s">
        <v>120</v>
      </c>
      <c r="H8" s="20" cm="1">
        <f t="array" ref="H8">INDEX(Financials!$B$5:$AI$260,FinancialWalk!K8,FinancialWalk!L8)</f>
        <v>24699088.82108793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115</v>
      </c>
      <c r="Q8">
        <f t="shared" si="7"/>
        <v>9</v>
      </c>
      <c r="T8" s="3">
        <v>0.5</v>
      </c>
      <c r="U8" s="20">
        <f t="shared" si="3"/>
        <v>14645647.784887943</v>
      </c>
      <c r="V8" s="20">
        <f t="shared" si="3"/>
        <v>51056717.376267679</v>
      </c>
      <c r="W8" s="20">
        <f t="shared" si="3"/>
        <v>65702365.161155626</v>
      </c>
      <c r="X8" s="20">
        <f t="shared" si="3"/>
        <v>113630.09842052052</v>
      </c>
      <c r="Y8" s="20">
        <f t="shared" si="3"/>
        <v>65815995.259576157</v>
      </c>
      <c r="AA8" s="3">
        <v>0.5</v>
      </c>
      <c r="AB8" s="20">
        <f t="shared" si="4"/>
        <v>13511919.052980954</v>
      </c>
      <c r="AC8" s="20">
        <f t="shared" si="4"/>
        <v>51056717.376267679</v>
      </c>
      <c r="AD8" s="20">
        <f t="shared" si="4"/>
        <v>64568636.429248631</v>
      </c>
      <c r="AE8" s="20">
        <f t="shared" si="4"/>
        <v>113630.09842052052</v>
      </c>
      <c r="AF8" s="20">
        <f t="shared" si="4"/>
        <v>64682266.527669154</v>
      </c>
      <c r="AH8" s="122">
        <v>1</v>
      </c>
      <c r="AI8" s="12">
        <v>1</v>
      </c>
    </row>
    <row r="9" spans="2:35" x14ac:dyDescent="0.3">
      <c r="B9" t="str">
        <f t="shared" si="5"/>
        <v>Snowy Delayed</v>
      </c>
      <c r="C9" t="s">
        <v>65</v>
      </c>
      <c r="D9">
        <v>0.75</v>
      </c>
      <c r="E9" t="str">
        <f t="shared" si="6"/>
        <v>Cal-37</v>
      </c>
      <c r="F9" t="s">
        <v>35</v>
      </c>
      <c r="G9" s="105" t="s">
        <v>120</v>
      </c>
      <c r="H9" s="20" cm="1">
        <f t="array" ref="H9">INDEX(Financials!$B$5:$AI$260,FinancialWalk!K9,FinancialWalk!L9)</f>
        <v>19770942.264957145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116</v>
      </c>
      <c r="Q9">
        <f t="shared" si="7"/>
        <v>10</v>
      </c>
      <c r="T9" s="3">
        <v>0.25</v>
      </c>
      <c r="U9" s="20">
        <f t="shared" si="3"/>
        <v>-2745029.1152770333</v>
      </c>
      <c r="V9" s="20">
        <f t="shared" si="3"/>
        <v>12193646.750372162</v>
      </c>
      <c r="W9" s="20">
        <f t="shared" si="3"/>
        <v>9448617.6350951288</v>
      </c>
      <c r="X9" s="20">
        <f t="shared" si="3"/>
        <v>47687960.734843068</v>
      </c>
      <c r="Y9" s="20">
        <f t="shared" si="3"/>
        <v>57136578.369938195</v>
      </c>
      <c r="AA9" s="3">
        <v>0.25</v>
      </c>
      <c r="AB9" s="20">
        <f t="shared" si="4"/>
        <v>-2724462.5202151318</v>
      </c>
      <c r="AC9" s="20">
        <f t="shared" si="4"/>
        <v>12193646.750372162</v>
      </c>
      <c r="AD9" s="20">
        <f t="shared" si="4"/>
        <v>9469184.2301570307</v>
      </c>
      <c r="AE9" s="20">
        <f t="shared" si="4"/>
        <v>47687960.734843068</v>
      </c>
      <c r="AF9" s="20">
        <f t="shared" si="4"/>
        <v>57157144.9650001</v>
      </c>
      <c r="AH9" s="122">
        <v>1</v>
      </c>
      <c r="AI9" s="12">
        <v>1</v>
      </c>
    </row>
    <row r="10" spans="2:35" x14ac:dyDescent="0.3">
      <c r="B10" t="str">
        <f t="shared" si="5"/>
        <v>Snowy Delayed</v>
      </c>
      <c r="C10" t="s">
        <v>65</v>
      </c>
      <c r="D10">
        <v>0.75</v>
      </c>
      <c r="E10" t="str">
        <f t="shared" si="6"/>
        <v>Cal-37</v>
      </c>
      <c r="F10" t="s">
        <v>35</v>
      </c>
      <c r="G10" s="105" t="s">
        <v>120</v>
      </c>
      <c r="H10" s="20" cm="1">
        <f t="array" ref="H10">INDEX(Financials!$B$5:$AI$260,FinancialWalk!K10,FinancialWalk!L10)</f>
        <v>19770942.264957145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117</v>
      </c>
      <c r="Q10">
        <f t="shared" si="7"/>
        <v>11</v>
      </c>
      <c r="T10" s="3">
        <v>0.05</v>
      </c>
      <c r="U10" s="20">
        <f t="shared" si="3"/>
        <v>-25025348.495128717</v>
      </c>
      <c r="V10" s="20">
        <f t="shared" si="3"/>
        <v>-33226981.867369458</v>
      </c>
      <c r="W10" s="20">
        <f t="shared" si="3"/>
        <v>-58252330.362498187</v>
      </c>
      <c r="X10" s="20">
        <f t="shared" si="3"/>
        <v>110207679.76010506</v>
      </c>
      <c r="Y10" s="20">
        <f t="shared" si="3"/>
        <v>51955349.397606879</v>
      </c>
      <c r="AA10" s="3">
        <v>0.05</v>
      </c>
      <c r="AB10" s="20">
        <f t="shared" si="4"/>
        <v>-22864780.008019775</v>
      </c>
      <c r="AC10" s="20">
        <f t="shared" si="4"/>
        <v>-33226981.867369458</v>
      </c>
      <c r="AD10" s="20">
        <f t="shared" si="4"/>
        <v>-56091761.875389241</v>
      </c>
      <c r="AE10" s="20">
        <f t="shared" si="4"/>
        <v>68169698.820683539</v>
      </c>
      <c r="AF10" s="20">
        <f t="shared" si="4"/>
        <v>12077936.945294306</v>
      </c>
      <c r="AH10" s="122">
        <v>0.97</v>
      </c>
      <c r="AI10" s="12">
        <v>0.6</v>
      </c>
    </row>
    <row r="11" spans="2:35" x14ac:dyDescent="0.3">
      <c r="B11" t="str">
        <f t="shared" si="5"/>
        <v>Snowy Delayed</v>
      </c>
      <c r="C11" t="s">
        <v>65</v>
      </c>
      <c r="D11">
        <v>0.75</v>
      </c>
      <c r="E11" t="str">
        <f t="shared" si="6"/>
        <v>Cal-37</v>
      </c>
      <c r="F11" t="s">
        <v>35</v>
      </c>
      <c r="G11" s="105" t="s">
        <v>120</v>
      </c>
      <c r="H11" s="20" cm="1">
        <f t="array" ref="H11">INDEX(Financials!$B$5:$AI$260,FinancialWalk!K11,FinancialWalk!L11)</f>
        <v>19770942.264957145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108</v>
      </c>
      <c r="Q11">
        <f t="shared" si="7"/>
        <v>12</v>
      </c>
      <c r="T11" s="3">
        <v>0</v>
      </c>
      <c r="U11" s="20">
        <f t="shared" si="3"/>
        <v>-54492130.18069309</v>
      </c>
      <c r="V11" s="20">
        <f t="shared" si="3"/>
        <v>-78094301.968985617</v>
      </c>
      <c r="W11" s="20">
        <f t="shared" si="3"/>
        <v>-132586432.14967871</v>
      </c>
      <c r="X11" s="20">
        <f t="shared" si="3"/>
        <v>158979284.19394788</v>
      </c>
      <c r="Y11" s="20">
        <f t="shared" si="3"/>
        <v>26392852.044269174</v>
      </c>
      <c r="AA11" s="3">
        <v>0</v>
      </c>
      <c r="AB11" s="20">
        <f t="shared" si="4"/>
        <v>-45809726.485627025</v>
      </c>
      <c r="AC11" s="20">
        <f t="shared" si="4"/>
        <v>-74960182.389793262</v>
      </c>
      <c r="AD11" s="20">
        <f t="shared" si="4"/>
        <v>-120769908.87542029</v>
      </c>
      <c r="AE11" s="20">
        <f t="shared" si="4"/>
        <v>90845305.253684506</v>
      </c>
      <c r="AF11" s="20">
        <f t="shared" si="4"/>
        <v>-29924603.621735781</v>
      </c>
      <c r="AH11" s="122">
        <v>0.7</v>
      </c>
      <c r="AI11" s="12">
        <v>0.4</v>
      </c>
    </row>
    <row r="12" spans="2:35" x14ac:dyDescent="0.3">
      <c r="B12" t="str">
        <f t="shared" si="5"/>
        <v>Snowy Delayed</v>
      </c>
      <c r="C12" t="s">
        <v>65</v>
      </c>
      <c r="D12">
        <v>0.75</v>
      </c>
      <c r="E12" t="str">
        <f t="shared" si="6"/>
        <v>Cal-37</v>
      </c>
      <c r="F12" t="s">
        <v>35</v>
      </c>
      <c r="G12" s="105" t="s">
        <v>120</v>
      </c>
      <c r="H12" s="20" cm="1">
        <f t="array" ref="H12">INDEX(Financials!$B$5:$AI$260,FinancialWalk!K12,FinancialWalk!L12)</f>
        <v>19770942.264957145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84</v>
      </c>
      <c r="Q12">
        <f t="shared" si="7"/>
        <v>13</v>
      </c>
      <c r="T12" t="s">
        <v>25</v>
      </c>
      <c r="U12" s="20">
        <f t="shared" si="3"/>
        <v>14587314.789506633</v>
      </c>
      <c r="V12" s="20">
        <f t="shared" si="3"/>
        <v>50289870.233579367</v>
      </c>
      <c r="W12" s="20">
        <f t="shared" si="3"/>
        <v>64877185.023085997</v>
      </c>
      <c r="X12" s="20">
        <f t="shared" si="3"/>
        <v>3712987.5414952124</v>
      </c>
      <c r="Y12" s="20">
        <f t="shared" si="3"/>
        <v>68590172.564581215</v>
      </c>
      <c r="AA12" t="s">
        <v>25</v>
      </c>
      <c r="AB12" s="20">
        <f t="shared" si="4"/>
        <v>12249607.354298346</v>
      </c>
      <c r="AC12" s="20">
        <f t="shared" si="4"/>
        <v>50289870.233579367</v>
      </c>
      <c r="AD12" s="20">
        <f t="shared" si="4"/>
        <v>62539477.587877713</v>
      </c>
      <c r="AE12" s="20">
        <f t="shared" si="4"/>
        <v>3712987.5414952124</v>
      </c>
      <c r="AF12" s="20">
        <f t="shared" si="4"/>
        <v>66252465.129372925</v>
      </c>
      <c r="AH12" s="122">
        <v>1</v>
      </c>
      <c r="AI12" s="12">
        <v>1</v>
      </c>
    </row>
    <row r="13" spans="2:35" x14ac:dyDescent="0.3">
      <c r="B13" t="str">
        <f t="shared" si="5"/>
        <v>Snowy Delayed</v>
      </c>
      <c r="C13" t="s">
        <v>65</v>
      </c>
      <c r="D13">
        <v>0.5</v>
      </c>
      <c r="E13" t="str">
        <f t="shared" si="6"/>
        <v>Cal-37</v>
      </c>
      <c r="F13" t="s">
        <v>35</v>
      </c>
      <c r="G13" s="105" t="s">
        <v>120</v>
      </c>
      <c r="H13" s="20" cm="1">
        <f t="array" ref="H13">INDEX(Financials!$B$5:$AI$260,FinancialWalk!K13,FinancialWalk!L13)</f>
        <v>16591260.937415743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118</v>
      </c>
      <c r="Q13">
        <f t="shared" si="7"/>
        <v>14</v>
      </c>
    </row>
    <row r="14" spans="2:35" x14ac:dyDescent="0.3">
      <c r="B14" t="str">
        <f t="shared" si="5"/>
        <v>Snowy Delayed</v>
      </c>
      <c r="C14" t="s">
        <v>65</v>
      </c>
      <c r="D14">
        <v>0.5</v>
      </c>
      <c r="E14" t="str">
        <f t="shared" si="6"/>
        <v>Cal-37</v>
      </c>
      <c r="F14" t="s">
        <v>35</v>
      </c>
      <c r="G14" s="105" t="s">
        <v>120</v>
      </c>
      <c r="H14" s="20" cm="1">
        <f t="array" ref="H14">INDEX(Financials!$B$5:$AI$260,FinancialWalk!K14,FinancialWalk!L14)</f>
        <v>16591260.937415743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119</v>
      </c>
      <c r="Q14">
        <f t="shared" si="7"/>
        <v>15</v>
      </c>
    </row>
    <row r="15" spans="2:35" ht="45.2" x14ac:dyDescent="0.3">
      <c r="B15" t="str">
        <f t="shared" si="5"/>
        <v>Snowy Delayed</v>
      </c>
      <c r="C15" t="s">
        <v>65</v>
      </c>
      <c r="D15">
        <v>0.5</v>
      </c>
      <c r="E15" t="str">
        <f t="shared" si="6"/>
        <v>Cal-37</v>
      </c>
      <c r="F15" t="s">
        <v>35</v>
      </c>
      <c r="G15" s="105" t="s">
        <v>120</v>
      </c>
      <c r="H15" s="20" cm="1">
        <f t="array" ref="H15">INDEX(Financials!$B$5:$AI$260,FinancialWalk!K15,FinancialWalk!L15)</f>
        <v>16591260.937415743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120</v>
      </c>
      <c r="Q15">
        <f t="shared" si="7"/>
        <v>16</v>
      </c>
      <c r="T15" s="90" t="s">
        <v>35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45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Snowy Delayed</v>
      </c>
      <c r="C16" t="s">
        <v>65</v>
      </c>
      <c r="D16">
        <v>0.5</v>
      </c>
      <c r="E16" t="str">
        <f t="shared" si="6"/>
        <v>Cal-37</v>
      </c>
      <c r="F16" t="s">
        <v>35</v>
      </c>
      <c r="G16" s="105" t="s">
        <v>120</v>
      </c>
      <c r="H16" s="20" cm="1">
        <f t="array" ref="H16">INDEX(Financials!$B$5:$AI$260,FinancialWalk!K16,FinancialWalk!L16)</f>
        <v>16591260.937415743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121</v>
      </c>
      <c r="Q16">
        <f t="shared" si="7"/>
        <v>17</v>
      </c>
      <c r="T16" s="3">
        <v>1</v>
      </c>
      <c r="U16" s="14">
        <f>AVERAGEIFS($H$5:$H$576,$D$5:$D$576,$T16,$G$5:$G$576,U$15,$F$5:$F$576,$T$15)</f>
        <v>1.6505875610657903</v>
      </c>
      <c r="V16" s="14"/>
      <c r="W16" s="14">
        <f t="shared" ref="W16:Y16" si="9">AVERAGEIFS($H$5:$H$576,$D$5:$D$576,$T16,$G$5:$G$576,W$15,$F$5:$F$576,$T$15)</f>
        <v>4.9384212522362718</v>
      </c>
      <c r="X16" s="14"/>
      <c r="Y16" s="14">
        <f t="shared" si="9"/>
        <v>1.7156243161907798</v>
      </c>
      <c r="AA16" s="3">
        <v>1</v>
      </c>
      <c r="AB16" s="14">
        <f>AVERAGEIFS($H$5:$H$576,$D$5:$D$576,$AA16,$G$5:$G$576,AB$15,$F$5:$F$576,$AA$15)</f>
        <v>1.2620488062792545</v>
      </c>
      <c r="AC16" s="14"/>
      <c r="AD16" s="14">
        <f t="shared" ref="AD16:AF16" si="10">AVERAGEIFS($H$5:$H$576,$D$5:$D$576,$AA16,$G$5:$G$576,AD$15,$F$5:$F$576,$AA$15)</f>
        <v>4.4627901857561332</v>
      </c>
      <c r="AE16" s="14"/>
      <c r="AF16" s="14">
        <f t="shared" si="10"/>
        <v>1.3253627852905685</v>
      </c>
    </row>
    <row r="17" spans="2:32" x14ac:dyDescent="0.3">
      <c r="B17" t="str">
        <f t="shared" si="5"/>
        <v>Snowy Delayed</v>
      </c>
      <c r="C17" t="s">
        <v>65</v>
      </c>
      <c r="D17">
        <v>0.5</v>
      </c>
      <c r="E17" t="str">
        <f t="shared" si="6"/>
        <v>Cal-37</v>
      </c>
      <c r="F17" t="s">
        <v>35</v>
      </c>
      <c r="G17" s="105" t="s">
        <v>120</v>
      </c>
      <c r="H17" s="20" cm="1">
        <f t="array" ref="H17">INDEX(Financials!$B$5:$AI$260,FinancialWalk!K17,FinancialWalk!L17)</f>
        <v>16591260.937415743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146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0.80368294535946971</v>
      </c>
      <c r="V17" s="14"/>
      <c r="W17" s="14">
        <f t="shared" si="11"/>
        <v>2.7327496357090495</v>
      </c>
      <c r="X17" s="14"/>
      <c r="Y17" s="14">
        <f t="shared" si="11"/>
        <v>1.3373537717264827</v>
      </c>
      <c r="AA17" s="3">
        <v>0.95</v>
      </c>
      <c r="AB17" s="14">
        <f t="shared" ref="AB17:AF22" si="12">AVERAGEIFS($H$5:$H$576,$D$5:$D$576,$AA17,$G$5:$G$576,AB$15,$F$5:$F$576,$AA$15)</f>
        <v>0.62915062711147129</v>
      </c>
      <c r="AC17" s="14"/>
      <c r="AD17" s="14">
        <f t="shared" si="12"/>
        <v>2.5071177506171263</v>
      </c>
      <c r="AE17" s="14"/>
      <c r="AF17" s="14">
        <f t="shared" si="12"/>
        <v>1.1486849033006092</v>
      </c>
    </row>
    <row r="18" spans="2:32" x14ac:dyDescent="0.3">
      <c r="B18" t="str">
        <f t="shared" si="5"/>
        <v>Snowy Delayed</v>
      </c>
      <c r="C18" t="s">
        <v>65</v>
      </c>
      <c r="D18">
        <v>0.25</v>
      </c>
      <c r="E18" t="str">
        <f t="shared" si="6"/>
        <v>Cal-37</v>
      </c>
      <c r="F18" t="s">
        <v>35</v>
      </c>
      <c r="G18" s="105" t="s">
        <v>120</v>
      </c>
      <c r="H18" s="20" cm="1">
        <f t="array" ref="H18">INDEX(Financials!$B$5:$AI$260,FinancialWalk!K18,FinancialWalk!L18)</f>
        <v>13150608.224153377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133</v>
      </c>
      <c r="Q18">
        <f t="shared" si="7"/>
        <v>19</v>
      </c>
      <c r="T18" s="3">
        <v>0.75</v>
      </c>
      <c r="U18" s="14">
        <f t="shared" si="11"/>
        <v>0.44379866137179963</v>
      </c>
      <c r="V18" s="14"/>
      <c r="W18" s="14">
        <f t="shared" si="11"/>
        <v>1.708229028638891</v>
      </c>
      <c r="X18" s="14"/>
      <c r="Y18" s="14">
        <f t="shared" si="11"/>
        <v>1.113336732464266</v>
      </c>
      <c r="AA18" s="3">
        <v>0.75</v>
      </c>
      <c r="AB18" s="14">
        <f t="shared" si="12"/>
        <v>0.38374516152351396</v>
      </c>
      <c r="AC18" s="14"/>
      <c r="AD18" s="14">
        <f t="shared" si="12"/>
        <v>1.6146816924215044</v>
      </c>
      <c r="AE18" s="14"/>
      <c r="AF18" s="14">
        <f t="shared" si="12"/>
        <v>1.035547658418625</v>
      </c>
    </row>
    <row r="19" spans="2:32" x14ac:dyDescent="0.3">
      <c r="B19" t="str">
        <f t="shared" si="5"/>
        <v>Snowy Delayed</v>
      </c>
      <c r="C19" t="s">
        <v>65</v>
      </c>
      <c r="D19">
        <v>0.25</v>
      </c>
      <c r="E19" t="str">
        <f t="shared" si="6"/>
        <v>Cal-37</v>
      </c>
      <c r="F19" t="s">
        <v>35</v>
      </c>
      <c r="G19" s="105" t="s">
        <v>120</v>
      </c>
      <c r="H19" s="20" cm="1">
        <f t="array" ref="H19">INDEX(Financials!$B$5:$AI$260,FinancialWalk!K19,FinancialWalk!L19)</f>
        <v>13150608.224153377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134</v>
      </c>
      <c r="Q19">
        <f t="shared" si="7"/>
        <v>20</v>
      </c>
      <c r="T19" s="3">
        <v>0.5</v>
      </c>
      <c r="U19" s="14">
        <f t="shared" si="11"/>
        <v>0.21159831488501898</v>
      </c>
      <c r="V19" s="14"/>
      <c r="W19" s="14">
        <f t="shared" si="11"/>
        <v>0.94925878023681276</v>
      </c>
      <c r="X19" s="14"/>
      <c r="Y19" s="14">
        <f t="shared" si="11"/>
        <v>0.95090049234809348</v>
      </c>
      <c r="AA19" s="3">
        <v>0.5</v>
      </c>
      <c r="AB19" s="14">
        <f t="shared" si="12"/>
        <v>0.19004716570370236</v>
      </c>
      <c r="AC19" s="14"/>
      <c r="AD19" s="14">
        <f t="shared" si="12"/>
        <v>0.9081675444188162</v>
      </c>
      <c r="AE19" s="14"/>
      <c r="AF19" s="14">
        <f t="shared" si="12"/>
        <v>0.90976576877605064</v>
      </c>
    </row>
    <row r="20" spans="2:32" x14ac:dyDescent="0.3">
      <c r="B20" t="str">
        <f t="shared" si="5"/>
        <v>Snowy Delayed</v>
      </c>
      <c r="C20" t="s">
        <v>65</v>
      </c>
      <c r="D20">
        <v>0.25</v>
      </c>
      <c r="E20" t="str">
        <f t="shared" si="6"/>
        <v>Cal-37</v>
      </c>
      <c r="F20" t="s">
        <v>35</v>
      </c>
      <c r="G20" s="105" t="s">
        <v>120</v>
      </c>
      <c r="H20" s="20" cm="1">
        <f t="array" ref="H20">INDEX(Financials!$B$5:$AI$260,FinancialWalk!K20,FinancialWalk!L20)</f>
        <v>13150608.224153377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135</v>
      </c>
      <c r="Q20">
        <f t="shared" si="7"/>
        <v>21</v>
      </c>
      <c r="T20" s="3">
        <v>0.25</v>
      </c>
      <c r="U20" s="14">
        <f t="shared" si="11"/>
        <v>-3.9659804990140206E-2</v>
      </c>
      <c r="V20" s="14"/>
      <c r="W20" s="14">
        <f t="shared" si="11"/>
        <v>0.13651233451360101</v>
      </c>
      <c r="X20" s="14"/>
      <c r="Y20" s="14">
        <f t="shared" si="11"/>
        <v>0.82550146493689214</v>
      </c>
      <c r="AA20" s="3">
        <v>0.25</v>
      </c>
      <c r="AB20" s="14">
        <f t="shared" si="12"/>
        <v>-3.8319973499147161E-2</v>
      </c>
      <c r="AC20" s="14"/>
      <c r="AD20" s="14">
        <f t="shared" si="12"/>
        <v>0.13318549477770289</v>
      </c>
      <c r="AE20" s="14"/>
      <c r="AF20" s="14">
        <f t="shared" si="12"/>
        <v>0.80392380665701613</v>
      </c>
    </row>
    <row r="21" spans="2:32" x14ac:dyDescent="0.3">
      <c r="B21" t="str">
        <f t="shared" si="5"/>
        <v>Snowy Delayed</v>
      </c>
      <c r="C21" t="s">
        <v>65</v>
      </c>
      <c r="D21">
        <v>0.25</v>
      </c>
      <c r="E21" t="str">
        <f t="shared" si="6"/>
        <v>Cal-37</v>
      </c>
      <c r="F21" t="s">
        <v>35</v>
      </c>
      <c r="G21" s="105" t="s">
        <v>120</v>
      </c>
      <c r="H21" s="20" cm="1">
        <f t="array" ref="H21">INDEX(Financials!$B$5:$AI$260,FinancialWalk!K21,FinancialWalk!L21)</f>
        <v>13150608.224153377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136</v>
      </c>
      <c r="Q21">
        <f t="shared" si="7"/>
        <v>22</v>
      </c>
      <c r="T21" s="3">
        <v>0.05</v>
      </c>
      <c r="U21" s="14">
        <f t="shared" si="11"/>
        <v>-0.36156281024616338</v>
      </c>
      <c r="V21" s="14"/>
      <c r="W21" s="14">
        <f t="shared" si="11"/>
        <v>-0.84162169703061396</v>
      </c>
      <c r="X21" s="14"/>
      <c r="Y21" s="14">
        <f t="shared" si="11"/>
        <v>0.75064377781498826</v>
      </c>
      <c r="AA21" s="3">
        <v>0.05</v>
      </c>
      <c r="AB21" s="14">
        <f t="shared" si="12"/>
        <v>-0.32159655619045258</v>
      </c>
      <c r="AC21" s="14"/>
      <c r="AD21" s="14">
        <f t="shared" si="12"/>
        <v>-0.78893903389636744</v>
      </c>
      <c r="AE21" s="14"/>
      <c r="AF21" s="14">
        <f t="shared" si="12"/>
        <v>0.16987799253391897</v>
      </c>
    </row>
    <row r="22" spans="2:32" x14ac:dyDescent="0.3">
      <c r="B22" t="str">
        <f t="shared" si="5"/>
        <v>Snowy Delayed</v>
      </c>
      <c r="C22" t="s">
        <v>65</v>
      </c>
      <c r="D22">
        <v>0.05</v>
      </c>
      <c r="E22" t="str">
        <f t="shared" si="6"/>
        <v>Cal-37</v>
      </c>
      <c r="F22" t="s">
        <v>35</v>
      </c>
      <c r="G22" s="105" t="s">
        <v>120</v>
      </c>
      <c r="H22" s="20" cm="1">
        <f t="array" ref="H22">INDEX(Financials!$B$5:$AI$260,FinancialWalk!K22,FinancialWalk!L22)</f>
        <v>8742565.8134573586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123</v>
      </c>
      <c r="Q22">
        <f t="shared" si="7"/>
        <v>23</v>
      </c>
      <c r="T22" s="3">
        <v>0</v>
      </c>
      <c r="U22" s="14">
        <f t="shared" si="11"/>
        <v>-0.78729483940118961</v>
      </c>
      <c r="V22" s="14"/>
      <c r="W22" s="14">
        <f t="shared" si="11"/>
        <v>-1.915590626755167</v>
      </c>
      <c r="X22" s="14"/>
      <c r="Y22" s="14">
        <f t="shared" si="11"/>
        <v>0.38132031437622854</v>
      </c>
      <c r="AA22" s="3">
        <v>0</v>
      </c>
      <c r="AB22" s="14">
        <f t="shared" si="12"/>
        <v>-0.64432066578540914</v>
      </c>
      <c r="AC22" s="14"/>
      <c r="AD22" s="14">
        <f t="shared" si="12"/>
        <v>-1.6986468608990408</v>
      </c>
      <c r="AE22" s="14"/>
      <c r="AF22" s="14">
        <f t="shared" si="12"/>
        <v>-0.42089403295107569</v>
      </c>
    </row>
    <row r="23" spans="2:32" x14ac:dyDescent="0.3">
      <c r="B23" t="str">
        <f t="shared" si="5"/>
        <v>Snowy Delayed</v>
      </c>
      <c r="C23" t="s">
        <v>65</v>
      </c>
      <c r="D23">
        <v>0.05</v>
      </c>
      <c r="E23" t="str">
        <f t="shared" si="6"/>
        <v>Cal-37</v>
      </c>
      <c r="F23" t="s">
        <v>35</v>
      </c>
      <c r="G23" s="105" t="s">
        <v>120</v>
      </c>
      <c r="H23" s="20" cm="1">
        <f t="array" ref="H23">INDEX(Financials!$B$5:$AI$260,FinancialWalk!K23,FinancialWalk!L23)</f>
        <v>8742565.8134573586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124</v>
      </c>
      <c r="Q23">
        <f t="shared" si="7"/>
        <v>24</v>
      </c>
    </row>
    <row r="24" spans="2:32" x14ac:dyDescent="0.3">
      <c r="B24" t="str">
        <f t="shared" si="5"/>
        <v>Snowy Delayed</v>
      </c>
      <c r="C24" t="s">
        <v>65</v>
      </c>
      <c r="D24">
        <v>0.05</v>
      </c>
      <c r="E24" t="str">
        <f t="shared" si="6"/>
        <v>Cal-37</v>
      </c>
      <c r="F24" t="s">
        <v>35</v>
      </c>
      <c r="G24" s="105" t="s">
        <v>120</v>
      </c>
      <c r="H24" s="20" cm="1">
        <f t="array" ref="H24">INDEX(Financials!$B$5:$AI$260,FinancialWalk!K24,FinancialWalk!L24)</f>
        <v>8742565.8134573586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125</v>
      </c>
      <c r="Q24">
        <f t="shared" si="7"/>
        <v>25</v>
      </c>
    </row>
    <row r="25" spans="2:32" x14ac:dyDescent="0.3">
      <c r="B25" t="str">
        <f t="shared" si="5"/>
        <v>Snowy Delayed</v>
      </c>
      <c r="C25" t="s">
        <v>65</v>
      </c>
      <c r="D25">
        <v>0</v>
      </c>
      <c r="E25" t="str">
        <f t="shared" si="6"/>
        <v>Cal-37</v>
      </c>
      <c r="F25" t="s">
        <v>35</v>
      </c>
      <c r="G25" s="105" t="s">
        <v>120</v>
      </c>
      <c r="H25" s="20" cm="1">
        <f t="array" ref="H25">INDEX(Financials!$B$5:$AI$260,FinancialWalk!K25,FinancialWalk!L25)</f>
        <v>2912720.1473243157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137</v>
      </c>
      <c r="Q25">
        <f t="shared" si="7"/>
        <v>26</v>
      </c>
      <c r="T25" s="1" t="s">
        <v>147</v>
      </c>
      <c r="AA25" s="1" t="s">
        <v>147</v>
      </c>
    </row>
    <row r="26" spans="2:32" ht="45.2" x14ac:dyDescent="0.3">
      <c r="B26" t="str">
        <f t="shared" si="5"/>
        <v>Snowy Delayed</v>
      </c>
      <c r="C26" t="s">
        <v>65</v>
      </c>
      <c r="D26" t="s">
        <v>25</v>
      </c>
      <c r="E26" t="str">
        <f t="shared" si="6"/>
        <v>Cal-37</v>
      </c>
      <c r="F26" t="s">
        <v>35</v>
      </c>
      <c r="G26" s="105" t="s">
        <v>120</v>
      </c>
      <c r="H26" s="20" cm="1">
        <f t="array" ref="H26">INDEX(Financials!$B$5:$AI$260,FinancialWalk!K26,FinancialWalk!L26)</f>
        <v>16579720.065258574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138</v>
      </c>
      <c r="Q26">
        <f t="shared" si="7"/>
        <v>27</v>
      </c>
      <c r="T26" s="90" t="s">
        <v>35</v>
      </c>
      <c r="U26" s="90" t="str">
        <f>$P$16</f>
        <v>Merchant NPV</v>
      </c>
      <c r="V26" s="90" t="s">
        <v>135</v>
      </c>
      <c r="W26" s="90" t="str">
        <f>$P$24</f>
        <v>Merchant with PPA NPV</v>
      </c>
      <c r="X26" s="90" t="s">
        <v>140</v>
      </c>
      <c r="Y26" s="90" t="str">
        <f>$P$32</f>
        <v>Merchant with PPA and Sold Swap NPV</v>
      </c>
      <c r="AA26" s="121" t="s">
        <v>45</v>
      </c>
      <c r="AB26" s="121" t="str">
        <f>$P$16</f>
        <v>Merchant NPV</v>
      </c>
      <c r="AC26" s="90" t="s">
        <v>135</v>
      </c>
      <c r="AD26" s="90" t="str">
        <f>$P$24</f>
        <v>Merchant with PPA NPV</v>
      </c>
      <c r="AE26" s="90" t="s">
        <v>140</v>
      </c>
      <c r="AF26" s="121" t="str">
        <f>$P$32</f>
        <v>Merchant with PPA and Sold Swap NPV</v>
      </c>
    </row>
    <row r="27" spans="2:32" x14ac:dyDescent="0.3">
      <c r="B27" t="str">
        <f>$B$2</f>
        <v>Snowy Delayed</v>
      </c>
      <c r="C27" t="s">
        <v>65</v>
      </c>
      <c r="D27">
        <v>1</v>
      </c>
      <c r="E27" t="s">
        <v>18</v>
      </c>
      <c r="F27" t="s">
        <v>45</v>
      </c>
      <c r="G27" s="105" t="s">
        <v>120</v>
      </c>
      <c r="H27" s="20" cm="1">
        <f t="array" ref="H27">INDEX(Financials!$B$5:$AI$260,FinancialWalk!K27,FinancialWalk!L27)</f>
        <v>27281419.862681802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139</v>
      </c>
      <c r="Q27">
        <f t="shared" si="7"/>
        <v>28</v>
      </c>
      <c r="T27" s="3">
        <v>1</v>
      </c>
      <c r="U27" s="4">
        <f>U5/SUM(DualFuelMWh!E17:T17)</f>
        <v>30.298816560068527</v>
      </c>
      <c r="V27" s="4">
        <f>V5/SUM(PPAcfd!E17:T17)</f>
        <v>28.13727376608368</v>
      </c>
      <c r="W27" s="4">
        <f>W5/(SUM(DualFuelMWh!E17:T17)+SUM(PPAcfd!E17:T17))</f>
        <v>28.824582127478592</v>
      </c>
      <c r="X27" s="4">
        <f>X5/SUM(SwapSold!E17:T17)</f>
        <v>-31.808110359936379</v>
      </c>
      <c r="Y27" s="4">
        <f>Y5/(SUM(DualFuelMWh!E17:T17)+SUM(PPAcfd!E17:T17)+SUM(SwapSold!E17:T17))</f>
        <v>6.292481511574012</v>
      </c>
      <c r="AA27" s="3">
        <v>1</v>
      </c>
      <c r="AB27" s="4">
        <f>AB5/SUM('2hBatteryMWh'!E17:T17)</f>
        <v>87.459677954835485</v>
      </c>
      <c r="AC27" s="4">
        <f>AC5/SUM(PPAcfd!E17:T17)</f>
        <v>28.13727376608368</v>
      </c>
      <c r="AD27" s="4">
        <f>AD5/(SUM('2hBatteryMWh'!E17:T17)+SUM(PPAcfd!E17:T17))</f>
        <v>34.815348931358749</v>
      </c>
      <c r="AE27" s="4">
        <f>AE5/SUM(SwapSold!E17:T17)</f>
        <v>-31.808110359936379</v>
      </c>
      <c r="AF27" s="4">
        <f>AF5/(SUM('2hBatteryMWh'!E17:T17)+SUM(PPAcfd!E17:T17)+SUM(SwapSold!E17:T17))</f>
        <v>5.8432194260158132</v>
      </c>
    </row>
    <row r="28" spans="2:32" x14ac:dyDescent="0.3">
      <c r="B28" t="str">
        <f>B27</f>
        <v>Snowy Delayed</v>
      </c>
      <c r="C28" t="s">
        <v>65</v>
      </c>
      <c r="D28">
        <v>0.95</v>
      </c>
      <c r="E28" t="str">
        <f>E27</f>
        <v>Cal-37</v>
      </c>
      <c r="F28" t="s">
        <v>45</v>
      </c>
      <c r="G28" s="105" t="s">
        <v>120</v>
      </c>
      <c r="H28" s="20" cm="1">
        <f t="array" ref="H28">INDEX(Financials!$B$5:$AI$260,FinancialWalk!K28,FinancialWalk!L28)</f>
        <v>19648356.902999781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140</v>
      </c>
      <c r="Q28">
        <f t="shared" si="7"/>
        <v>29</v>
      </c>
      <c r="T28" s="3">
        <v>0.95</v>
      </c>
      <c r="U28" s="4">
        <f>U6/SUM(DualFuelMWh!E18:T18)</f>
        <v>18.190270881366857</v>
      </c>
      <c r="V28" s="4">
        <f>V6/SUM(PPAcfd!E18:T18)</f>
        <v>17.286615020525836</v>
      </c>
      <c r="W28" s="4">
        <f>W6/(SUM(DualFuelMWh!E18:T18)+SUM(PPAcfd!E18:T18))</f>
        <v>17.542916196772595</v>
      </c>
      <c r="X28" s="4">
        <f>X6/SUM(SwapSold!E18:T18)</f>
        <v>-13.772169490709029</v>
      </c>
      <c r="Y28" s="4">
        <f>Y6/(SUM(DualFuelMWh!E18:T18)+SUM(PPAcfd!E18:T18)+SUM(SwapSold!E18:T18))</f>
        <v>5.2017866952804033</v>
      </c>
      <c r="AA28" s="3">
        <v>0.95</v>
      </c>
      <c r="AB28" s="4">
        <f>AB6/SUM('2hBatteryMWh'!E18:T18)</f>
        <v>50.938957114036256</v>
      </c>
      <c r="AC28" s="4">
        <f>AC6/SUM(PPAcfd!E18:T18)</f>
        <v>17.286615020525836</v>
      </c>
      <c r="AD28" s="4">
        <f>AD6/(SUM('2hBatteryMWh'!E18:T18)+SUM(PPAcfd!E18:T18))</f>
        <v>20.722013320656686</v>
      </c>
      <c r="AE28" s="4">
        <f>AE6/SUM(SwapSold!E18:T18)</f>
        <v>-13.772169490709029</v>
      </c>
      <c r="AF28" s="4">
        <f>AF6/(SUM('2hBatteryMWh'!E18:T18)+SUM(PPAcfd!E18:T18)+SUM(SwapSold!E18:T18))</f>
        <v>5.2302287722209346</v>
      </c>
    </row>
    <row r="29" spans="2:32" x14ac:dyDescent="0.3">
      <c r="B29" t="str">
        <f t="shared" ref="B29:B48" si="13">B28</f>
        <v>Snowy Delayed</v>
      </c>
      <c r="C29" t="s">
        <v>65</v>
      </c>
      <c r="D29">
        <v>0.95</v>
      </c>
      <c r="E29" t="str">
        <f t="shared" ref="E29:E48" si="14">E28</f>
        <v>Cal-37</v>
      </c>
      <c r="F29" t="s">
        <v>45</v>
      </c>
      <c r="G29" s="105" t="s">
        <v>120</v>
      </c>
      <c r="H29" s="20" cm="1">
        <f t="array" ref="H29">INDEX(Financials!$B$5:$AI$260,FinancialWalk!K29,FinancialWalk!L29)</f>
        <v>19648356.902999781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141</v>
      </c>
      <c r="Q29">
        <f t="shared" si="7"/>
        <v>30</v>
      </c>
      <c r="T29" s="3">
        <v>0.75</v>
      </c>
      <c r="U29" s="4">
        <f>U7/SUM(DualFuelMWh!E19:T19)</f>
        <v>10.974817492568112</v>
      </c>
      <c r="V29" s="4">
        <f>V7/SUM(PPAcfd!E19:T19)</f>
        <v>11.665899388802467</v>
      </c>
      <c r="W29" s="4">
        <f>W7/(SUM(DualFuelMWh!E19:T19)+SUM(PPAcfd!E19:T19))</f>
        <v>11.478122152900299</v>
      </c>
      <c r="X29" s="4">
        <f>X7/SUM(SwapSold!E19:T19)</f>
        <v>-5.8714216826260914</v>
      </c>
      <c r="Y29" s="4">
        <f>Y7/(SUM(DualFuelMWh!E19:T19)+SUM(PPAcfd!E19:T19)+SUM(SwapSold!E19:T19))</f>
        <v>4.4507698130751852</v>
      </c>
      <c r="AA29" s="3">
        <v>0.75</v>
      </c>
      <c r="AB29" s="4">
        <f>AB7/SUM('2hBatteryMWh'!E19:T19)</f>
        <v>34.480390315028018</v>
      </c>
      <c r="AC29" s="4">
        <f>AC7/SUM(PPAcfd!E19:T19)</f>
        <v>11.665899388802467</v>
      </c>
      <c r="AD29" s="4">
        <f>AD7/(SUM('2hBatteryMWh'!E19:T19)+SUM(PPAcfd!E19:T19))</f>
        <v>13.842680711692532</v>
      </c>
      <c r="AE29" s="4">
        <f>AE7/SUM(SwapSold!E19:T19)</f>
        <v>-5.8714216826260914</v>
      </c>
      <c r="AF29" s="4">
        <f>AF7/(SUM('2hBatteryMWh'!E19:T19)+SUM(PPAcfd!E19:T19)+SUM(SwapSold!E19:T19))</f>
        <v>4.81020850138803</v>
      </c>
    </row>
    <row r="30" spans="2:32" x14ac:dyDescent="0.3">
      <c r="B30" t="str">
        <f t="shared" si="13"/>
        <v>Snowy Delayed</v>
      </c>
      <c r="C30" t="s">
        <v>65</v>
      </c>
      <c r="D30">
        <v>0.95</v>
      </c>
      <c r="E30" t="str">
        <f t="shared" si="14"/>
        <v>Cal-37</v>
      </c>
      <c r="F30" t="s">
        <v>45</v>
      </c>
      <c r="G30" s="105" t="s">
        <v>120</v>
      </c>
      <c r="H30" s="20" cm="1">
        <f t="array" ref="H30">INDEX(Financials!$B$5:$AI$260,FinancialWalk!K30,FinancialWalk!L30)</f>
        <v>19648356.902999781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126</v>
      </c>
      <c r="Q30">
        <f t="shared" si="7"/>
        <v>31</v>
      </c>
      <c r="T30" s="3">
        <v>0.5</v>
      </c>
      <c r="U30" s="4">
        <f>U8/SUM(DualFuelMWh!E20:T20)</f>
        <v>5.6109422882380189</v>
      </c>
      <c r="V30" s="4">
        <f>V8/SUM(PPAcfd!E20:T20)</f>
        <v>6.952384530767306</v>
      </c>
      <c r="W30" s="4">
        <f>W8/(SUM(DualFuelMWh!E20:T20)+SUM(PPAcfd!E20:T20))</f>
        <v>6.6006227352476383</v>
      </c>
      <c r="X30" s="4">
        <f>X8/SUM(SwapSold!E20:T20)</f>
        <v>1.6203242416797929E-2</v>
      </c>
      <c r="Y30" s="4">
        <f>Y8/(SUM(DualFuelMWh!E20:T20)+SUM(PPAcfd!E20:T20)+SUM(SwapSold!E20:T20))</f>
        <v>3.8791128858523609</v>
      </c>
      <c r="AA30" s="3">
        <v>0.5</v>
      </c>
      <c r="AB30" s="4">
        <f>AB8/SUM('2hBatteryMWh'!E20:T20)</f>
        <v>19.21834826803137</v>
      </c>
      <c r="AC30" s="4">
        <f>AC8/SUM(PPAcfd!E20:T20)</f>
        <v>6.952384530767306</v>
      </c>
      <c r="AD30" s="4">
        <f>AD8/(SUM('2hBatteryMWh'!E20:T20)+SUM(PPAcfd!E20:T20))</f>
        <v>8.0240939335129831</v>
      </c>
      <c r="AE30" s="4">
        <f>AE8/SUM(SwapSold!E20:T20)</f>
        <v>1.6203242416797929E-2</v>
      </c>
      <c r="AF30" s="4">
        <f>AF8/(SUM('2hBatteryMWh'!E20:T20)+SUM(PPAcfd!E20:T20)+SUM(SwapSold!E20:T20))</f>
        <v>4.2950725942369141</v>
      </c>
    </row>
    <row r="31" spans="2:32" x14ac:dyDescent="0.3">
      <c r="B31" t="str">
        <f t="shared" si="13"/>
        <v>Snowy Delayed</v>
      </c>
      <c r="C31" t="s">
        <v>65</v>
      </c>
      <c r="D31">
        <v>0.75</v>
      </c>
      <c r="E31" t="str">
        <f t="shared" si="14"/>
        <v>Cal-37</v>
      </c>
      <c r="F31" t="s">
        <v>45</v>
      </c>
      <c r="G31" s="105" t="s">
        <v>120</v>
      </c>
      <c r="H31" s="20" cm="1">
        <f t="array" ref="H31">INDEX(Financials!$B$5:$AI$260,FinancialWalk!K31,FinancialWalk!L31)</f>
        <v>16688646.429593019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127</v>
      </c>
      <c r="Q31">
        <f t="shared" si="7"/>
        <v>32</v>
      </c>
      <c r="T31" s="3">
        <v>0.25</v>
      </c>
      <c r="U31" s="4">
        <f>U9/SUM(DualFuelMWh!E21:T21)</f>
        <v>-1.1663136777925436</v>
      </c>
      <c r="V31" s="4">
        <f>V9/SUM(PPAcfd!E21:T21)</f>
        <v>1.697472969314638</v>
      </c>
      <c r="W31" s="4">
        <f>W9/(SUM(DualFuelMWh!E21:T21)+SUM(PPAcfd!E21:T21))</f>
        <v>0.99073210010028812</v>
      </c>
      <c r="X31" s="4">
        <f>X9/SUM(SwapSold!E21:T21)</f>
        <v>6.8001312934695228</v>
      </c>
      <c r="Y31" s="4">
        <f>Y9/(SUM(DualFuelMWh!E21:T21)+SUM(PPAcfd!E21:T21)+SUM(SwapSold!E21:T21))</f>
        <v>3.4524017733170034</v>
      </c>
      <c r="AA31" s="3">
        <v>0.25</v>
      </c>
      <c r="AB31" s="4">
        <f>AB9/SUM('2hBatteryMWh'!E21:T21)</f>
        <v>-4.5879935623911621</v>
      </c>
      <c r="AC31" s="4">
        <f>AC9/SUM(PPAcfd!E21:T21)</f>
        <v>1.697472969314638</v>
      </c>
      <c r="AD31" s="4">
        <f>AD9/(SUM('2hBatteryMWh'!E21:T21)+SUM(PPAcfd!E21:T21))</f>
        <v>1.2175513798935989</v>
      </c>
      <c r="AE31" s="4">
        <f>AE9/SUM(SwapSold!E21:T21)</f>
        <v>6.8001312934695228</v>
      </c>
      <c r="AF31" s="4">
        <f>AF9/(SUM('2hBatteryMWh'!E21:T21)+SUM(PPAcfd!E21:T21)+SUM(SwapSold!E21:T21))</f>
        <v>3.8645710922451664</v>
      </c>
    </row>
    <row r="32" spans="2:32" x14ac:dyDescent="0.3">
      <c r="B32" t="str">
        <f t="shared" si="13"/>
        <v>Snowy Delayed</v>
      </c>
      <c r="C32" t="s">
        <v>65</v>
      </c>
      <c r="D32">
        <v>0.75</v>
      </c>
      <c r="E32" t="str">
        <f t="shared" si="14"/>
        <v>Cal-37</v>
      </c>
      <c r="F32" t="s">
        <v>45</v>
      </c>
      <c r="G32" s="105" t="s">
        <v>120</v>
      </c>
      <c r="H32" s="20" cm="1">
        <f t="array" ref="H32">INDEX(Financials!$B$5:$AI$260,FinancialWalk!K32,FinancialWalk!L32)</f>
        <v>16688646.429593019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128</v>
      </c>
      <c r="Q32">
        <f t="shared" si="7"/>
        <v>33</v>
      </c>
      <c r="T32" s="3">
        <v>0.05</v>
      </c>
      <c r="U32" s="4">
        <f>U10/SUM(DualFuelMWh!E22:T22)</f>
        <v>-12.486987558788599</v>
      </c>
      <c r="V32" s="4">
        <f>V10/SUM(PPAcfd!E22:T22)</f>
        <v>-4.7806126898968149</v>
      </c>
      <c r="W32" s="4">
        <f>W10/(SUM(DualFuelMWh!E22:T22)+SUM(PPAcfd!E22:T22))</f>
        <v>-6.5053877824904891</v>
      </c>
      <c r="X32" s="4">
        <f>X10/SUM(SwapSold!E22:T22)</f>
        <v>15.715217853083656</v>
      </c>
      <c r="Y32" s="4">
        <f>Y10/(SUM(DualFuelMWh!E22:T22)+SUM(PPAcfd!E22:T22)+SUM(SwapSold!E22:T22))</f>
        <v>3.2538645666532431</v>
      </c>
      <c r="AA32" s="3">
        <v>0.05</v>
      </c>
      <c r="AB32" s="4">
        <f>AB10/SUM('2hBatteryMWh'!E22:T22)</f>
        <v>-50.553342772935515</v>
      </c>
      <c r="AC32" s="4">
        <f>AC10/SUM(PPAcfd!E22:T22)</f>
        <v>-4.7806126898968149</v>
      </c>
      <c r="AD32" s="4">
        <f>AD10/(SUM('2hBatteryMWh'!E22:T22)+SUM(PPAcfd!E22:T22))</f>
        <v>-7.5772536027153983</v>
      </c>
      <c r="AE32" s="4">
        <f>AE10/SUM(SwapSold!E22:T22)</f>
        <v>9.7207533111857654</v>
      </c>
      <c r="AF32" s="4">
        <f>AF10/(SUM('2hBatteryMWh'!E22:T22)+SUM(PPAcfd!E22:T22)+SUM(SwapSold!E22:T22))</f>
        <v>0.83784663939622595</v>
      </c>
    </row>
    <row r="33" spans="2:32" x14ac:dyDescent="0.3">
      <c r="B33" t="str">
        <f t="shared" si="13"/>
        <v>Snowy Delayed</v>
      </c>
      <c r="C33" t="s">
        <v>65</v>
      </c>
      <c r="D33">
        <v>0.75</v>
      </c>
      <c r="E33" t="str">
        <f t="shared" si="14"/>
        <v>Cal-37</v>
      </c>
      <c r="F33" t="s">
        <v>45</v>
      </c>
      <c r="G33" s="105" t="s">
        <v>120</v>
      </c>
      <c r="H33" s="20" cm="1">
        <f t="array" ref="H33">INDEX(Financials!$B$5:$AI$260,FinancialWalk!K33,FinancialWalk!L33)</f>
        <v>16688646.429593019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142</v>
      </c>
      <c r="Q33">
        <f t="shared" si="7"/>
        <v>34</v>
      </c>
      <c r="T33" s="3">
        <v>0</v>
      </c>
      <c r="U33" s="4">
        <f>U11/SUM(DualFuelMWh!E23:T23)</f>
        <v>-36.202938243581229</v>
      </c>
      <c r="V33" s="4">
        <f>V11/SUM(PPAcfd!E23:T23)</f>
        <v>-11.811948589295962</v>
      </c>
      <c r="W33" s="4">
        <f>W11/(SUM(DualFuelMWh!E23:T23)+SUM(PPAcfd!E23:T23))</f>
        <v>-16.335114051494759</v>
      </c>
      <c r="X33" s="4">
        <f>X11/SUM(SwapSold!E23:T23)</f>
        <v>22.669872831671782</v>
      </c>
      <c r="Y33" s="4">
        <f>Y11/(SUM(DualFuelMWh!E23:T23)+SUM(PPAcfd!E23:T23)+SUM(SwapSold!E23:T23))</f>
        <v>1.7444685022306088</v>
      </c>
      <c r="AA33" s="3">
        <v>0</v>
      </c>
      <c r="AB33" s="4">
        <f>AB11/SUM('2hBatteryMWh'!E23:T23)</f>
        <v>-144.4219719937222</v>
      </c>
      <c r="AC33" s="4">
        <f>AC11/SUM(PPAcfd!E23:T23)</f>
        <v>-11.337905561715946</v>
      </c>
      <c r="AD33" s="4">
        <f>AD11/(SUM('2hBatteryMWh'!E23:T23)+SUM(PPAcfd!E23:T23))</f>
        <v>-17.430485492429593</v>
      </c>
      <c r="AE33" s="4">
        <f>AE11/SUM(SwapSold!E23:T23)</f>
        <v>12.95421304666959</v>
      </c>
      <c r="AF33" s="4">
        <f>AF11/(SUM('2hBatteryMWh'!E23:T23)+SUM(PPAcfd!E23:T23)+SUM(SwapSold!E23:T23))</f>
        <v>-2.1464468905086895</v>
      </c>
    </row>
    <row r="34" spans="2:32" x14ac:dyDescent="0.3">
      <c r="B34" t="str">
        <f t="shared" si="13"/>
        <v>Snowy Delayed</v>
      </c>
      <c r="C34" t="s">
        <v>65</v>
      </c>
      <c r="D34">
        <v>0.75</v>
      </c>
      <c r="E34" t="str">
        <f t="shared" si="14"/>
        <v>Cal-37</v>
      </c>
      <c r="F34" t="s">
        <v>45</v>
      </c>
      <c r="G34" s="105" t="s">
        <v>120</v>
      </c>
      <c r="H34" s="20" cm="1">
        <f t="array" ref="H34">INDEX(Financials!$B$5:$AI$260,FinancialWalk!K34,FinancialWalk!L34)</f>
        <v>16688646.429593019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25</v>
      </c>
      <c r="U34" s="4">
        <f>U12/SUM(DualFuelMWh!E24:T24)</f>
        <v>5.6646530533014472</v>
      </c>
      <c r="V34" s="4">
        <f>V12/SUM(PPAcfd!E24:T24)</f>
        <v>6.849141157580668</v>
      </c>
      <c r="W34" s="4">
        <f>W12/(SUM(DualFuelMWh!E24:T24)+SUM(PPAcfd!E24:T24))</f>
        <v>6.5415854683469652</v>
      </c>
      <c r="X34" s="4">
        <f>X12/SUM(SwapSold!E24:T24)</f>
        <v>0.52945863870283083</v>
      </c>
      <c r="Y34" s="4">
        <f>Y12/(SUM(DualFuelMWh!E24:T24)+SUM(PPAcfd!E24:T24)+SUM(SwapSold!E24:T24))</f>
        <v>4.0512894840540232</v>
      </c>
      <c r="AA34" t="s">
        <v>25</v>
      </c>
      <c r="AB34" s="4">
        <f>AB12/SUM('2hBatteryMWh'!E24:T24)</f>
        <v>17.810654690705725</v>
      </c>
      <c r="AC34" s="4">
        <f>AC12/SUM(PPAcfd!E24:T24)</f>
        <v>6.849141157580668</v>
      </c>
      <c r="AD34" s="4">
        <f>AD12/(SUM('2hBatteryMWh'!E24:T24)+SUM(PPAcfd!E24:T24))</f>
        <v>7.7879611663442576</v>
      </c>
      <c r="AE34" s="4">
        <f>AE12/SUM(SwapSold!E24:T24)</f>
        <v>0.52945863870283083</v>
      </c>
      <c r="AF34" s="4">
        <f>AF12/(SUM('2hBatteryMWh'!E24:T24)+SUM(PPAcfd!E24:T24)+SUM(SwapSold!E24:T24))</f>
        <v>4.4041833705127926</v>
      </c>
    </row>
    <row r="35" spans="2:32" x14ac:dyDescent="0.3">
      <c r="B35" t="str">
        <f t="shared" si="13"/>
        <v>Snowy Delayed</v>
      </c>
      <c r="C35" t="s">
        <v>65</v>
      </c>
      <c r="D35">
        <v>0.5</v>
      </c>
      <c r="E35" t="str">
        <f t="shared" si="14"/>
        <v>Cal-37</v>
      </c>
      <c r="F35" t="s">
        <v>45</v>
      </c>
      <c r="G35" s="105" t="s">
        <v>120</v>
      </c>
      <c r="H35" s="20" cm="1">
        <f t="array" ref="H35">INDEX(Financials!$B$5:$AI$260,FinancialWalk!K35,FinancialWalk!L35)</f>
        <v>14352553.443512727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Snowy Delayed</v>
      </c>
      <c r="C36" t="s">
        <v>65</v>
      </c>
      <c r="D36">
        <v>0.5</v>
      </c>
      <c r="E36" t="str">
        <f t="shared" si="14"/>
        <v>Cal-37</v>
      </c>
      <c r="F36" t="s">
        <v>45</v>
      </c>
      <c r="G36" s="105" t="s">
        <v>120</v>
      </c>
      <c r="H36" s="20" cm="1">
        <f t="array" ref="H36">INDEX(Financials!$B$5:$AI$260,FinancialWalk!K36,FinancialWalk!L36)</f>
        <v>14352553.443512727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Snowy Delayed</v>
      </c>
      <c r="C37" t="s">
        <v>65</v>
      </c>
      <c r="D37">
        <v>0.5</v>
      </c>
      <c r="E37" t="str">
        <f t="shared" si="14"/>
        <v>Cal-37</v>
      </c>
      <c r="F37" t="s">
        <v>45</v>
      </c>
      <c r="G37" s="105" t="s">
        <v>120</v>
      </c>
      <c r="H37" s="20" cm="1">
        <f t="array" ref="H37">INDEX(Financials!$B$5:$AI$260,FinancialWalk!K37,FinancialWalk!L37)</f>
        <v>14352553.443512727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Snowy Delayed</v>
      </c>
      <c r="C38" t="s">
        <v>65</v>
      </c>
      <c r="D38">
        <v>0.5</v>
      </c>
      <c r="E38" t="str">
        <f t="shared" si="14"/>
        <v>Cal-37</v>
      </c>
      <c r="F38" t="s">
        <v>45</v>
      </c>
      <c r="G38" s="105" t="s">
        <v>120</v>
      </c>
      <c r="H38" s="20" cm="1">
        <f t="array" ref="H38">INDEX(Financials!$B$5:$AI$260,FinancialWalk!K38,FinancialWalk!L38)</f>
        <v>14352553.443512727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Snowy Delayed</v>
      </c>
      <c r="C39" t="s">
        <v>65</v>
      </c>
      <c r="D39">
        <v>0.5</v>
      </c>
      <c r="E39" t="str">
        <f t="shared" si="14"/>
        <v>Cal-37</v>
      </c>
      <c r="F39" t="s">
        <v>45</v>
      </c>
      <c r="G39" s="105" t="s">
        <v>120</v>
      </c>
      <c r="H39" s="20" cm="1">
        <f t="array" ref="H39">INDEX(Financials!$B$5:$AI$260,FinancialWalk!K39,FinancialWalk!L39)</f>
        <v>14352553.443512727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Snowy Delayed</v>
      </c>
      <c r="C40" t="s">
        <v>65</v>
      </c>
      <c r="D40">
        <v>0.25</v>
      </c>
      <c r="E40" t="str">
        <f t="shared" si="14"/>
        <v>Cal-37</v>
      </c>
      <c r="F40" t="s">
        <v>45</v>
      </c>
      <c r="G40" s="105" t="s">
        <v>120</v>
      </c>
      <c r="H40" s="20" cm="1">
        <f t="array" ref="H40">INDEX(Financials!$B$5:$AI$260,FinancialWalk!K40,FinancialWalk!L40)</f>
        <v>11598333.556595171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Snowy Delayed</v>
      </c>
      <c r="C41" t="s">
        <v>65</v>
      </c>
      <c r="D41">
        <v>0.25</v>
      </c>
      <c r="E41" t="str">
        <f t="shared" si="14"/>
        <v>Cal-37</v>
      </c>
      <c r="F41" t="s">
        <v>45</v>
      </c>
      <c r="G41" s="105" t="s">
        <v>120</v>
      </c>
      <c r="H41" s="20" cm="1">
        <f t="array" ref="H41">INDEX(Financials!$B$5:$AI$260,FinancialWalk!K41,FinancialWalk!L41)</f>
        <v>11598333.556595171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Snowy Delayed</v>
      </c>
      <c r="C42" t="s">
        <v>65</v>
      </c>
      <c r="D42">
        <v>0.25</v>
      </c>
      <c r="E42" t="str">
        <f t="shared" si="14"/>
        <v>Cal-37</v>
      </c>
      <c r="F42" t="s">
        <v>45</v>
      </c>
      <c r="G42" s="105" t="s">
        <v>120</v>
      </c>
      <c r="H42" s="20" cm="1">
        <f t="array" ref="H42">INDEX(Financials!$B$5:$AI$260,FinancialWalk!K42,FinancialWalk!L42)</f>
        <v>11598333.556595171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Snowy Delayed</v>
      </c>
      <c r="C43" t="s">
        <v>65</v>
      </c>
      <c r="D43">
        <v>0.25</v>
      </c>
      <c r="E43" t="str">
        <f t="shared" si="14"/>
        <v>Cal-37</v>
      </c>
      <c r="F43" t="s">
        <v>45</v>
      </c>
      <c r="G43" s="105" t="s">
        <v>120</v>
      </c>
      <c r="H43" s="20" cm="1">
        <f t="array" ref="H43">INDEX(Financials!$B$5:$AI$260,FinancialWalk!K43,FinancialWalk!L43)</f>
        <v>11598333.556595171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Snowy Delayed</v>
      </c>
      <c r="C44" t="s">
        <v>65</v>
      </c>
      <c r="D44">
        <v>0.05</v>
      </c>
      <c r="E44" t="str">
        <f t="shared" si="14"/>
        <v>Cal-37</v>
      </c>
      <c r="F44" t="s">
        <v>45</v>
      </c>
      <c r="G44" s="105" t="s">
        <v>120</v>
      </c>
      <c r="H44" s="20" cm="1">
        <f t="array" ref="H44">INDEX(Financials!$B$5:$AI$260,FinancialWalk!K44,FinancialWalk!L44)</f>
        <v>8181878.8062757198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Snowy Delayed</v>
      </c>
      <c r="C45" t="s">
        <v>65</v>
      </c>
      <c r="D45">
        <v>0.05</v>
      </c>
      <c r="E45" t="str">
        <f t="shared" si="14"/>
        <v>Cal-37</v>
      </c>
      <c r="F45" t="s">
        <v>45</v>
      </c>
      <c r="G45" s="105" t="s">
        <v>120</v>
      </c>
      <c r="H45" s="20" cm="1">
        <f t="array" ref="H45">INDEX(Financials!$B$5:$AI$260,FinancialWalk!K45,FinancialWalk!L45)</f>
        <v>8181878.8062757198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Snowy Delayed</v>
      </c>
      <c r="C46" t="s">
        <v>65</v>
      </c>
      <c r="D46">
        <v>0.05</v>
      </c>
      <c r="E46" t="str">
        <f t="shared" si="14"/>
        <v>Cal-37</v>
      </c>
      <c r="F46" t="s">
        <v>45</v>
      </c>
      <c r="G46" s="105" t="s">
        <v>120</v>
      </c>
      <c r="H46" s="20" cm="1">
        <f t="array" ref="H46">INDEX(Financials!$B$5:$AI$260,FinancialWalk!K46,FinancialWalk!L46)</f>
        <v>8181878.8062757198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Snowy Delayed</v>
      </c>
      <c r="C47" t="s">
        <v>65</v>
      </c>
      <c r="D47">
        <v>0</v>
      </c>
      <c r="E47" t="str">
        <f t="shared" si="14"/>
        <v>Cal-37</v>
      </c>
      <c r="F47" t="s">
        <v>45</v>
      </c>
      <c r="G47" s="105" t="s">
        <v>120</v>
      </c>
      <c r="H47" s="20" cm="1">
        <f t="array" ref="H47">INDEX(Financials!$B$5:$AI$260,FinancialWalk!K47,FinancialWalk!L47)</f>
        <v>4289667.5024214601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Snowy Delayed</v>
      </c>
      <c r="C48" t="s">
        <v>65</v>
      </c>
      <c r="D48" t="s">
        <v>25</v>
      </c>
      <c r="E48" t="str">
        <f t="shared" si="14"/>
        <v>Cal-37</v>
      </c>
      <c r="F48" t="s">
        <v>45</v>
      </c>
      <c r="G48" s="105" t="s">
        <v>120</v>
      </c>
      <c r="H48" s="20" cm="1">
        <f t="array" ref="H48">INDEX(Financials!$B$5:$AI$260,FinancialWalk!K48,FinancialWalk!L48)</f>
        <v>14138424.207369383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Snowy Delayed</v>
      </c>
      <c r="C49" t="s">
        <v>65</v>
      </c>
      <c r="D49">
        <v>1</v>
      </c>
      <c r="E49" t="s">
        <v>18</v>
      </c>
      <c r="F49" t="s">
        <v>35</v>
      </c>
      <c r="G49" s="105" t="str">
        <f>$P$16</f>
        <v>Merchant NPV</v>
      </c>
      <c r="H49" s="20" cm="1">
        <f t="array" ref="H49">INDEX(Financials!$B$5:$AI$260,FinancialWalk!K49,FinancialWalk!L49)</f>
        <v>114244407.2421972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Snowy Delayed</v>
      </c>
      <c r="C50" t="s">
        <v>65</v>
      </c>
      <c r="D50">
        <v>0.95</v>
      </c>
      <c r="E50" t="str">
        <f>E49</f>
        <v>Cal-37</v>
      </c>
      <c r="F50" t="s">
        <v>35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55626422.898746237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Snowy Delayed</v>
      </c>
      <c r="C51" t="s">
        <v>65</v>
      </c>
      <c r="D51">
        <v>0.95</v>
      </c>
      <c r="E51" t="str">
        <f t="shared" ref="E51:E70" si="17">E50</f>
        <v>Cal-37</v>
      </c>
      <c r="F51" t="s">
        <v>35</v>
      </c>
      <c r="G51" s="105" t="str">
        <f t="shared" si="15"/>
        <v>Merchant NPV</v>
      </c>
      <c r="H51" s="20" cm="1">
        <f t="array" ref="H51">INDEX(Financials!$B$5:$AI$260,FinancialWalk!K51,FinancialWalk!L51)</f>
        <v>55626422.898746237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Snowy Delayed</v>
      </c>
      <c r="C52" t="s">
        <v>65</v>
      </c>
      <c r="D52">
        <v>0.95</v>
      </c>
      <c r="E52" t="str">
        <f t="shared" si="17"/>
        <v>Cal-37</v>
      </c>
      <c r="F52" t="s">
        <v>35</v>
      </c>
      <c r="G52" s="105" t="str">
        <f t="shared" si="15"/>
        <v>Merchant NPV</v>
      </c>
      <c r="H52" s="20" cm="1">
        <f t="array" ref="H52">INDEX(Financials!$B$5:$AI$260,FinancialWalk!K52,FinancialWalk!L52)</f>
        <v>55626422.898746237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Snowy Delayed</v>
      </c>
      <c r="C53" t="s">
        <v>65</v>
      </c>
      <c r="D53">
        <v>0.75</v>
      </c>
      <c r="E53" t="str">
        <f t="shared" si="17"/>
        <v>Cal-37</v>
      </c>
      <c r="F53" t="s">
        <v>35</v>
      </c>
      <c r="G53" s="105" t="str">
        <f t="shared" si="15"/>
        <v>Merchant NPV</v>
      </c>
      <c r="H53" s="20" cm="1">
        <f t="array" ref="H53">INDEX(Financials!$B$5:$AI$260,FinancialWalk!K53,FinancialWalk!L53)</f>
        <v>30717252.570692886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Snowy Delayed</v>
      </c>
      <c r="C54" t="s">
        <v>65</v>
      </c>
      <c r="D54">
        <v>0.75</v>
      </c>
      <c r="E54" t="str">
        <f t="shared" si="17"/>
        <v>Cal-37</v>
      </c>
      <c r="F54" t="s">
        <v>35</v>
      </c>
      <c r="G54" s="105" t="str">
        <f t="shared" si="15"/>
        <v>Merchant NPV</v>
      </c>
      <c r="H54" s="20" cm="1">
        <f t="array" ref="H54">INDEX(Financials!$B$5:$AI$260,FinancialWalk!K54,FinancialWalk!L54)</f>
        <v>30717252.570692886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Snowy Delayed</v>
      </c>
      <c r="C55" t="s">
        <v>65</v>
      </c>
      <c r="D55">
        <v>0.75</v>
      </c>
      <c r="E55" t="str">
        <f t="shared" si="17"/>
        <v>Cal-37</v>
      </c>
      <c r="F55" t="s">
        <v>35</v>
      </c>
      <c r="G55" s="105" t="str">
        <f t="shared" si="15"/>
        <v>Merchant NPV</v>
      </c>
      <c r="H55" s="20" cm="1">
        <f t="array" ref="H55">INDEX(Financials!$B$5:$AI$260,FinancialWalk!K55,FinancialWalk!L55)</f>
        <v>30717252.570692886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Snowy Delayed</v>
      </c>
      <c r="C56" t="s">
        <v>65</v>
      </c>
      <c r="D56">
        <v>0.75</v>
      </c>
      <c r="E56" t="str">
        <f t="shared" si="17"/>
        <v>Cal-37</v>
      </c>
      <c r="F56" t="s">
        <v>35</v>
      </c>
      <c r="G56" s="105" t="str">
        <f t="shared" si="15"/>
        <v>Merchant NPV</v>
      </c>
      <c r="H56" s="20" cm="1">
        <f t="array" ref="H56">INDEX(Financials!$B$5:$AI$260,FinancialWalk!K56,FinancialWalk!L56)</f>
        <v>30717252.570692886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Snowy Delayed</v>
      </c>
      <c r="C57" t="s">
        <v>65</v>
      </c>
      <c r="D57">
        <v>0.5</v>
      </c>
      <c r="E57" t="str">
        <f t="shared" si="17"/>
        <v>Cal-37</v>
      </c>
      <c r="F57" t="s">
        <v>35</v>
      </c>
      <c r="G57" s="105" t="str">
        <f t="shared" si="15"/>
        <v>Merchant NPV</v>
      </c>
      <c r="H57" s="20" cm="1">
        <f t="array" ref="H57">INDEX(Financials!$B$5:$AI$260,FinancialWalk!K57,FinancialWalk!L57)</f>
        <v>14645647.784887943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Snowy Delayed</v>
      </c>
      <c r="C58" t="s">
        <v>65</v>
      </c>
      <c r="D58">
        <v>0.5</v>
      </c>
      <c r="E58" t="str">
        <f t="shared" si="17"/>
        <v>Cal-37</v>
      </c>
      <c r="F58" t="s">
        <v>35</v>
      </c>
      <c r="G58" s="105" t="str">
        <f t="shared" si="15"/>
        <v>Merchant NPV</v>
      </c>
      <c r="H58" s="20" cm="1">
        <f t="array" ref="H58">INDEX(Financials!$B$5:$AI$260,FinancialWalk!K58,FinancialWalk!L58)</f>
        <v>14645647.784887943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Snowy Delayed</v>
      </c>
      <c r="C59" t="s">
        <v>65</v>
      </c>
      <c r="D59">
        <v>0.5</v>
      </c>
      <c r="E59" t="str">
        <f t="shared" si="17"/>
        <v>Cal-37</v>
      </c>
      <c r="F59" t="s">
        <v>35</v>
      </c>
      <c r="G59" s="105" t="str">
        <f t="shared" si="15"/>
        <v>Merchant NPV</v>
      </c>
      <c r="H59" s="20" cm="1">
        <f t="array" ref="H59">INDEX(Financials!$B$5:$AI$260,FinancialWalk!K59,FinancialWalk!L59)</f>
        <v>14645647.784887943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Snowy Delayed</v>
      </c>
      <c r="C60" t="s">
        <v>65</v>
      </c>
      <c r="D60">
        <v>0.5</v>
      </c>
      <c r="E60" t="str">
        <f t="shared" si="17"/>
        <v>Cal-37</v>
      </c>
      <c r="F60" t="s">
        <v>35</v>
      </c>
      <c r="G60" s="105" t="str">
        <f t="shared" si="15"/>
        <v>Merchant NPV</v>
      </c>
      <c r="H60" s="20" cm="1">
        <f t="array" ref="H60">INDEX(Financials!$B$5:$AI$260,FinancialWalk!K60,FinancialWalk!L60)</f>
        <v>14645647.784887943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Snowy Delayed</v>
      </c>
      <c r="C61" t="s">
        <v>65</v>
      </c>
      <c r="D61">
        <v>0.5</v>
      </c>
      <c r="E61" t="str">
        <f t="shared" si="17"/>
        <v>Cal-37</v>
      </c>
      <c r="F61" t="s">
        <v>35</v>
      </c>
      <c r="G61" s="105" t="str">
        <f t="shared" si="15"/>
        <v>Merchant NPV</v>
      </c>
      <c r="H61" s="20" cm="1">
        <f t="array" ref="H61">INDEX(Financials!$B$5:$AI$260,FinancialWalk!K61,FinancialWalk!L61)</f>
        <v>14645647.784887943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Snowy Delayed</v>
      </c>
      <c r="C62" t="s">
        <v>65</v>
      </c>
      <c r="D62">
        <v>0.25</v>
      </c>
      <c r="E62" t="str">
        <f t="shared" si="17"/>
        <v>Cal-37</v>
      </c>
      <c r="F62" t="s">
        <v>35</v>
      </c>
      <c r="G62" s="105" t="str">
        <f t="shared" si="15"/>
        <v>Merchant NPV</v>
      </c>
      <c r="H62" s="20" cm="1">
        <f t="array" ref="H62">INDEX(Financials!$B$5:$AI$260,FinancialWalk!K62,FinancialWalk!L62)</f>
        <v>-2745029.1152770333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Snowy Delayed</v>
      </c>
      <c r="C63" t="s">
        <v>65</v>
      </c>
      <c r="D63">
        <v>0.25</v>
      </c>
      <c r="E63" t="str">
        <f t="shared" si="17"/>
        <v>Cal-37</v>
      </c>
      <c r="F63" t="s">
        <v>35</v>
      </c>
      <c r="G63" s="105" t="str">
        <f t="shared" si="15"/>
        <v>Merchant NPV</v>
      </c>
      <c r="H63" s="20" cm="1">
        <f t="array" ref="H63">INDEX(Financials!$B$5:$AI$260,FinancialWalk!K63,FinancialWalk!L63)</f>
        <v>-2745029.1152770333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Snowy Delayed</v>
      </c>
      <c r="C64" t="s">
        <v>65</v>
      </c>
      <c r="D64">
        <v>0.25</v>
      </c>
      <c r="E64" t="str">
        <f t="shared" si="17"/>
        <v>Cal-37</v>
      </c>
      <c r="F64" t="s">
        <v>35</v>
      </c>
      <c r="G64" s="105" t="str">
        <f t="shared" si="15"/>
        <v>Merchant NPV</v>
      </c>
      <c r="H64" s="20" cm="1">
        <f t="array" ref="H64">INDEX(Financials!$B$5:$AI$260,FinancialWalk!K64,FinancialWalk!L64)</f>
        <v>-2745029.1152770333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Snowy Delayed</v>
      </c>
      <c r="C65" t="s">
        <v>65</v>
      </c>
      <c r="D65">
        <v>0.25</v>
      </c>
      <c r="E65" t="str">
        <f t="shared" si="17"/>
        <v>Cal-37</v>
      </c>
      <c r="F65" t="s">
        <v>35</v>
      </c>
      <c r="G65" s="105" t="str">
        <f t="shared" si="15"/>
        <v>Merchant NPV</v>
      </c>
      <c r="H65" s="20" cm="1">
        <f t="array" ref="H65">INDEX(Financials!$B$5:$AI$260,FinancialWalk!K65,FinancialWalk!L65)</f>
        <v>-2745029.1152770333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Snowy Delayed</v>
      </c>
      <c r="C66" t="s">
        <v>65</v>
      </c>
      <c r="D66">
        <v>0.05</v>
      </c>
      <c r="E66" t="str">
        <f t="shared" si="17"/>
        <v>Cal-37</v>
      </c>
      <c r="F66" t="s">
        <v>35</v>
      </c>
      <c r="G66" s="105" t="str">
        <f t="shared" si="15"/>
        <v>Merchant NPV</v>
      </c>
      <c r="H66" s="20" cm="1">
        <f t="array" ref="H66">INDEX(Financials!$B$5:$AI$260,FinancialWalk!K66,FinancialWalk!L66)</f>
        <v>-25025348.495128717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Snowy Delayed</v>
      </c>
      <c r="C67" t="s">
        <v>65</v>
      </c>
      <c r="D67">
        <v>0.05</v>
      </c>
      <c r="E67" t="str">
        <f t="shared" si="17"/>
        <v>Cal-37</v>
      </c>
      <c r="F67" t="s">
        <v>35</v>
      </c>
      <c r="G67" s="105" t="str">
        <f t="shared" si="15"/>
        <v>Merchant NPV</v>
      </c>
      <c r="H67" s="20" cm="1">
        <f t="array" ref="H67">INDEX(Financials!$B$5:$AI$260,FinancialWalk!K67,FinancialWalk!L67)</f>
        <v>-25025348.495128717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Snowy Delayed</v>
      </c>
      <c r="C68" t="s">
        <v>65</v>
      </c>
      <c r="D68">
        <v>0.05</v>
      </c>
      <c r="E68" t="str">
        <f t="shared" si="17"/>
        <v>Cal-37</v>
      </c>
      <c r="F68" t="s">
        <v>35</v>
      </c>
      <c r="G68" s="105" t="str">
        <f t="shared" si="15"/>
        <v>Merchant NPV</v>
      </c>
      <c r="H68" s="20" cm="1">
        <f t="array" ref="H68">INDEX(Financials!$B$5:$AI$260,FinancialWalk!K68,FinancialWalk!L68)</f>
        <v>-25025348.495128717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Snowy Delayed</v>
      </c>
      <c r="C69" t="s">
        <v>65</v>
      </c>
      <c r="D69">
        <v>0</v>
      </c>
      <c r="E69" t="str">
        <f t="shared" si="17"/>
        <v>Cal-37</v>
      </c>
      <c r="F69" t="s">
        <v>35</v>
      </c>
      <c r="G69" s="105" t="str">
        <f t="shared" si="15"/>
        <v>Merchant NPV</v>
      </c>
      <c r="H69" s="20" cm="1">
        <f t="array" ref="H69">INDEX(Financials!$B$5:$AI$260,FinancialWalk!K69,FinancialWalk!L69)</f>
        <v>-54492130.18069309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Snowy Delayed</v>
      </c>
      <c r="C70" t="s">
        <v>65</v>
      </c>
      <c r="D70" t="s">
        <v>25</v>
      </c>
      <c r="E70" t="str">
        <f t="shared" si="17"/>
        <v>Cal-37</v>
      </c>
      <c r="F70" t="s">
        <v>35</v>
      </c>
      <c r="G70" s="105" t="str">
        <f t="shared" si="15"/>
        <v>Merchant NPV</v>
      </c>
      <c r="H70" s="20" cm="1">
        <f t="array" ref="H70">INDEX(Financials!$B$5:$AI$260,FinancialWalk!K70,FinancialWalk!L70)</f>
        <v>14587314.789506633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Snowy Delayed</v>
      </c>
      <c r="C71" t="s">
        <v>65</v>
      </c>
      <c r="D71">
        <v>1</v>
      </c>
      <c r="E71" t="s">
        <v>18</v>
      </c>
      <c r="F71" t="s">
        <v>45</v>
      </c>
      <c r="G71" s="105" t="str">
        <f t="shared" si="15"/>
        <v>Merchant NPV</v>
      </c>
      <c r="H71" s="20" cm="1">
        <f t="array" ref="H71">INDEX(Financials!$B$5:$AI$260,FinancialWalk!K71,FinancialWalk!L71)</f>
        <v>89728785.210840508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Snowy Delayed</v>
      </c>
      <c r="C72" t="s">
        <v>65</v>
      </c>
      <c r="D72">
        <v>0.95</v>
      </c>
      <c r="E72" t="str">
        <f>E71</f>
        <v>Cal-37</v>
      </c>
      <c r="F72" t="s">
        <v>45</v>
      </c>
      <c r="G72" s="105" t="str">
        <f t="shared" si="15"/>
        <v>Merchant NPV</v>
      </c>
      <c r="H72" s="20" cm="1">
        <f t="array" ref="H72">INDEX(Financials!$B$5:$AI$260,FinancialWalk!K72,FinancialWalk!L72)</f>
        <v>44731171.413080387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Snowy Delayed</v>
      </c>
      <c r="C73" t="s">
        <v>65</v>
      </c>
      <c r="D73">
        <v>0.95</v>
      </c>
      <c r="E73" t="str">
        <f t="shared" ref="E73:E92" si="20">E72</f>
        <v>Cal-37</v>
      </c>
      <c r="F73" t="s">
        <v>45</v>
      </c>
      <c r="G73" s="105" t="str">
        <f t="shared" si="15"/>
        <v>Merchant NPV</v>
      </c>
      <c r="H73" s="20" cm="1">
        <f t="array" ref="H73">INDEX(Financials!$B$5:$AI$260,FinancialWalk!K73,FinancialWalk!L73)</f>
        <v>44731171.413080387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Snowy Delayed</v>
      </c>
      <c r="C74" t="s">
        <v>65</v>
      </c>
      <c r="D74">
        <v>0.95</v>
      </c>
      <c r="E74" t="str">
        <f t="shared" si="20"/>
        <v>Cal-37</v>
      </c>
      <c r="F74" t="s">
        <v>45</v>
      </c>
      <c r="G74" s="105" t="str">
        <f t="shared" si="15"/>
        <v>Merchant NPV</v>
      </c>
      <c r="H74" s="20" cm="1">
        <f t="array" ref="H74">INDEX(Financials!$B$5:$AI$260,FinancialWalk!K74,FinancialWalk!L74)</f>
        <v>44731171.413080387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Snowy Delayed</v>
      </c>
      <c r="C75" t="s">
        <v>65</v>
      </c>
      <c r="D75">
        <v>0.75</v>
      </c>
      <c r="E75" t="str">
        <f t="shared" si="20"/>
        <v>Cal-37</v>
      </c>
      <c r="F75" t="s">
        <v>45</v>
      </c>
      <c r="G75" s="105" t="str">
        <f t="shared" si="15"/>
        <v>Merchant NPV</v>
      </c>
      <c r="H75" s="20" cm="1">
        <f t="array" ref="H75">INDEX(Financials!$B$5:$AI$260,FinancialWalk!K75,FinancialWalk!L75)</f>
        <v>27283403.781789772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Snowy Delayed</v>
      </c>
      <c r="C76" t="s">
        <v>65</v>
      </c>
      <c r="D76">
        <v>0.75</v>
      </c>
      <c r="E76" t="str">
        <f t="shared" si="20"/>
        <v>Cal-37</v>
      </c>
      <c r="F76" t="s">
        <v>45</v>
      </c>
      <c r="G76" s="105" t="str">
        <f t="shared" si="15"/>
        <v>Merchant NPV</v>
      </c>
      <c r="H76" s="20" cm="1">
        <f t="array" ref="H76">INDEX(Financials!$B$5:$AI$260,FinancialWalk!K76,FinancialWalk!L76)</f>
        <v>27283403.781789772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Snowy Delayed</v>
      </c>
      <c r="C77" t="s">
        <v>65</v>
      </c>
      <c r="D77">
        <v>0.75</v>
      </c>
      <c r="E77" t="str">
        <f t="shared" si="20"/>
        <v>Cal-37</v>
      </c>
      <c r="F77" t="s">
        <v>45</v>
      </c>
      <c r="G77" s="105" t="str">
        <f t="shared" si="15"/>
        <v>Merchant NPV</v>
      </c>
      <c r="H77" s="20" cm="1">
        <f t="array" ref="H77">INDEX(Financials!$B$5:$AI$260,FinancialWalk!K77,FinancialWalk!L77)</f>
        <v>27283403.781789772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Snowy Delayed</v>
      </c>
      <c r="C78" t="s">
        <v>65</v>
      </c>
      <c r="D78">
        <v>0.75</v>
      </c>
      <c r="E78" t="str">
        <f t="shared" si="20"/>
        <v>Cal-37</v>
      </c>
      <c r="F78" t="s">
        <v>45</v>
      </c>
      <c r="G78" s="105" t="str">
        <f t="shared" si="15"/>
        <v>Merchant NPV</v>
      </c>
      <c r="H78" s="20" cm="1">
        <f t="array" ref="H78">INDEX(Financials!$B$5:$AI$260,FinancialWalk!K78,FinancialWalk!L78)</f>
        <v>27283403.781789772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Snowy Delayed</v>
      </c>
      <c r="C79" t="s">
        <v>65</v>
      </c>
      <c r="D79">
        <v>0.5</v>
      </c>
      <c r="E79" t="str">
        <f t="shared" si="20"/>
        <v>Cal-37</v>
      </c>
      <c r="F79" t="s">
        <v>45</v>
      </c>
      <c r="G79" s="105" t="str">
        <f t="shared" si="15"/>
        <v>Merchant NPV</v>
      </c>
      <c r="H79" s="20" cm="1">
        <f t="array" ref="H79">INDEX(Financials!$B$5:$AI$260,FinancialWalk!K79,FinancialWalk!L79)</f>
        <v>13511919.052980952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Snowy Delayed</v>
      </c>
      <c r="C80" t="s">
        <v>65</v>
      </c>
      <c r="D80">
        <v>0.5</v>
      </c>
      <c r="E80" t="str">
        <f t="shared" si="20"/>
        <v>Cal-37</v>
      </c>
      <c r="F80" t="s">
        <v>45</v>
      </c>
      <c r="G80" s="105" t="str">
        <f t="shared" si="15"/>
        <v>Merchant NPV</v>
      </c>
      <c r="H80" s="20" cm="1">
        <f t="array" ref="H80">INDEX(Financials!$B$5:$AI$260,FinancialWalk!K80,FinancialWalk!L80)</f>
        <v>13511919.052980952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Snowy Delayed</v>
      </c>
      <c r="C81" t="s">
        <v>65</v>
      </c>
      <c r="D81">
        <v>0.5</v>
      </c>
      <c r="E81" t="str">
        <f t="shared" si="20"/>
        <v>Cal-37</v>
      </c>
      <c r="F81" t="s">
        <v>45</v>
      </c>
      <c r="G81" s="105" t="str">
        <f t="shared" si="15"/>
        <v>Merchant NPV</v>
      </c>
      <c r="H81" s="20" cm="1">
        <f t="array" ref="H81">INDEX(Financials!$B$5:$AI$260,FinancialWalk!K81,FinancialWalk!L81)</f>
        <v>13511919.052980952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Snowy Delayed</v>
      </c>
      <c r="C82" t="s">
        <v>65</v>
      </c>
      <c r="D82">
        <v>0.5</v>
      </c>
      <c r="E82" t="str">
        <f t="shared" si="20"/>
        <v>Cal-37</v>
      </c>
      <c r="F82" t="s">
        <v>45</v>
      </c>
      <c r="G82" s="105" t="str">
        <f t="shared" si="15"/>
        <v>Merchant NPV</v>
      </c>
      <c r="H82" s="20" cm="1">
        <f t="array" ref="H82">INDEX(Financials!$B$5:$AI$260,FinancialWalk!K82,FinancialWalk!L82)</f>
        <v>13511919.052980952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Snowy Delayed</v>
      </c>
      <c r="C83" t="s">
        <v>65</v>
      </c>
      <c r="D83">
        <v>0.5</v>
      </c>
      <c r="E83" t="str">
        <f t="shared" si="20"/>
        <v>Cal-37</v>
      </c>
      <c r="F83" t="s">
        <v>45</v>
      </c>
      <c r="G83" s="105" t="str">
        <f t="shared" si="15"/>
        <v>Merchant NPV</v>
      </c>
      <c r="H83" s="20" cm="1">
        <f t="array" ref="H83">INDEX(Financials!$B$5:$AI$260,FinancialWalk!K83,FinancialWalk!L83)</f>
        <v>13511919.052980952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Snowy Delayed</v>
      </c>
      <c r="C84" t="s">
        <v>65</v>
      </c>
      <c r="D84">
        <v>0.25</v>
      </c>
      <c r="E84" t="str">
        <f t="shared" si="20"/>
        <v>Cal-37</v>
      </c>
      <c r="F84" t="s">
        <v>45</v>
      </c>
      <c r="G84" s="105" t="str">
        <f t="shared" si="15"/>
        <v>Merchant NPV</v>
      </c>
      <c r="H84" s="20" cm="1">
        <f t="array" ref="H84">INDEX(Financials!$B$5:$AI$260,FinancialWalk!K84,FinancialWalk!L84)</f>
        <v>-2724462.5202151318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Snowy Delayed</v>
      </c>
      <c r="C85" t="s">
        <v>65</v>
      </c>
      <c r="D85">
        <v>0.25</v>
      </c>
      <c r="E85" t="str">
        <f t="shared" si="20"/>
        <v>Cal-37</v>
      </c>
      <c r="F85" t="s">
        <v>45</v>
      </c>
      <c r="G85" s="105" t="str">
        <f t="shared" si="15"/>
        <v>Merchant NPV</v>
      </c>
      <c r="H85" s="20" cm="1">
        <f t="array" ref="H85">INDEX(Financials!$B$5:$AI$260,FinancialWalk!K85,FinancialWalk!L85)</f>
        <v>-2724462.5202151318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Snowy Delayed</v>
      </c>
      <c r="C86" t="s">
        <v>65</v>
      </c>
      <c r="D86">
        <v>0.25</v>
      </c>
      <c r="E86" t="str">
        <f t="shared" si="20"/>
        <v>Cal-37</v>
      </c>
      <c r="F86" t="s">
        <v>45</v>
      </c>
      <c r="G86" s="105" t="str">
        <f t="shared" si="15"/>
        <v>Merchant NPV</v>
      </c>
      <c r="H86" s="20" cm="1">
        <f t="array" ref="H86">INDEX(Financials!$B$5:$AI$260,FinancialWalk!K86,FinancialWalk!L86)</f>
        <v>-2724462.5202151318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Snowy Delayed</v>
      </c>
      <c r="C87" t="s">
        <v>65</v>
      </c>
      <c r="D87">
        <v>0.25</v>
      </c>
      <c r="E87" t="str">
        <f t="shared" si="20"/>
        <v>Cal-37</v>
      </c>
      <c r="F87" t="s">
        <v>45</v>
      </c>
      <c r="G87" s="105" t="str">
        <f t="shared" si="15"/>
        <v>Merchant NPV</v>
      </c>
      <c r="H87" s="20" cm="1">
        <f t="array" ref="H87">INDEX(Financials!$B$5:$AI$260,FinancialWalk!K87,FinancialWalk!L87)</f>
        <v>-2724462.5202151318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Snowy Delayed</v>
      </c>
      <c r="C88" t="s">
        <v>65</v>
      </c>
      <c r="D88">
        <v>0.05</v>
      </c>
      <c r="E88" t="str">
        <f t="shared" si="20"/>
        <v>Cal-37</v>
      </c>
      <c r="F88" t="s">
        <v>45</v>
      </c>
      <c r="G88" s="105" t="str">
        <f t="shared" si="15"/>
        <v>Merchant NPV</v>
      </c>
      <c r="H88" s="20" cm="1">
        <f t="array" ref="H88">INDEX(Financials!$B$5:$AI$260,FinancialWalk!K88,FinancialWalk!L88)</f>
        <v>-22864780.008019775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Snowy Delayed</v>
      </c>
      <c r="C89" t="s">
        <v>65</v>
      </c>
      <c r="D89">
        <v>0.05</v>
      </c>
      <c r="E89" t="str">
        <f t="shared" si="20"/>
        <v>Cal-37</v>
      </c>
      <c r="F89" t="s">
        <v>45</v>
      </c>
      <c r="G89" s="105" t="str">
        <f t="shared" si="15"/>
        <v>Merchant NPV</v>
      </c>
      <c r="H89" s="20" cm="1">
        <f t="array" ref="H89">INDEX(Financials!$B$5:$AI$260,FinancialWalk!K89,FinancialWalk!L89)</f>
        <v>-22864780.008019775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Snowy Delayed</v>
      </c>
      <c r="C90" t="s">
        <v>65</v>
      </c>
      <c r="D90">
        <v>0.05</v>
      </c>
      <c r="E90" t="str">
        <f t="shared" si="20"/>
        <v>Cal-37</v>
      </c>
      <c r="F90" t="s">
        <v>45</v>
      </c>
      <c r="G90" s="105" t="str">
        <f t="shared" si="15"/>
        <v>Merchant NPV</v>
      </c>
      <c r="H90" s="20" cm="1">
        <f t="array" ref="H90">INDEX(Financials!$B$5:$AI$260,FinancialWalk!K90,FinancialWalk!L90)</f>
        <v>-22864780.008019775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Snowy Delayed</v>
      </c>
      <c r="C91" t="s">
        <v>65</v>
      </c>
      <c r="D91">
        <v>0</v>
      </c>
      <c r="E91" t="str">
        <f t="shared" si="20"/>
        <v>Cal-37</v>
      </c>
      <c r="F91" t="s">
        <v>45</v>
      </c>
      <c r="G91" s="105" t="str">
        <f t="shared" si="15"/>
        <v>Merchant NPV</v>
      </c>
      <c r="H91" s="20" cm="1">
        <f t="array" ref="H91">INDEX(Financials!$B$5:$AI$260,FinancialWalk!K91,FinancialWalk!L91)</f>
        <v>-45809726.485627025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Snowy Delayed</v>
      </c>
      <c r="C92" t="s">
        <v>65</v>
      </c>
      <c r="D92" t="s">
        <v>25</v>
      </c>
      <c r="E92" t="str">
        <f t="shared" si="20"/>
        <v>Cal-37</v>
      </c>
      <c r="F92" t="s">
        <v>45</v>
      </c>
      <c r="G92" s="105" t="str">
        <f t="shared" si="15"/>
        <v>Merchant NPV</v>
      </c>
      <c r="H92" s="20" cm="1">
        <f t="array" ref="H92">INDEX(Financials!$B$5:$AI$260,FinancialWalk!K92,FinancialWalk!L92)</f>
        <v>12249607.354298346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Snowy Delayed</v>
      </c>
      <c r="C93" t="s">
        <v>65</v>
      </c>
      <c r="D93">
        <v>1</v>
      </c>
      <c r="E93" t="s">
        <v>18</v>
      </c>
      <c r="F93" t="s">
        <v>35</v>
      </c>
      <c r="G93" s="105" t="str">
        <f>$P$17</f>
        <v>Merchant ROI</v>
      </c>
      <c r="H93" s="13" cm="1">
        <f t="array" ref="H93">INDEX(Financials!$B$5:$AI$260,FinancialWalk!K93,FinancialWalk!L93)</f>
        <v>1.6505875610657903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Snowy Delayed</v>
      </c>
      <c r="C94" t="s">
        <v>65</v>
      </c>
      <c r="D94">
        <v>0.95</v>
      </c>
      <c r="E94" t="str">
        <f>E93</f>
        <v>Cal-37</v>
      </c>
      <c r="F94" t="s">
        <v>35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0.80368294535946971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Snowy Delayed</v>
      </c>
      <c r="C95" t="s">
        <v>65</v>
      </c>
      <c r="D95">
        <v>0.95</v>
      </c>
      <c r="E95" t="str">
        <f t="shared" ref="E95:E114" si="23">E94</f>
        <v>Cal-37</v>
      </c>
      <c r="F95" t="s">
        <v>35</v>
      </c>
      <c r="G95" s="105" t="str">
        <f t="shared" si="21"/>
        <v>Merchant ROI</v>
      </c>
      <c r="H95" s="13" cm="1">
        <f t="array" ref="H95">INDEX(Financials!$B$5:$AI$260,FinancialWalk!K95,FinancialWalk!L95)</f>
        <v>0.80368294535946971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Snowy Delayed</v>
      </c>
      <c r="C96" t="s">
        <v>65</v>
      </c>
      <c r="D96">
        <v>0.95</v>
      </c>
      <c r="E96" t="str">
        <f t="shared" si="23"/>
        <v>Cal-37</v>
      </c>
      <c r="F96" t="s">
        <v>35</v>
      </c>
      <c r="G96" s="105" t="str">
        <f t="shared" si="21"/>
        <v>Merchant ROI</v>
      </c>
      <c r="H96" s="13" cm="1">
        <f t="array" ref="H96">INDEX(Financials!$B$5:$AI$260,FinancialWalk!K96,FinancialWalk!L96)</f>
        <v>0.80368294535946971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Snowy Delayed</v>
      </c>
      <c r="C97" t="s">
        <v>65</v>
      </c>
      <c r="D97">
        <v>0.75</v>
      </c>
      <c r="E97" t="str">
        <f t="shared" si="23"/>
        <v>Cal-37</v>
      </c>
      <c r="F97" t="s">
        <v>35</v>
      </c>
      <c r="G97" s="105" t="str">
        <f t="shared" si="21"/>
        <v>Merchant ROI</v>
      </c>
      <c r="H97" s="13" cm="1">
        <f t="array" ref="H97">INDEX(Financials!$B$5:$AI$260,FinancialWalk!K97,FinancialWalk!L97)</f>
        <v>0.44379866137179963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Snowy Delayed</v>
      </c>
      <c r="C98" t="s">
        <v>65</v>
      </c>
      <c r="D98">
        <v>0.75</v>
      </c>
      <c r="E98" t="str">
        <f t="shared" si="23"/>
        <v>Cal-37</v>
      </c>
      <c r="F98" t="s">
        <v>35</v>
      </c>
      <c r="G98" s="105" t="str">
        <f t="shared" si="21"/>
        <v>Merchant ROI</v>
      </c>
      <c r="H98" s="13" cm="1">
        <f t="array" ref="H98">INDEX(Financials!$B$5:$AI$260,FinancialWalk!K98,FinancialWalk!L98)</f>
        <v>0.44379866137179963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Snowy Delayed</v>
      </c>
      <c r="C99" t="s">
        <v>65</v>
      </c>
      <c r="D99">
        <v>0.75</v>
      </c>
      <c r="E99" t="str">
        <f t="shared" si="23"/>
        <v>Cal-37</v>
      </c>
      <c r="F99" t="s">
        <v>35</v>
      </c>
      <c r="G99" s="105" t="str">
        <f t="shared" si="21"/>
        <v>Merchant ROI</v>
      </c>
      <c r="H99" s="13" cm="1">
        <f t="array" ref="H99">INDEX(Financials!$B$5:$AI$260,FinancialWalk!K99,FinancialWalk!L99)</f>
        <v>0.44379866137179963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Snowy Delayed</v>
      </c>
      <c r="C100" t="s">
        <v>65</v>
      </c>
      <c r="D100">
        <v>0.75</v>
      </c>
      <c r="E100" t="str">
        <f t="shared" si="23"/>
        <v>Cal-37</v>
      </c>
      <c r="F100" t="s">
        <v>35</v>
      </c>
      <c r="G100" s="105" t="str">
        <f t="shared" si="21"/>
        <v>Merchant ROI</v>
      </c>
      <c r="H100" s="13" cm="1">
        <f t="array" ref="H100">INDEX(Financials!$B$5:$AI$260,FinancialWalk!K100,FinancialWalk!L100)</f>
        <v>0.44379866137179963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Snowy Delayed</v>
      </c>
      <c r="C101" t="s">
        <v>65</v>
      </c>
      <c r="D101">
        <v>0.5</v>
      </c>
      <c r="E101" t="str">
        <f t="shared" si="23"/>
        <v>Cal-37</v>
      </c>
      <c r="F101" t="s">
        <v>35</v>
      </c>
      <c r="G101" s="105" t="str">
        <f t="shared" si="21"/>
        <v>Merchant ROI</v>
      </c>
      <c r="H101" s="13" cm="1">
        <f t="array" ref="H101">INDEX(Financials!$B$5:$AI$260,FinancialWalk!K101,FinancialWalk!L101)</f>
        <v>0.21159831488501898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Snowy Delayed</v>
      </c>
      <c r="C102" t="s">
        <v>65</v>
      </c>
      <c r="D102">
        <v>0.5</v>
      </c>
      <c r="E102" t="str">
        <f t="shared" si="23"/>
        <v>Cal-37</v>
      </c>
      <c r="F102" t="s">
        <v>35</v>
      </c>
      <c r="G102" s="105" t="str">
        <f t="shared" si="21"/>
        <v>Merchant ROI</v>
      </c>
      <c r="H102" s="13" cm="1">
        <f t="array" ref="H102">INDEX(Financials!$B$5:$AI$260,FinancialWalk!K102,FinancialWalk!L102)</f>
        <v>0.21159831488501898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Snowy Delayed</v>
      </c>
      <c r="C103" t="s">
        <v>65</v>
      </c>
      <c r="D103">
        <v>0.5</v>
      </c>
      <c r="E103" t="str">
        <f t="shared" si="23"/>
        <v>Cal-37</v>
      </c>
      <c r="F103" t="s">
        <v>35</v>
      </c>
      <c r="G103" s="105" t="str">
        <f t="shared" si="21"/>
        <v>Merchant ROI</v>
      </c>
      <c r="H103" s="13" cm="1">
        <f t="array" ref="H103">INDEX(Financials!$B$5:$AI$260,FinancialWalk!K103,FinancialWalk!L103)</f>
        <v>0.21159831488501898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Snowy Delayed</v>
      </c>
      <c r="C104" t="s">
        <v>65</v>
      </c>
      <c r="D104">
        <v>0.5</v>
      </c>
      <c r="E104" t="str">
        <f t="shared" si="23"/>
        <v>Cal-37</v>
      </c>
      <c r="F104" t="s">
        <v>35</v>
      </c>
      <c r="G104" s="105" t="str">
        <f t="shared" si="21"/>
        <v>Merchant ROI</v>
      </c>
      <c r="H104" s="13" cm="1">
        <f t="array" ref="H104">INDEX(Financials!$B$5:$AI$260,FinancialWalk!K104,FinancialWalk!L104)</f>
        <v>0.21159831488501898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Snowy Delayed</v>
      </c>
      <c r="C105" t="s">
        <v>65</v>
      </c>
      <c r="D105">
        <v>0.5</v>
      </c>
      <c r="E105" t="str">
        <f t="shared" si="23"/>
        <v>Cal-37</v>
      </c>
      <c r="F105" t="s">
        <v>35</v>
      </c>
      <c r="G105" s="105" t="str">
        <f t="shared" si="21"/>
        <v>Merchant ROI</v>
      </c>
      <c r="H105" s="13" cm="1">
        <f t="array" ref="H105">INDEX(Financials!$B$5:$AI$260,FinancialWalk!K105,FinancialWalk!L105)</f>
        <v>0.21159831488501898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Snowy Delayed</v>
      </c>
      <c r="C106" t="s">
        <v>65</v>
      </c>
      <c r="D106">
        <v>0.25</v>
      </c>
      <c r="E106" t="str">
        <f t="shared" si="23"/>
        <v>Cal-37</v>
      </c>
      <c r="F106" t="s">
        <v>35</v>
      </c>
      <c r="G106" s="105" t="str">
        <f t="shared" si="21"/>
        <v>Merchant ROI</v>
      </c>
      <c r="H106" s="13" cm="1">
        <f t="array" ref="H106">INDEX(Financials!$B$5:$AI$260,FinancialWalk!K106,FinancialWalk!L106)</f>
        <v>-3.9659804990140206E-2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Snowy Delayed</v>
      </c>
      <c r="C107" t="s">
        <v>65</v>
      </c>
      <c r="D107">
        <v>0.25</v>
      </c>
      <c r="E107" t="str">
        <f t="shared" si="23"/>
        <v>Cal-37</v>
      </c>
      <c r="F107" t="s">
        <v>35</v>
      </c>
      <c r="G107" s="105" t="str">
        <f t="shared" si="21"/>
        <v>Merchant ROI</v>
      </c>
      <c r="H107" s="13" cm="1">
        <f t="array" ref="H107">INDEX(Financials!$B$5:$AI$260,FinancialWalk!K107,FinancialWalk!L107)</f>
        <v>-3.9659804990140206E-2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Snowy Delayed</v>
      </c>
      <c r="C108" t="s">
        <v>65</v>
      </c>
      <c r="D108">
        <v>0.25</v>
      </c>
      <c r="E108" t="str">
        <f t="shared" si="23"/>
        <v>Cal-37</v>
      </c>
      <c r="F108" t="s">
        <v>35</v>
      </c>
      <c r="G108" s="105" t="str">
        <f t="shared" si="21"/>
        <v>Merchant ROI</v>
      </c>
      <c r="H108" s="13" cm="1">
        <f t="array" ref="H108">INDEX(Financials!$B$5:$AI$260,FinancialWalk!K108,FinancialWalk!L108)</f>
        <v>-3.9659804990140206E-2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Snowy Delayed</v>
      </c>
      <c r="C109" t="s">
        <v>65</v>
      </c>
      <c r="D109">
        <v>0.25</v>
      </c>
      <c r="E109" t="str">
        <f t="shared" si="23"/>
        <v>Cal-37</v>
      </c>
      <c r="F109" t="s">
        <v>35</v>
      </c>
      <c r="G109" s="105" t="str">
        <f t="shared" si="21"/>
        <v>Merchant ROI</v>
      </c>
      <c r="H109" s="13" cm="1">
        <f t="array" ref="H109">INDEX(Financials!$B$5:$AI$260,FinancialWalk!K109,FinancialWalk!L109)</f>
        <v>-3.9659804990140206E-2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Snowy Delayed</v>
      </c>
      <c r="C110" t="s">
        <v>65</v>
      </c>
      <c r="D110">
        <v>0.05</v>
      </c>
      <c r="E110" t="str">
        <f t="shared" si="23"/>
        <v>Cal-37</v>
      </c>
      <c r="F110" t="s">
        <v>35</v>
      </c>
      <c r="G110" s="105" t="str">
        <f t="shared" si="21"/>
        <v>Merchant ROI</v>
      </c>
      <c r="H110" s="13" cm="1">
        <f t="array" ref="H110">INDEX(Financials!$B$5:$AI$260,FinancialWalk!K110,FinancialWalk!L110)</f>
        <v>-0.36156281024616332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Snowy Delayed</v>
      </c>
      <c r="C111" t="s">
        <v>65</v>
      </c>
      <c r="D111">
        <v>0.05</v>
      </c>
      <c r="E111" t="str">
        <f t="shared" si="23"/>
        <v>Cal-37</v>
      </c>
      <c r="F111" t="s">
        <v>35</v>
      </c>
      <c r="G111" s="105" t="str">
        <f t="shared" si="21"/>
        <v>Merchant ROI</v>
      </c>
      <c r="H111" s="13" cm="1">
        <f t="array" ref="H111">INDEX(Financials!$B$5:$AI$260,FinancialWalk!K111,FinancialWalk!L111)</f>
        <v>-0.36156281024616332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Snowy Delayed</v>
      </c>
      <c r="C112" t="s">
        <v>65</v>
      </c>
      <c r="D112">
        <v>0.05</v>
      </c>
      <c r="E112" t="str">
        <f t="shared" si="23"/>
        <v>Cal-37</v>
      </c>
      <c r="F112" t="s">
        <v>35</v>
      </c>
      <c r="G112" s="105" t="str">
        <f t="shared" si="21"/>
        <v>Merchant ROI</v>
      </c>
      <c r="H112" s="13" cm="1">
        <f t="array" ref="H112">INDEX(Financials!$B$5:$AI$260,FinancialWalk!K112,FinancialWalk!L112)</f>
        <v>-0.36156281024616332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Snowy Delayed</v>
      </c>
      <c r="C113" t="s">
        <v>65</v>
      </c>
      <c r="D113">
        <v>0</v>
      </c>
      <c r="E113" t="str">
        <f t="shared" si="23"/>
        <v>Cal-37</v>
      </c>
      <c r="F113" t="s">
        <v>35</v>
      </c>
      <c r="G113" s="105" t="str">
        <f t="shared" si="21"/>
        <v>Merchant ROI</v>
      </c>
      <c r="H113" s="13" cm="1">
        <f t="array" ref="H113">INDEX(Financials!$B$5:$AI$260,FinancialWalk!K113,FinancialWalk!L113)</f>
        <v>-0.78729483940118961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Snowy Delayed</v>
      </c>
      <c r="C114" t="s">
        <v>65</v>
      </c>
      <c r="D114" t="s">
        <v>25</v>
      </c>
      <c r="E114" t="str">
        <f t="shared" si="23"/>
        <v>Cal-37</v>
      </c>
      <c r="F114" t="s">
        <v>35</v>
      </c>
      <c r="G114" s="105" t="str">
        <f t="shared" si="21"/>
        <v>Merchant ROI</v>
      </c>
      <c r="H114" s="13" cm="1">
        <f t="array" ref="H114">INDEX(Financials!$B$5:$AI$260,FinancialWalk!K114,FinancialWalk!L114)</f>
        <v>0.21075552775083586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Snowy Delayed</v>
      </c>
      <c r="C115" t="s">
        <v>65</v>
      </c>
      <c r="D115">
        <v>1</v>
      </c>
      <c r="E115" t="s">
        <v>18</v>
      </c>
      <c r="F115" t="s">
        <v>45</v>
      </c>
      <c r="G115" s="105" t="str">
        <f t="shared" si="21"/>
        <v>Merchant ROI</v>
      </c>
      <c r="H115" s="13" cm="1">
        <f t="array" ref="H115">INDEX(Financials!$B$5:$AI$260,FinancialWalk!K115,FinancialWalk!L115)</f>
        <v>1.2620488062792545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Snowy Delayed</v>
      </c>
      <c r="C116" t="s">
        <v>65</v>
      </c>
      <c r="D116">
        <v>0.95</v>
      </c>
      <c r="E116" t="str">
        <f>E115</f>
        <v>Cal-37</v>
      </c>
      <c r="F116" t="s">
        <v>45</v>
      </c>
      <c r="G116" s="105" t="str">
        <f t="shared" si="21"/>
        <v>Merchant ROI</v>
      </c>
      <c r="H116" s="13" cm="1">
        <f t="array" ref="H116">INDEX(Financials!$B$5:$AI$260,FinancialWalk!K116,FinancialWalk!L116)</f>
        <v>0.62915062711147129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Snowy Delayed</v>
      </c>
      <c r="C117" t="s">
        <v>65</v>
      </c>
      <c r="D117">
        <v>0.95</v>
      </c>
      <c r="E117" t="str">
        <f t="shared" ref="E117:E136" si="25">E116</f>
        <v>Cal-37</v>
      </c>
      <c r="F117" t="s">
        <v>45</v>
      </c>
      <c r="G117" s="105" t="str">
        <f t="shared" si="21"/>
        <v>Merchant ROI</v>
      </c>
      <c r="H117" s="13" cm="1">
        <f t="array" ref="H117">INDEX(Financials!$B$5:$AI$260,FinancialWalk!K117,FinancialWalk!L117)</f>
        <v>0.62915062711147129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Snowy Delayed</v>
      </c>
      <c r="C118" t="s">
        <v>65</v>
      </c>
      <c r="D118">
        <v>0.95</v>
      </c>
      <c r="E118" t="str">
        <f t="shared" si="25"/>
        <v>Cal-37</v>
      </c>
      <c r="F118" t="s">
        <v>45</v>
      </c>
      <c r="G118" s="105" t="str">
        <f t="shared" si="21"/>
        <v>Merchant ROI</v>
      </c>
      <c r="H118" s="13" cm="1">
        <f t="array" ref="H118">INDEX(Financials!$B$5:$AI$260,FinancialWalk!K118,FinancialWalk!L118)</f>
        <v>0.62915062711147129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Snowy Delayed</v>
      </c>
      <c r="C119" t="s">
        <v>65</v>
      </c>
      <c r="D119">
        <v>0.75</v>
      </c>
      <c r="E119" t="str">
        <f t="shared" si="25"/>
        <v>Cal-37</v>
      </c>
      <c r="F119" t="s">
        <v>45</v>
      </c>
      <c r="G119" s="105" t="str">
        <f t="shared" si="21"/>
        <v>Merchant ROI</v>
      </c>
      <c r="H119" s="13" cm="1">
        <f t="array" ref="H119">INDEX(Financials!$B$5:$AI$260,FinancialWalk!K119,FinancialWalk!L119)</f>
        <v>0.38374516152351396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Snowy Delayed</v>
      </c>
      <c r="C120" t="s">
        <v>65</v>
      </c>
      <c r="D120">
        <v>0.75</v>
      </c>
      <c r="E120" t="str">
        <f t="shared" si="25"/>
        <v>Cal-37</v>
      </c>
      <c r="F120" t="s">
        <v>45</v>
      </c>
      <c r="G120" s="105" t="str">
        <f t="shared" si="21"/>
        <v>Merchant ROI</v>
      </c>
      <c r="H120" s="13" cm="1">
        <f t="array" ref="H120">INDEX(Financials!$B$5:$AI$260,FinancialWalk!K120,FinancialWalk!L120)</f>
        <v>0.38374516152351396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Snowy Delayed</v>
      </c>
      <c r="C121" t="s">
        <v>65</v>
      </c>
      <c r="D121">
        <v>0.75</v>
      </c>
      <c r="E121" t="str">
        <f t="shared" si="25"/>
        <v>Cal-37</v>
      </c>
      <c r="F121" t="s">
        <v>45</v>
      </c>
      <c r="G121" s="105" t="str">
        <f t="shared" si="21"/>
        <v>Merchant ROI</v>
      </c>
      <c r="H121" s="13" cm="1">
        <f t="array" ref="H121">INDEX(Financials!$B$5:$AI$260,FinancialWalk!K121,FinancialWalk!L121)</f>
        <v>0.38374516152351396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Snowy Delayed</v>
      </c>
      <c r="C122" t="s">
        <v>65</v>
      </c>
      <c r="D122">
        <v>0.75</v>
      </c>
      <c r="E122" t="str">
        <f t="shared" si="25"/>
        <v>Cal-37</v>
      </c>
      <c r="F122" t="s">
        <v>45</v>
      </c>
      <c r="G122" s="105" t="str">
        <f t="shared" si="21"/>
        <v>Merchant ROI</v>
      </c>
      <c r="H122" s="13" cm="1">
        <f t="array" ref="H122">INDEX(Financials!$B$5:$AI$260,FinancialWalk!K122,FinancialWalk!L122)</f>
        <v>0.38374516152351396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Snowy Delayed</v>
      </c>
      <c r="C123" t="s">
        <v>65</v>
      </c>
      <c r="D123">
        <v>0.5</v>
      </c>
      <c r="E123" t="str">
        <f t="shared" si="25"/>
        <v>Cal-37</v>
      </c>
      <c r="F123" t="s">
        <v>45</v>
      </c>
      <c r="G123" s="105" t="str">
        <f t="shared" si="21"/>
        <v>Merchant ROI</v>
      </c>
      <c r="H123" s="13" cm="1">
        <f t="array" ref="H123">INDEX(Financials!$B$5:$AI$260,FinancialWalk!K123,FinancialWalk!L123)</f>
        <v>0.19004716570370236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Snowy Delayed</v>
      </c>
      <c r="C124" t="s">
        <v>65</v>
      </c>
      <c r="D124">
        <v>0.5</v>
      </c>
      <c r="E124" t="str">
        <f t="shared" si="25"/>
        <v>Cal-37</v>
      </c>
      <c r="F124" t="s">
        <v>45</v>
      </c>
      <c r="G124" s="105" t="str">
        <f t="shared" si="21"/>
        <v>Merchant ROI</v>
      </c>
      <c r="H124" s="13" cm="1">
        <f t="array" ref="H124">INDEX(Financials!$B$5:$AI$260,FinancialWalk!K124,FinancialWalk!L124)</f>
        <v>0.19004716570370236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Snowy Delayed</v>
      </c>
      <c r="C125" t="s">
        <v>65</v>
      </c>
      <c r="D125">
        <v>0.5</v>
      </c>
      <c r="E125" t="str">
        <f t="shared" si="25"/>
        <v>Cal-37</v>
      </c>
      <c r="F125" t="s">
        <v>45</v>
      </c>
      <c r="G125" s="105" t="str">
        <f t="shared" si="21"/>
        <v>Merchant ROI</v>
      </c>
      <c r="H125" s="13" cm="1">
        <f t="array" ref="H125">INDEX(Financials!$B$5:$AI$260,FinancialWalk!K125,FinancialWalk!L125)</f>
        <v>0.19004716570370236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Snowy Delayed</v>
      </c>
      <c r="C126" t="s">
        <v>65</v>
      </c>
      <c r="D126">
        <v>0.5</v>
      </c>
      <c r="E126" t="str">
        <f t="shared" si="25"/>
        <v>Cal-37</v>
      </c>
      <c r="F126" t="s">
        <v>45</v>
      </c>
      <c r="G126" s="105" t="str">
        <f t="shared" si="21"/>
        <v>Merchant ROI</v>
      </c>
      <c r="H126" s="13" cm="1">
        <f t="array" ref="H126">INDEX(Financials!$B$5:$AI$260,FinancialWalk!K126,FinancialWalk!L126)</f>
        <v>0.19004716570370236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Snowy Delayed</v>
      </c>
      <c r="C127" t="s">
        <v>65</v>
      </c>
      <c r="D127">
        <v>0.5</v>
      </c>
      <c r="E127" t="str">
        <f t="shared" si="25"/>
        <v>Cal-37</v>
      </c>
      <c r="F127" t="s">
        <v>45</v>
      </c>
      <c r="G127" s="105" t="str">
        <f t="shared" si="21"/>
        <v>Merchant ROI</v>
      </c>
      <c r="H127" s="13" cm="1">
        <f t="array" ref="H127">INDEX(Financials!$B$5:$AI$260,FinancialWalk!K127,FinancialWalk!L127)</f>
        <v>0.19004716570370236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Snowy Delayed</v>
      </c>
      <c r="C128" t="s">
        <v>65</v>
      </c>
      <c r="D128">
        <v>0.25</v>
      </c>
      <c r="E128" t="str">
        <f t="shared" si="25"/>
        <v>Cal-37</v>
      </c>
      <c r="F128" t="s">
        <v>45</v>
      </c>
      <c r="G128" s="105" t="str">
        <f t="shared" si="21"/>
        <v>Merchant ROI</v>
      </c>
      <c r="H128" s="13" cm="1">
        <f t="array" ref="H128">INDEX(Financials!$B$5:$AI$260,FinancialWalk!K128,FinancialWalk!L128)</f>
        <v>-3.8319973499147161E-2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Snowy Delayed</v>
      </c>
      <c r="C129" t="s">
        <v>65</v>
      </c>
      <c r="D129">
        <v>0.25</v>
      </c>
      <c r="E129" t="str">
        <f t="shared" si="25"/>
        <v>Cal-37</v>
      </c>
      <c r="F129" t="s">
        <v>45</v>
      </c>
      <c r="G129" s="105" t="str">
        <f t="shared" si="21"/>
        <v>Merchant ROI</v>
      </c>
      <c r="H129" s="13" cm="1">
        <f t="array" ref="H129">INDEX(Financials!$B$5:$AI$260,FinancialWalk!K129,FinancialWalk!L129)</f>
        <v>-3.8319973499147161E-2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Snowy Delayed</v>
      </c>
      <c r="C130" t="s">
        <v>65</v>
      </c>
      <c r="D130">
        <v>0.25</v>
      </c>
      <c r="E130" t="str">
        <f t="shared" si="25"/>
        <v>Cal-37</v>
      </c>
      <c r="F130" t="s">
        <v>45</v>
      </c>
      <c r="G130" s="105" t="str">
        <f t="shared" si="21"/>
        <v>Merchant ROI</v>
      </c>
      <c r="H130" s="13" cm="1">
        <f t="array" ref="H130">INDEX(Financials!$B$5:$AI$260,FinancialWalk!K130,FinancialWalk!L130)</f>
        <v>-3.8319973499147161E-2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Snowy Delayed</v>
      </c>
      <c r="C131" t="s">
        <v>65</v>
      </c>
      <c r="D131">
        <v>0.25</v>
      </c>
      <c r="E131" t="str">
        <f t="shared" si="25"/>
        <v>Cal-37</v>
      </c>
      <c r="F131" t="s">
        <v>45</v>
      </c>
      <c r="G131" s="105" t="str">
        <f t="shared" si="21"/>
        <v>Merchant ROI</v>
      </c>
      <c r="H131" s="13" cm="1">
        <f t="array" ref="H131">INDEX(Financials!$B$5:$AI$260,FinancialWalk!K131,FinancialWalk!L131)</f>
        <v>-3.8319973499147161E-2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Snowy Delayed</v>
      </c>
      <c r="C132" t="s">
        <v>65</v>
      </c>
      <c r="D132">
        <v>0.05</v>
      </c>
      <c r="E132" t="str">
        <f t="shared" si="25"/>
        <v>Cal-37</v>
      </c>
      <c r="F132" t="s">
        <v>45</v>
      </c>
      <c r="G132" s="105" t="str">
        <f t="shared" si="21"/>
        <v>Merchant ROI</v>
      </c>
      <c r="H132" s="13" cm="1">
        <f t="array" ref="H132">INDEX(Financials!$B$5:$AI$260,FinancialWalk!K132,FinancialWalk!L132)</f>
        <v>-0.32159655619045258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Snowy Delayed</v>
      </c>
      <c r="C133" t="s">
        <v>65</v>
      </c>
      <c r="D133">
        <v>0.05</v>
      </c>
      <c r="E133" t="str">
        <f t="shared" si="25"/>
        <v>Cal-37</v>
      </c>
      <c r="F133" t="s">
        <v>45</v>
      </c>
      <c r="G133" s="105" t="str">
        <f t="shared" si="21"/>
        <v>Merchant ROI</v>
      </c>
      <c r="H133" s="13" cm="1">
        <f t="array" ref="H133">INDEX(Financials!$B$5:$AI$260,FinancialWalk!K133,FinancialWalk!L133)</f>
        <v>-0.32159655619045258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Snowy Delayed</v>
      </c>
      <c r="C134" t="s">
        <v>65</v>
      </c>
      <c r="D134">
        <v>0.05</v>
      </c>
      <c r="E134" t="str">
        <f t="shared" si="25"/>
        <v>Cal-37</v>
      </c>
      <c r="F134" t="s">
        <v>45</v>
      </c>
      <c r="G134" s="105" t="str">
        <f t="shared" si="21"/>
        <v>Merchant ROI</v>
      </c>
      <c r="H134" s="13" cm="1">
        <f t="array" ref="H134">INDEX(Financials!$B$5:$AI$260,FinancialWalk!K134,FinancialWalk!L134)</f>
        <v>-0.32159655619045258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Snowy Delayed</v>
      </c>
      <c r="C135" t="s">
        <v>65</v>
      </c>
      <c r="D135">
        <v>0</v>
      </c>
      <c r="E135" t="str">
        <f t="shared" si="25"/>
        <v>Cal-37</v>
      </c>
      <c r="F135" t="s">
        <v>45</v>
      </c>
      <c r="G135" s="105" t="str">
        <f t="shared" si="21"/>
        <v>Merchant ROI</v>
      </c>
      <c r="H135" s="13" cm="1">
        <f t="array" ref="H135">INDEX(Financials!$B$5:$AI$260,FinancialWalk!K135,FinancialWalk!L135)</f>
        <v>-0.64432066578540914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Snowy Delayed</v>
      </c>
      <c r="C136" t="s">
        <v>65</v>
      </c>
      <c r="D136" t="s">
        <v>25</v>
      </c>
      <c r="E136" t="str">
        <f t="shared" si="25"/>
        <v>Cal-37</v>
      </c>
      <c r="F136" t="s">
        <v>45</v>
      </c>
      <c r="G136" s="105" t="str">
        <f t="shared" si="21"/>
        <v>Merchant ROI</v>
      </c>
      <c r="H136" s="13" cm="1">
        <f t="array" ref="H136">INDEX(Financials!$B$5:$AI$260,FinancialWalk!K136,FinancialWalk!L136)</f>
        <v>0.17229256255454203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Snowy Delayed</v>
      </c>
      <c r="C137" t="s">
        <v>65</v>
      </c>
      <c r="D137">
        <v>1</v>
      </c>
      <c r="E137" t="s">
        <v>18</v>
      </c>
      <c r="F137" t="s">
        <v>35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263861740.03564081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Snowy Delayed</v>
      </c>
      <c r="C138" t="s">
        <v>65</v>
      </c>
      <c r="D138">
        <v>0.95</v>
      </c>
      <c r="E138" t="str">
        <f>E137</f>
        <v>Cal-37</v>
      </c>
      <c r="F138" t="s">
        <v>35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158218258.45989913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Snowy Delayed</v>
      </c>
      <c r="C139" t="s">
        <v>65</v>
      </c>
      <c r="D139">
        <v>0.95</v>
      </c>
      <c r="E139" t="str">
        <f t="shared" ref="E139:E158" si="29">E138</f>
        <v>Cal-37</v>
      </c>
      <c r="F139" t="s">
        <v>35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158218258.45989913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Snowy Delayed</v>
      </c>
      <c r="C140" t="s">
        <v>65</v>
      </c>
      <c r="D140">
        <v>0.95</v>
      </c>
      <c r="E140" t="str">
        <f t="shared" si="29"/>
        <v>Cal-37</v>
      </c>
      <c r="F140" t="s">
        <v>35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158218258.45989913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Snowy Delayed</v>
      </c>
      <c r="C141" t="s">
        <v>65</v>
      </c>
      <c r="D141">
        <v>0.75</v>
      </c>
      <c r="E141" t="str">
        <f t="shared" si="29"/>
        <v>Cal-37</v>
      </c>
      <c r="F141" t="s">
        <v>35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107287715.81569688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Snowy Delayed</v>
      </c>
      <c r="C142" t="s">
        <v>65</v>
      </c>
      <c r="D142">
        <v>0.75</v>
      </c>
      <c r="E142" t="str">
        <f t="shared" si="29"/>
        <v>Cal-37</v>
      </c>
      <c r="F142" t="s">
        <v>35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107287715.81569688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Snowy Delayed</v>
      </c>
      <c r="C143" t="s">
        <v>65</v>
      </c>
      <c r="D143">
        <v>0.75</v>
      </c>
      <c r="E143" t="str">
        <f t="shared" si="29"/>
        <v>Cal-37</v>
      </c>
      <c r="F143" t="s">
        <v>35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107287715.81569688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Snowy Delayed</v>
      </c>
      <c r="C144" t="s">
        <v>65</v>
      </c>
      <c r="D144">
        <v>0.75</v>
      </c>
      <c r="E144" t="str">
        <f t="shared" si="29"/>
        <v>Cal-37</v>
      </c>
      <c r="F144" t="s">
        <v>35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107287715.81569688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Snowy Delayed</v>
      </c>
      <c r="C145" t="s">
        <v>65</v>
      </c>
      <c r="D145">
        <v>0.5</v>
      </c>
      <c r="E145" t="str">
        <f t="shared" si="29"/>
        <v>Cal-37</v>
      </c>
      <c r="F145" t="s">
        <v>35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67647978.31368342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Snowy Delayed</v>
      </c>
      <c r="C146" t="s">
        <v>65</v>
      </c>
      <c r="D146">
        <v>0.5</v>
      </c>
      <c r="E146" t="str">
        <f t="shared" si="29"/>
        <v>Cal-37</v>
      </c>
      <c r="F146" t="s">
        <v>35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67647978.31368342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Snowy Delayed</v>
      </c>
      <c r="C147" t="s">
        <v>65</v>
      </c>
      <c r="D147">
        <v>0.5</v>
      </c>
      <c r="E147" t="str">
        <f t="shared" si="29"/>
        <v>Cal-37</v>
      </c>
      <c r="F147" t="s">
        <v>35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67647978.31368342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Snowy Delayed</v>
      </c>
      <c r="C148" t="s">
        <v>65</v>
      </c>
      <c r="D148">
        <v>0.5</v>
      </c>
      <c r="E148" t="str">
        <f t="shared" si="29"/>
        <v>Cal-37</v>
      </c>
      <c r="F148" t="s">
        <v>35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67647978.31368342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Snowy Delayed</v>
      </c>
      <c r="C149" t="s">
        <v>65</v>
      </c>
      <c r="D149">
        <v>0.5</v>
      </c>
      <c r="E149" t="str">
        <f t="shared" si="29"/>
        <v>Cal-37</v>
      </c>
      <c r="F149" t="s">
        <v>35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67647978.31368342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Snowy Delayed</v>
      </c>
      <c r="C150" t="s">
        <v>65</v>
      </c>
      <c r="D150">
        <v>0.25</v>
      </c>
      <c r="E150" t="str">
        <f t="shared" si="29"/>
        <v>Cal-37</v>
      </c>
      <c r="F150" t="s">
        <v>35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25344254.974525541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Snowy Delayed</v>
      </c>
      <c r="C151" t="s">
        <v>65</v>
      </c>
      <c r="D151">
        <v>0.25</v>
      </c>
      <c r="E151" t="str">
        <f t="shared" si="29"/>
        <v>Cal-37</v>
      </c>
      <c r="F151" t="s">
        <v>35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25344254.974525541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Snowy Delayed</v>
      </c>
      <c r="C152" t="s">
        <v>65</v>
      </c>
      <c r="D152">
        <v>0.25</v>
      </c>
      <c r="E152" t="str">
        <f t="shared" si="29"/>
        <v>Cal-37</v>
      </c>
      <c r="F152" t="s">
        <v>35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25344254.974525541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Snowy Delayed</v>
      </c>
      <c r="C153" t="s">
        <v>65</v>
      </c>
      <c r="D153">
        <v>0.25</v>
      </c>
      <c r="E153" t="str">
        <f t="shared" si="29"/>
        <v>Cal-37</v>
      </c>
      <c r="F153" t="s">
        <v>35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25344254.974525541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Snowy Delayed</v>
      </c>
      <c r="C154" t="s">
        <v>65</v>
      </c>
      <c r="D154">
        <v>0.05</v>
      </c>
      <c r="E154" t="str">
        <f t="shared" si="29"/>
        <v>Cal-37</v>
      </c>
      <c r="F154" t="s">
        <v>35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-24484416.053912099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Snowy Delayed</v>
      </c>
      <c r="C155" t="s">
        <v>65</v>
      </c>
      <c r="D155">
        <v>0.05</v>
      </c>
      <c r="E155" t="str">
        <f t="shared" si="29"/>
        <v>Cal-37</v>
      </c>
      <c r="F155" t="s">
        <v>35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-24484416.053912099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Snowy Delayed</v>
      </c>
      <c r="C156" t="s">
        <v>65</v>
      </c>
      <c r="D156">
        <v>0.05</v>
      </c>
      <c r="E156" t="str">
        <f t="shared" si="29"/>
        <v>Cal-37</v>
      </c>
      <c r="F156" t="s">
        <v>35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-24484416.053912099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Snowy Delayed</v>
      </c>
      <c r="C157" t="s">
        <v>65</v>
      </c>
      <c r="D157">
        <v>0</v>
      </c>
      <c r="E157" t="str">
        <f t="shared" si="29"/>
        <v>Cal-37</v>
      </c>
      <c r="F157" t="s">
        <v>35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-75181581.821661308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Snowy Delayed</v>
      </c>
      <c r="C158" t="s">
        <v>65</v>
      </c>
      <c r="D158" t="s">
        <v>25</v>
      </c>
      <c r="E158" t="str">
        <f t="shared" si="29"/>
        <v>Cal-37</v>
      </c>
      <c r="F158" t="s">
        <v>35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66869590.298837945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Snowy Delayed</v>
      </c>
      <c r="C159" t="s">
        <v>65</v>
      </c>
      <c r="D159">
        <v>1</v>
      </c>
      <c r="E159" t="s">
        <v>18</v>
      </c>
      <c r="F159" t="s">
        <v>45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254846815.37321132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Snowy Delayed</v>
      </c>
      <c r="C160" t="s">
        <v>65</v>
      </c>
      <c r="D160">
        <v>0.95</v>
      </c>
      <c r="E160" t="str">
        <f>E159</f>
        <v>Cal-37</v>
      </c>
      <c r="F160" t="s">
        <v>45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153167526.54181096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Snowy Delayed</v>
      </c>
      <c r="C161" t="s">
        <v>65</v>
      </c>
      <c r="D161">
        <v>0.95</v>
      </c>
      <c r="E161" t="str">
        <f t="shared" ref="E161:E180" si="31">E160</f>
        <v>Cal-37</v>
      </c>
      <c r="F161" t="s">
        <v>45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153167526.54181096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Snowy Delayed</v>
      </c>
      <c r="C162" t="s">
        <v>65</v>
      </c>
      <c r="D162">
        <v>0.95</v>
      </c>
      <c r="E162" t="str">
        <f t="shared" si="31"/>
        <v>Cal-37</v>
      </c>
      <c r="F162" t="s">
        <v>45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153167526.54181096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Snowy Delayed</v>
      </c>
      <c r="C163" t="s">
        <v>65</v>
      </c>
      <c r="D163">
        <v>0.75</v>
      </c>
      <c r="E163" t="str">
        <f t="shared" si="31"/>
        <v>Cal-37</v>
      </c>
      <c r="F163" t="s">
        <v>45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104205419.98033276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Snowy Delayed</v>
      </c>
      <c r="C164" t="s">
        <v>65</v>
      </c>
      <c r="D164">
        <v>0.75</v>
      </c>
      <c r="E164" t="str">
        <f t="shared" si="31"/>
        <v>Cal-37</v>
      </c>
      <c r="F164" t="s">
        <v>45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104205419.98033276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Snowy Delayed</v>
      </c>
      <c r="C165" t="s">
        <v>65</v>
      </c>
      <c r="D165">
        <v>0.75</v>
      </c>
      <c r="E165" t="str">
        <f t="shared" si="31"/>
        <v>Cal-37</v>
      </c>
      <c r="F165" t="s">
        <v>45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104205419.98033276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Snowy Delayed</v>
      </c>
      <c r="C166" t="s">
        <v>65</v>
      </c>
      <c r="D166">
        <v>0.75</v>
      </c>
      <c r="E166" t="str">
        <f t="shared" si="31"/>
        <v>Cal-37</v>
      </c>
      <c r="F166" t="s">
        <v>45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104205419.98033276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Snowy Delayed</v>
      </c>
      <c r="C167" t="s">
        <v>65</v>
      </c>
      <c r="D167">
        <v>0.5</v>
      </c>
      <c r="E167" t="str">
        <f t="shared" si="31"/>
        <v>Cal-37</v>
      </c>
      <c r="F167" t="s">
        <v>45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65409270.819780409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Snowy Delayed</v>
      </c>
      <c r="C168" t="s">
        <v>65</v>
      </c>
      <c r="D168">
        <v>0.5</v>
      </c>
      <c r="E168" t="str">
        <f t="shared" si="31"/>
        <v>Cal-37</v>
      </c>
      <c r="F168" t="s">
        <v>45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65409270.819780409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Snowy Delayed</v>
      </c>
      <c r="C169" t="s">
        <v>65</v>
      </c>
      <c r="D169">
        <v>0.5</v>
      </c>
      <c r="E169" t="str">
        <f t="shared" si="31"/>
        <v>Cal-37</v>
      </c>
      <c r="F169" t="s">
        <v>45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65409270.819780409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Snowy Delayed</v>
      </c>
      <c r="C170" t="s">
        <v>65</v>
      </c>
      <c r="D170">
        <v>0.5</v>
      </c>
      <c r="E170" t="str">
        <f t="shared" si="31"/>
        <v>Cal-37</v>
      </c>
      <c r="F170" t="s">
        <v>45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65409270.819780409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Snowy Delayed</v>
      </c>
      <c r="C171" t="s">
        <v>65</v>
      </c>
      <c r="D171">
        <v>0.5</v>
      </c>
      <c r="E171" t="str">
        <f t="shared" si="31"/>
        <v>Cal-37</v>
      </c>
      <c r="F171" t="s">
        <v>45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65409270.819780409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Snowy Delayed</v>
      </c>
      <c r="C172" t="s">
        <v>65</v>
      </c>
      <c r="D172">
        <v>0.25</v>
      </c>
      <c r="E172" t="str">
        <f t="shared" si="31"/>
        <v>Cal-37</v>
      </c>
      <c r="F172" t="s">
        <v>45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23791980.306967333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Snowy Delayed</v>
      </c>
      <c r="C173" t="s">
        <v>65</v>
      </c>
      <c r="D173">
        <v>0.25</v>
      </c>
      <c r="E173" t="str">
        <f t="shared" si="31"/>
        <v>Cal-37</v>
      </c>
      <c r="F173" t="s">
        <v>45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23791980.306967333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Snowy Delayed</v>
      </c>
      <c r="C174" t="s">
        <v>65</v>
      </c>
      <c r="D174">
        <v>0.25</v>
      </c>
      <c r="E174" t="str">
        <f t="shared" si="31"/>
        <v>Cal-37</v>
      </c>
      <c r="F174" t="s">
        <v>45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23791980.306967333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Snowy Delayed</v>
      </c>
      <c r="C175" t="s">
        <v>65</v>
      </c>
      <c r="D175">
        <v>0.25</v>
      </c>
      <c r="E175" t="str">
        <f t="shared" si="31"/>
        <v>Cal-37</v>
      </c>
      <c r="F175" t="s">
        <v>45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23791980.306967333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Snowy Delayed</v>
      </c>
      <c r="C176" t="s">
        <v>65</v>
      </c>
      <c r="D176">
        <v>0.05</v>
      </c>
      <c r="E176" t="str">
        <f t="shared" si="31"/>
        <v>Cal-37</v>
      </c>
      <c r="F176" t="s">
        <v>45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-25045103.06109374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Snowy Delayed</v>
      </c>
      <c r="C177" t="s">
        <v>65</v>
      </c>
      <c r="D177">
        <v>0.05</v>
      </c>
      <c r="E177" t="str">
        <f t="shared" si="31"/>
        <v>Cal-37</v>
      </c>
      <c r="F177" t="s">
        <v>45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-25045103.06109374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Snowy Delayed</v>
      </c>
      <c r="C178" t="s">
        <v>65</v>
      </c>
      <c r="D178">
        <v>0.05</v>
      </c>
      <c r="E178" t="str">
        <f t="shared" si="31"/>
        <v>Cal-37</v>
      </c>
      <c r="F178" t="s">
        <v>45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-25045103.06109374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Snowy Delayed</v>
      </c>
      <c r="C179" t="s">
        <v>65</v>
      </c>
      <c r="D179">
        <v>0</v>
      </c>
      <c r="E179" t="str">
        <f t="shared" si="31"/>
        <v>Cal-37</v>
      </c>
      <c r="F179" t="s">
        <v>45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-70670514.887371808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Snowy Delayed</v>
      </c>
      <c r="C180" t="s">
        <v>65</v>
      </c>
      <c r="D180" t="s">
        <v>25</v>
      </c>
      <c r="E180" t="str">
        <f t="shared" si="31"/>
        <v>Cal-37</v>
      </c>
      <c r="F180" t="s">
        <v>45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64428294.440948755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Snowy Delayed</v>
      </c>
      <c r="C181" t="s">
        <v>65</v>
      </c>
      <c r="D181">
        <v>1</v>
      </c>
      <c r="E181" t="s">
        <v>18</v>
      </c>
      <c r="F181" t="s">
        <v>35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341809802.75272673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Snowy Delayed</v>
      </c>
      <c r="C182" t="s">
        <v>65</v>
      </c>
      <c r="D182">
        <v>0.95</v>
      </c>
      <c r="E182" t="str">
        <f>E181</f>
        <v>Cal-37</v>
      </c>
      <c r="F182" t="s">
        <v>35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189145592.53755742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Snowy Delayed</v>
      </c>
      <c r="C183" t="s">
        <v>65</v>
      </c>
      <c r="D183">
        <v>0.95</v>
      </c>
      <c r="E183" t="str">
        <f t="shared" ref="E183:E202" si="34">E182</f>
        <v>Cal-37</v>
      </c>
      <c r="F183" t="s">
        <v>35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189145592.53755742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Snowy Delayed</v>
      </c>
      <c r="C184" t="s">
        <v>65</v>
      </c>
      <c r="D184">
        <v>0.95</v>
      </c>
      <c r="E184" t="str">
        <f t="shared" si="34"/>
        <v>Cal-37</v>
      </c>
      <c r="F184" t="s">
        <v>35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189145592.53755742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Snowy Delayed</v>
      </c>
      <c r="C185" t="s">
        <v>65</v>
      </c>
      <c r="D185">
        <v>0.75</v>
      </c>
      <c r="E185" t="str">
        <f t="shared" si="34"/>
        <v>Cal-37</v>
      </c>
      <c r="F185" t="s">
        <v>35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118234026.12143262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Snowy Delayed</v>
      </c>
      <c r="C186" t="s">
        <v>65</v>
      </c>
      <c r="D186">
        <v>0.75</v>
      </c>
      <c r="E186" t="str">
        <f t="shared" si="34"/>
        <v>Cal-37</v>
      </c>
      <c r="F186" t="s">
        <v>35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118234026.12143262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Snowy Delayed</v>
      </c>
      <c r="C187" t="s">
        <v>65</v>
      </c>
      <c r="D187">
        <v>0.75</v>
      </c>
      <c r="E187" t="str">
        <f t="shared" si="34"/>
        <v>Cal-37</v>
      </c>
      <c r="F187" t="s">
        <v>35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118234026.12143262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Snowy Delayed</v>
      </c>
      <c r="C188" t="s">
        <v>65</v>
      </c>
      <c r="D188">
        <v>0.75</v>
      </c>
      <c r="E188" t="str">
        <f t="shared" si="34"/>
        <v>Cal-37</v>
      </c>
      <c r="F188" t="s">
        <v>35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118234026.12143262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Snowy Delayed</v>
      </c>
      <c r="C189" t="s">
        <v>65</v>
      </c>
      <c r="D189">
        <v>0.5</v>
      </c>
      <c r="E189" t="str">
        <f t="shared" si="34"/>
        <v>Cal-37</v>
      </c>
      <c r="F189" t="s">
        <v>35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65702365.161155626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Snowy Delayed</v>
      </c>
      <c r="C190" t="s">
        <v>65</v>
      </c>
      <c r="D190">
        <v>0.5</v>
      </c>
      <c r="E190" t="str">
        <f t="shared" si="34"/>
        <v>Cal-37</v>
      </c>
      <c r="F190" t="s">
        <v>35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65702365.161155626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Snowy Delayed</v>
      </c>
      <c r="C191" t="s">
        <v>65</v>
      </c>
      <c r="D191">
        <v>0.5</v>
      </c>
      <c r="E191" t="str">
        <f t="shared" si="34"/>
        <v>Cal-37</v>
      </c>
      <c r="F191" t="s">
        <v>35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65702365.161155626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Snowy Delayed</v>
      </c>
      <c r="C192" t="s">
        <v>65</v>
      </c>
      <c r="D192">
        <v>0.5</v>
      </c>
      <c r="E192" t="str">
        <f t="shared" si="34"/>
        <v>Cal-37</v>
      </c>
      <c r="F192" t="s">
        <v>35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65702365.161155626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Snowy Delayed</v>
      </c>
      <c r="C193" t="s">
        <v>65</v>
      </c>
      <c r="D193">
        <v>0.5</v>
      </c>
      <c r="E193" t="str">
        <f t="shared" si="34"/>
        <v>Cal-37</v>
      </c>
      <c r="F193" t="s">
        <v>35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65702365.161155626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Snowy Delayed</v>
      </c>
      <c r="C194" t="s">
        <v>65</v>
      </c>
      <c r="D194">
        <v>0.25</v>
      </c>
      <c r="E194" t="str">
        <f t="shared" si="34"/>
        <v>Cal-37</v>
      </c>
      <c r="F194" t="s">
        <v>35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9448617.6350951288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Snowy Delayed</v>
      </c>
      <c r="C195" t="s">
        <v>65</v>
      </c>
      <c r="D195">
        <v>0.25</v>
      </c>
      <c r="E195" t="str">
        <f t="shared" si="34"/>
        <v>Cal-37</v>
      </c>
      <c r="F195" t="s">
        <v>35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9448617.6350951288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Snowy Delayed</v>
      </c>
      <c r="C196" t="s">
        <v>65</v>
      </c>
      <c r="D196">
        <v>0.25</v>
      </c>
      <c r="E196" t="str">
        <f t="shared" si="34"/>
        <v>Cal-37</v>
      </c>
      <c r="F196" t="s">
        <v>35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9448617.6350951288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Snowy Delayed</v>
      </c>
      <c r="C197" t="s">
        <v>65</v>
      </c>
      <c r="D197">
        <v>0.25</v>
      </c>
      <c r="E197" t="str">
        <f t="shared" si="34"/>
        <v>Cal-37</v>
      </c>
      <c r="F197" t="s">
        <v>35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9448617.6350951288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Snowy Delayed</v>
      </c>
      <c r="C198" t="s">
        <v>65</v>
      </c>
      <c r="D198">
        <v>0.05</v>
      </c>
      <c r="E198" t="str">
        <f t="shared" si="34"/>
        <v>Cal-37</v>
      </c>
      <c r="F198" t="s">
        <v>35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-58252330.362498179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Snowy Delayed</v>
      </c>
      <c r="C199" t="s">
        <v>65</v>
      </c>
      <c r="D199">
        <v>0.05</v>
      </c>
      <c r="E199" t="str">
        <f t="shared" si="34"/>
        <v>Cal-37</v>
      </c>
      <c r="F199" t="s">
        <v>35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-58252330.362498179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Snowy Delayed</v>
      </c>
      <c r="C200" t="s">
        <v>65</v>
      </c>
      <c r="D200">
        <v>0.05</v>
      </c>
      <c r="E200" t="str">
        <f t="shared" si="34"/>
        <v>Cal-37</v>
      </c>
      <c r="F200" t="s">
        <v>35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-58252330.362498179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Snowy Delayed</v>
      </c>
      <c r="C201" t="s">
        <v>65</v>
      </c>
      <c r="D201">
        <v>0</v>
      </c>
      <c r="E201" t="str">
        <f t="shared" si="34"/>
        <v>Cal-37</v>
      </c>
      <c r="F201" t="s">
        <v>35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-132586432.14967871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Snowy Delayed</v>
      </c>
      <c r="C202" t="s">
        <v>65</v>
      </c>
      <c r="D202" t="s">
        <v>25</v>
      </c>
      <c r="E202" t="str">
        <f t="shared" si="34"/>
        <v>Cal-37</v>
      </c>
      <c r="F202" t="s">
        <v>35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64877185.023085997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Snowy Delayed</v>
      </c>
      <c r="C203" t="s">
        <v>65</v>
      </c>
      <c r="D203">
        <v>1</v>
      </c>
      <c r="E203" t="s">
        <v>18</v>
      </c>
      <c r="F203" t="s">
        <v>45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317294180.72137004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Snowy Delayed</v>
      </c>
      <c r="C204" t="s">
        <v>65</v>
      </c>
      <c r="D204">
        <v>0.95</v>
      </c>
      <c r="E204" t="str">
        <f>E203</f>
        <v>Cal-37</v>
      </c>
      <c r="F204" t="s">
        <v>45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178250341.05189157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Snowy Delayed</v>
      </c>
      <c r="C205" t="s">
        <v>65</v>
      </c>
      <c r="D205">
        <v>0.95</v>
      </c>
      <c r="E205" t="str">
        <f t="shared" ref="E205:E224" si="37">E204</f>
        <v>Cal-37</v>
      </c>
      <c r="F205" t="s">
        <v>45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178250341.05189157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Snowy Delayed</v>
      </c>
      <c r="C206" t="s">
        <v>65</v>
      </c>
      <c r="D206">
        <v>0.95</v>
      </c>
      <c r="E206" t="str">
        <f t="shared" si="37"/>
        <v>Cal-37</v>
      </c>
      <c r="F206" t="s">
        <v>45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178250341.05189157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Snowy Delayed</v>
      </c>
      <c r="C207" t="s">
        <v>65</v>
      </c>
      <c r="D207">
        <v>0.75</v>
      </c>
      <c r="E207" t="str">
        <f t="shared" si="37"/>
        <v>Cal-37</v>
      </c>
      <c r="F207" t="s">
        <v>45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114800177.33252952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Snowy Delayed</v>
      </c>
      <c r="C208" t="s">
        <v>65</v>
      </c>
      <c r="D208">
        <v>0.75</v>
      </c>
      <c r="E208" t="str">
        <f t="shared" si="37"/>
        <v>Cal-37</v>
      </c>
      <c r="F208" t="s">
        <v>45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114800177.33252952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Snowy Delayed</v>
      </c>
      <c r="C209" t="s">
        <v>65</v>
      </c>
      <c r="D209">
        <v>0.75</v>
      </c>
      <c r="E209" t="str">
        <f t="shared" si="37"/>
        <v>Cal-37</v>
      </c>
      <c r="F209" t="s">
        <v>45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114800177.33252952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Snowy Delayed</v>
      </c>
      <c r="C210" t="s">
        <v>65</v>
      </c>
      <c r="D210">
        <v>0.75</v>
      </c>
      <c r="E210" t="str">
        <f t="shared" si="37"/>
        <v>Cal-37</v>
      </c>
      <c r="F210" t="s">
        <v>45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114800177.33252952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Snowy Delayed</v>
      </c>
      <c r="C211" t="s">
        <v>65</v>
      </c>
      <c r="D211">
        <v>0.5</v>
      </c>
      <c r="E211" t="str">
        <f t="shared" si="37"/>
        <v>Cal-37</v>
      </c>
      <c r="F211" t="s">
        <v>45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64568636.429248631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Snowy Delayed</v>
      </c>
      <c r="C212" t="s">
        <v>65</v>
      </c>
      <c r="D212">
        <v>0.5</v>
      </c>
      <c r="E212" t="str">
        <f t="shared" si="37"/>
        <v>Cal-37</v>
      </c>
      <c r="F212" t="s">
        <v>45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64568636.429248631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Snowy Delayed</v>
      </c>
      <c r="C213" t="s">
        <v>65</v>
      </c>
      <c r="D213">
        <v>0.5</v>
      </c>
      <c r="E213" t="str">
        <f t="shared" si="37"/>
        <v>Cal-37</v>
      </c>
      <c r="F213" t="s">
        <v>45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64568636.429248631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Snowy Delayed</v>
      </c>
      <c r="C214" t="s">
        <v>65</v>
      </c>
      <c r="D214">
        <v>0.5</v>
      </c>
      <c r="E214" t="str">
        <f t="shared" si="37"/>
        <v>Cal-37</v>
      </c>
      <c r="F214" t="s">
        <v>45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64568636.429248631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Snowy Delayed</v>
      </c>
      <c r="C215" t="s">
        <v>65</v>
      </c>
      <c r="D215">
        <v>0.5</v>
      </c>
      <c r="E215" t="str">
        <f t="shared" si="37"/>
        <v>Cal-37</v>
      </c>
      <c r="F215" t="s">
        <v>45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64568636.429248631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Snowy Delayed</v>
      </c>
      <c r="C216" t="s">
        <v>65</v>
      </c>
      <c r="D216">
        <v>0.25</v>
      </c>
      <c r="E216" t="str">
        <f t="shared" si="37"/>
        <v>Cal-37</v>
      </c>
      <c r="F216" t="s">
        <v>45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9469184.2301570307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Snowy Delayed</v>
      </c>
      <c r="C217" t="s">
        <v>65</v>
      </c>
      <c r="D217">
        <v>0.25</v>
      </c>
      <c r="E217" t="str">
        <f t="shared" si="37"/>
        <v>Cal-37</v>
      </c>
      <c r="F217" t="s">
        <v>45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9469184.2301570307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Snowy Delayed</v>
      </c>
      <c r="C218" t="s">
        <v>65</v>
      </c>
      <c r="D218">
        <v>0.25</v>
      </c>
      <c r="E218" t="str">
        <f t="shared" si="37"/>
        <v>Cal-37</v>
      </c>
      <c r="F218" t="s">
        <v>45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9469184.2301570307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Snowy Delayed</v>
      </c>
      <c r="C219" t="s">
        <v>65</v>
      </c>
      <c r="D219">
        <v>0.25</v>
      </c>
      <c r="E219" t="str">
        <f t="shared" si="37"/>
        <v>Cal-37</v>
      </c>
      <c r="F219" t="s">
        <v>45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9469184.2301570307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Snowy Delayed</v>
      </c>
      <c r="C220" t="s">
        <v>65</v>
      </c>
      <c r="D220">
        <v>0.05</v>
      </c>
      <c r="E220" t="str">
        <f t="shared" si="37"/>
        <v>Cal-37</v>
      </c>
      <c r="F220" t="s">
        <v>45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-56091761.875389233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Snowy Delayed</v>
      </c>
      <c r="C221" t="s">
        <v>65</v>
      </c>
      <c r="D221">
        <v>0.05</v>
      </c>
      <c r="E221" t="str">
        <f t="shared" si="37"/>
        <v>Cal-37</v>
      </c>
      <c r="F221" t="s">
        <v>45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-56091761.875389233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Snowy Delayed</v>
      </c>
      <c r="C222" t="s">
        <v>65</v>
      </c>
      <c r="D222">
        <v>0.05</v>
      </c>
      <c r="E222" t="str">
        <f t="shared" si="37"/>
        <v>Cal-37</v>
      </c>
      <c r="F222" t="s">
        <v>45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-56091761.875389233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Snowy Delayed</v>
      </c>
      <c r="C223" t="s">
        <v>65</v>
      </c>
      <c r="D223">
        <v>0</v>
      </c>
      <c r="E223" t="str">
        <f t="shared" si="37"/>
        <v>Cal-37</v>
      </c>
      <c r="F223" t="s">
        <v>45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-120769908.87542029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Snowy Delayed</v>
      </c>
      <c r="C224" t="s">
        <v>65</v>
      </c>
      <c r="D224" t="s">
        <v>25</v>
      </c>
      <c r="E224" t="str">
        <f t="shared" si="37"/>
        <v>Cal-37</v>
      </c>
      <c r="F224" t="s">
        <v>45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62539477.587877713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Snowy Delayed</v>
      </c>
      <c r="C225" t="s">
        <v>65</v>
      </c>
      <c r="D225">
        <v>1</v>
      </c>
      <c r="E225" t="s">
        <v>18</v>
      </c>
      <c r="F225" t="s">
        <v>35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4.9384212522362718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Snowy Delayed</v>
      </c>
      <c r="C226" t="s">
        <v>65</v>
      </c>
      <c r="D226">
        <v>0.95</v>
      </c>
      <c r="E226" t="str">
        <f>E225</f>
        <v>Cal-37</v>
      </c>
      <c r="F226" t="s">
        <v>35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2.7327496357090491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Snowy Delayed</v>
      </c>
      <c r="C227" t="s">
        <v>65</v>
      </c>
      <c r="D227">
        <v>0.95</v>
      </c>
      <c r="E227" t="str">
        <f t="shared" ref="E227:E246" si="40">E226</f>
        <v>Cal-37</v>
      </c>
      <c r="F227" t="s">
        <v>35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2.7327496357090491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Snowy Delayed</v>
      </c>
      <c r="C228" t="s">
        <v>65</v>
      </c>
      <c r="D228">
        <v>0.95</v>
      </c>
      <c r="E228" t="str">
        <f t="shared" si="40"/>
        <v>Cal-37</v>
      </c>
      <c r="F228" t="s">
        <v>35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2.7327496357090491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Snowy Delayed</v>
      </c>
      <c r="C229" t="s">
        <v>65</v>
      </c>
      <c r="D229">
        <v>0.75</v>
      </c>
      <c r="E229" t="str">
        <f t="shared" si="40"/>
        <v>Cal-37</v>
      </c>
      <c r="F229" t="s">
        <v>35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1.708229028638891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Snowy Delayed</v>
      </c>
      <c r="C230" t="s">
        <v>65</v>
      </c>
      <c r="D230">
        <v>0.75</v>
      </c>
      <c r="E230" t="str">
        <f t="shared" si="40"/>
        <v>Cal-37</v>
      </c>
      <c r="F230" t="s">
        <v>35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1.708229028638891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Snowy Delayed</v>
      </c>
      <c r="C231" t="s">
        <v>65</v>
      </c>
      <c r="D231">
        <v>0.75</v>
      </c>
      <c r="E231" t="str">
        <f t="shared" si="40"/>
        <v>Cal-37</v>
      </c>
      <c r="F231" t="s">
        <v>35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1.708229028638891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Snowy Delayed</v>
      </c>
      <c r="C232" t="s">
        <v>65</v>
      </c>
      <c r="D232">
        <v>0.75</v>
      </c>
      <c r="E232" t="str">
        <f t="shared" si="40"/>
        <v>Cal-37</v>
      </c>
      <c r="F232" t="s">
        <v>35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1.708229028638891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Snowy Delayed</v>
      </c>
      <c r="C233" t="s">
        <v>65</v>
      </c>
      <c r="D233">
        <v>0.5</v>
      </c>
      <c r="E233" t="str">
        <f t="shared" si="40"/>
        <v>Cal-37</v>
      </c>
      <c r="F233" t="s">
        <v>35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0.94925878023681276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Snowy Delayed</v>
      </c>
      <c r="C234" t="s">
        <v>65</v>
      </c>
      <c r="D234">
        <v>0.5</v>
      </c>
      <c r="E234" t="str">
        <f t="shared" si="40"/>
        <v>Cal-37</v>
      </c>
      <c r="F234" t="s">
        <v>35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0.94925878023681276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Snowy Delayed</v>
      </c>
      <c r="C235" t="s">
        <v>65</v>
      </c>
      <c r="D235">
        <v>0.5</v>
      </c>
      <c r="E235" t="str">
        <f t="shared" si="40"/>
        <v>Cal-37</v>
      </c>
      <c r="F235" t="s">
        <v>35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0.94925878023681276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Snowy Delayed</v>
      </c>
      <c r="C236" t="s">
        <v>65</v>
      </c>
      <c r="D236">
        <v>0.5</v>
      </c>
      <c r="E236" t="str">
        <f t="shared" si="40"/>
        <v>Cal-37</v>
      </c>
      <c r="F236" t="s">
        <v>35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0.94925878023681276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Snowy Delayed</v>
      </c>
      <c r="C237" t="s">
        <v>65</v>
      </c>
      <c r="D237">
        <v>0.5</v>
      </c>
      <c r="E237" t="str">
        <f t="shared" si="40"/>
        <v>Cal-37</v>
      </c>
      <c r="F237" t="s">
        <v>35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0.94925878023681276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Snowy Delayed</v>
      </c>
      <c r="C238" t="s">
        <v>65</v>
      </c>
      <c r="D238">
        <v>0.25</v>
      </c>
      <c r="E238" t="str">
        <f t="shared" si="40"/>
        <v>Cal-37</v>
      </c>
      <c r="F238" t="s">
        <v>35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0.13651233451360101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Snowy Delayed</v>
      </c>
      <c r="C239" t="s">
        <v>65</v>
      </c>
      <c r="D239">
        <v>0.25</v>
      </c>
      <c r="E239" t="str">
        <f t="shared" si="40"/>
        <v>Cal-37</v>
      </c>
      <c r="F239" t="s">
        <v>35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0.13651233451360101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Snowy Delayed</v>
      </c>
      <c r="C240" t="s">
        <v>65</v>
      </c>
      <c r="D240">
        <v>0.25</v>
      </c>
      <c r="E240" t="str">
        <f t="shared" si="40"/>
        <v>Cal-37</v>
      </c>
      <c r="F240" t="s">
        <v>35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0.13651233451360101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Snowy Delayed</v>
      </c>
      <c r="C241" t="s">
        <v>65</v>
      </c>
      <c r="D241">
        <v>0.25</v>
      </c>
      <c r="E241" t="str">
        <f t="shared" si="40"/>
        <v>Cal-37</v>
      </c>
      <c r="F241" t="s">
        <v>35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0.13651233451360101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Snowy Delayed</v>
      </c>
      <c r="C242" t="s">
        <v>65</v>
      </c>
      <c r="D242">
        <v>0.05</v>
      </c>
      <c r="E242" t="str">
        <f t="shared" si="40"/>
        <v>Cal-37</v>
      </c>
      <c r="F242" t="s">
        <v>35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-0.84162169703061385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Snowy Delayed</v>
      </c>
      <c r="C243" t="s">
        <v>65</v>
      </c>
      <c r="D243">
        <v>0.05</v>
      </c>
      <c r="E243" t="str">
        <f t="shared" si="40"/>
        <v>Cal-37</v>
      </c>
      <c r="F243" t="s">
        <v>35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-0.84162169703061385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Snowy Delayed</v>
      </c>
      <c r="C244" t="s">
        <v>65</v>
      </c>
      <c r="D244">
        <v>0.05</v>
      </c>
      <c r="E244" t="str">
        <f t="shared" si="40"/>
        <v>Cal-37</v>
      </c>
      <c r="F244" t="s">
        <v>35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-0.84162169703061385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Snowy Delayed</v>
      </c>
      <c r="C245" t="s">
        <v>65</v>
      </c>
      <c r="D245">
        <v>0</v>
      </c>
      <c r="E245" t="str">
        <f t="shared" si="40"/>
        <v>Cal-37</v>
      </c>
      <c r="F245" t="s">
        <v>35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-1.915590626755167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Snowy Delayed</v>
      </c>
      <c r="C246" t="s">
        <v>65</v>
      </c>
      <c r="D246" t="s">
        <v>25</v>
      </c>
      <c r="E246" t="str">
        <f t="shared" si="40"/>
        <v>Cal-37</v>
      </c>
      <c r="F246" t="s">
        <v>35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0.93733669053093527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Snowy Delayed</v>
      </c>
      <c r="C247" t="s">
        <v>65</v>
      </c>
      <c r="D247">
        <v>1</v>
      </c>
      <c r="E247" t="s">
        <v>18</v>
      </c>
      <c r="F247" t="s">
        <v>45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4.4627901857561332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Snowy Delayed</v>
      </c>
      <c r="C248" t="s">
        <v>65</v>
      </c>
      <c r="D248">
        <v>0.95</v>
      </c>
      <c r="E248" t="str">
        <f>E247</f>
        <v>Cal-37</v>
      </c>
      <c r="F248" t="s">
        <v>45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2.5071177506171263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Snowy Delayed</v>
      </c>
      <c r="C249" t="s">
        <v>65</v>
      </c>
      <c r="D249">
        <v>0.95</v>
      </c>
      <c r="E249" t="str">
        <f t="shared" ref="E249:E268" si="42">E248</f>
        <v>Cal-37</v>
      </c>
      <c r="F249" t="s">
        <v>45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2.5071177506171263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Snowy Delayed</v>
      </c>
      <c r="C250" t="s">
        <v>65</v>
      </c>
      <c r="D250">
        <v>0.95</v>
      </c>
      <c r="E250" t="str">
        <f t="shared" si="42"/>
        <v>Cal-37</v>
      </c>
      <c r="F250" t="s">
        <v>45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2.5071177506171263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Snowy Delayed</v>
      </c>
      <c r="C251" t="s">
        <v>65</v>
      </c>
      <c r="D251">
        <v>0.75</v>
      </c>
      <c r="E251" t="str">
        <f t="shared" si="42"/>
        <v>Cal-37</v>
      </c>
      <c r="F251" t="s">
        <v>45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1.6146816924215044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Snowy Delayed</v>
      </c>
      <c r="C252" t="s">
        <v>65</v>
      </c>
      <c r="D252">
        <v>0.75</v>
      </c>
      <c r="E252" t="str">
        <f t="shared" si="42"/>
        <v>Cal-37</v>
      </c>
      <c r="F252" t="s">
        <v>45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1.6146816924215044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Snowy Delayed</v>
      </c>
      <c r="C253" t="s">
        <v>65</v>
      </c>
      <c r="D253">
        <v>0.75</v>
      </c>
      <c r="E253" t="str">
        <f t="shared" si="42"/>
        <v>Cal-37</v>
      </c>
      <c r="F253" t="s">
        <v>45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1.6146816924215044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Snowy Delayed</v>
      </c>
      <c r="C254" t="s">
        <v>65</v>
      </c>
      <c r="D254">
        <v>0.75</v>
      </c>
      <c r="E254" t="str">
        <f t="shared" si="42"/>
        <v>Cal-37</v>
      </c>
      <c r="F254" t="s">
        <v>45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1.6146816924215044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Snowy Delayed</v>
      </c>
      <c r="C255" t="s">
        <v>65</v>
      </c>
      <c r="D255">
        <v>0.5</v>
      </c>
      <c r="E255" t="str">
        <f t="shared" si="42"/>
        <v>Cal-37</v>
      </c>
      <c r="F255" t="s">
        <v>45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0.9081675444188162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Snowy Delayed</v>
      </c>
      <c r="C256" t="s">
        <v>65</v>
      </c>
      <c r="D256">
        <v>0.5</v>
      </c>
      <c r="E256" t="str">
        <f t="shared" si="42"/>
        <v>Cal-37</v>
      </c>
      <c r="F256" t="s">
        <v>45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0.9081675444188162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Snowy Delayed</v>
      </c>
      <c r="C257" t="s">
        <v>65</v>
      </c>
      <c r="D257">
        <v>0.5</v>
      </c>
      <c r="E257" t="str">
        <f t="shared" si="42"/>
        <v>Cal-37</v>
      </c>
      <c r="F257" t="s">
        <v>45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0.9081675444188162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Snowy Delayed</v>
      </c>
      <c r="C258" t="s">
        <v>65</v>
      </c>
      <c r="D258">
        <v>0.5</v>
      </c>
      <c r="E258" t="str">
        <f t="shared" si="42"/>
        <v>Cal-37</v>
      </c>
      <c r="F258" t="s">
        <v>45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0.9081675444188162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Snowy Delayed</v>
      </c>
      <c r="C259" t="s">
        <v>65</v>
      </c>
      <c r="D259">
        <v>0.5</v>
      </c>
      <c r="E259" t="str">
        <f t="shared" si="42"/>
        <v>Cal-37</v>
      </c>
      <c r="F259" t="s">
        <v>45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0.9081675444188162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Snowy Delayed</v>
      </c>
      <c r="C260" t="s">
        <v>65</v>
      </c>
      <c r="D260">
        <v>0.25</v>
      </c>
      <c r="E260" t="str">
        <f t="shared" si="42"/>
        <v>Cal-37</v>
      </c>
      <c r="F260" t="s">
        <v>45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0.13318549477770289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Snowy Delayed</v>
      </c>
      <c r="C261" t="s">
        <v>65</v>
      </c>
      <c r="D261">
        <v>0.25</v>
      </c>
      <c r="E261" t="str">
        <f t="shared" si="42"/>
        <v>Cal-37</v>
      </c>
      <c r="F261" t="s">
        <v>45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0.13318549477770289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Snowy Delayed</v>
      </c>
      <c r="C262" t="s">
        <v>65</v>
      </c>
      <c r="D262">
        <v>0.25</v>
      </c>
      <c r="E262" t="str">
        <f t="shared" si="42"/>
        <v>Cal-37</v>
      </c>
      <c r="F262" t="s">
        <v>45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0.13318549477770289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Snowy Delayed</v>
      </c>
      <c r="C263" t="s">
        <v>65</v>
      </c>
      <c r="D263">
        <v>0.25</v>
      </c>
      <c r="E263" t="str">
        <f t="shared" si="42"/>
        <v>Cal-37</v>
      </c>
      <c r="F263" t="s">
        <v>45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0.13318549477770289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Snowy Delayed</v>
      </c>
      <c r="C264" t="s">
        <v>65</v>
      </c>
      <c r="D264">
        <v>0.05</v>
      </c>
      <c r="E264" t="str">
        <f t="shared" si="42"/>
        <v>Cal-37</v>
      </c>
      <c r="F264" t="s">
        <v>45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-0.78893903389636744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Snowy Delayed</v>
      </c>
      <c r="C265" t="s">
        <v>65</v>
      </c>
      <c r="D265">
        <v>0.05</v>
      </c>
      <c r="E265" t="str">
        <f t="shared" si="42"/>
        <v>Cal-37</v>
      </c>
      <c r="F265" t="s">
        <v>45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-0.78893903389636744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Snowy Delayed</v>
      </c>
      <c r="C266" t="s">
        <v>65</v>
      </c>
      <c r="D266">
        <v>0.05</v>
      </c>
      <c r="E266" t="str">
        <f t="shared" si="42"/>
        <v>Cal-37</v>
      </c>
      <c r="F266" t="s">
        <v>45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-0.78893903389636744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Snowy Delayed</v>
      </c>
      <c r="C267" t="s">
        <v>65</v>
      </c>
      <c r="D267">
        <v>0</v>
      </c>
      <c r="E267" t="str">
        <f t="shared" si="42"/>
        <v>Cal-37</v>
      </c>
      <c r="F267" t="s">
        <v>45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-1.6986468608990408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Snowy Delayed</v>
      </c>
      <c r="C268" t="s">
        <v>65</v>
      </c>
      <c r="D268" t="s">
        <v>25</v>
      </c>
      <c r="E268" t="str">
        <f t="shared" si="42"/>
        <v>Cal-37</v>
      </c>
      <c r="F268" t="s">
        <v>45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0.87962712132620791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Snowy Delayed</v>
      </c>
      <c r="C269" t="s">
        <v>65</v>
      </c>
      <c r="D269">
        <v>1</v>
      </c>
      <c r="E269" t="s">
        <v>18</v>
      </c>
      <c r="F269" t="s">
        <v>35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40797823.703478962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Snowy Delayed</v>
      </c>
      <c r="C270" t="s">
        <v>65</v>
      </c>
      <c r="D270">
        <v>0.95</v>
      </c>
      <c r="E270" t="str">
        <f>E269</f>
        <v>Cal-37</v>
      </c>
      <c r="F270" t="s">
        <v>35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61636788.255454853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Snowy Delayed</v>
      </c>
      <c r="C271" t="s">
        <v>65</v>
      </c>
      <c r="D271">
        <v>0.95</v>
      </c>
      <c r="E271" t="str">
        <f t="shared" ref="E271:E290" si="45">E270</f>
        <v>Cal-37</v>
      </c>
      <c r="F271" t="s">
        <v>35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61636788.255454853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Snowy Delayed</v>
      </c>
      <c r="C272" t="s">
        <v>65</v>
      </c>
      <c r="D272">
        <v>0.95</v>
      </c>
      <c r="E272" t="str">
        <f t="shared" si="45"/>
        <v>Cal-37</v>
      </c>
      <c r="F272" t="s">
        <v>35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61636788.255454853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Snowy Delayed</v>
      </c>
      <c r="C273" t="s">
        <v>65</v>
      </c>
      <c r="D273">
        <v>0.75</v>
      </c>
      <c r="E273" t="str">
        <f t="shared" si="45"/>
        <v>Cal-37</v>
      </c>
      <c r="F273" t="s">
        <v>35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66112609.839776628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Snowy Delayed</v>
      </c>
      <c r="C274" t="s">
        <v>65</v>
      </c>
      <c r="D274">
        <v>0.75</v>
      </c>
      <c r="E274" t="str">
        <f t="shared" si="45"/>
        <v>Cal-37</v>
      </c>
      <c r="F274" t="s">
        <v>35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66112609.839776628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Snowy Delayed</v>
      </c>
      <c r="C275" t="s">
        <v>65</v>
      </c>
      <c r="D275">
        <v>0.75</v>
      </c>
      <c r="E275" t="str">
        <f t="shared" si="45"/>
        <v>Cal-37</v>
      </c>
      <c r="F275" t="s">
        <v>35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66112609.839776628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Snowy Delayed</v>
      </c>
      <c r="C276" t="s">
        <v>65</v>
      </c>
      <c r="D276">
        <v>0.75</v>
      </c>
      <c r="E276" t="str">
        <f t="shared" si="45"/>
        <v>Cal-37</v>
      </c>
      <c r="F276" t="s">
        <v>35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66112609.839776628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Snowy Delayed</v>
      </c>
      <c r="C277" t="s">
        <v>65</v>
      </c>
      <c r="D277">
        <v>0.5</v>
      </c>
      <c r="E277" t="str">
        <f t="shared" si="45"/>
        <v>Cal-37</v>
      </c>
      <c r="F277" t="s">
        <v>35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67761608.412103936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Snowy Delayed</v>
      </c>
      <c r="C278" t="s">
        <v>65</v>
      </c>
      <c r="D278">
        <v>0.5</v>
      </c>
      <c r="E278" t="str">
        <f t="shared" si="45"/>
        <v>Cal-37</v>
      </c>
      <c r="F278" t="s">
        <v>35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67761608.412103936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Snowy Delayed</v>
      </c>
      <c r="C279" t="s">
        <v>65</v>
      </c>
      <c r="D279">
        <v>0.5</v>
      </c>
      <c r="E279" t="str">
        <f t="shared" si="45"/>
        <v>Cal-37</v>
      </c>
      <c r="F279" t="s">
        <v>35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67761608.412103936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Snowy Delayed</v>
      </c>
      <c r="C280" t="s">
        <v>65</v>
      </c>
      <c r="D280">
        <v>0.5</v>
      </c>
      <c r="E280" t="str">
        <f t="shared" si="45"/>
        <v>Cal-37</v>
      </c>
      <c r="F280" t="s">
        <v>35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67761608.412103936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Snowy Delayed</v>
      </c>
      <c r="C281" t="s">
        <v>65</v>
      </c>
      <c r="D281">
        <v>0.5</v>
      </c>
      <c r="E281" t="str">
        <f t="shared" si="45"/>
        <v>Cal-37</v>
      </c>
      <c r="F281" t="s">
        <v>35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67761608.412103936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Snowy Delayed</v>
      </c>
      <c r="C282" t="s">
        <v>65</v>
      </c>
      <c r="D282">
        <v>0.25</v>
      </c>
      <c r="E282" t="str">
        <f t="shared" si="45"/>
        <v>Cal-37</v>
      </c>
      <c r="F282" t="s">
        <v>35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73032215.709368616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Snowy Delayed</v>
      </c>
      <c r="C283" t="s">
        <v>65</v>
      </c>
      <c r="D283">
        <v>0.25</v>
      </c>
      <c r="E283" t="str">
        <f t="shared" si="45"/>
        <v>Cal-37</v>
      </c>
      <c r="F283" t="s">
        <v>35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73032215.709368616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Snowy Delayed</v>
      </c>
      <c r="C284" t="s">
        <v>65</v>
      </c>
      <c r="D284">
        <v>0.25</v>
      </c>
      <c r="E284" t="str">
        <f t="shared" si="45"/>
        <v>Cal-37</v>
      </c>
      <c r="F284" t="s">
        <v>35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73032215.709368616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Snowy Delayed</v>
      </c>
      <c r="C285" t="s">
        <v>65</v>
      </c>
      <c r="D285">
        <v>0.25</v>
      </c>
      <c r="E285" t="str">
        <f t="shared" si="45"/>
        <v>Cal-37</v>
      </c>
      <c r="F285" t="s">
        <v>35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73032215.709368616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Snowy Delayed</v>
      </c>
      <c r="C286" t="s">
        <v>65</v>
      </c>
      <c r="D286">
        <v>0.05</v>
      </c>
      <c r="E286" t="str">
        <f t="shared" si="45"/>
        <v>Cal-37</v>
      </c>
      <c r="F286" t="s">
        <v>35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85723263.706192955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Snowy Delayed</v>
      </c>
      <c r="C287" t="s">
        <v>65</v>
      </c>
      <c r="D287">
        <v>0.05</v>
      </c>
      <c r="E287" t="str">
        <f t="shared" si="45"/>
        <v>Cal-37</v>
      </c>
      <c r="F287" t="s">
        <v>35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85723263.706192955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Snowy Delayed</v>
      </c>
      <c r="C288" t="s">
        <v>65</v>
      </c>
      <c r="D288">
        <v>0.05</v>
      </c>
      <c r="E288" t="str">
        <f t="shared" si="45"/>
        <v>Cal-37</v>
      </c>
      <c r="F288" t="s">
        <v>35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85723263.706192955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Snowy Delayed</v>
      </c>
      <c r="C289" t="s">
        <v>65</v>
      </c>
      <c r="D289">
        <v>0</v>
      </c>
      <c r="E289" t="str">
        <f t="shared" si="45"/>
        <v>Cal-37</v>
      </c>
      <c r="F289" t="s">
        <v>35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83797702.372286573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Snowy Delayed</v>
      </c>
      <c r="C290" t="s">
        <v>65</v>
      </c>
      <c r="D290" t="s">
        <v>25</v>
      </c>
      <c r="E290" t="str">
        <f t="shared" si="45"/>
        <v>Cal-37</v>
      </c>
      <c r="F290" t="s">
        <v>35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70582577.840333164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Snowy Delayed</v>
      </c>
      <c r="C291" t="s">
        <v>65</v>
      </c>
      <c r="D291">
        <v>1</v>
      </c>
      <c r="E291" t="s">
        <v>18</v>
      </c>
      <c r="F291" t="s">
        <v>45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31782899.04104948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Snowy Delayed</v>
      </c>
      <c r="C292" t="s">
        <v>65</v>
      </c>
      <c r="D292">
        <v>0.95</v>
      </c>
      <c r="E292" t="str">
        <f>E291</f>
        <v>Cal-37</v>
      </c>
      <c r="F292" t="s">
        <v>45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56586056.337366685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Snowy Delayed</v>
      </c>
      <c r="C293" t="s">
        <v>65</v>
      </c>
      <c r="D293">
        <v>0.95</v>
      </c>
      <c r="E293" t="str">
        <f t="shared" ref="E293:E312" si="47">E292</f>
        <v>Cal-37</v>
      </c>
      <c r="F293" t="s">
        <v>45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56586056.337366685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Snowy Delayed</v>
      </c>
      <c r="C294" t="s">
        <v>65</v>
      </c>
      <c r="D294">
        <v>0.95</v>
      </c>
      <c r="E294" t="str">
        <f t="shared" si="47"/>
        <v>Cal-37</v>
      </c>
      <c r="F294" t="s">
        <v>45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56586056.337366685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Snowy Delayed</v>
      </c>
      <c r="C295" t="s">
        <v>65</v>
      </c>
      <c r="D295">
        <v>0.75</v>
      </c>
      <c r="E295" t="str">
        <f t="shared" si="47"/>
        <v>Cal-37</v>
      </c>
      <c r="F295" t="s">
        <v>45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63030314.00441251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Snowy Delayed</v>
      </c>
      <c r="C296" t="s">
        <v>65</v>
      </c>
      <c r="D296">
        <v>0.75</v>
      </c>
      <c r="E296" t="str">
        <f t="shared" si="47"/>
        <v>Cal-37</v>
      </c>
      <c r="F296" t="s">
        <v>45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63030314.00441251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Snowy Delayed</v>
      </c>
      <c r="C297" t="s">
        <v>65</v>
      </c>
      <c r="D297">
        <v>0.75</v>
      </c>
      <c r="E297" t="str">
        <f t="shared" si="47"/>
        <v>Cal-37</v>
      </c>
      <c r="F297" t="s">
        <v>45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63030314.00441251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Snowy Delayed</v>
      </c>
      <c r="C298" t="s">
        <v>65</v>
      </c>
      <c r="D298">
        <v>0.75</v>
      </c>
      <c r="E298" t="str">
        <f t="shared" si="47"/>
        <v>Cal-37</v>
      </c>
      <c r="F298" t="s">
        <v>45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63030314.00441251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Snowy Delayed</v>
      </c>
      <c r="C299" t="s">
        <v>65</v>
      </c>
      <c r="D299">
        <v>0.5</v>
      </c>
      <c r="E299" t="str">
        <f t="shared" si="47"/>
        <v>Cal-37</v>
      </c>
      <c r="F299" t="s">
        <v>45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65522900.918200932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Snowy Delayed</v>
      </c>
      <c r="C300" t="s">
        <v>65</v>
      </c>
      <c r="D300">
        <v>0.5</v>
      </c>
      <c r="E300" t="str">
        <f t="shared" si="47"/>
        <v>Cal-37</v>
      </c>
      <c r="F300" t="s">
        <v>45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65522900.918200932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Snowy Delayed</v>
      </c>
      <c r="C301" t="s">
        <v>65</v>
      </c>
      <c r="D301">
        <v>0.5</v>
      </c>
      <c r="E301" t="str">
        <f t="shared" si="47"/>
        <v>Cal-37</v>
      </c>
      <c r="F301" t="s">
        <v>45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65522900.918200932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Snowy Delayed</v>
      </c>
      <c r="C302" t="s">
        <v>65</v>
      </c>
      <c r="D302">
        <v>0.5</v>
      </c>
      <c r="E302" t="str">
        <f t="shared" si="47"/>
        <v>Cal-37</v>
      </c>
      <c r="F302" t="s">
        <v>45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65522900.918200932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Snowy Delayed</v>
      </c>
      <c r="C303" t="s">
        <v>65</v>
      </c>
      <c r="D303">
        <v>0.5</v>
      </c>
      <c r="E303" t="str">
        <f t="shared" si="47"/>
        <v>Cal-37</v>
      </c>
      <c r="F303" t="s">
        <v>45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65522900.918200932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Snowy Delayed</v>
      </c>
      <c r="C304" t="s">
        <v>65</v>
      </c>
      <c r="D304">
        <v>0.25</v>
      </c>
      <c r="E304" t="str">
        <f t="shared" si="47"/>
        <v>Cal-37</v>
      </c>
      <c r="F304" t="s">
        <v>45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71479941.041810393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Snowy Delayed</v>
      </c>
      <c r="C305" t="s">
        <v>65</v>
      </c>
      <c r="D305">
        <v>0.25</v>
      </c>
      <c r="E305" t="str">
        <f t="shared" si="47"/>
        <v>Cal-37</v>
      </c>
      <c r="F305" t="s">
        <v>45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71479941.041810393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Snowy Delayed</v>
      </c>
      <c r="C306" t="s">
        <v>65</v>
      </c>
      <c r="D306">
        <v>0.25</v>
      </c>
      <c r="E306" t="str">
        <f t="shared" si="47"/>
        <v>Cal-37</v>
      </c>
      <c r="F306" t="s">
        <v>45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71479941.041810393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Snowy Delayed</v>
      </c>
      <c r="C307" t="s">
        <v>65</v>
      </c>
      <c r="D307">
        <v>0.25</v>
      </c>
      <c r="E307" t="str">
        <f t="shared" si="47"/>
        <v>Cal-37</v>
      </c>
      <c r="F307" t="s">
        <v>45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71479941.041810393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Snowy Delayed</v>
      </c>
      <c r="C308" t="s">
        <v>65</v>
      </c>
      <c r="D308">
        <v>0.05</v>
      </c>
      <c r="E308" t="str">
        <f t="shared" si="47"/>
        <v>Cal-37</v>
      </c>
      <c r="F308" t="s">
        <v>45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43124595.759589799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Snowy Delayed</v>
      </c>
      <c r="C309" t="s">
        <v>65</v>
      </c>
      <c r="D309">
        <v>0.05</v>
      </c>
      <c r="E309" t="str">
        <f t="shared" si="47"/>
        <v>Cal-37</v>
      </c>
      <c r="F309" t="s">
        <v>45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43124595.759589799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Snowy Delayed</v>
      </c>
      <c r="C310" t="s">
        <v>65</v>
      </c>
      <c r="D310">
        <v>0.05</v>
      </c>
      <c r="E310" t="str">
        <f t="shared" si="47"/>
        <v>Cal-37</v>
      </c>
      <c r="F310" t="s">
        <v>45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43124595.759589799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Snowy Delayed</v>
      </c>
      <c r="C311" t="s">
        <v>65</v>
      </c>
      <c r="D311">
        <v>0</v>
      </c>
      <c r="E311" t="str">
        <f t="shared" si="47"/>
        <v>Cal-37</v>
      </c>
      <c r="F311" t="s">
        <v>45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20174790.366312698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Snowy Delayed</v>
      </c>
      <c r="C312" t="s">
        <v>65</v>
      </c>
      <c r="D312" t="s">
        <v>25</v>
      </c>
      <c r="E312" t="str">
        <f t="shared" si="47"/>
        <v>Cal-37</v>
      </c>
      <c r="F312" t="s">
        <v>45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68141281.982443973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Snowy Delayed</v>
      </c>
      <c r="C313" t="s">
        <v>65</v>
      </c>
      <c r="D313">
        <v>1</v>
      </c>
      <c r="E313" t="s">
        <v>18</v>
      </c>
      <c r="F313" t="s">
        <v>35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118745886.42056489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Snowy Delayed</v>
      </c>
      <c r="C314" t="s">
        <v>65</v>
      </c>
      <c r="D314">
        <v>0.95</v>
      </c>
      <c r="E314" t="str">
        <f>E313</f>
        <v>Cal-37</v>
      </c>
      <c r="F314" t="s">
        <v>35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92564122.333113149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Snowy Delayed</v>
      </c>
      <c r="C315" t="s">
        <v>65</v>
      </c>
      <c r="D315">
        <v>0.95</v>
      </c>
      <c r="E315" t="str">
        <f t="shared" ref="E315:E334" si="50">E314</f>
        <v>Cal-37</v>
      </c>
      <c r="F315" t="s">
        <v>35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92564122.333113149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Snowy Delayed</v>
      </c>
      <c r="C316" t="s">
        <v>65</v>
      </c>
      <c r="D316">
        <v>0.95</v>
      </c>
      <c r="E316" t="str">
        <f t="shared" si="50"/>
        <v>Cal-37</v>
      </c>
      <c r="F316" t="s">
        <v>35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92564122.333113149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Snowy Delayed</v>
      </c>
      <c r="C317" t="s">
        <v>65</v>
      </c>
      <c r="D317">
        <v>0.75</v>
      </c>
      <c r="E317" t="str">
        <f t="shared" si="50"/>
        <v>Cal-37</v>
      </c>
      <c r="F317" t="s">
        <v>35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77058920.145512372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Snowy Delayed</v>
      </c>
      <c r="C318" t="s">
        <v>65</v>
      </c>
      <c r="D318">
        <v>0.75</v>
      </c>
      <c r="E318" t="str">
        <f t="shared" si="50"/>
        <v>Cal-37</v>
      </c>
      <c r="F318" t="s">
        <v>35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77058920.145512372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Snowy Delayed</v>
      </c>
      <c r="C319" t="s">
        <v>65</v>
      </c>
      <c r="D319">
        <v>0.75</v>
      </c>
      <c r="E319" t="str">
        <f t="shared" si="50"/>
        <v>Cal-37</v>
      </c>
      <c r="F319" t="s">
        <v>35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77058920.145512372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Snowy Delayed</v>
      </c>
      <c r="C320" t="s">
        <v>65</v>
      </c>
      <c r="D320">
        <v>0.75</v>
      </c>
      <c r="E320" t="str">
        <f t="shared" si="50"/>
        <v>Cal-37</v>
      </c>
      <c r="F320" t="s">
        <v>35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77058920.145512372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Snowy Delayed</v>
      </c>
      <c r="C321" t="s">
        <v>65</v>
      </c>
      <c r="D321">
        <v>0.5</v>
      </c>
      <c r="E321" t="str">
        <f t="shared" si="50"/>
        <v>Cal-37</v>
      </c>
      <c r="F321" t="s">
        <v>35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65815995.259576149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Snowy Delayed</v>
      </c>
      <c r="C322" t="s">
        <v>65</v>
      </c>
      <c r="D322">
        <v>0.5</v>
      </c>
      <c r="E322" t="str">
        <f t="shared" si="50"/>
        <v>Cal-37</v>
      </c>
      <c r="F322" t="s">
        <v>35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65815995.259576149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Snowy Delayed</v>
      </c>
      <c r="C323" t="s">
        <v>65</v>
      </c>
      <c r="D323">
        <v>0.5</v>
      </c>
      <c r="E323" t="str">
        <f t="shared" si="50"/>
        <v>Cal-37</v>
      </c>
      <c r="F323" t="s">
        <v>35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65815995.259576149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Snowy Delayed</v>
      </c>
      <c r="C324" t="s">
        <v>65</v>
      </c>
      <c r="D324">
        <v>0.5</v>
      </c>
      <c r="E324" t="str">
        <f t="shared" si="50"/>
        <v>Cal-37</v>
      </c>
      <c r="F324" t="s">
        <v>35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65815995.259576149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Snowy Delayed</v>
      </c>
      <c r="C325" t="s">
        <v>65</v>
      </c>
      <c r="D325">
        <v>0.5</v>
      </c>
      <c r="E325" t="str">
        <f t="shared" si="50"/>
        <v>Cal-37</v>
      </c>
      <c r="F325" t="s">
        <v>35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65815995.259576149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Snowy Delayed</v>
      </c>
      <c r="C326" t="s">
        <v>65</v>
      </c>
      <c r="D326">
        <v>0.25</v>
      </c>
      <c r="E326" t="str">
        <f t="shared" si="50"/>
        <v>Cal-37</v>
      </c>
      <c r="F326" t="s">
        <v>35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57136578.369938195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Snowy Delayed</v>
      </c>
      <c r="C327" t="s">
        <v>65</v>
      </c>
      <c r="D327">
        <v>0.25</v>
      </c>
      <c r="E327" t="str">
        <f t="shared" si="50"/>
        <v>Cal-37</v>
      </c>
      <c r="F327" t="s">
        <v>35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57136578.369938195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Snowy Delayed</v>
      </c>
      <c r="C328" t="s">
        <v>65</v>
      </c>
      <c r="D328">
        <v>0.25</v>
      </c>
      <c r="E328" t="str">
        <f t="shared" si="50"/>
        <v>Cal-37</v>
      </c>
      <c r="F328" t="s">
        <v>35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57136578.369938195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Snowy Delayed</v>
      </c>
      <c r="C329" t="s">
        <v>65</v>
      </c>
      <c r="D329">
        <v>0.25</v>
      </c>
      <c r="E329" t="str">
        <f t="shared" si="50"/>
        <v>Cal-37</v>
      </c>
      <c r="F329" t="s">
        <v>35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57136578.369938195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Snowy Delayed</v>
      </c>
      <c r="C330" t="s">
        <v>65</v>
      </c>
      <c r="D330">
        <v>0.05</v>
      </c>
      <c r="E330" t="str">
        <f t="shared" si="50"/>
        <v>Cal-37</v>
      </c>
      <c r="F330" t="s">
        <v>35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51955349.397606879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Snowy Delayed</v>
      </c>
      <c r="C331" t="s">
        <v>65</v>
      </c>
      <c r="D331">
        <v>0.05</v>
      </c>
      <c r="E331" t="str">
        <f t="shared" si="50"/>
        <v>Cal-37</v>
      </c>
      <c r="F331" t="s">
        <v>35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51955349.397606879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Snowy Delayed</v>
      </c>
      <c r="C332" t="s">
        <v>65</v>
      </c>
      <c r="D332">
        <v>0.05</v>
      </c>
      <c r="E332" t="str">
        <f t="shared" si="50"/>
        <v>Cal-37</v>
      </c>
      <c r="F332" t="s">
        <v>35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51955349.397606879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Snowy Delayed</v>
      </c>
      <c r="C333" t="s">
        <v>65</v>
      </c>
      <c r="D333">
        <v>0</v>
      </c>
      <c r="E333" t="str">
        <f t="shared" si="50"/>
        <v>Cal-37</v>
      </c>
      <c r="F333" t="s">
        <v>35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26392852.044269174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Snowy Delayed</v>
      </c>
      <c r="C334" t="s">
        <v>65</v>
      </c>
      <c r="D334" t="s">
        <v>25</v>
      </c>
      <c r="E334" t="str">
        <f t="shared" si="50"/>
        <v>Cal-37</v>
      </c>
      <c r="F334" t="s">
        <v>35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68590172.564581215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Snowy Delayed</v>
      </c>
      <c r="C335" t="s">
        <v>65</v>
      </c>
      <c r="D335">
        <v>1</v>
      </c>
      <c r="E335" t="s">
        <v>18</v>
      </c>
      <c r="F335" t="s">
        <v>45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94230264.389208198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Snowy Delayed</v>
      </c>
      <c r="C336" t="s">
        <v>65</v>
      </c>
      <c r="D336">
        <v>0.95</v>
      </c>
      <c r="E336" t="str">
        <f>E335</f>
        <v>Cal-37</v>
      </c>
      <c r="F336" t="s">
        <v>45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81668870.847447291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Snowy Delayed</v>
      </c>
      <c r="C337" t="s">
        <v>65</v>
      </c>
      <c r="D337">
        <v>0.95</v>
      </c>
      <c r="E337" t="str">
        <f t="shared" ref="E337:E356" si="53">E336</f>
        <v>Cal-37</v>
      </c>
      <c r="F337" t="s">
        <v>45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81668870.847447291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Snowy Delayed</v>
      </c>
      <c r="C338" t="s">
        <v>65</v>
      </c>
      <c r="D338">
        <v>0.95</v>
      </c>
      <c r="E338" t="str">
        <f t="shared" si="53"/>
        <v>Cal-37</v>
      </c>
      <c r="F338" t="s">
        <v>45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81668870.847447291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Snowy Delayed</v>
      </c>
      <c r="C339" t="s">
        <v>65</v>
      </c>
      <c r="D339">
        <v>0.75</v>
      </c>
      <c r="E339" t="str">
        <f t="shared" si="53"/>
        <v>Cal-37</v>
      </c>
      <c r="F339" t="s">
        <v>45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73625071.356609255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Snowy Delayed</v>
      </c>
      <c r="C340" t="s">
        <v>65</v>
      </c>
      <c r="D340">
        <v>0.75</v>
      </c>
      <c r="E340" t="str">
        <f t="shared" si="53"/>
        <v>Cal-37</v>
      </c>
      <c r="F340" t="s">
        <v>45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73625071.356609255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Snowy Delayed</v>
      </c>
      <c r="C341" t="s">
        <v>65</v>
      </c>
      <c r="D341">
        <v>0.75</v>
      </c>
      <c r="E341" t="str">
        <f t="shared" si="53"/>
        <v>Cal-37</v>
      </c>
      <c r="F341" t="s">
        <v>45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73625071.356609255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Snowy Delayed</v>
      </c>
      <c r="C342" t="s">
        <v>65</v>
      </c>
      <c r="D342">
        <v>0.75</v>
      </c>
      <c r="E342" t="str">
        <f t="shared" si="53"/>
        <v>Cal-37</v>
      </c>
      <c r="F342" t="s">
        <v>45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73625071.356609255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Snowy Delayed</v>
      </c>
      <c r="C343" t="s">
        <v>65</v>
      </c>
      <c r="D343">
        <v>0.5</v>
      </c>
      <c r="E343" t="str">
        <f t="shared" si="53"/>
        <v>Cal-37</v>
      </c>
      <c r="F343" t="s">
        <v>45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64682266.527669154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Snowy Delayed</v>
      </c>
      <c r="C344" t="s">
        <v>65</v>
      </c>
      <c r="D344">
        <v>0.5</v>
      </c>
      <c r="E344" t="str">
        <f t="shared" si="53"/>
        <v>Cal-37</v>
      </c>
      <c r="F344" t="s">
        <v>45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64682266.527669154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Snowy Delayed</v>
      </c>
      <c r="C345" t="s">
        <v>65</v>
      </c>
      <c r="D345">
        <v>0.5</v>
      </c>
      <c r="E345" t="str">
        <f t="shared" si="53"/>
        <v>Cal-37</v>
      </c>
      <c r="F345" t="s">
        <v>45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64682266.527669154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Snowy Delayed</v>
      </c>
      <c r="C346" t="s">
        <v>65</v>
      </c>
      <c r="D346">
        <v>0.5</v>
      </c>
      <c r="E346" t="str">
        <f t="shared" si="53"/>
        <v>Cal-37</v>
      </c>
      <c r="F346" t="s">
        <v>45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64682266.527669154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Snowy Delayed</v>
      </c>
      <c r="C347" t="s">
        <v>65</v>
      </c>
      <c r="D347">
        <v>0.5</v>
      </c>
      <c r="E347" t="str">
        <f t="shared" si="53"/>
        <v>Cal-37</v>
      </c>
      <c r="F347" t="s">
        <v>45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64682266.527669154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Snowy Delayed</v>
      </c>
      <c r="C348" t="s">
        <v>65</v>
      </c>
      <c r="D348">
        <v>0.25</v>
      </c>
      <c r="E348" t="str">
        <f t="shared" si="53"/>
        <v>Cal-37</v>
      </c>
      <c r="F348" t="s">
        <v>45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57157144.9650001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Snowy Delayed</v>
      </c>
      <c r="C349" t="s">
        <v>65</v>
      </c>
      <c r="D349">
        <v>0.25</v>
      </c>
      <c r="E349" t="str">
        <f t="shared" si="53"/>
        <v>Cal-37</v>
      </c>
      <c r="F349" t="s">
        <v>45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57157144.9650001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Snowy Delayed</v>
      </c>
      <c r="C350" t="s">
        <v>65</v>
      </c>
      <c r="D350">
        <v>0.25</v>
      </c>
      <c r="E350" t="str">
        <f t="shared" si="53"/>
        <v>Cal-37</v>
      </c>
      <c r="F350" t="s">
        <v>45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57157144.9650001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Snowy Delayed</v>
      </c>
      <c r="C351" t="s">
        <v>65</v>
      </c>
      <c r="D351">
        <v>0.25</v>
      </c>
      <c r="E351" t="str">
        <f t="shared" si="53"/>
        <v>Cal-37</v>
      </c>
      <c r="F351" t="s">
        <v>45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57157144.9650001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Snowy Delayed</v>
      </c>
      <c r="C352" t="s">
        <v>65</v>
      </c>
      <c r="D352">
        <v>0.05</v>
      </c>
      <c r="E352" t="str">
        <f t="shared" si="53"/>
        <v>Cal-37</v>
      </c>
      <c r="F352" t="s">
        <v>45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12077936.945294306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Snowy Delayed</v>
      </c>
      <c r="C353" t="s">
        <v>65</v>
      </c>
      <c r="D353">
        <v>0.05</v>
      </c>
      <c r="E353" t="str">
        <f t="shared" si="53"/>
        <v>Cal-37</v>
      </c>
      <c r="F353" t="s">
        <v>45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12077936.945294306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Snowy Delayed</v>
      </c>
      <c r="C354" t="s">
        <v>65</v>
      </c>
      <c r="D354">
        <v>0.05</v>
      </c>
      <c r="E354" t="str">
        <f t="shared" si="53"/>
        <v>Cal-37</v>
      </c>
      <c r="F354" t="s">
        <v>45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12077936.945294306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Snowy Delayed</v>
      </c>
      <c r="C355" t="s">
        <v>65</v>
      </c>
      <c r="D355">
        <v>0</v>
      </c>
      <c r="E355" t="str">
        <f t="shared" si="53"/>
        <v>Cal-37</v>
      </c>
      <c r="F355" t="s">
        <v>45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-29924603.621735781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Snowy Delayed</v>
      </c>
      <c r="C356" t="s">
        <v>65</v>
      </c>
      <c r="D356" t="s">
        <v>25</v>
      </c>
      <c r="E356" t="str">
        <f t="shared" si="53"/>
        <v>Cal-37</v>
      </c>
      <c r="F356" t="s">
        <v>45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66252465.129372925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Snowy Delayed</v>
      </c>
      <c r="C357" t="s">
        <v>65</v>
      </c>
      <c r="D357">
        <v>1</v>
      </c>
      <c r="E357" t="s">
        <v>18</v>
      </c>
      <c r="F357" t="s">
        <v>35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1.7156243161907798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Snowy Delayed</v>
      </c>
      <c r="C358" t="s">
        <v>65</v>
      </c>
      <c r="D358">
        <v>0.95</v>
      </c>
      <c r="E358" t="str">
        <f>E357</f>
        <v>Cal-37</v>
      </c>
      <c r="F358" t="s">
        <v>35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1.3373537717264825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Snowy Delayed</v>
      </c>
      <c r="C359" t="s">
        <v>65</v>
      </c>
      <c r="D359">
        <v>0.95</v>
      </c>
      <c r="E359" t="str">
        <f t="shared" ref="E359:E378" si="56">E358</f>
        <v>Cal-37</v>
      </c>
      <c r="F359" t="s">
        <v>35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1.3373537717264825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Snowy Delayed</v>
      </c>
      <c r="C360" t="s">
        <v>65</v>
      </c>
      <c r="D360">
        <v>0.95</v>
      </c>
      <c r="E360" t="str">
        <f t="shared" si="56"/>
        <v>Cal-37</v>
      </c>
      <c r="F360" t="s">
        <v>35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1.3373537717264825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Snowy Delayed</v>
      </c>
      <c r="C361" t="s">
        <v>65</v>
      </c>
      <c r="D361">
        <v>0.75</v>
      </c>
      <c r="E361" t="str">
        <f t="shared" si="56"/>
        <v>Cal-37</v>
      </c>
      <c r="F361" t="s">
        <v>35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1.113336732464266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Snowy Delayed</v>
      </c>
      <c r="C362" t="s">
        <v>65</v>
      </c>
      <c r="D362">
        <v>0.75</v>
      </c>
      <c r="E362" t="str">
        <f t="shared" si="56"/>
        <v>Cal-37</v>
      </c>
      <c r="F362" t="s">
        <v>35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1.113336732464266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Snowy Delayed</v>
      </c>
      <c r="C363" t="s">
        <v>65</v>
      </c>
      <c r="D363">
        <v>0.75</v>
      </c>
      <c r="E363" t="str">
        <f t="shared" si="56"/>
        <v>Cal-37</v>
      </c>
      <c r="F363" t="s">
        <v>35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1.113336732464266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Snowy Delayed</v>
      </c>
      <c r="C364" t="s">
        <v>65</v>
      </c>
      <c r="D364">
        <v>0.75</v>
      </c>
      <c r="E364" t="str">
        <f t="shared" si="56"/>
        <v>Cal-37</v>
      </c>
      <c r="F364" t="s">
        <v>35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1.113336732464266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Snowy Delayed</v>
      </c>
      <c r="C365" t="s">
        <v>65</v>
      </c>
      <c r="D365">
        <v>0.5</v>
      </c>
      <c r="E365" t="str">
        <f t="shared" si="56"/>
        <v>Cal-37</v>
      </c>
      <c r="F365" t="s">
        <v>35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0.95090049234809348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Snowy Delayed</v>
      </c>
      <c r="C366" t="s">
        <v>65</v>
      </c>
      <c r="D366">
        <v>0.5</v>
      </c>
      <c r="E366" t="str">
        <f t="shared" si="56"/>
        <v>Cal-37</v>
      </c>
      <c r="F366" t="s">
        <v>35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0.95090049234809348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Snowy Delayed</v>
      </c>
      <c r="C367" t="s">
        <v>65</v>
      </c>
      <c r="D367">
        <v>0.5</v>
      </c>
      <c r="E367" t="str">
        <f t="shared" si="56"/>
        <v>Cal-37</v>
      </c>
      <c r="F367" t="s">
        <v>35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0.95090049234809348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Snowy Delayed</v>
      </c>
      <c r="C368" t="s">
        <v>65</v>
      </c>
      <c r="D368">
        <v>0.5</v>
      </c>
      <c r="E368" t="str">
        <f t="shared" si="56"/>
        <v>Cal-37</v>
      </c>
      <c r="F368" t="s">
        <v>35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0.95090049234809348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Snowy Delayed</v>
      </c>
      <c r="C369" t="s">
        <v>65</v>
      </c>
      <c r="D369">
        <v>0.5</v>
      </c>
      <c r="E369" t="str">
        <f t="shared" si="56"/>
        <v>Cal-37</v>
      </c>
      <c r="F369" t="s">
        <v>35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0.95090049234809348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Snowy Delayed</v>
      </c>
      <c r="C370" t="s">
        <v>65</v>
      </c>
      <c r="D370">
        <v>0.25</v>
      </c>
      <c r="E370" t="str">
        <f t="shared" si="56"/>
        <v>Cal-37</v>
      </c>
      <c r="F370" t="s">
        <v>35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0.82550146493689214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Snowy Delayed</v>
      </c>
      <c r="C371" t="s">
        <v>65</v>
      </c>
      <c r="D371">
        <v>0.25</v>
      </c>
      <c r="E371" t="str">
        <f t="shared" si="56"/>
        <v>Cal-37</v>
      </c>
      <c r="F371" t="s">
        <v>35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0.82550146493689214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Snowy Delayed</v>
      </c>
      <c r="C372" t="s">
        <v>65</v>
      </c>
      <c r="D372">
        <v>0.25</v>
      </c>
      <c r="E372" t="str">
        <f t="shared" si="56"/>
        <v>Cal-37</v>
      </c>
      <c r="F372" t="s">
        <v>35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0.82550146493689214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Snowy Delayed</v>
      </c>
      <c r="C373" t="s">
        <v>65</v>
      </c>
      <c r="D373">
        <v>0.25</v>
      </c>
      <c r="E373" t="str">
        <f t="shared" si="56"/>
        <v>Cal-37</v>
      </c>
      <c r="F373" t="s">
        <v>35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0.82550146493689214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Snowy Delayed</v>
      </c>
      <c r="C374" t="s">
        <v>65</v>
      </c>
      <c r="D374">
        <v>0.05</v>
      </c>
      <c r="E374" t="str">
        <f t="shared" si="56"/>
        <v>Cal-37</v>
      </c>
      <c r="F374" t="s">
        <v>35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0.75064377781498837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Snowy Delayed</v>
      </c>
      <c r="C375" t="s">
        <v>65</v>
      </c>
      <c r="D375">
        <v>0.05</v>
      </c>
      <c r="E375" t="str">
        <f t="shared" si="56"/>
        <v>Cal-37</v>
      </c>
      <c r="F375" t="s">
        <v>35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0.75064377781498837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Snowy Delayed</v>
      </c>
      <c r="C376" t="s">
        <v>65</v>
      </c>
      <c r="D376">
        <v>0.05</v>
      </c>
      <c r="E376" t="str">
        <f t="shared" si="56"/>
        <v>Cal-37</v>
      </c>
      <c r="F376" t="s">
        <v>35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0.75064377781498837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Snowy Delayed</v>
      </c>
      <c r="C377" t="s">
        <v>65</v>
      </c>
      <c r="D377">
        <v>0</v>
      </c>
      <c r="E377" t="str">
        <f t="shared" si="56"/>
        <v>Cal-37</v>
      </c>
      <c r="F377" t="s">
        <v>35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0.38132031437622854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Snowy Delayed</v>
      </c>
      <c r="C378" t="s">
        <v>65</v>
      </c>
      <c r="D378" t="s">
        <v>25</v>
      </c>
      <c r="E378" t="str">
        <f t="shared" si="56"/>
        <v>Cal-37</v>
      </c>
      <c r="F378" t="s">
        <v>35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0.9909814263943868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Snowy Delayed</v>
      </c>
      <c r="C379" t="s">
        <v>65</v>
      </c>
      <c r="D379">
        <v>1</v>
      </c>
      <c r="E379" t="s">
        <v>18</v>
      </c>
      <c r="F379" t="s">
        <v>45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1.3253627852905685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Snowy Delayed</v>
      </c>
      <c r="C380" t="s">
        <v>65</v>
      </c>
      <c r="D380">
        <v>0.95</v>
      </c>
      <c r="E380" t="str">
        <f>E379</f>
        <v>Cal-37</v>
      </c>
      <c r="F380" t="s">
        <v>45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1.1486849033006092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Snowy Delayed</v>
      </c>
      <c r="C381" t="s">
        <v>65</v>
      </c>
      <c r="D381">
        <v>0.95</v>
      </c>
      <c r="E381" t="str">
        <f t="shared" ref="E381:E400" si="58">E380</f>
        <v>Cal-37</v>
      </c>
      <c r="F381" t="s">
        <v>45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1.1486849033006092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Snowy Delayed</v>
      </c>
      <c r="C382" t="s">
        <v>65</v>
      </c>
      <c r="D382">
        <v>0.95</v>
      </c>
      <c r="E382" t="str">
        <f t="shared" si="58"/>
        <v>Cal-37</v>
      </c>
      <c r="F382" t="s">
        <v>45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1.1486849033006092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Snowy Delayed</v>
      </c>
      <c r="C383" t="s">
        <v>65</v>
      </c>
      <c r="D383">
        <v>0.75</v>
      </c>
      <c r="E383" t="str">
        <f t="shared" si="58"/>
        <v>Cal-37</v>
      </c>
      <c r="F383" t="s">
        <v>45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1.035547658418625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Snowy Delayed</v>
      </c>
      <c r="C384" t="s">
        <v>65</v>
      </c>
      <c r="D384">
        <v>0.75</v>
      </c>
      <c r="E384" t="str">
        <f t="shared" si="58"/>
        <v>Cal-37</v>
      </c>
      <c r="F384" t="s">
        <v>45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1.035547658418625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Snowy Delayed</v>
      </c>
      <c r="C385" t="s">
        <v>65</v>
      </c>
      <c r="D385">
        <v>0.75</v>
      </c>
      <c r="E385" t="str">
        <f t="shared" si="58"/>
        <v>Cal-37</v>
      </c>
      <c r="F385" t="s">
        <v>45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1.035547658418625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Snowy Delayed</v>
      </c>
      <c r="C386" t="s">
        <v>65</v>
      </c>
      <c r="D386">
        <v>0.75</v>
      </c>
      <c r="E386" t="str">
        <f t="shared" si="58"/>
        <v>Cal-37</v>
      </c>
      <c r="F386" t="s">
        <v>45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1.035547658418625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Snowy Delayed</v>
      </c>
      <c r="C387" t="s">
        <v>65</v>
      </c>
      <c r="D387">
        <v>0.5</v>
      </c>
      <c r="E387" t="str">
        <f t="shared" si="58"/>
        <v>Cal-37</v>
      </c>
      <c r="F387" t="s">
        <v>45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0.90976576877605064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Snowy Delayed</v>
      </c>
      <c r="C388" t="s">
        <v>65</v>
      </c>
      <c r="D388">
        <v>0.5</v>
      </c>
      <c r="E388" t="str">
        <f t="shared" si="58"/>
        <v>Cal-37</v>
      </c>
      <c r="F388" t="s">
        <v>45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0.90976576877605064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Snowy Delayed</v>
      </c>
      <c r="C389" t="s">
        <v>65</v>
      </c>
      <c r="D389">
        <v>0.5</v>
      </c>
      <c r="E389" t="str">
        <f t="shared" si="58"/>
        <v>Cal-37</v>
      </c>
      <c r="F389" t="s">
        <v>45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0.90976576877605064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Snowy Delayed</v>
      </c>
      <c r="C390" t="s">
        <v>65</v>
      </c>
      <c r="D390">
        <v>0.5</v>
      </c>
      <c r="E390" t="str">
        <f t="shared" si="58"/>
        <v>Cal-37</v>
      </c>
      <c r="F390" t="s">
        <v>45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0.90976576877605064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Snowy Delayed</v>
      </c>
      <c r="C391" t="s">
        <v>65</v>
      </c>
      <c r="D391">
        <v>0.5</v>
      </c>
      <c r="E391" t="str">
        <f t="shared" si="58"/>
        <v>Cal-37</v>
      </c>
      <c r="F391" t="s">
        <v>45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0.90976576877605064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Snowy Delayed</v>
      </c>
      <c r="C392" t="s">
        <v>65</v>
      </c>
      <c r="D392">
        <v>0.25</v>
      </c>
      <c r="E392" t="str">
        <f t="shared" si="58"/>
        <v>Cal-37</v>
      </c>
      <c r="F392" t="s">
        <v>45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0.80392380665701613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Snowy Delayed</v>
      </c>
      <c r="C393" t="s">
        <v>65</v>
      </c>
      <c r="D393">
        <v>0.25</v>
      </c>
      <c r="E393" t="str">
        <f t="shared" si="58"/>
        <v>Cal-37</v>
      </c>
      <c r="F393" t="s">
        <v>45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0.80392380665701613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Snowy Delayed</v>
      </c>
      <c r="C394" t="s">
        <v>65</v>
      </c>
      <c r="D394">
        <v>0.25</v>
      </c>
      <c r="E394" t="str">
        <f t="shared" si="58"/>
        <v>Cal-37</v>
      </c>
      <c r="F394" t="s">
        <v>45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0.80392380665701613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Snowy Delayed</v>
      </c>
      <c r="C395" t="s">
        <v>65</v>
      </c>
      <c r="D395">
        <v>0.25</v>
      </c>
      <c r="E395" t="str">
        <f t="shared" si="58"/>
        <v>Cal-37</v>
      </c>
      <c r="F395" t="s">
        <v>45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0.80392380665701613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Snowy Delayed</v>
      </c>
      <c r="C396" t="s">
        <v>65</v>
      </c>
      <c r="D396">
        <v>0.05</v>
      </c>
      <c r="E396" t="str">
        <f t="shared" si="58"/>
        <v>Cal-37</v>
      </c>
      <c r="F396" t="s">
        <v>45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0.16987799253391897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Snowy Delayed</v>
      </c>
      <c r="C397" t="s">
        <v>65</v>
      </c>
      <c r="D397">
        <v>0.05</v>
      </c>
      <c r="E397" t="str">
        <f t="shared" si="58"/>
        <v>Cal-37</v>
      </c>
      <c r="F397" t="s">
        <v>45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0.16987799253391897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Snowy Delayed</v>
      </c>
      <c r="C398" t="s">
        <v>65</v>
      </c>
      <c r="D398">
        <v>0.05</v>
      </c>
      <c r="E398" t="str">
        <f t="shared" si="58"/>
        <v>Cal-37</v>
      </c>
      <c r="F398" t="s">
        <v>45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0.16987799253391897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Snowy Delayed</v>
      </c>
      <c r="C399" t="s">
        <v>65</v>
      </c>
      <c r="D399">
        <v>0</v>
      </c>
      <c r="E399" t="str">
        <f t="shared" si="58"/>
        <v>Cal-37</v>
      </c>
      <c r="F399" t="s">
        <v>45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-0.42089403295107569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Snowy Delayed</v>
      </c>
      <c r="C400" t="s">
        <v>65</v>
      </c>
      <c r="D400" t="s">
        <v>25</v>
      </c>
      <c r="E400" t="str">
        <f t="shared" si="58"/>
        <v>Cal-37</v>
      </c>
      <c r="F400" t="s">
        <v>45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0.93185084734080736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Snowy Delayed</v>
      </c>
      <c r="C401" t="s">
        <v>65</v>
      </c>
      <c r="D401">
        <v>1</v>
      </c>
      <c r="E401" t="s">
        <v>18</v>
      </c>
      <c r="F401" t="s">
        <v>35</v>
      </c>
      <c r="G401" s="105" t="s">
        <v>134</v>
      </c>
      <c r="H401" s="20" cm="1">
        <f t="array" ref="H401">INDEX(Financials!$B$5:$AI$260,FinancialWalk!K401,FinancialWalk!L401)</f>
        <v>227565395.51052952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Snowy Delayed</v>
      </c>
      <c r="C402" t="s">
        <v>65</v>
      </c>
      <c r="D402">
        <v>0.95</v>
      </c>
      <c r="E402" t="str">
        <f>E401</f>
        <v>Cal-37</v>
      </c>
      <c r="F402" t="s">
        <v>35</v>
      </c>
      <c r="G402" s="105" t="s">
        <v>134</v>
      </c>
      <c r="H402" s="20" cm="1">
        <f t="array" ref="H402">INDEX(Financials!$B$5:$AI$260,FinancialWalk!K402,FinancialWalk!L402)</f>
        <v>133519169.63881119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Snowy Delayed</v>
      </c>
      <c r="C403" t="s">
        <v>65</v>
      </c>
      <c r="D403">
        <v>0.95</v>
      </c>
      <c r="E403" t="str">
        <f t="shared" ref="E403:E422" si="61">E402</f>
        <v>Cal-37</v>
      </c>
      <c r="F403" t="s">
        <v>35</v>
      </c>
      <c r="G403" s="105" t="s">
        <v>134</v>
      </c>
      <c r="H403" s="20" cm="1">
        <f t="array" ref="H403">INDEX(Financials!$B$5:$AI$260,FinancialWalk!K403,FinancialWalk!L403)</f>
        <v>133519169.63881119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Snowy Delayed</v>
      </c>
      <c r="C404" t="s">
        <v>65</v>
      </c>
      <c r="D404">
        <v>0.95</v>
      </c>
      <c r="E404" t="str">
        <f t="shared" si="61"/>
        <v>Cal-37</v>
      </c>
      <c r="F404" t="s">
        <v>35</v>
      </c>
      <c r="G404" s="105" t="s">
        <v>134</v>
      </c>
      <c r="H404" s="20" cm="1">
        <f t="array" ref="H404">INDEX(Financials!$B$5:$AI$260,FinancialWalk!K404,FinancialWalk!L404)</f>
        <v>133519169.63881119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Snowy Delayed</v>
      </c>
      <c r="C405" t="s">
        <v>65</v>
      </c>
      <c r="D405">
        <v>0.75</v>
      </c>
      <c r="E405" t="str">
        <f t="shared" si="61"/>
        <v>Cal-37</v>
      </c>
      <c r="F405" t="s">
        <v>35</v>
      </c>
      <c r="G405" s="105" t="s">
        <v>134</v>
      </c>
      <c r="H405" s="20" cm="1">
        <f t="array" ref="H405">INDEX(Financials!$B$5:$AI$260,FinancialWalk!K405,FinancialWalk!L405)</f>
        <v>87516773.550739735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Snowy Delayed</v>
      </c>
      <c r="C406" t="s">
        <v>65</v>
      </c>
      <c r="D406">
        <v>0.75</v>
      </c>
      <c r="E406" t="str">
        <f t="shared" si="61"/>
        <v>Cal-37</v>
      </c>
      <c r="F406" t="s">
        <v>35</v>
      </c>
      <c r="G406" s="105" t="s">
        <v>134</v>
      </c>
      <c r="H406" s="20" cm="1">
        <f t="array" ref="H406">INDEX(Financials!$B$5:$AI$260,FinancialWalk!K406,FinancialWalk!L406)</f>
        <v>87516773.550739735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Snowy Delayed</v>
      </c>
      <c r="C407" t="s">
        <v>65</v>
      </c>
      <c r="D407">
        <v>0.75</v>
      </c>
      <c r="E407" t="str">
        <f t="shared" si="61"/>
        <v>Cal-37</v>
      </c>
      <c r="F407" t="s">
        <v>35</v>
      </c>
      <c r="G407" s="105" t="s">
        <v>134</v>
      </c>
      <c r="H407" s="20" cm="1">
        <f t="array" ref="H407">INDEX(Financials!$B$5:$AI$260,FinancialWalk!K407,FinancialWalk!L407)</f>
        <v>87516773.550739735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Snowy Delayed</v>
      </c>
      <c r="C408" t="s">
        <v>65</v>
      </c>
      <c r="D408">
        <v>0.75</v>
      </c>
      <c r="E408" t="str">
        <f t="shared" si="61"/>
        <v>Cal-37</v>
      </c>
      <c r="F408" t="s">
        <v>35</v>
      </c>
      <c r="G408" s="105" t="s">
        <v>134</v>
      </c>
      <c r="H408" s="20" cm="1">
        <f t="array" ref="H408">INDEX(Financials!$B$5:$AI$260,FinancialWalk!K408,FinancialWalk!L408)</f>
        <v>87516773.550739735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Snowy Delayed</v>
      </c>
      <c r="C409" t="s">
        <v>65</v>
      </c>
      <c r="D409">
        <v>0.5</v>
      </c>
      <c r="E409" t="str">
        <f t="shared" si="61"/>
        <v>Cal-37</v>
      </c>
      <c r="F409" t="s">
        <v>35</v>
      </c>
      <c r="G409" s="105" t="s">
        <v>134</v>
      </c>
      <c r="H409" s="20" cm="1">
        <f t="array" ref="H409">INDEX(Financials!$B$5:$AI$260,FinancialWalk!K409,FinancialWalk!L409)</f>
        <v>51056717.376267679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Snowy Delayed</v>
      </c>
      <c r="C410" t="s">
        <v>65</v>
      </c>
      <c r="D410">
        <v>0.5</v>
      </c>
      <c r="E410" t="str">
        <f t="shared" si="61"/>
        <v>Cal-37</v>
      </c>
      <c r="F410" t="s">
        <v>35</v>
      </c>
      <c r="G410" s="105" t="s">
        <v>134</v>
      </c>
      <c r="H410" s="20" cm="1">
        <f t="array" ref="H410">INDEX(Financials!$B$5:$AI$260,FinancialWalk!K410,FinancialWalk!L410)</f>
        <v>51056717.376267679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Snowy Delayed</v>
      </c>
      <c r="C411" t="s">
        <v>65</v>
      </c>
      <c r="D411">
        <v>0.5</v>
      </c>
      <c r="E411" t="str">
        <f t="shared" si="61"/>
        <v>Cal-37</v>
      </c>
      <c r="F411" t="s">
        <v>35</v>
      </c>
      <c r="G411" s="105" t="s">
        <v>134</v>
      </c>
      <c r="H411" s="20" cm="1">
        <f t="array" ref="H411">INDEX(Financials!$B$5:$AI$260,FinancialWalk!K411,FinancialWalk!L411)</f>
        <v>51056717.376267679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Snowy Delayed</v>
      </c>
      <c r="C412" t="s">
        <v>65</v>
      </c>
      <c r="D412">
        <v>0.5</v>
      </c>
      <c r="E412" t="str">
        <f t="shared" si="61"/>
        <v>Cal-37</v>
      </c>
      <c r="F412" t="s">
        <v>35</v>
      </c>
      <c r="G412" s="105" t="s">
        <v>134</v>
      </c>
      <c r="H412" s="20" cm="1">
        <f t="array" ref="H412">INDEX(Financials!$B$5:$AI$260,FinancialWalk!K412,FinancialWalk!L412)</f>
        <v>51056717.376267679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Snowy Delayed</v>
      </c>
      <c r="C413" t="s">
        <v>65</v>
      </c>
      <c r="D413">
        <v>0.5</v>
      </c>
      <c r="E413" t="str">
        <f t="shared" si="61"/>
        <v>Cal-37</v>
      </c>
      <c r="F413" t="s">
        <v>35</v>
      </c>
      <c r="G413" s="105" t="s">
        <v>134</v>
      </c>
      <c r="H413" s="20" cm="1">
        <f t="array" ref="H413">INDEX(Financials!$B$5:$AI$260,FinancialWalk!K413,FinancialWalk!L413)</f>
        <v>51056717.376267679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Snowy Delayed</v>
      </c>
      <c r="C414" t="s">
        <v>65</v>
      </c>
      <c r="D414">
        <v>0.25</v>
      </c>
      <c r="E414" t="str">
        <f t="shared" si="61"/>
        <v>Cal-37</v>
      </c>
      <c r="F414" t="s">
        <v>35</v>
      </c>
      <c r="G414" s="105" t="s">
        <v>134</v>
      </c>
      <c r="H414" s="20" cm="1">
        <f t="array" ref="H414">INDEX(Financials!$B$5:$AI$260,FinancialWalk!K414,FinancialWalk!L414)</f>
        <v>12193646.750372162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Snowy Delayed</v>
      </c>
      <c r="C415" t="s">
        <v>65</v>
      </c>
      <c r="D415">
        <v>0.25</v>
      </c>
      <c r="E415" t="str">
        <f t="shared" si="61"/>
        <v>Cal-37</v>
      </c>
      <c r="F415" t="s">
        <v>35</v>
      </c>
      <c r="G415" s="105" t="s">
        <v>134</v>
      </c>
      <c r="H415" s="20" cm="1">
        <f t="array" ref="H415">INDEX(Financials!$B$5:$AI$260,FinancialWalk!K415,FinancialWalk!L415)</f>
        <v>12193646.750372162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Snowy Delayed</v>
      </c>
      <c r="C416" t="s">
        <v>65</v>
      </c>
      <c r="D416">
        <v>0.25</v>
      </c>
      <c r="E416" t="str">
        <f t="shared" si="61"/>
        <v>Cal-37</v>
      </c>
      <c r="F416" t="s">
        <v>35</v>
      </c>
      <c r="G416" s="105" t="s">
        <v>134</v>
      </c>
      <c r="H416" s="20" cm="1">
        <f t="array" ref="H416">INDEX(Financials!$B$5:$AI$260,FinancialWalk!K416,FinancialWalk!L416)</f>
        <v>12193646.750372162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Snowy Delayed</v>
      </c>
      <c r="C417" t="s">
        <v>65</v>
      </c>
      <c r="D417">
        <v>0.25</v>
      </c>
      <c r="E417" t="str">
        <f t="shared" si="61"/>
        <v>Cal-37</v>
      </c>
      <c r="F417" t="s">
        <v>35</v>
      </c>
      <c r="G417" s="105" t="s">
        <v>134</v>
      </c>
      <c r="H417" s="20" cm="1">
        <f t="array" ref="H417">INDEX(Financials!$B$5:$AI$260,FinancialWalk!K417,FinancialWalk!L417)</f>
        <v>12193646.750372162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Snowy Delayed</v>
      </c>
      <c r="C418" t="s">
        <v>65</v>
      </c>
      <c r="D418">
        <v>0.05</v>
      </c>
      <c r="E418" t="str">
        <f t="shared" si="61"/>
        <v>Cal-37</v>
      </c>
      <c r="F418" t="s">
        <v>35</v>
      </c>
      <c r="G418" s="105" t="s">
        <v>134</v>
      </c>
      <c r="H418" s="20" cm="1">
        <f t="array" ref="H418">INDEX(Financials!$B$5:$AI$260,FinancialWalk!K418,FinancialWalk!L418)</f>
        <v>-33226981.867369458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Snowy Delayed</v>
      </c>
      <c r="C419" t="s">
        <v>65</v>
      </c>
      <c r="D419">
        <v>0.05</v>
      </c>
      <c r="E419" t="str">
        <f t="shared" si="61"/>
        <v>Cal-37</v>
      </c>
      <c r="F419" t="s">
        <v>35</v>
      </c>
      <c r="G419" s="105" t="s">
        <v>134</v>
      </c>
      <c r="H419" s="20" cm="1">
        <f t="array" ref="H419">INDEX(Financials!$B$5:$AI$260,FinancialWalk!K419,FinancialWalk!L419)</f>
        <v>-33226981.867369458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Snowy Delayed</v>
      </c>
      <c r="C420" t="s">
        <v>65</v>
      </c>
      <c r="D420">
        <v>0.05</v>
      </c>
      <c r="E420" t="str">
        <f t="shared" si="61"/>
        <v>Cal-37</v>
      </c>
      <c r="F420" t="s">
        <v>35</v>
      </c>
      <c r="G420" s="105" t="s">
        <v>134</v>
      </c>
      <c r="H420" s="20" cm="1">
        <f t="array" ref="H420">INDEX(Financials!$B$5:$AI$260,FinancialWalk!K420,FinancialWalk!L420)</f>
        <v>-33226981.867369458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Snowy Delayed</v>
      </c>
      <c r="C421" t="s">
        <v>65</v>
      </c>
      <c r="D421">
        <v>0</v>
      </c>
      <c r="E421" t="str">
        <f t="shared" si="61"/>
        <v>Cal-37</v>
      </c>
      <c r="F421" t="s">
        <v>35</v>
      </c>
      <c r="G421" s="105" t="s">
        <v>134</v>
      </c>
      <c r="H421" s="20" cm="1">
        <f t="array" ref="H421">INDEX(Financials!$B$5:$AI$260,FinancialWalk!K421,FinancialWalk!L421)</f>
        <v>-78094301.968985617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Snowy Delayed</v>
      </c>
      <c r="C422" t="s">
        <v>65</v>
      </c>
      <c r="D422" t="s">
        <v>25</v>
      </c>
      <c r="E422" t="str">
        <f t="shared" si="61"/>
        <v>Cal-37</v>
      </c>
      <c r="F422" t="s">
        <v>35</v>
      </c>
      <c r="G422" s="105" t="s">
        <v>134</v>
      </c>
      <c r="H422" s="20" cm="1">
        <f t="array" ref="H422">INDEX(Financials!$B$5:$AI$260,FinancialWalk!K422,FinancialWalk!L422)</f>
        <v>50289870.233579367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Snowy Delayed</v>
      </c>
      <c r="C423" t="s">
        <v>65</v>
      </c>
      <c r="D423">
        <v>1</v>
      </c>
      <c r="E423" t="s">
        <v>18</v>
      </c>
      <c r="F423" t="s">
        <v>45</v>
      </c>
      <c r="G423" s="105" t="s">
        <v>134</v>
      </c>
      <c r="H423" s="20" cm="1">
        <f t="array" ref="H423">INDEX(Financials!$B$5:$AI$260,FinancialWalk!K423,FinancialWalk!L423)</f>
        <v>227565395.51052952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Snowy Delayed</v>
      </c>
      <c r="C424" t="s">
        <v>65</v>
      </c>
      <c r="D424">
        <v>0.95</v>
      </c>
      <c r="E424" t="str">
        <f>E423</f>
        <v>Cal-37</v>
      </c>
      <c r="F424" t="s">
        <v>45</v>
      </c>
      <c r="G424" s="105" t="s">
        <v>134</v>
      </c>
      <c r="H424" s="20" cm="1">
        <f t="array" ref="H424">INDEX(Financials!$B$5:$AI$260,FinancialWalk!K424,FinancialWalk!L424)</f>
        <v>133519169.63881119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Snowy Delayed</v>
      </c>
      <c r="C425" t="s">
        <v>65</v>
      </c>
      <c r="D425">
        <v>0.95</v>
      </c>
      <c r="E425" t="str">
        <f t="shared" ref="E425:E444" si="63">E424</f>
        <v>Cal-37</v>
      </c>
      <c r="F425" t="s">
        <v>45</v>
      </c>
      <c r="G425" s="105" t="s">
        <v>134</v>
      </c>
      <c r="H425" s="20" cm="1">
        <f t="array" ref="H425">INDEX(Financials!$B$5:$AI$260,FinancialWalk!K425,FinancialWalk!L425)</f>
        <v>133519169.63881119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Snowy Delayed</v>
      </c>
      <c r="C426" t="s">
        <v>65</v>
      </c>
      <c r="D426">
        <v>0.95</v>
      </c>
      <c r="E426" t="str">
        <f t="shared" si="63"/>
        <v>Cal-37</v>
      </c>
      <c r="F426" t="s">
        <v>45</v>
      </c>
      <c r="G426" s="105" t="s">
        <v>134</v>
      </c>
      <c r="H426" s="20" cm="1">
        <f t="array" ref="H426">INDEX(Financials!$B$5:$AI$260,FinancialWalk!K426,FinancialWalk!L426)</f>
        <v>133519169.63881119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Snowy Delayed</v>
      </c>
      <c r="C427" t="s">
        <v>65</v>
      </c>
      <c r="D427">
        <v>0.75</v>
      </c>
      <c r="E427" t="str">
        <f t="shared" si="63"/>
        <v>Cal-37</v>
      </c>
      <c r="F427" t="s">
        <v>45</v>
      </c>
      <c r="G427" s="105" t="s">
        <v>134</v>
      </c>
      <c r="H427" s="20" cm="1">
        <f t="array" ref="H427">INDEX(Financials!$B$5:$AI$260,FinancialWalk!K427,FinancialWalk!L427)</f>
        <v>87516773.550739735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Snowy Delayed</v>
      </c>
      <c r="C428" t="s">
        <v>65</v>
      </c>
      <c r="D428">
        <v>0.75</v>
      </c>
      <c r="E428" t="str">
        <f t="shared" si="63"/>
        <v>Cal-37</v>
      </c>
      <c r="F428" t="s">
        <v>45</v>
      </c>
      <c r="G428" s="105" t="s">
        <v>134</v>
      </c>
      <c r="H428" s="20" cm="1">
        <f t="array" ref="H428">INDEX(Financials!$B$5:$AI$260,FinancialWalk!K428,FinancialWalk!L428)</f>
        <v>87516773.550739735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Snowy Delayed</v>
      </c>
      <c r="C429" t="s">
        <v>65</v>
      </c>
      <c r="D429">
        <v>0.75</v>
      </c>
      <c r="E429" t="str">
        <f t="shared" si="63"/>
        <v>Cal-37</v>
      </c>
      <c r="F429" t="s">
        <v>45</v>
      </c>
      <c r="G429" s="105" t="s">
        <v>134</v>
      </c>
      <c r="H429" s="20" cm="1">
        <f t="array" ref="H429">INDEX(Financials!$B$5:$AI$260,FinancialWalk!K429,FinancialWalk!L429)</f>
        <v>87516773.550739735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Snowy Delayed</v>
      </c>
      <c r="C430" t="s">
        <v>65</v>
      </c>
      <c r="D430">
        <v>0.75</v>
      </c>
      <c r="E430" t="str">
        <f t="shared" si="63"/>
        <v>Cal-37</v>
      </c>
      <c r="F430" t="s">
        <v>45</v>
      </c>
      <c r="G430" s="105" t="s">
        <v>134</v>
      </c>
      <c r="H430" s="20" cm="1">
        <f t="array" ref="H430">INDEX(Financials!$B$5:$AI$260,FinancialWalk!K430,FinancialWalk!L430)</f>
        <v>87516773.550739735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Snowy Delayed</v>
      </c>
      <c r="C431" t="s">
        <v>65</v>
      </c>
      <c r="D431">
        <v>0.5</v>
      </c>
      <c r="E431" t="str">
        <f t="shared" si="63"/>
        <v>Cal-37</v>
      </c>
      <c r="F431" t="s">
        <v>45</v>
      </c>
      <c r="G431" s="105" t="s">
        <v>134</v>
      </c>
      <c r="H431" s="20" cm="1">
        <f t="array" ref="H431">INDEX(Financials!$B$5:$AI$260,FinancialWalk!K431,FinancialWalk!L431)</f>
        <v>51056717.376267679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Snowy Delayed</v>
      </c>
      <c r="C432" t="s">
        <v>65</v>
      </c>
      <c r="D432">
        <v>0.5</v>
      </c>
      <c r="E432" t="str">
        <f t="shared" si="63"/>
        <v>Cal-37</v>
      </c>
      <c r="F432" t="s">
        <v>45</v>
      </c>
      <c r="G432" s="105" t="s">
        <v>134</v>
      </c>
      <c r="H432" s="20" cm="1">
        <f t="array" ref="H432">INDEX(Financials!$B$5:$AI$260,FinancialWalk!K432,FinancialWalk!L432)</f>
        <v>51056717.376267679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Snowy Delayed</v>
      </c>
      <c r="C433" t="s">
        <v>65</v>
      </c>
      <c r="D433">
        <v>0.5</v>
      </c>
      <c r="E433" t="str">
        <f t="shared" si="63"/>
        <v>Cal-37</v>
      </c>
      <c r="F433" t="s">
        <v>45</v>
      </c>
      <c r="G433" s="105" t="s">
        <v>134</v>
      </c>
      <c r="H433" s="20" cm="1">
        <f t="array" ref="H433">INDEX(Financials!$B$5:$AI$260,FinancialWalk!K433,FinancialWalk!L433)</f>
        <v>51056717.376267679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Snowy Delayed</v>
      </c>
      <c r="C434" t="s">
        <v>65</v>
      </c>
      <c r="D434">
        <v>0.5</v>
      </c>
      <c r="E434" t="str">
        <f t="shared" si="63"/>
        <v>Cal-37</v>
      </c>
      <c r="F434" t="s">
        <v>45</v>
      </c>
      <c r="G434" s="105" t="s">
        <v>134</v>
      </c>
      <c r="H434" s="20" cm="1">
        <f t="array" ref="H434">INDEX(Financials!$B$5:$AI$260,FinancialWalk!K434,FinancialWalk!L434)</f>
        <v>51056717.376267679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Snowy Delayed</v>
      </c>
      <c r="C435" t="s">
        <v>65</v>
      </c>
      <c r="D435">
        <v>0.5</v>
      </c>
      <c r="E435" t="str">
        <f t="shared" si="63"/>
        <v>Cal-37</v>
      </c>
      <c r="F435" t="s">
        <v>45</v>
      </c>
      <c r="G435" s="105" t="s">
        <v>134</v>
      </c>
      <c r="H435" s="20" cm="1">
        <f t="array" ref="H435">INDEX(Financials!$B$5:$AI$260,FinancialWalk!K435,FinancialWalk!L435)</f>
        <v>51056717.376267679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Snowy Delayed</v>
      </c>
      <c r="C436" t="s">
        <v>65</v>
      </c>
      <c r="D436">
        <v>0.25</v>
      </c>
      <c r="E436" t="str">
        <f t="shared" si="63"/>
        <v>Cal-37</v>
      </c>
      <c r="F436" t="s">
        <v>45</v>
      </c>
      <c r="G436" s="105" t="s">
        <v>134</v>
      </c>
      <c r="H436" s="20" cm="1">
        <f t="array" ref="H436">INDEX(Financials!$B$5:$AI$260,FinancialWalk!K436,FinancialWalk!L436)</f>
        <v>12193646.750372162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Snowy Delayed</v>
      </c>
      <c r="C437" t="s">
        <v>65</v>
      </c>
      <c r="D437">
        <v>0.25</v>
      </c>
      <c r="E437" t="str">
        <f t="shared" si="63"/>
        <v>Cal-37</v>
      </c>
      <c r="F437" t="s">
        <v>45</v>
      </c>
      <c r="G437" s="105" t="s">
        <v>134</v>
      </c>
      <c r="H437" s="20" cm="1">
        <f t="array" ref="H437">INDEX(Financials!$B$5:$AI$260,FinancialWalk!K437,FinancialWalk!L437)</f>
        <v>12193646.750372162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Snowy Delayed</v>
      </c>
      <c r="C438" t="s">
        <v>65</v>
      </c>
      <c r="D438">
        <v>0.25</v>
      </c>
      <c r="E438" t="str">
        <f t="shared" si="63"/>
        <v>Cal-37</v>
      </c>
      <c r="F438" t="s">
        <v>45</v>
      </c>
      <c r="G438" s="105" t="s">
        <v>134</v>
      </c>
      <c r="H438" s="20" cm="1">
        <f t="array" ref="H438">INDEX(Financials!$B$5:$AI$260,FinancialWalk!K438,FinancialWalk!L438)</f>
        <v>12193646.750372162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Snowy Delayed</v>
      </c>
      <c r="C439" t="s">
        <v>65</v>
      </c>
      <c r="D439">
        <v>0.25</v>
      </c>
      <c r="E439" t="str">
        <f t="shared" si="63"/>
        <v>Cal-37</v>
      </c>
      <c r="F439" t="s">
        <v>45</v>
      </c>
      <c r="G439" s="105" t="s">
        <v>134</v>
      </c>
      <c r="H439" s="20" cm="1">
        <f t="array" ref="H439">INDEX(Financials!$B$5:$AI$260,FinancialWalk!K439,FinancialWalk!L439)</f>
        <v>12193646.750372162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Snowy Delayed</v>
      </c>
      <c r="C440" t="s">
        <v>65</v>
      </c>
      <c r="D440">
        <v>0.05</v>
      </c>
      <c r="E440" t="str">
        <f t="shared" si="63"/>
        <v>Cal-37</v>
      </c>
      <c r="F440" t="s">
        <v>45</v>
      </c>
      <c r="G440" s="105" t="s">
        <v>134</v>
      </c>
      <c r="H440" s="20" cm="1">
        <f t="array" ref="H440">INDEX(Financials!$B$5:$AI$260,FinancialWalk!K440,FinancialWalk!L440)</f>
        <v>-33226981.867369458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Snowy Delayed</v>
      </c>
      <c r="C441" t="s">
        <v>65</v>
      </c>
      <c r="D441">
        <v>0.05</v>
      </c>
      <c r="E441" t="str">
        <f t="shared" si="63"/>
        <v>Cal-37</v>
      </c>
      <c r="F441" t="s">
        <v>45</v>
      </c>
      <c r="G441" s="105" t="s">
        <v>134</v>
      </c>
      <c r="H441" s="20" cm="1">
        <f t="array" ref="H441">INDEX(Financials!$B$5:$AI$260,FinancialWalk!K441,FinancialWalk!L441)</f>
        <v>-33226981.867369458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Snowy Delayed</v>
      </c>
      <c r="C442" t="s">
        <v>65</v>
      </c>
      <c r="D442">
        <v>0.05</v>
      </c>
      <c r="E442" t="str">
        <f t="shared" si="63"/>
        <v>Cal-37</v>
      </c>
      <c r="F442" t="s">
        <v>45</v>
      </c>
      <c r="G442" s="105" t="s">
        <v>134</v>
      </c>
      <c r="H442" s="20" cm="1">
        <f t="array" ref="H442">INDEX(Financials!$B$5:$AI$260,FinancialWalk!K442,FinancialWalk!L442)</f>
        <v>-33226981.867369458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Snowy Delayed</v>
      </c>
      <c r="C443" t="s">
        <v>65</v>
      </c>
      <c r="D443">
        <v>0</v>
      </c>
      <c r="E443" t="str">
        <f t="shared" si="63"/>
        <v>Cal-37</v>
      </c>
      <c r="F443" t="s">
        <v>45</v>
      </c>
      <c r="G443" s="105" t="s">
        <v>134</v>
      </c>
      <c r="H443" s="20" cm="1">
        <f t="array" ref="H443">INDEX(Financials!$B$5:$AI$260,FinancialWalk!K443,FinancialWalk!L443)</f>
        <v>-74960182.389793262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Snowy Delayed</v>
      </c>
      <c r="C444" t="s">
        <v>65</v>
      </c>
      <c r="D444" t="s">
        <v>25</v>
      </c>
      <c r="E444" t="str">
        <f t="shared" si="63"/>
        <v>Cal-37</v>
      </c>
      <c r="F444" t="s">
        <v>45</v>
      </c>
      <c r="G444" s="105" t="s">
        <v>134</v>
      </c>
      <c r="H444" s="20" cm="1">
        <f t="array" ref="H444">INDEX(Financials!$B$5:$AI$260,FinancialWalk!K444,FinancialWalk!L444)</f>
        <v>50289870.233579367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Snowy Delayed</v>
      </c>
      <c r="C445" t="s">
        <v>65</v>
      </c>
      <c r="D445">
        <v>1</v>
      </c>
      <c r="E445" t="s">
        <v>18</v>
      </c>
      <c r="F445" t="s">
        <v>35</v>
      </c>
      <c r="G445" s="105" t="s">
        <v>135</v>
      </c>
      <c r="H445" s="20" cm="1">
        <f t="array" ref="H445">INDEX(Financials!$B$5:$AI$260,FinancialWalk!K445,FinancialWalk!L445)</f>
        <v>227565395.51052952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Snowy Delayed</v>
      </c>
      <c r="C446" t="s">
        <v>65</v>
      </c>
      <c r="D446">
        <v>0.95</v>
      </c>
      <c r="E446" t="str">
        <f>E445</f>
        <v>Cal-37</v>
      </c>
      <c r="F446" t="s">
        <v>35</v>
      </c>
      <c r="G446" s="105" t="s">
        <v>135</v>
      </c>
      <c r="H446" s="20" cm="1">
        <f t="array" ref="H446">INDEX(Financials!$B$5:$AI$260,FinancialWalk!K446,FinancialWalk!L446)</f>
        <v>133519169.63881119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Snowy Delayed</v>
      </c>
      <c r="C447" t="s">
        <v>65</v>
      </c>
      <c r="D447">
        <v>0.95</v>
      </c>
      <c r="E447" t="str">
        <f t="shared" ref="E447:E466" si="65">E446</f>
        <v>Cal-37</v>
      </c>
      <c r="F447" t="s">
        <v>35</v>
      </c>
      <c r="G447" s="105" t="s">
        <v>135</v>
      </c>
      <c r="H447" s="20" cm="1">
        <f t="array" ref="H447">INDEX(Financials!$B$5:$AI$260,FinancialWalk!K447,FinancialWalk!L447)</f>
        <v>133519169.63881119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Snowy Delayed</v>
      </c>
      <c r="C448" t="s">
        <v>65</v>
      </c>
      <c r="D448">
        <v>0.95</v>
      </c>
      <c r="E448" t="str">
        <f t="shared" si="65"/>
        <v>Cal-37</v>
      </c>
      <c r="F448" t="s">
        <v>35</v>
      </c>
      <c r="G448" s="105" t="s">
        <v>135</v>
      </c>
      <c r="H448" s="20" cm="1">
        <f t="array" ref="H448">INDEX(Financials!$B$5:$AI$260,FinancialWalk!K448,FinancialWalk!L448)</f>
        <v>133519169.63881119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Snowy Delayed</v>
      </c>
      <c r="C449" t="s">
        <v>65</v>
      </c>
      <c r="D449">
        <v>0.75</v>
      </c>
      <c r="E449" t="str">
        <f t="shared" si="65"/>
        <v>Cal-37</v>
      </c>
      <c r="F449" t="s">
        <v>35</v>
      </c>
      <c r="G449" s="105" t="s">
        <v>135</v>
      </c>
      <c r="H449" s="20" cm="1">
        <f t="array" ref="H449">INDEX(Financials!$B$5:$AI$260,FinancialWalk!K449,FinancialWalk!L449)</f>
        <v>87516773.550739735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Snowy Delayed</v>
      </c>
      <c r="C450" t="s">
        <v>65</v>
      </c>
      <c r="D450">
        <v>0.75</v>
      </c>
      <c r="E450" t="str">
        <f t="shared" si="65"/>
        <v>Cal-37</v>
      </c>
      <c r="F450" t="s">
        <v>35</v>
      </c>
      <c r="G450" s="105" t="s">
        <v>135</v>
      </c>
      <c r="H450" s="20" cm="1">
        <f t="array" ref="H450">INDEX(Financials!$B$5:$AI$260,FinancialWalk!K450,FinancialWalk!L450)</f>
        <v>87516773.550739735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Snowy Delayed</v>
      </c>
      <c r="C451" t="s">
        <v>65</v>
      </c>
      <c r="D451">
        <v>0.75</v>
      </c>
      <c r="E451" t="str">
        <f t="shared" si="65"/>
        <v>Cal-37</v>
      </c>
      <c r="F451" t="s">
        <v>35</v>
      </c>
      <c r="G451" s="105" t="s">
        <v>135</v>
      </c>
      <c r="H451" s="20" cm="1">
        <f t="array" ref="H451">INDEX(Financials!$B$5:$AI$260,FinancialWalk!K451,FinancialWalk!L451)</f>
        <v>87516773.550739735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Snowy Delayed</v>
      </c>
      <c r="C452" t="s">
        <v>65</v>
      </c>
      <c r="D452">
        <v>0.75</v>
      </c>
      <c r="E452" t="str">
        <f t="shared" si="65"/>
        <v>Cal-37</v>
      </c>
      <c r="F452" t="s">
        <v>35</v>
      </c>
      <c r="G452" s="105" t="s">
        <v>135</v>
      </c>
      <c r="H452" s="20" cm="1">
        <f t="array" ref="H452">INDEX(Financials!$B$5:$AI$260,FinancialWalk!K452,FinancialWalk!L452)</f>
        <v>87516773.550739735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Snowy Delayed</v>
      </c>
      <c r="C453" t="s">
        <v>65</v>
      </c>
      <c r="D453">
        <v>0.5</v>
      </c>
      <c r="E453" t="str">
        <f t="shared" si="65"/>
        <v>Cal-37</v>
      </c>
      <c r="F453" t="s">
        <v>35</v>
      </c>
      <c r="G453" s="105" t="s">
        <v>135</v>
      </c>
      <c r="H453" s="20" cm="1">
        <f t="array" ref="H453">INDEX(Financials!$B$5:$AI$260,FinancialWalk!K453,FinancialWalk!L453)</f>
        <v>51056717.376267679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Snowy Delayed</v>
      </c>
      <c r="C454" t="s">
        <v>65</v>
      </c>
      <c r="D454">
        <v>0.5</v>
      </c>
      <c r="E454" t="str">
        <f t="shared" si="65"/>
        <v>Cal-37</v>
      </c>
      <c r="F454" t="s">
        <v>35</v>
      </c>
      <c r="G454" s="105" t="s">
        <v>135</v>
      </c>
      <c r="H454" s="20" cm="1">
        <f t="array" ref="H454">INDEX(Financials!$B$5:$AI$260,FinancialWalk!K454,FinancialWalk!L454)</f>
        <v>51056717.376267679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Snowy Delayed</v>
      </c>
      <c r="C455" t="s">
        <v>65</v>
      </c>
      <c r="D455">
        <v>0.5</v>
      </c>
      <c r="E455" t="str">
        <f t="shared" si="65"/>
        <v>Cal-37</v>
      </c>
      <c r="F455" t="s">
        <v>35</v>
      </c>
      <c r="G455" s="105" t="s">
        <v>135</v>
      </c>
      <c r="H455" s="20" cm="1">
        <f t="array" ref="H455">INDEX(Financials!$B$5:$AI$260,FinancialWalk!K455,FinancialWalk!L455)</f>
        <v>51056717.376267679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Snowy Delayed</v>
      </c>
      <c r="C456" t="s">
        <v>65</v>
      </c>
      <c r="D456">
        <v>0.5</v>
      </c>
      <c r="E456" t="str">
        <f t="shared" si="65"/>
        <v>Cal-37</v>
      </c>
      <c r="F456" t="s">
        <v>35</v>
      </c>
      <c r="G456" s="105" t="s">
        <v>135</v>
      </c>
      <c r="H456" s="20" cm="1">
        <f t="array" ref="H456">INDEX(Financials!$B$5:$AI$260,FinancialWalk!K456,FinancialWalk!L456)</f>
        <v>51056717.376267679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Snowy Delayed</v>
      </c>
      <c r="C457" t="s">
        <v>65</v>
      </c>
      <c r="D457">
        <v>0.5</v>
      </c>
      <c r="E457" t="str">
        <f t="shared" si="65"/>
        <v>Cal-37</v>
      </c>
      <c r="F457" t="s">
        <v>35</v>
      </c>
      <c r="G457" s="105" t="s">
        <v>135</v>
      </c>
      <c r="H457" s="20" cm="1">
        <f t="array" ref="H457">INDEX(Financials!$B$5:$AI$260,FinancialWalk!K457,FinancialWalk!L457)</f>
        <v>51056717.376267679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Snowy Delayed</v>
      </c>
      <c r="C458" t="s">
        <v>65</v>
      </c>
      <c r="D458">
        <v>0.25</v>
      </c>
      <c r="E458" t="str">
        <f t="shared" si="65"/>
        <v>Cal-37</v>
      </c>
      <c r="F458" t="s">
        <v>35</v>
      </c>
      <c r="G458" s="105" t="s">
        <v>135</v>
      </c>
      <c r="H458" s="20" cm="1">
        <f t="array" ref="H458">INDEX(Financials!$B$5:$AI$260,FinancialWalk!K458,FinancialWalk!L458)</f>
        <v>12193646.750372162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Snowy Delayed</v>
      </c>
      <c r="C459" t="s">
        <v>65</v>
      </c>
      <c r="D459">
        <v>0.25</v>
      </c>
      <c r="E459" t="str">
        <f t="shared" si="65"/>
        <v>Cal-37</v>
      </c>
      <c r="F459" t="s">
        <v>35</v>
      </c>
      <c r="G459" s="105" t="s">
        <v>135</v>
      </c>
      <c r="H459" s="20" cm="1">
        <f t="array" ref="H459">INDEX(Financials!$B$5:$AI$260,FinancialWalk!K459,FinancialWalk!L459)</f>
        <v>12193646.750372162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Snowy Delayed</v>
      </c>
      <c r="C460" t="s">
        <v>65</v>
      </c>
      <c r="D460">
        <v>0.25</v>
      </c>
      <c r="E460" t="str">
        <f t="shared" si="65"/>
        <v>Cal-37</v>
      </c>
      <c r="F460" t="s">
        <v>35</v>
      </c>
      <c r="G460" s="105" t="s">
        <v>135</v>
      </c>
      <c r="H460" s="20" cm="1">
        <f t="array" ref="H460">INDEX(Financials!$B$5:$AI$260,FinancialWalk!K460,FinancialWalk!L460)</f>
        <v>12193646.750372162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Snowy Delayed</v>
      </c>
      <c r="C461" t="s">
        <v>65</v>
      </c>
      <c r="D461">
        <v>0.25</v>
      </c>
      <c r="E461" t="str">
        <f t="shared" si="65"/>
        <v>Cal-37</v>
      </c>
      <c r="F461" t="s">
        <v>35</v>
      </c>
      <c r="G461" s="105" t="s">
        <v>135</v>
      </c>
      <c r="H461" s="20" cm="1">
        <f t="array" ref="H461">INDEX(Financials!$B$5:$AI$260,FinancialWalk!K461,FinancialWalk!L461)</f>
        <v>12193646.750372162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Snowy Delayed</v>
      </c>
      <c r="C462" t="s">
        <v>65</v>
      </c>
      <c r="D462">
        <v>0.05</v>
      </c>
      <c r="E462" t="str">
        <f t="shared" si="65"/>
        <v>Cal-37</v>
      </c>
      <c r="F462" t="s">
        <v>35</v>
      </c>
      <c r="G462" s="105" t="s">
        <v>135</v>
      </c>
      <c r="H462" s="20" cm="1">
        <f t="array" ref="H462">INDEX(Financials!$B$5:$AI$260,FinancialWalk!K462,FinancialWalk!L462)</f>
        <v>-33226981.867369458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Snowy Delayed</v>
      </c>
      <c r="C463" t="s">
        <v>65</v>
      </c>
      <c r="D463">
        <v>0.05</v>
      </c>
      <c r="E463" t="str">
        <f t="shared" si="65"/>
        <v>Cal-37</v>
      </c>
      <c r="F463" t="s">
        <v>35</v>
      </c>
      <c r="G463" s="105" t="s">
        <v>135</v>
      </c>
      <c r="H463" s="20" cm="1">
        <f t="array" ref="H463">INDEX(Financials!$B$5:$AI$260,FinancialWalk!K463,FinancialWalk!L463)</f>
        <v>-33226981.867369458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Snowy Delayed</v>
      </c>
      <c r="C464" t="s">
        <v>65</v>
      </c>
      <c r="D464">
        <v>0.05</v>
      </c>
      <c r="E464" t="str">
        <f t="shared" si="65"/>
        <v>Cal-37</v>
      </c>
      <c r="F464" t="s">
        <v>35</v>
      </c>
      <c r="G464" s="105" t="s">
        <v>135</v>
      </c>
      <c r="H464" s="20" cm="1">
        <f t="array" ref="H464">INDEX(Financials!$B$5:$AI$260,FinancialWalk!K464,FinancialWalk!L464)</f>
        <v>-33226981.867369458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Snowy Delayed</v>
      </c>
      <c r="C465" t="s">
        <v>65</v>
      </c>
      <c r="D465">
        <v>0</v>
      </c>
      <c r="E465" t="str">
        <f t="shared" si="65"/>
        <v>Cal-37</v>
      </c>
      <c r="F465" t="s">
        <v>35</v>
      </c>
      <c r="G465" s="105" t="s">
        <v>135</v>
      </c>
      <c r="H465" s="20" cm="1">
        <f t="array" ref="H465">INDEX(Financials!$B$5:$AI$260,FinancialWalk!K465,FinancialWalk!L465)</f>
        <v>-78094301.968985617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Snowy Delayed</v>
      </c>
      <c r="C466" t="s">
        <v>65</v>
      </c>
      <c r="D466" t="s">
        <v>25</v>
      </c>
      <c r="E466" t="str">
        <f t="shared" si="65"/>
        <v>Cal-37</v>
      </c>
      <c r="F466" t="s">
        <v>35</v>
      </c>
      <c r="G466" s="105" t="s">
        <v>135</v>
      </c>
      <c r="H466" s="20" cm="1">
        <f t="array" ref="H466">INDEX(Financials!$B$5:$AI$260,FinancialWalk!K466,FinancialWalk!L466)</f>
        <v>50289870.233579367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Snowy Delayed</v>
      </c>
      <c r="C467" t="s">
        <v>65</v>
      </c>
      <c r="D467">
        <v>1</v>
      </c>
      <c r="E467" t="s">
        <v>18</v>
      </c>
      <c r="F467" t="s">
        <v>45</v>
      </c>
      <c r="G467" s="105" t="s">
        <v>135</v>
      </c>
      <c r="H467" s="20" cm="1">
        <f t="array" ref="H467">INDEX(Financials!$B$5:$AI$260,FinancialWalk!K467,FinancialWalk!L467)</f>
        <v>227565395.51052952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Snowy Delayed</v>
      </c>
      <c r="C468" t="s">
        <v>65</v>
      </c>
      <c r="D468">
        <v>0.95</v>
      </c>
      <c r="E468" t="str">
        <f>E467</f>
        <v>Cal-37</v>
      </c>
      <c r="F468" t="s">
        <v>45</v>
      </c>
      <c r="G468" s="105" t="s">
        <v>135</v>
      </c>
      <c r="H468" s="20" cm="1">
        <f t="array" ref="H468">INDEX(Financials!$B$5:$AI$260,FinancialWalk!K468,FinancialWalk!L468)</f>
        <v>133519169.63881119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Snowy Delayed</v>
      </c>
      <c r="C469" t="s">
        <v>65</v>
      </c>
      <c r="D469">
        <v>0.95</v>
      </c>
      <c r="E469" t="str">
        <f t="shared" ref="E469:E488" si="68">E468</f>
        <v>Cal-37</v>
      </c>
      <c r="F469" t="s">
        <v>45</v>
      </c>
      <c r="G469" s="105" t="s">
        <v>135</v>
      </c>
      <c r="H469" s="20" cm="1">
        <f t="array" ref="H469">INDEX(Financials!$B$5:$AI$260,FinancialWalk!K469,FinancialWalk!L469)</f>
        <v>133519169.63881119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Snowy Delayed</v>
      </c>
      <c r="C470" t="s">
        <v>65</v>
      </c>
      <c r="D470">
        <v>0.95</v>
      </c>
      <c r="E470" t="str">
        <f t="shared" si="68"/>
        <v>Cal-37</v>
      </c>
      <c r="F470" t="s">
        <v>45</v>
      </c>
      <c r="G470" s="105" t="s">
        <v>135</v>
      </c>
      <c r="H470" s="20" cm="1">
        <f t="array" ref="H470">INDEX(Financials!$B$5:$AI$260,FinancialWalk!K470,FinancialWalk!L470)</f>
        <v>133519169.63881119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Snowy Delayed</v>
      </c>
      <c r="C471" t="s">
        <v>65</v>
      </c>
      <c r="D471">
        <v>0.75</v>
      </c>
      <c r="E471" t="str">
        <f t="shared" si="68"/>
        <v>Cal-37</v>
      </c>
      <c r="F471" t="s">
        <v>45</v>
      </c>
      <c r="G471" s="105" t="s">
        <v>135</v>
      </c>
      <c r="H471" s="20" cm="1">
        <f t="array" ref="H471">INDEX(Financials!$B$5:$AI$260,FinancialWalk!K471,FinancialWalk!L471)</f>
        <v>87516773.550739735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Snowy Delayed</v>
      </c>
      <c r="C472" t="s">
        <v>65</v>
      </c>
      <c r="D472">
        <v>0.75</v>
      </c>
      <c r="E472" t="str">
        <f t="shared" si="68"/>
        <v>Cal-37</v>
      </c>
      <c r="F472" t="s">
        <v>45</v>
      </c>
      <c r="G472" s="105" t="s">
        <v>135</v>
      </c>
      <c r="H472" s="20" cm="1">
        <f t="array" ref="H472">INDEX(Financials!$B$5:$AI$260,FinancialWalk!K472,FinancialWalk!L472)</f>
        <v>87516773.550739735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Snowy Delayed</v>
      </c>
      <c r="C473" t="s">
        <v>65</v>
      </c>
      <c r="D473">
        <v>0.75</v>
      </c>
      <c r="E473" t="str">
        <f t="shared" si="68"/>
        <v>Cal-37</v>
      </c>
      <c r="F473" t="s">
        <v>45</v>
      </c>
      <c r="G473" s="105" t="s">
        <v>135</v>
      </c>
      <c r="H473" s="20" cm="1">
        <f t="array" ref="H473">INDEX(Financials!$B$5:$AI$260,FinancialWalk!K473,FinancialWalk!L473)</f>
        <v>87516773.550739735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Snowy Delayed</v>
      </c>
      <c r="C474" t="s">
        <v>65</v>
      </c>
      <c r="D474">
        <v>0.75</v>
      </c>
      <c r="E474" t="str">
        <f t="shared" si="68"/>
        <v>Cal-37</v>
      </c>
      <c r="F474" t="s">
        <v>45</v>
      </c>
      <c r="G474" s="105" t="s">
        <v>135</v>
      </c>
      <c r="H474" s="20" cm="1">
        <f t="array" ref="H474">INDEX(Financials!$B$5:$AI$260,FinancialWalk!K474,FinancialWalk!L474)</f>
        <v>87516773.550739735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Snowy Delayed</v>
      </c>
      <c r="C475" t="s">
        <v>65</v>
      </c>
      <c r="D475">
        <v>0.5</v>
      </c>
      <c r="E475" t="str">
        <f t="shared" si="68"/>
        <v>Cal-37</v>
      </c>
      <c r="F475" t="s">
        <v>45</v>
      </c>
      <c r="G475" s="105" t="s">
        <v>135</v>
      </c>
      <c r="H475" s="20" cm="1">
        <f t="array" ref="H475">INDEX(Financials!$B$5:$AI$260,FinancialWalk!K475,FinancialWalk!L475)</f>
        <v>51056717.376267679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Snowy Delayed</v>
      </c>
      <c r="C476" t="s">
        <v>65</v>
      </c>
      <c r="D476">
        <v>0.5</v>
      </c>
      <c r="E476" t="str">
        <f t="shared" si="68"/>
        <v>Cal-37</v>
      </c>
      <c r="F476" t="s">
        <v>45</v>
      </c>
      <c r="G476" s="105" t="s">
        <v>135</v>
      </c>
      <c r="H476" s="20" cm="1">
        <f t="array" ref="H476">INDEX(Financials!$B$5:$AI$260,FinancialWalk!K476,FinancialWalk!L476)</f>
        <v>51056717.376267679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Snowy Delayed</v>
      </c>
      <c r="C477" t="s">
        <v>65</v>
      </c>
      <c r="D477">
        <v>0.5</v>
      </c>
      <c r="E477" t="str">
        <f t="shared" si="68"/>
        <v>Cal-37</v>
      </c>
      <c r="F477" t="s">
        <v>45</v>
      </c>
      <c r="G477" s="105" t="s">
        <v>135</v>
      </c>
      <c r="H477" s="20" cm="1">
        <f t="array" ref="H477">INDEX(Financials!$B$5:$AI$260,FinancialWalk!K477,FinancialWalk!L477)</f>
        <v>51056717.376267679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Snowy Delayed</v>
      </c>
      <c r="C478" t="s">
        <v>65</v>
      </c>
      <c r="D478">
        <v>0.5</v>
      </c>
      <c r="E478" t="str">
        <f t="shared" si="68"/>
        <v>Cal-37</v>
      </c>
      <c r="F478" t="s">
        <v>45</v>
      </c>
      <c r="G478" s="105" t="s">
        <v>135</v>
      </c>
      <c r="H478" s="20" cm="1">
        <f t="array" ref="H478">INDEX(Financials!$B$5:$AI$260,FinancialWalk!K478,FinancialWalk!L478)</f>
        <v>51056717.376267679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Snowy Delayed</v>
      </c>
      <c r="C479" t="s">
        <v>65</v>
      </c>
      <c r="D479">
        <v>0.5</v>
      </c>
      <c r="E479" t="str">
        <f t="shared" si="68"/>
        <v>Cal-37</v>
      </c>
      <c r="F479" t="s">
        <v>45</v>
      </c>
      <c r="G479" s="105" t="s">
        <v>135</v>
      </c>
      <c r="H479" s="20" cm="1">
        <f t="array" ref="H479">INDEX(Financials!$B$5:$AI$260,FinancialWalk!K479,FinancialWalk!L479)</f>
        <v>51056717.376267679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Snowy Delayed</v>
      </c>
      <c r="C480" t="s">
        <v>65</v>
      </c>
      <c r="D480">
        <v>0.25</v>
      </c>
      <c r="E480" t="str">
        <f t="shared" si="68"/>
        <v>Cal-37</v>
      </c>
      <c r="F480" t="s">
        <v>45</v>
      </c>
      <c r="G480" s="105" t="s">
        <v>135</v>
      </c>
      <c r="H480" s="20" cm="1">
        <f t="array" ref="H480">INDEX(Financials!$B$5:$AI$260,FinancialWalk!K480,FinancialWalk!L480)</f>
        <v>12193646.750372162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Snowy Delayed</v>
      </c>
      <c r="C481" t="s">
        <v>65</v>
      </c>
      <c r="D481">
        <v>0.25</v>
      </c>
      <c r="E481" t="str">
        <f t="shared" si="68"/>
        <v>Cal-37</v>
      </c>
      <c r="F481" t="s">
        <v>45</v>
      </c>
      <c r="G481" s="105" t="s">
        <v>135</v>
      </c>
      <c r="H481" s="20" cm="1">
        <f t="array" ref="H481">INDEX(Financials!$B$5:$AI$260,FinancialWalk!K481,FinancialWalk!L481)</f>
        <v>12193646.750372162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Snowy Delayed</v>
      </c>
      <c r="C482" t="s">
        <v>65</v>
      </c>
      <c r="D482">
        <v>0.25</v>
      </c>
      <c r="E482" t="str">
        <f t="shared" si="68"/>
        <v>Cal-37</v>
      </c>
      <c r="F482" t="s">
        <v>45</v>
      </c>
      <c r="G482" s="105" t="s">
        <v>135</v>
      </c>
      <c r="H482" s="20" cm="1">
        <f t="array" ref="H482">INDEX(Financials!$B$5:$AI$260,FinancialWalk!K482,FinancialWalk!L482)</f>
        <v>12193646.750372162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Snowy Delayed</v>
      </c>
      <c r="C483" t="s">
        <v>65</v>
      </c>
      <c r="D483">
        <v>0.25</v>
      </c>
      <c r="E483" t="str">
        <f t="shared" si="68"/>
        <v>Cal-37</v>
      </c>
      <c r="F483" t="s">
        <v>45</v>
      </c>
      <c r="G483" s="105" t="s">
        <v>135</v>
      </c>
      <c r="H483" s="20" cm="1">
        <f t="array" ref="H483">INDEX(Financials!$B$5:$AI$260,FinancialWalk!K483,FinancialWalk!L483)</f>
        <v>12193646.750372162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Snowy Delayed</v>
      </c>
      <c r="C484" t="s">
        <v>65</v>
      </c>
      <c r="D484">
        <v>0.05</v>
      </c>
      <c r="E484" t="str">
        <f t="shared" si="68"/>
        <v>Cal-37</v>
      </c>
      <c r="F484" t="s">
        <v>45</v>
      </c>
      <c r="G484" s="105" t="s">
        <v>135</v>
      </c>
      <c r="H484" s="20" cm="1">
        <f t="array" ref="H484">INDEX(Financials!$B$5:$AI$260,FinancialWalk!K484,FinancialWalk!L484)</f>
        <v>-33226981.867369458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Snowy Delayed</v>
      </c>
      <c r="C485" t="s">
        <v>65</v>
      </c>
      <c r="D485">
        <v>0.05</v>
      </c>
      <c r="E485" t="str">
        <f t="shared" si="68"/>
        <v>Cal-37</v>
      </c>
      <c r="F485" t="s">
        <v>45</v>
      </c>
      <c r="G485" s="105" t="s">
        <v>135</v>
      </c>
      <c r="H485" s="20" cm="1">
        <f t="array" ref="H485">INDEX(Financials!$B$5:$AI$260,FinancialWalk!K485,FinancialWalk!L485)</f>
        <v>-33226981.867369458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Snowy Delayed</v>
      </c>
      <c r="C486" t="s">
        <v>65</v>
      </c>
      <c r="D486">
        <v>0.05</v>
      </c>
      <c r="E486" t="str">
        <f t="shared" si="68"/>
        <v>Cal-37</v>
      </c>
      <c r="F486" t="s">
        <v>45</v>
      </c>
      <c r="G486" s="105" t="s">
        <v>135</v>
      </c>
      <c r="H486" s="20" cm="1">
        <f t="array" ref="H486">INDEX(Financials!$B$5:$AI$260,FinancialWalk!K486,FinancialWalk!L486)</f>
        <v>-33226981.867369458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Snowy Delayed</v>
      </c>
      <c r="C487" t="s">
        <v>65</v>
      </c>
      <c r="D487">
        <v>0</v>
      </c>
      <c r="E487" t="str">
        <f t="shared" si="68"/>
        <v>Cal-37</v>
      </c>
      <c r="F487" t="s">
        <v>45</v>
      </c>
      <c r="G487" s="105" t="s">
        <v>135</v>
      </c>
      <c r="H487" s="20" cm="1">
        <f t="array" ref="H487">INDEX(Financials!$B$5:$AI$260,FinancialWalk!K487,FinancialWalk!L487)</f>
        <v>-74960182.389793262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Snowy Delayed</v>
      </c>
      <c r="C488" t="s">
        <v>65</v>
      </c>
      <c r="D488" t="s">
        <v>25</v>
      </c>
      <c r="E488" t="str">
        <f t="shared" si="68"/>
        <v>Cal-37</v>
      </c>
      <c r="F488" t="s">
        <v>45</v>
      </c>
      <c r="G488" s="105" t="s">
        <v>135</v>
      </c>
      <c r="H488" s="20" cm="1">
        <f t="array" ref="H488">INDEX(Financials!$B$5:$AI$260,FinancialWalk!K488,FinancialWalk!L488)</f>
        <v>50289870.233579367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Snowy Delayed</v>
      </c>
      <c r="C489" t="s">
        <v>65</v>
      </c>
      <c r="D489">
        <v>1</v>
      </c>
      <c r="E489" t="s">
        <v>18</v>
      </c>
      <c r="F489" t="s">
        <v>35</v>
      </c>
      <c r="G489" t="s">
        <v>139</v>
      </c>
      <c r="H489" s="20" cm="1">
        <f t="array" ref="H489">INDEX(Financials!$B$5:$AI$260,FinancialWalk!K489,FinancialWalk!L489)</f>
        <v>-223063916.33216184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Snowy Delayed</v>
      </c>
      <c r="C490" t="s">
        <v>65</v>
      </c>
      <c r="D490">
        <v>0.95</v>
      </c>
      <c r="E490" t="str">
        <f>E489</f>
        <v>Cal-37</v>
      </c>
      <c r="F490" t="s">
        <v>35</v>
      </c>
      <c r="G490" t="s">
        <v>139</v>
      </c>
      <c r="H490" s="20" cm="1">
        <f t="array" ref="H490">INDEX(Financials!$B$5:$AI$260,FinancialWalk!K490,FinancialWalk!L490)</f>
        <v>-96581470.204444274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Snowy Delayed</v>
      </c>
      <c r="C491" t="s">
        <v>65</v>
      </c>
      <c r="D491">
        <v>0.95</v>
      </c>
      <c r="E491" t="str">
        <f t="shared" ref="E491:E510" si="70">E490</f>
        <v>Cal-37</v>
      </c>
      <c r="F491" t="s">
        <v>35</v>
      </c>
      <c r="G491" t="s">
        <v>139</v>
      </c>
      <c r="H491" s="20" cm="1">
        <f t="array" ref="H491">INDEX(Financials!$B$5:$AI$260,FinancialWalk!K491,FinancialWalk!L491)</f>
        <v>-96581470.204444274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Snowy Delayed</v>
      </c>
      <c r="C492" t="s">
        <v>65</v>
      </c>
      <c r="D492">
        <v>0.95</v>
      </c>
      <c r="E492" t="str">
        <f t="shared" si="70"/>
        <v>Cal-37</v>
      </c>
      <c r="F492" t="s">
        <v>35</v>
      </c>
      <c r="G492" t="s">
        <v>139</v>
      </c>
      <c r="H492" s="20" cm="1">
        <f t="array" ref="H492">INDEX(Financials!$B$5:$AI$260,FinancialWalk!K492,FinancialWalk!L492)</f>
        <v>-96581470.204444274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Snowy Delayed</v>
      </c>
      <c r="C493" t="s">
        <v>65</v>
      </c>
      <c r="D493">
        <v>0.75</v>
      </c>
      <c r="E493" t="str">
        <f t="shared" si="70"/>
        <v>Cal-37</v>
      </c>
      <c r="F493" t="s">
        <v>35</v>
      </c>
      <c r="G493" t="s">
        <v>139</v>
      </c>
      <c r="H493" s="20" cm="1">
        <f t="array" ref="H493">INDEX(Financials!$B$5:$AI$260,FinancialWalk!K493,FinancialWalk!L493)</f>
        <v>-41175105.975920253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Snowy Delayed</v>
      </c>
      <c r="C494" t="s">
        <v>65</v>
      </c>
      <c r="D494">
        <v>0.75</v>
      </c>
      <c r="E494" t="str">
        <f t="shared" si="70"/>
        <v>Cal-37</v>
      </c>
      <c r="F494" t="s">
        <v>35</v>
      </c>
      <c r="G494" t="s">
        <v>139</v>
      </c>
      <c r="H494" s="20" cm="1">
        <f t="array" ref="H494">INDEX(Financials!$B$5:$AI$260,FinancialWalk!K494,FinancialWalk!L494)</f>
        <v>-41175105.975920253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Snowy Delayed</v>
      </c>
      <c r="C495" t="s">
        <v>65</v>
      </c>
      <c r="D495">
        <v>0.75</v>
      </c>
      <c r="E495" t="str">
        <f t="shared" si="70"/>
        <v>Cal-37</v>
      </c>
      <c r="F495" t="s">
        <v>35</v>
      </c>
      <c r="G495" t="s">
        <v>139</v>
      </c>
      <c r="H495" s="20" cm="1">
        <f t="array" ref="H495">INDEX(Financials!$B$5:$AI$260,FinancialWalk!K495,FinancialWalk!L495)</f>
        <v>-41175105.975920253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Snowy Delayed</v>
      </c>
      <c r="C496" t="s">
        <v>65</v>
      </c>
      <c r="D496">
        <v>0.75</v>
      </c>
      <c r="E496" t="str">
        <f t="shared" si="70"/>
        <v>Cal-37</v>
      </c>
      <c r="F496" t="s">
        <v>35</v>
      </c>
      <c r="G496" t="s">
        <v>139</v>
      </c>
      <c r="H496" s="20" cm="1">
        <f t="array" ref="H496">INDEX(Financials!$B$5:$AI$260,FinancialWalk!K496,FinancialWalk!L496)</f>
        <v>-41175105.975920253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Snowy Delayed</v>
      </c>
      <c r="C497" t="s">
        <v>65</v>
      </c>
      <c r="D497">
        <v>0.5</v>
      </c>
      <c r="E497" t="str">
        <f t="shared" si="70"/>
        <v>Cal-37</v>
      </c>
      <c r="F497" t="s">
        <v>35</v>
      </c>
      <c r="G497" t="s">
        <v>139</v>
      </c>
      <c r="H497" s="20" cm="1">
        <f t="array" ref="H497">INDEX(Financials!$B$5:$AI$260,FinancialWalk!K497,FinancialWalk!L497)</f>
        <v>113630.09842052052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Snowy Delayed</v>
      </c>
      <c r="C498" t="s">
        <v>65</v>
      </c>
      <c r="D498">
        <v>0.5</v>
      </c>
      <c r="E498" t="str">
        <f t="shared" si="70"/>
        <v>Cal-37</v>
      </c>
      <c r="F498" t="s">
        <v>35</v>
      </c>
      <c r="G498" t="s">
        <v>139</v>
      </c>
      <c r="H498" s="20" cm="1">
        <f t="array" ref="H498">INDEX(Financials!$B$5:$AI$260,FinancialWalk!K498,FinancialWalk!L498)</f>
        <v>113630.09842052052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Snowy Delayed</v>
      </c>
      <c r="C499" t="s">
        <v>65</v>
      </c>
      <c r="D499">
        <v>0.5</v>
      </c>
      <c r="E499" t="str">
        <f t="shared" si="70"/>
        <v>Cal-37</v>
      </c>
      <c r="F499" t="s">
        <v>35</v>
      </c>
      <c r="G499" t="s">
        <v>139</v>
      </c>
      <c r="H499" s="20" cm="1">
        <f t="array" ref="H499">INDEX(Financials!$B$5:$AI$260,FinancialWalk!K499,FinancialWalk!L499)</f>
        <v>113630.09842052052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Snowy Delayed</v>
      </c>
      <c r="C500" t="s">
        <v>65</v>
      </c>
      <c r="D500">
        <v>0.5</v>
      </c>
      <c r="E500" t="str">
        <f t="shared" si="70"/>
        <v>Cal-37</v>
      </c>
      <c r="F500" t="s">
        <v>35</v>
      </c>
      <c r="G500" t="s">
        <v>139</v>
      </c>
      <c r="H500" s="20" cm="1">
        <f t="array" ref="H500">INDEX(Financials!$B$5:$AI$260,FinancialWalk!K500,FinancialWalk!L500)</f>
        <v>113630.09842052052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Snowy Delayed</v>
      </c>
      <c r="C501" t="s">
        <v>65</v>
      </c>
      <c r="D501">
        <v>0.5</v>
      </c>
      <c r="E501" t="str">
        <f t="shared" si="70"/>
        <v>Cal-37</v>
      </c>
      <c r="F501" t="s">
        <v>35</v>
      </c>
      <c r="G501" t="s">
        <v>139</v>
      </c>
      <c r="H501" s="20" cm="1">
        <f t="array" ref="H501">INDEX(Financials!$B$5:$AI$260,FinancialWalk!K501,FinancialWalk!L501)</f>
        <v>113630.09842052052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Snowy Delayed</v>
      </c>
      <c r="C502" t="s">
        <v>65</v>
      </c>
      <c r="D502">
        <v>0.25</v>
      </c>
      <c r="E502" t="str">
        <f t="shared" si="70"/>
        <v>Cal-37</v>
      </c>
      <c r="F502" t="s">
        <v>35</v>
      </c>
      <c r="G502" t="s">
        <v>139</v>
      </c>
      <c r="H502" s="20" cm="1">
        <f t="array" ref="H502">INDEX(Financials!$B$5:$AI$260,FinancialWalk!K502,FinancialWalk!L502)</f>
        <v>47687960.734843068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Snowy Delayed</v>
      </c>
      <c r="C503" t="s">
        <v>65</v>
      </c>
      <c r="D503">
        <v>0.25</v>
      </c>
      <c r="E503" t="str">
        <f t="shared" si="70"/>
        <v>Cal-37</v>
      </c>
      <c r="F503" t="s">
        <v>35</v>
      </c>
      <c r="G503" t="s">
        <v>139</v>
      </c>
      <c r="H503" s="20" cm="1">
        <f t="array" ref="H503">INDEX(Financials!$B$5:$AI$260,FinancialWalk!K503,FinancialWalk!L503)</f>
        <v>47687960.734843068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Snowy Delayed</v>
      </c>
      <c r="C504" t="s">
        <v>65</v>
      </c>
      <c r="D504">
        <v>0.25</v>
      </c>
      <c r="E504" t="str">
        <f t="shared" si="70"/>
        <v>Cal-37</v>
      </c>
      <c r="F504" t="s">
        <v>35</v>
      </c>
      <c r="G504" t="s">
        <v>139</v>
      </c>
      <c r="H504" s="20" cm="1">
        <f t="array" ref="H504">INDEX(Financials!$B$5:$AI$260,FinancialWalk!K504,FinancialWalk!L504)</f>
        <v>47687960.734843068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Snowy Delayed</v>
      </c>
      <c r="C505" t="s">
        <v>65</v>
      </c>
      <c r="D505">
        <v>0.25</v>
      </c>
      <c r="E505" t="str">
        <f t="shared" si="70"/>
        <v>Cal-37</v>
      </c>
      <c r="F505" t="s">
        <v>35</v>
      </c>
      <c r="G505" t="s">
        <v>139</v>
      </c>
      <c r="H505" s="20" cm="1">
        <f t="array" ref="H505">INDEX(Financials!$B$5:$AI$260,FinancialWalk!K505,FinancialWalk!L505)</f>
        <v>47687960.734843068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Snowy Delayed</v>
      </c>
      <c r="C506" t="s">
        <v>65</v>
      </c>
      <c r="D506">
        <v>0.05</v>
      </c>
      <c r="E506" t="str">
        <f t="shared" si="70"/>
        <v>Cal-37</v>
      </c>
      <c r="F506" t="s">
        <v>35</v>
      </c>
      <c r="G506" t="s">
        <v>139</v>
      </c>
      <c r="H506" s="20" cm="1">
        <f t="array" ref="H506">INDEX(Financials!$B$5:$AI$260,FinancialWalk!K506,FinancialWalk!L506)</f>
        <v>110207679.76010506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Snowy Delayed</v>
      </c>
      <c r="C507" t="s">
        <v>65</v>
      </c>
      <c r="D507">
        <v>0.05</v>
      </c>
      <c r="E507" t="str">
        <f t="shared" si="70"/>
        <v>Cal-37</v>
      </c>
      <c r="F507" t="s">
        <v>35</v>
      </c>
      <c r="G507" t="s">
        <v>139</v>
      </c>
      <c r="H507" s="20" cm="1">
        <f t="array" ref="H507">INDEX(Financials!$B$5:$AI$260,FinancialWalk!K507,FinancialWalk!L507)</f>
        <v>110207679.76010506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Snowy Delayed</v>
      </c>
      <c r="C508" t="s">
        <v>65</v>
      </c>
      <c r="D508">
        <v>0.05</v>
      </c>
      <c r="E508" t="str">
        <f t="shared" si="70"/>
        <v>Cal-37</v>
      </c>
      <c r="F508" t="s">
        <v>35</v>
      </c>
      <c r="G508" t="s">
        <v>139</v>
      </c>
      <c r="H508" s="20" cm="1">
        <f t="array" ref="H508">INDEX(Financials!$B$5:$AI$260,FinancialWalk!K508,FinancialWalk!L508)</f>
        <v>110207679.76010506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Snowy Delayed</v>
      </c>
      <c r="C509" t="s">
        <v>65</v>
      </c>
      <c r="D509">
        <v>0</v>
      </c>
      <c r="E509" t="str">
        <f t="shared" si="70"/>
        <v>Cal-37</v>
      </c>
      <c r="F509" t="s">
        <v>35</v>
      </c>
      <c r="G509" t="s">
        <v>139</v>
      </c>
      <c r="H509" s="20" cm="1">
        <f t="array" ref="H509">INDEX(Financials!$B$5:$AI$260,FinancialWalk!K509,FinancialWalk!L509)</f>
        <v>158979284.19394788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Snowy Delayed</v>
      </c>
      <c r="C510" t="s">
        <v>65</v>
      </c>
      <c r="D510" t="s">
        <v>25</v>
      </c>
      <c r="E510" t="str">
        <f t="shared" si="70"/>
        <v>Cal-37</v>
      </c>
      <c r="F510" t="s">
        <v>35</v>
      </c>
      <c r="G510" t="s">
        <v>139</v>
      </c>
      <c r="H510" s="20" cm="1">
        <f t="array" ref="H510">INDEX(Financials!$B$5:$AI$260,FinancialWalk!K510,FinancialWalk!L510)</f>
        <v>3712987.5414952124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Snowy Delayed</v>
      </c>
      <c r="C511" t="s">
        <v>65</v>
      </c>
      <c r="D511">
        <v>1</v>
      </c>
      <c r="E511" t="s">
        <v>18</v>
      </c>
      <c r="F511" t="s">
        <v>45</v>
      </c>
      <c r="G511" t="s">
        <v>139</v>
      </c>
      <c r="H511" s="20" cm="1">
        <f t="array" ref="H511">INDEX(Financials!$B$5:$AI$260,FinancialWalk!K511,FinancialWalk!L511)</f>
        <v>-223063916.33216184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Snowy Delayed</v>
      </c>
      <c r="C512" t="s">
        <v>65</v>
      </c>
      <c r="D512">
        <v>0.95</v>
      </c>
      <c r="E512" t="str">
        <f>E511</f>
        <v>Cal-37</v>
      </c>
      <c r="F512" t="s">
        <v>45</v>
      </c>
      <c r="G512" t="s">
        <v>139</v>
      </c>
      <c r="H512" s="20" cm="1">
        <f t="array" ref="H512">INDEX(Financials!$B$5:$AI$260,FinancialWalk!K512,FinancialWalk!L512)</f>
        <v>-96581470.204444274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Snowy Delayed</v>
      </c>
      <c r="C513" t="s">
        <v>65</v>
      </c>
      <c r="D513">
        <v>0.95</v>
      </c>
      <c r="E513" t="str">
        <f t="shared" ref="E513:E532" si="72">E512</f>
        <v>Cal-37</v>
      </c>
      <c r="F513" t="s">
        <v>45</v>
      </c>
      <c r="G513" t="s">
        <v>139</v>
      </c>
      <c r="H513" s="20" cm="1">
        <f t="array" ref="H513">INDEX(Financials!$B$5:$AI$260,FinancialWalk!K513,FinancialWalk!L513)</f>
        <v>-96581470.204444274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Snowy Delayed</v>
      </c>
      <c r="C514" t="s">
        <v>65</v>
      </c>
      <c r="D514">
        <v>0.95</v>
      </c>
      <c r="E514" t="str">
        <f t="shared" si="72"/>
        <v>Cal-37</v>
      </c>
      <c r="F514" t="s">
        <v>45</v>
      </c>
      <c r="G514" t="s">
        <v>139</v>
      </c>
      <c r="H514" s="20" cm="1">
        <f t="array" ref="H514">INDEX(Financials!$B$5:$AI$260,FinancialWalk!K514,FinancialWalk!L514)</f>
        <v>-96581470.204444274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Snowy Delayed</v>
      </c>
      <c r="C515" t="s">
        <v>65</v>
      </c>
      <c r="D515">
        <v>0.75</v>
      </c>
      <c r="E515" t="str">
        <f t="shared" si="72"/>
        <v>Cal-37</v>
      </c>
      <c r="F515" t="s">
        <v>45</v>
      </c>
      <c r="G515" t="s">
        <v>139</v>
      </c>
      <c r="H515" s="20" cm="1">
        <f t="array" ref="H515">INDEX(Financials!$B$5:$AI$260,FinancialWalk!K515,FinancialWalk!L515)</f>
        <v>-41175105.975920253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Snowy Delayed</v>
      </c>
      <c r="C516" t="s">
        <v>65</v>
      </c>
      <c r="D516">
        <v>0.75</v>
      </c>
      <c r="E516" t="str">
        <f t="shared" si="72"/>
        <v>Cal-37</v>
      </c>
      <c r="F516" t="s">
        <v>45</v>
      </c>
      <c r="G516" t="s">
        <v>139</v>
      </c>
      <c r="H516" s="20" cm="1">
        <f t="array" ref="H516">INDEX(Financials!$B$5:$AI$260,FinancialWalk!K516,FinancialWalk!L516)</f>
        <v>-41175105.975920253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Snowy Delayed</v>
      </c>
      <c r="C517" t="s">
        <v>65</v>
      </c>
      <c r="D517">
        <v>0.75</v>
      </c>
      <c r="E517" t="str">
        <f t="shared" si="72"/>
        <v>Cal-37</v>
      </c>
      <c r="F517" t="s">
        <v>45</v>
      </c>
      <c r="G517" t="s">
        <v>139</v>
      </c>
      <c r="H517" s="20" cm="1">
        <f t="array" ref="H517">INDEX(Financials!$B$5:$AI$260,FinancialWalk!K517,FinancialWalk!L517)</f>
        <v>-41175105.975920253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Snowy Delayed</v>
      </c>
      <c r="C518" t="s">
        <v>65</v>
      </c>
      <c r="D518">
        <v>0.75</v>
      </c>
      <c r="E518" t="str">
        <f t="shared" si="72"/>
        <v>Cal-37</v>
      </c>
      <c r="F518" t="s">
        <v>45</v>
      </c>
      <c r="G518" t="s">
        <v>139</v>
      </c>
      <c r="H518" s="20" cm="1">
        <f t="array" ref="H518">INDEX(Financials!$B$5:$AI$260,FinancialWalk!K518,FinancialWalk!L518)</f>
        <v>-41175105.975920253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Snowy Delayed</v>
      </c>
      <c r="C519" t="s">
        <v>65</v>
      </c>
      <c r="D519">
        <v>0.5</v>
      </c>
      <c r="E519" t="str">
        <f t="shared" si="72"/>
        <v>Cal-37</v>
      </c>
      <c r="F519" t="s">
        <v>45</v>
      </c>
      <c r="G519" t="s">
        <v>139</v>
      </c>
      <c r="H519" s="20" cm="1">
        <f t="array" ref="H519">INDEX(Financials!$B$5:$AI$260,FinancialWalk!K519,FinancialWalk!L519)</f>
        <v>113630.09842052052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Snowy Delayed</v>
      </c>
      <c r="C520" t="s">
        <v>65</v>
      </c>
      <c r="D520">
        <v>0.5</v>
      </c>
      <c r="E520" t="str">
        <f t="shared" si="72"/>
        <v>Cal-37</v>
      </c>
      <c r="F520" t="s">
        <v>45</v>
      </c>
      <c r="G520" t="s">
        <v>139</v>
      </c>
      <c r="H520" s="20" cm="1">
        <f t="array" ref="H520">INDEX(Financials!$B$5:$AI$260,FinancialWalk!K520,FinancialWalk!L520)</f>
        <v>113630.09842052052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Snowy Delayed</v>
      </c>
      <c r="C521" t="s">
        <v>65</v>
      </c>
      <c r="D521">
        <v>0.5</v>
      </c>
      <c r="E521" t="str">
        <f t="shared" si="72"/>
        <v>Cal-37</v>
      </c>
      <c r="F521" t="s">
        <v>45</v>
      </c>
      <c r="G521" t="s">
        <v>139</v>
      </c>
      <c r="H521" s="20" cm="1">
        <f t="array" ref="H521">INDEX(Financials!$B$5:$AI$260,FinancialWalk!K521,FinancialWalk!L521)</f>
        <v>113630.09842052052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Snowy Delayed</v>
      </c>
      <c r="C522" t="s">
        <v>65</v>
      </c>
      <c r="D522">
        <v>0.5</v>
      </c>
      <c r="E522" t="str">
        <f t="shared" si="72"/>
        <v>Cal-37</v>
      </c>
      <c r="F522" t="s">
        <v>45</v>
      </c>
      <c r="G522" t="s">
        <v>139</v>
      </c>
      <c r="H522" s="20" cm="1">
        <f t="array" ref="H522">INDEX(Financials!$B$5:$AI$260,FinancialWalk!K522,FinancialWalk!L522)</f>
        <v>113630.09842052052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Snowy Delayed</v>
      </c>
      <c r="C523" t="s">
        <v>65</v>
      </c>
      <c r="D523">
        <v>0.5</v>
      </c>
      <c r="E523" t="str">
        <f t="shared" si="72"/>
        <v>Cal-37</v>
      </c>
      <c r="F523" t="s">
        <v>45</v>
      </c>
      <c r="G523" t="s">
        <v>139</v>
      </c>
      <c r="H523" s="20" cm="1">
        <f t="array" ref="H523">INDEX(Financials!$B$5:$AI$260,FinancialWalk!K523,FinancialWalk!L523)</f>
        <v>113630.09842052052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Snowy Delayed</v>
      </c>
      <c r="C524" t="s">
        <v>65</v>
      </c>
      <c r="D524">
        <v>0.25</v>
      </c>
      <c r="E524" t="str">
        <f t="shared" si="72"/>
        <v>Cal-37</v>
      </c>
      <c r="F524" t="s">
        <v>45</v>
      </c>
      <c r="G524" t="s">
        <v>139</v>
      </c>
      <c r="H524" s="20" cm="1">
        <f t="array" ref="H524">INDEX(Financials!$B$5:$AI$260,FinancialWalk!K524,FinancialWalk!L524)</f>
        <v>47687960.734843068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Snowy Delayed</v>
      </c>
      <c r="C525" t="s">
        <v>65</v>
      </c>
      <c r="D525">
        <v>0.25</v>
      </c>
      <c r="E525" t="str">
        <f t="shared" si="72"/>
        <v>Cal-37</v>
      </c>
      <c r="F525" t="s">
        <v>45</v>
      </c>
      <c r="G525" t="s">
        <v>139</v>
      </c>
      <c r="H525" s="20" cm="1">
        <f t="array" ref="H525">INDEX(Financials!$B$5:$AI$260,FinancialWalk!K525,FinancialWalk!L525)</f>
        <v>47687960.734843068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Snowy Delayed</v>
      </c>
      <c r="C526" t="s">
        <v>65</v>
      </c>
      <c r="D526">
        <v>0.25</v>
      </c>
      <c r="E526" t="str">
        <f t="shared" si="72"/>
        <v>Cal-37</v>
      </c>
      <c r="F526" t="s">
        <v>45</v>
      </c>
      <c r="G526" t="s">
        <v>139</v>
      </c>
      <c r="H526" s="20" cm="1">
        <f t="array" ref="H526">INDEX(Financials!$B$5:$AI$260,FinancialWalk!K526,FinancialWalk!L526)</f>
        <v>47687960.734843068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Snowy Delayed</v>
      </c>
      <c r="C527" t="s">
        <v>65</v>
      </c>
      <c r="D527">
        <v>0.25</v>
      </c>
      <c r="E527" t="str">
        <f t="shared" si="72"/>
        <v>Cal-37</v>
      </c>
      <c r="F527" t="s">
        <v>45</v>
      </c>
      <c r="G527" t="s">
        <v>139</v>
      </c>
      <c r="H527" s="20" cm="1">
        <f t="array" ref="H527">INDEX(Financials!$B$5:$AI$260,FinancialWalk!K527,FinancialWalk!L527)</f>
        <v>47687960.734843068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Snowy Delayed</v>
      </c>
      <c r="C528" t="s">
        <v>65</v>
      </c>
      <c r="D528">
        <v>0.05</v>
      </c>
      <c r="E528" t="str">
        <f t="shared" si="72"/>
        <v>Cal-37</v>
      </c>
      <c r="F528" t="s">
        <v>45</v>
      </c>
      <c r="G528" t="s">
        <v>139</v>
      </c>
      <c r="H528" s="20" cm="1">
        <f t="array" ref="H528">INDEX(Financials!$B$5:$AI$260,FinancialWalk!K528,FinancialWalk!L528)</f>
        <v>68169698.820683539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Snowy Delayed</v>
      </c>
      <c r="C529" t="s">
        <v>65</v>
      </c>
      <c r="D529">
        <v>0.05</v>
      </c>
      <c r="E529" t="str">
        <f t="shared" si="72"/>
        <v>Cal-37</v>
      </c>
      <c r="F529" t="s">
        <v>45</v>
      </c>
      <c r="G529" t="s">
        <v>139</v>
      </c>
      <c r="H529" s="20" cm="1">
        <f t="array" ref="H529">INDEX(Financials!$B$5:$AI$260,FinancialWalk!K529,FinancialWalk!L529)</f>
        <v>68169698.820683539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Snowy Delayed</v>
      </c>
      <c r="C530" t="s">
        <v>65</v>
      </c>
      <c r="D530">
        <v>0.05</v>
      </c>
      <c r="E530" t="str">
        <f t="shared" si="72"/>
        <v>Cal-37</v>
      </c>
      <c r="F530" t="s">
        <v>45</v>
      </c>
      <c r="G530" t="s">
        <v>139</v>
      </c>
      <c r="H530" s="20" cm="1">
        <f t="array" ref="H530">INDEX(Financials!$B$5:$AI$260,FinancialWalk!K530,FinancialWalk!L530)</f>
        <v>68169698.820683539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Snowy Delayed</v>
      </c>
      <c r="C531" t="s">
        <v>65</v>
      </c>
      <c r="D531">
        <v>0</v>
      </c>
      <c r="E531" t="str">
        <f t="shared" si="72"/>
        <v>Cal-37</v>
      </c>
      <c r="F531" t="s">
        <v>45</v>
      </c>
      <c r="G531" t="s">
        <v>139</v>
      </c>
      <c r="H531" s="20" cm="1">
        <f t="array" ref="H531">INDEX(Financials!$B$5:$AI$260,FinancialWalk!K531,FinancialWalk!L531)</f>
        <v>90845305.253684506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Snowy Delayed</v>
      </c>
      <c r="C532" t="s">
        <v>65</v>
      </c>
      <c r="D532" t="s">
        <v>25</v>
      </c>
      <c r="E532" t="str">
        <f t="shared" si="72"/>
        <v>Cal-37</v>
      </c>
      <c r="F532" t="s">
        <v>45</v>
      </c>
      <c r="G532" t="s">
        <v>139</v>
      </c>
      <c r="H532" s="20" cm="1">
        <f t="array" ref="H532">INDEX(Financials!$B$5:$AI$260,FinancialWalk!K532,FinancialWalk!L532)</f>
        <v>3712987.5414952124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Snowy Delayed</v>
      </c>
      <c r="C533" t="s">
        <v>65</v>
      </c>
      <c r="D533">
        <v>1</v>
      </c>
      <c r="E533" t="s">
        <v>18</v>
      </c>
      <c r="F533" t="s">
        <v>35</v>
      </c>
      <c r="G533" t="s">
        <v>140</v>
      </c>
      <c r="H533" s="13" cm="1">
        <f t="array" ref="H533">INDEX(Financials!$B$5:$AI$260,FinancialWalk!K533,FinancialWalk!L533)</f>
        <v>-223063916.33216184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Snowy Delayed</v>
      </c>
      <c r="C534" t="s">
        <v>65</v>
      </c>
      <c r="D534">
        <v>0.95</v>
      </c>
      <c r="E534" t="str">
        <f>E533</f>
        <v>Cal-37</v>
      </c>
      <c r="F534" t="s">
        <v>35</v>
      </c>
      <c r="G534" t="s">
        <v>140</v>
      </c>
      <c r="H534" s="13" cm="1">
        <f t="array" ref="H534">INDEX(Financials!$B$5:$AI$260,FinancialWalk!K534,FinancialWalk!L534)</f>
        <v>-96581470.204444274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Snowy Delayed</v>
      </c>
      <c r="C535" t="s">
        <v>65</v>
      </c>
      <c r="D535">
        <v>0.95</v>
      </c>
      <c r="E535" t="str">
        <f t="shared" ref="E535:E554" si="75">E534</f>
        <v>Cal-37</v>
      </c>
      <c r="F535" t="s">
        <v>35</v>
      </c>
      <c r="G535" t="s">
        <v>140</v>
      </c>
      <c r="H535" s="13" cm="1">
        <f t="array" ref="H535">INDEX(Financials!$B$5:$AI$260,FinancialWalk!K535,FinancialWalk!L535)</f>
        <v>-96581470.204444274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Snowy Delayed</v>
      </c>
      <c r="C536" t="s">
        <v>65</v>
      </c>
      <c r="D536">
        <v>0.95</v>
      </c>
      <c r="E536" t="str">
        <f t="shared" si="75"/>
        <v>Cal-37</v>
      </c>
      <c r="F536" t="s">
        <v>35</v>
      </c>
      <c r="G536" t="s">
        <v>140</v>
      </c>
      <c r="H536" s="13" cm="1">
        <f t="array" ref="H536">INDEX(Financials!$B$5:$AI$260,FinancialWalk!K536,FinancialWalk!L536)</f>
        <v>-96581470.204444274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Snowy Delayed</v>
      </c>
      <c r="C537" t="s">
        <v>65</v>
      </c>
      <c r="D537">
        <v>0.75</v>
      </c>
      <c r="E537" t="str">
        <f t="shared" si="75"/>
        <v>Cal-37</v>
      </c>
      <c r="F537" t="s">
        <v>35</v>
      </c>
      <c r="G537" t="s">
        <v>140</v>
      </c>
      <c r="H537" s="13" cm="1">
        <f t="array" ref="H537">INDEX(Financials!$B$5:$AI$260,FinancialWalk!K537,FinancialWalk!L537)</f>
        <v>-41175105.975920253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Snowy Delayed</v>
      </c>
      <c r="C538" t="s">
        <v>65</v>
      </c>
      <c r="D538">
        <v>0.75</v>
      </c>
      <c r="E538" t="str">
        <f t="shared" si="75"/>
        <v>Cal-37</v>
      </c>
      <c r="F538" t="s">
        <v>35</v>
      </c>
      <c r="G538" t="s">
        <v>140</v>
      </c>
      <c r="H538" s="13" cm="1">
        <f t="array" ref="H538">INDEX(Financials!$B$5:$AI$260,FinancialWalk!K538,FinancialWalk!L538)</f>
        <v>-41175105.975920253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Snowy Delayed</v>
      </c>
      <c r="C539" t="s">
        <v>65</v>
      </c>
      <c r="D539">
        <v>0.75</v>
      </c>
      <c r="E539" t="str">
        <f t="shared" si="75"/>
        <v>Cal-37</v>
      </c>
      <c r="F539" t="s">
        <v>35</v>
      </c>
      <c r="G539" t="s">
        <v>140</v>
      </c>
      <c r="H539" s="13" cm="1">
        <f t="array" ref="H539">INDEX(Financials!$B$5:$AI$260,FinancialWalk!K539,FinancialWalk!L539)</f>
        <v>-41175105.975920253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Snowy Delayed</v>
      </c>
      <c r="C540" t="s">
        <v>65</v>
      </c>
      <c r="D540">
        <v>0.75</v>
      </c>
      <c r="E540" t="str">
        <f t="shared" si="75"/>
        <v>Cal-37</v>
      </c>
      <c r="F540" t="s">
        <v>35</v>
      </c>
      <c r="G540" t="s">
        <v>140</v>
      </c>
      <c r="H540" s="13" cm="1">
        <f t="array" ref="H540">INDEX(Financials!$B$5:$AI$260,FinancialWalk!K540,FinancialWalk!L540)</f>
        <v>-41175105.975920253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Snowy Delayed</v>
      </c>
      <c r="C541" t="s">
        <v>65</v>
      </c>
      <c r="D541">
        <v>0.5</v>
      </c>
      <c r="E541" t="str">
        <f t="shared" si="75"/>
        <v>Cal-37</v>
      </c>
      <c r="F541" t="s">
        <v>35</v>
      </c>
      <c r="G541" t="s">
        <v>140</v>
      </c>
      <c r="H541" s="13" cm="1">
        <f t="array" ref="H541">INDEX(Financials!$B$5:$AI$260,FinancialWalk!K541,FinancialWalk!L541)</f>
        <v>113630.09842052052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Snowy Delayed</v>
      </c>
      <c r="C542" t="s">
        <v>65</v>
      </c>
      <c r="D542">
        <v>0.5</v>
      </c>
      <c r="E542" t="str">
        <f t="shared" si="75"/>
        <v>Cal-37</v>
      </c>
      <c r="F542" t="s">
        <v>35</v>
      </c>
      <c r="G542" t="s">
        <v>140</v>
      </c>
      <c r="H542" s="13" cm="1">
        <f t="array" ref="H542">INDEX(Financials!$B$5:$AI$260,FinancialWalk!K542,FinancialWalk!L542)</f>
        <v>113630.09842052052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Snowy Delayed</v>
      </c>
      <c r="C543" t="s">
        <v>65</v>
      </c>
      <c r="D543">
        <v>0.5</v>
      </c>
      <c r="E543" t="str">
        <f t="shared" si="75"/>
        <v>Cal-37</v>
      </c>
      <c r="F543" t="s">
        <v>35</v>
      </c>
      <c r="G543" t="s">
        <v>140</v>
      </c>
      <c r="H543" s="13" cm="1">
        <f t="array" ref="H543">INDEX(Financials!$B$5:$AI$260,FinancialWalk!K543,FinancialWalk!L543)</f>
        <v>113630.09842052052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Snowy Delayed</v>
      </c>
      <c r="C544" t="s">
        <v>65</v>
      </c>
      <c r="D544">
        <v>0.5</v>
      </c>
      <c r="E544" t="str">
        <f t="shared" si="75"/>
        <v>Cal-37</v>
      </c>
      <c r="F544" t="s">
        <v>35</v>
      </c>
      <c r="G544" t="s">
        <v>140</v>
      </c>
      <c r="H544" s="13" cm="1">
        <f t="array" ref="H544">INDEX(Financials!$B$5:$AI$260,FinancialWalk!K544,FinancialWalk!L544)</f>
        <v>113630.09842052052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Snowy Delayed</v>
      </c>
      <c r="C545" t="s">
        <v>65</v>
      </c>
      <c r="D545">
        <v>0.5</v>
      </c>
      <c r="E545" t="str">
        <f t="shared" si="75"/>
        <v>Cal-37</v>
      </c>
      <c r="F545" t="s">
        <v>35</v>
      </c>
      <c r="G545" t="s">
        <v>140</v>
      </c>
      <c r="H545" s="13" cm="1">
        <f t="array" ref="H545">INDEX(Financials!$B$5:$AI$260,FinancialWalk!K545,FinancialWalk!L545)</f>
        <v>113630.09842052052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Snowy Delayed</v>
      </c>
      <c r="C546" t="s">
        <v>65</v>
      </c>
      <c r="D546">
        <v>0.25</v>
      </c>
      <c r="E546" t="str">
        <f t="shared" si="75"/>
        <v>Cal-37</v>
      </c>
      <c r="F546" t="s">
        <v>35</v>
      </c>
      <c r="G546" t="s">
        <v>140</v>
      </c>
      <c r="H546" s="13" cm="1">
        <f t="array" ref="H546">INDEX(Financials!$B$5:$AI$260,FinancialWalk!K546,FinancialWalk!L546)</f>
        <v>47687960.734843068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Snowy Delayed</v>
      </c>
      <c r="C547" t="s">
        <v>65</v>
      </c>
      <c r="D547">
        <v>0.25</v>
      </c>
      <c r="E547" t="str">
        <f t="shared" si="75"/>
        <v>Cal-37</v>
      </c>
      <c r="F547" t="s">
        <v>35</v>
      </c>
      <c r="G547" t="s">
        <v>140</v>
      </c>
      <c r="H547" s="13" cm="1">
        <f t="array" ref="H547">INDEX(Financials!$B$5:$AI$260,FinancialWalk!K547,FinancialWalk!L547)</f>
        <v>47687960.734843068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Snowy Delayed</v>
      </c>
      <c r="C548" t="s">
        <v>65</v>
      </c>
      <c r="D548">
        <v>0.25</v>
      </c>
      <c r="E548" t="str">
        <f t="shared" si="75"/>
        <v>Cal-37</v>
      </c>
      <c r="F548" t="s">
        <v>35</v>
      </c>
      <c r="G548" t="s">
        <v>140</v>
      </c>
      <c r="H548" s="13" cm="1">
        <f t="array" ref="H548">INDEX(Financials!$B$5:$AI$260,FinancialWalk!K548,FinancialWalk!L548)</f>
        <v>47687960.734843068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Snowy Delayed</v>
      </c>
      <c r="C549" t="s">
        <v>65</v>
      </c>
      <c r="D549">
        <v>0.25</v>
      </c>
      <c r="E549" t="str">
        <f t="shared" si="75"/>
        <v>Cal-37</v>
      </c>
      <c r="F549" t="s">
        <v>35</v>
      </c>
      <c r="G549" t="s">
        <v>140</v>
      </c>
      <c r="H549" s="13" cm="1">
        <f t="array" ref="H549">INDEX(Financials!$B$5:$AI$260,FinancialWalk!K549,FinancialWalk!L549)</f>
        <v>47687960.734843068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Snowy Delayed</v>
      </c>
      <c r="C550" t="s">
        <v>65</v>
      </c>
      <c r="D550">
        <v>0.05</v>
      </c>
      <c r="E550" t="str">
        <f t="shared" si="75"/>
        <v>Cal-37</v>
      </c>
      <c r="F550" t="s">
        <v>35</v>
      </c>
      <c r="G550" t="s">
        <v>140</v>
      </c>
      <c r="H550" s="13" cm="1">
        <f t="array" ref="H550">INDEX(Financials!$B$5:$AI$260,FinancialWalk!K550,FinancialWalk!L550)</f>
        <v>110207679.76010506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Snowy Delayed</v>
      </c>
      <c r="C551" t="s">
        <v>65</v>
      </c>
      <c r="D551">
        <v>0.05</v>
      </c>
      <c r="E551" t="str">
        <f t="shared" si="75"/>
        <v>Cal-37</v>
      </c>
      <c r="F551" t="s">
        <v>35</v>
      </c>
      <c r="G551" t="s">
        <v>140</v>
      </c>
      <c r="H551" s="13" cm="1">
        <f t="array" ref="H551">INDEX(Financials!$B$5:$AI$260,FinancialWalk!K551,FinancialWalk!L551)</f>
        <v>110207679.76010506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Snowy Delayed</v>
      </c>
      <c r="C552" t="s">
        <v>65</v>
      </c>
      <c r="D552">
        <v>0.05</v>
      </c>
      <c r="E552" t="str">
        <f t="shared" si="75"/>
        <v>Cal-37</v>
      </c>
      <c r="F552" t="s">
        <v>35</v>
      </c>
      <c r="G552" t="s">
        <v>140</v>
      </c>
      <c r="H552" s="13" cm="1">
        <f t="array" ref="H552">INDEX(Financials!$B$5:$AI$260,FinancialWalk!K552,FinancialWalk!L552)</f>
        <v>110207679.76010506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Snowy Delayed</v>
      </c>
      <c r="C553" t="s">
        <v>65</v>
      </c>
      <c r="D553">
        <v>0</v>
      </c>
      <c r="E553" t="str">
        <f t="shared" si="75"/>
        <v>Cal-37</v>
      </c>
      <c r="F553" t="s">
        <v>35</v>
      </c>
      <c r="G553" t="s">
        <v>140</v>
      </c>
      <c r="H553" s="13" cm="1">
        <f t="array" ref="H553">INDEX(Financials!$B$5:$AI$260,FinancialWalk!K553,FinancialWalk!L553)</f>
        <v>158979284.19394788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Snowy Delayed</v>
      </c>
      <c r="C554" t="s">
        <v>65</v>
      </c>
      <c r="D554" t="s">
        <v>25</v>
      </c>
      <c r="E554" t="str">
        <f t="shared" si="75"/>
        <v>Cal-37</v>
      </c>
      <c r="F554" t="s">
        <v>35</v>
      </c>
      <c r="G554" t="s">
        <v>140</v>
      </c>
      <c r="H554" s="13" cm="1">
        <f t="array" ref="H554">INDEX(Financials!$B$5:$AI$260,FinancialWalk!K554,FinancialWalk!L554)</f>
        <v>3712987.5414952124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Snowy Delayed</v>
      </c>
      <c r="C555" t="s">
        <v>65</v>
      </c>
      <c r="D555">
        <v>1</v>
      </c>
      <c r="E555" t="s">
        <v>18</v>
      </c>
      <c r="F555" t="s">
        <v>45</v>
      </c>
      <c r="G555" t="s">
        <v>140</v>
      </c>
      <c r="H555" s="13" cm="1">
        <f t="array" ref="H555">INDEX(Financials!$B$5:$AI$260,FinancialWalk!K555,FinancialWalk!L555)</f>
        <v>-223063916.33216184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Snowy Delayed</v>
      </c>
      <c r="C556" t="s">
        <v>65</v>
      </c>
      <c r="D556">
        <v>0.95</v>
      </c>
      <c r="E556" t="str">
        <f>E555</f>
        <v>Cal-37</v>
      </c>
      <c r="F556" t="s">
        <v>45</v>
      </c>
      <c r="G556" t="s">
        <v>140</v>
      </c>
      <c r="H556" s="13" cm="1">
        <f t="array" ref="H556">INDEX(Financials!$B$5:$AI$260,FinancialWalk!K556,FinancialWalk!L556)</f>
        <v>-96581470.204444274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Snowy Delayed</v>
      </c>
      <c r="C557" t="s">
        <v>65</v>
      </c>
      <c r="D557">
        <v>0.95</v>
      </c>
      <c r="E557" t="str">
        <f t="shared" ref="E557:E584" si="77">E556</f>
        <v>Cal-37</v>
      </c>
      <c r="F557" t="s">
        <v>45</v>
      </c>
      <c r="G557" t="s">
        <v>140</v>
      </c>
      <c r="H557" s="13" cm="1">
        <f t="array" ref="H557">INDEX(Financials!$B$5:$AI$260,FinancialWalk!K557,FinancialWalk!L557)</f>
        <v>-96581470.204444274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Snowy Delayed</v>
      </c>
      <c r="C558" t="s">
        <v>65</v>
      </c>
      <c r="D558">
        <v>0.95</v>
      </c>
      <c r="E558" t="str">
        <f t="shared" si="77"/>
        <v>Cal-37</v>
      </c>
      <c r="F558" t="s">
        <v>45</v>
      </c>
      <c r="G558" t="s">
        <v>140</v>
      </c>
      <c r="H558" s="13" cm="1">
        <f t="array" ref="H558">INDEX(Financials!$B$5:$AI$260,FinancialWalk!K558,FinancialWalk!L558)</f>
        <v>-96581470.204444274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Snowy Delayed</v>
      </c>
      <c r="C559" t="s">
        <v>65</v>
      </c>
      <c r="D559">
        <v>0.75</v>
      </c>
      <c r="E559" t="str">
        <f t="shared" si="77"/>
        <v>Cal-37</v>
      </c>
      <c r="F559" t="s">
        <v>45</v>
      </c>
      <c r="G559" t="s">
        <v>140</v>
      </c>
      <c r="H559" s="13" cm="1">
        <f t="array" ref="H559">INDEX(Financials!$B$5:$AI$260,FinancialWalk!K559,FinancialWalk!L559)</f>
        <v>-41175105.975920253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Snowy Delayed</v>
      </c>
      <c r="C560" t="s">
        <v>65</v>
      </c>
      <c r="D560">
        <v>0.75</v>
      </c>
      <c r="E560" t="str">
        <f t="shared" si="77"/>
        <v>Cal-37</v>
      </c>
      <c r="F560" t="s">
        <v>45</v>
      </c>
      <c r="G560" t="s">
        <v>140</v>
      </c>
      <c r="H560" s="13" cm="1">
        <f t="array" ref="H560">INDEX(Financials!$B$5:$AI$260,FinancialWalk!K560,FinancialWalk!L560)</f>
        <v>-41175105.975920253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Snowy Delayed</v>
      </c>
      <c r="C561" t="s">
        <v>65</v>
      </c>
      <c r="D561">
        <v>0.75</v>
      </c>
      <c r="E561" t="str">
        <f t="shared" si="77"/>
        <v>Cal-37</v>
      </c>
      <c r="F561" t="s">
        <v>45</v>
      </c>
      <c r="G561" t="s">
        <v>140</v>
      </c>
      <c r="H561" s="13" cm="1">
        <f t="array" ref="H561">INDEX(Financials!$B$5:$AI$260,FinancialWalk!K561,FinancialWalk!L561)</f>
        <v>-41175105.975920253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Snowy Delayed</v>
      </c>
      <c r="C562" t="s">
        <v>65</v>
      </c>
      <c r="D562">
        <v>0.75</v>
      </c>
      <c r="E562" t="str">
        <f t="shared" si="77"/>
        <v>Cal-37</v>
      </c>
      <c r="F562" t="s">
        <v>45</v>
      </c>
      <c r="G562" t="s">
        <v>140</v>
      </c>
      <c r="H562" s="13" cm="1">
        <f t="array" ref="H562">INDEX(Financials!$B$5:$AI$260,FinancialWalk!K562,FinancialWalk!L562)</f>
        <v>-41175105.975920253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Snowy Delayed</v>
      </c>
      <c r="C563" t="s">
        <v>65</v>
      </c>
      <c r="D563">
        <v>0.5</v>
      </c>
      <c r="E563" t="str">
        <f t="shared" si="77"/>
        <v>Cal-37</v>
      </c>
      <c r="F563" t="s">
        <v>45</v>
      </c>
      <c r="G563" t="s">
        <v>140</v>
      </c>
      <c r="H563" s="13" cm="1">
        <f t="array" ref="H563">INDEX(Financials!$B$5:$AI$260,FinancialWalk!K563,FinancialWalk!L563)</f>
        <v>113630.09842052052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Snowy Delayed</v>
      </c>
      <c r="C564" t="s">
        <v>65</v>
      </c>
      <c r="D564">
        <v>0.5</v>
      </c>
      <c r="E564" t="str">
        <f t="shared" si="77"/>
        <v>Cal-37</v>
      </c>
      <c r="F564" t="s">
        <v>45</v>
      </c>
      <c r="G564" t="s">
        <v>140</v>
      </c>
      <c r="H564" s="13" cm="1">
        <f t="array" ref="H564">INDEX(Financials!$B$5:$AI$260,FinancialWalk!K564,FinancialWalk!L564)</f>
        <v>113630.09842052052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Snowy Delayed</v>
      </c>
      <c r="C565" t="s">
        <v>65</v>
      </c>
      <c r="D565">
        <v>0.5</v>
      </c>
      <c r="E565" t="str">
        <f t="shared" si="77"/>
        <v>Cal-37</v>
      </c>
      <c r="F565" t="s">
        <v>45</v>
      </c>
      <c r="G565" t="s">
        <v>140</v>
      </c>
      <c r="H565" s="13" cm="1">
        <f t="array" ref="H565">INDEX(Financials!$B$5:$AI$260,FinancialWalk!K565,FinancialWalk!L565)</f>
        <v>113630.09842052052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Snowy Delayed</v>
      </c>
      <c r="C566" t="s">
        <v>65</v>
      </c>
      <c r="D566">
        <v>0.5</v>
      </c>
      <c r="E566" t="str">
        <f t="shared" si="77"/>
        <v>Cal-37</v>
      </c>
      <c r="F566" t="s">
        <v>45</v>
      </c>
      <c r="G566" t="s">
        <v>140</v>
      </c>
      <c r="H566" s="13" cm="1">
        <f t="array" ref="H566">INDEX(Financials!$B$5:$AI$260,FinancialWalk!K566,FinancialWalk!L566)</f>
        <v>113630.09842052052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Snowy Delayed</v>
      </c>
      <c r="C567" t="s">
        <v>65</v>
      </c>
      <c r="D567">
        <v>0.5</v>
      </c>
      <c r="E567" t="str">
        <f t="shared" si="77"/>
        <v>Cal-37</v>
      </c>
      <c r="F567" t="s">
        <v>45</v>
      </c>
      <c r="G567" t="s">
        <v>140</v>
      </c>
      <c r="H567" s="13" cm="1">
        <f t="array" ref="H567">INDEX(Financials!$B$5:$AI$260,FinancialWalk!K567,FinancialWalk!L567)</f>
        <v>113630.09842052052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Snowy Delayed</v>
      </c>
      <c r="C568" t="s">
        <v>65</v>
      </c>
      <c r="D568">
        <v>0.25</v>
      </c>
      <c r="E568" t="str">
        <f t="shared" si="77"/>
        <v>Cal-37</v>
      </c>
      <c r="F568" t="s">
        <v>45</v>
      </c>
      <c r="G568" t="s">
        <v>140</v>
      </c>
      <c r="H568" s="13" cm="1">
        <f t="array" ref="H568">INDEX(Financials!$B$5:$AI$260,FinancialWalk!K568,FinancialWalk!L568)</f>
        <v>47687960.734843068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Snowy Delayed</v>
      </c>
      <c r="C569" t="s">
        <v>65</v>
      </c>
      <c r="D569">
        <v>0.25</v>
      </c>
      <c r="E569" t="str">
        <f t="shared" si="77"/>
        <v>Cal-37</v>
      </c>
      <c r="F569" t="s">
        <v>45</v>
      </c>
      <c r="G569" t="s">
        <v>140</v>
      </c>
      <c r="H569" s="13" cm="1">
        <f t="array" ref="H569">INDEX(Financials!$B$5:$AI$260,FinancialWalk!K569,FinancialWalk!L569)</f>
        <v>47687960.734843068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Snowy Delayed</v>
      </c>
      <c r="C570" t="s">
        <v>65</v>
      </c>
      <c r="D570">
        <v>0.25</v>
      </c>
      <c r="E570" t="str">
        <f t="shared" si="77"/>
        <v>Cal-37</v>
      </c>
      <c r="F570" t="s">
        <v>45</v>
      </c>
      <c r="G570" t="s">
        <v>140</v>
      </c>
      <c r="H570" s="13" cm="1">
        <f t="array" ref="H570">INDEX(Financials!$B$5:$AI$260,FinancialWalk!K570,FinancialWalk!L570)</f>
        <v>47687960.734843068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Snowy Delayed</v>
      </c>
      <c r="C571" t="s">
        <v>65</v>
      </c>
      <c r="D571">
        <v>0.25</v>
      </c>
      <c r="E571" t="str">
        <f t="shared" si="77"/>
        <v>Cal-37</v>
      </c>
      <c r="F571" t="s">
        <v>45</v>
      </c>
      <c r="G571" t="s">
        <v>140</v>
      </c>
      <c r="H571" s="13" cm="1">
        <f t="array" ref="H571">INDEX(Financials!$B$5:$AI$260,FinancialWalk!K571,FinancialWalk!L571)</f>
        <v>47687960.734843068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Snowy Delayed</v>
      </c>
      <c r="C572" t="s">
        <v>65</v>
      </c>
      <c r="D572">
        <v>0.05</v>
      </c>
      <c r="E572" t="str">
        <f t="shared" si="77"/>
        <v>Cal-37</v>
      </c>
      <c r="F572" t="s">
        <v>45</v>
      </c>
      <c r="G572" t="s">
        <v>140</v>
      </c>
      <c r="H572" s="13" cm="1">
        <f t="array" ref="H572">INDEX(Financials!$B$5:$AI$260,FinancialWalk!K572,FinancialWalk!L572)</f>
        <v>68169698.820683539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Snowy Delayed</v>
      </c>
      <c r="C573" t="s">
        <v>65</v>
      </c>
      <c r="D573">
        <v>0.05</v>
      </c>
      <c r="E573" t="str">
        <f t="shared" si="77"/>
        <v>Cal-37</v>
      </c>
      <c r="F573" t="s">
        <v>45</v>
      </c>
      <c r="G573" t="s">
        <v>140</v>
      </c>
      <c r="H573" s="13" cm="1">
        <f t="array" ref="H573">INDEX(Financials!$B$5:$AI$260,FinancialWalk!K573,FinancialWalk!L573)</f>
        <v>68169698.820683539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Snowy Delayed</v>
      </c>
      <c r="C574" t="s">
        <v>65</v>
      </c>
      <c r="D574">
        <v>0.05</v>
      </c>
      <c r="E574" t="str">
        <f t="shared" si="77"/>
        <v>Cal-37</v>
      </c>
      <c r="F574" t="s">
        <v>45</v>
      </c>
      <c r="G574" t="s">
        <v>140</v>
      </c>
      <c r="H574" s="13" cm="1">
        <f t="array" ref="H574">INDEX(Financials!$B$5:$AI$260,FinancialWalk!K574,FinancialWalk!L574)</f>
        <v>68169698.820683539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Snowy Delayed</v>
      </c>
      <c r="C575" t="s">
        <v>65</v>
      </c>
      <c r="D575">
        <v>0</v>
      </c>
      <c r="E575" t="str">
        <f t="shared" si="77"/>
        <v>Cal-37</v>
      </c>
      <c r="F575" t="s">
        <v>45</v>
      </c>
      <c r="G575" t="s">
        <v>140</v>
      </c>
      <c r="H575" s="13" cm="1">
        <f t="array" ref="H575">INDEX(Financials!$B$5:$AI$260,FinancialWalk!K575,FinancialWalk!L575)</f>
        <v>90845305.253684506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Snowy Delayed</v>
      </c>
      <c r="C576" t="s">
        <v>65</v>
      </c>
      <c r="D576" t="s">
        <v>25</v>
      </c>
      <c r="E576" t="str">
        <f t="shared" si="77"/>
        <v>Cal-37</v>
      </c>
      <c r="F576" t="s">
        <v>45</v>
      </c>
      <c r="G576" t="s">
        <v>140</v>
      </c>
      <c r="H576" s="13" cm="1">
        <f t="array" ref="H576">INDEX(Financials!$B$5:$AI$260,FinancialWalk!K576,FinancialWalk!L576)</f>
        <v>3712987.5414952124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Snowy Delayed</v>
      </c>
      <c r="C577" t="s">
        <v>65</v>
      </c>
      <c r="D577">
        <v>1</v>
      </c>
      <c r="E577" t="str">
        <f t="shared" si="77"/>
        <v>Cal-37</v>
      </c>
      <c r="F577" t="s">
        <v>35</v>
      </c>
      <c r="G577" t="str">
        <f>$U$26&amp;" (MWh)"</f>
        <v>Merchant NPV (MWh)</v>
      </c>
      <c r="H577" s="123" cm="1">
        <f t="array" ref="H577">INDEX($U$27:$Y$34,K577,L577)</f>
        <v>30.298816560068527</v>
      </c>
      <c r="K577">
        <v>1</v>
      </c>
      <c r="L577">
        <v>1</v>
      </c>
    </row>
    <row r="578" spans="2:12" x14ac:dyDescent="0.3">
      <c r="B578" t="str">
        <f t="shared" si="76"/>
        <v>Snowy Delayed</v>
      </c>
      <c r="C578" t="s">
        <v>65</v>
      </c>
      <c r="D578">
        <v>0.95</v>
      </c>
      <c r="E578" t="str">
        <f t="shared" si="77"/>
        <v>Cal-37</v>
      </c>
      <c r="F578" t="s">
        <v>35</v>
      </c>
      <c r="G578" t="str">
        <f t="shared" ref="G578:G584" si="78">$U$26&amp;" (MWh)"</f>
        <v>Merchant NPV (MWh)</v>
      </c>
      <c r="H578" s="123" cm="1">
        <f t="array" ref="H578">INDEX($U$27:$Y$34,K578,L578)</f>
        <v>18.190270881366857</v>
      </c>
      <c r="K578">
        <v>2</v>
      </c>
      <c r="L578">
        <v>1</v>
      </c>
    </row>
    <row r="579" spans="2:12" x14ac:dyDescent="0.3">
      <c r="B579" t="str">
        <f t="shared" si="76"/>
        <v>Snowy Delayed</v>
      </c>
      <c r="C579" t="s">
        <v>65</v>
      </c>
      <c r="D579">
        <v>0.75</v>
      </c>
      <c r="E579" t="str">
        <f t="shared" si="77"/>
        <v>Cal-37</v>
      </c>
      <c r="F579" t="s">
        <v>35</v>
      </c>
      <c r="G579" t="str">
        <f t="shared" si="78"/>
        <v>Merchant NPV (MWh)</v>
      </c>
      <c r="H579" s="123" cm="1">
        <f t="array" ref="H579">INDEX($U$27:$Y$34,K579,L579)</f>
        <v>10.974817492568112</v>
      </c>
      <c r="K579">
        <v>3</v>
      </c>
      <c r="L579">
        <v>1</v>
      </c>
    </row>
    <row r="580" spans="2:12" x14ac:dyDescent="0.3">
      <c r="B580" t="str">
        <f t="shared" si="76"/>
        <v>Snowy Delayed</v>
      </c>
      <c r="C580" t="s">
        <v>65</v>
      </c>
      <c r="D580">
        <v>0.5</v>
      </c>
      <c r="E580" t="str">
        <f t="shared" si="77"/>
        <v>Cal-37</v>
      </c>
      <c r="F580" t="s">
        <v>35</v>
      </c>
      <c r="G580" t="str">
        <f t="shared" si="78"/>
        <v>Merchant NPV (MWh)</v>
      </c>
      <c r="H580" s="123" cm="1">
        <f t="array" ref="H580">INDEX($U$27:$Y$34,K580,L580)</f>
        <v>5.6109422882380189</v>
      </c>
      <c r="K580">
        <v>4</v>
      </c>
      <c r="L580">
        <v>1</v>
      </c>
    </row>
    <row r="581" spans="2:12" x14ac:dyDescent="0.3">
      <c r="B581" t="str">
        <f t="shared" si="76"/>
        <v>Snowy Delayed</v>
      </c>
      <c r="C581" t="s">
        <v>65</v>
      </c>
      <c r="D581">
        <v>0.25</v>
      </c>
      <c r="E581" t="str">
        <f t="shared" si="77"/>
        <v>Cal-37</v>
      </c>
      <c r="F581" t="s">
        <v>35</v>
      </c>
      <c r="G581" t="str">
        <f t="shared" si="78"/>
        <v>Merchant NPV (MWh)</v>
      </c>
      <c r="H581" s="123" cm="1">
        <f t="array" ref="H581">INDEX($U$27:$Y$34,K581,L581)</f>
        <v>-1.1663136777925436</v>
      </c>
      <c r="K581">
        <v>5</v>
      </c>
      <c r="L581">
        <v>1</v>
      </c>
    </row>
    <row r="582" spans="2:12" x14ac:dyDescent="0.3">
      <c r="B582" t="str">
        <f t="shared" si="76"/>
        <v>Snowy Delayed</v>
      </c>
      <c r="C582" t="s">
        <v>65</v>
      </c>
      <c r="D582">
        <v>0.05</v>
      </c>
      <c r="E582" t="str">
        <f t="shared" si="77"/>
        <v>Cal-37</v>
      </c>
      <c r="F582" t="s">
        <v>35</v>
      </c>
      <c r="G582" t="str">
        <f t="shared" si="78"/>
        <v>Merchant NPV (MWh)</v>
      </c>
      <c r="H582" s="123" cm="1">
        <f t="array" ref="H582">INDEX($U$27:$Y$34,K582,L582)</f>
        <v>-12.486987558788599</v>
      </c>
      <c r="K582">
        <v>6</v>
      </c>
      <c r="L582">
        <v>1</v>
      </c>
    </row>
    <row r="583" spans="2:12" x14ac:dyDescent="0.3">
      <c r="B583" t="str">
        <f t="shared" si="76"/>
        <v>Snowy Delayed</v>
      </c>
      <c r="C583" t="s">
        <v>65</v>
      </c>
      <c r="D583">
        <v>0</v>
      </c>
      <c r="E583" t="str">
        <f t="shared" si="77"/>
        <v>Cal-37</v>
      </c>
      <c r="F583" t="s">
        <v>35</v>
      </c>
      <c r="G583" t="str">
        <f t="shared" si="78"/>
        <v>Merchant NPV (MWh)</v>
      </c>
      <c r="H583" s="123" cm="1">
        <f t="array" ref="H583">INDEX($U$27:$Y$34,K583,L583)</f>
        <v>-36.202938243581229</v>
      </c>
      <c r="K583">
        <v>7</v>
      </c>
      <c r="L583">
        <v>1</v>
      </c>
    </row>
    <row r="584" spans="2:12" x14ac:dyDescent="0.3">
      <c r="B584" t="str">
        <f t="shared" si="76"/>
        <v>Snowy Delayed</v>
      </c>
      <c r="C584" t="s">
        <v>65</v>
      </c>
      <c r="D584" t="s">
        <v>25</v>
      </c>
      <c r="E584" t="str">
        <f t="shared" si="77"/>
        <v>Cal-37</v>
      </c>
      <c r="F584" t="s">
        <v>35</v>
      </c>
      <c r="G584" t="str">
        <f t="shared" si="78"/>
        <v>Merchant NPV (MWh)</v>
      </c>
      <c r="H584" s="123" cm="1">
        <f t="array" ref="H584">INDEX($U$27:$Y$34,K584,L584)</f>
        <v>5.6646530533014472</v>
      </c>
      <c r="K584">
        <v>8</v>
      </c>
      <c r="L584">
        <v>1</v>
      </c>
    </row>
    <row r="585" spans="2:12" x14ac:dyDescent="0.3">
      <c r="B585" t="str">
        <f>$B$2</f>
        <v>Snowy Delayed</v>
      </c>
      <c r="C585" t="s">
        <v>65</v>
      </c>
      <c r="D585">
        <v>1</v>
      </c>
      <c r="E585" t="s">
        <v>18</v>
      </c>
      <c r="F585" t="s">
        <v>35</v>
      </c>
      <c r="G585" t="str">
        <f>$V$26&amp;" (MWh)"</f>
        <v>PPA NPV (MWh)</v>
      </c>
      <c r="H585" s="123" cm="1">
        <f t="array" ref="H585">INDEX($U$27:$Y$34,K585,L585)</f>
        <v>28.13727376608368</v>
      </c>
      <c r="K585">
        <f>K577</f>
        <v>1</v>
      </c>
      <c r="L585">
        <f>L577+1</f>
        <v>2</v>
      </c>
    </row>
    <row r="586" spans="2:12" x14ac:dyDescent="0.3">
      <c r="B586" t="str">
        <f>B585</f>
        <v>Snowy Delayed</v>
      </c>
      <c r="C586" t="s">
        <v>65</v>
      </c>
      <c r="D586">
        <v>0.95</v>
      </c>
      <c r="E586" t="str">
        <f>E585</f>
        <v>Cal-37</v>
      </c>
      <c r="F586" t="s">
        <v>35</v>
      </c>
      <c r="G586" t="str">
        <f t="shared" ref="G586:G592" si="79">$V$26&amp;" (MWh)"</f>
        <v>PPA NPV (MWh)</v>
      </c>
      <c r="H586" s="123" cm="1">
        <f t="array" ref="H586">INDEX($U$27:$Y$34,K586,L586)</f>
        <v>17.286615020525836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Snowy Delayed</v>
      </c>
      <c r="C587" t="s">
        <v>65</v>
      </c>
      <c r="D587">
        <v>0.75</v>
      </c>
      <c r="E587" t="str">
        <f t="shared" ref="E587:E600" si="83">E586</f>
        <v>Cal-37</v>
      </c>
      <c r="F587" t="s">
        <v>35</v>
      </c>
      <c r="G587" t="str">
        <f t="shared" si="79"/>
        <v>PPA NPV (MWh)</v>
      </c>
      <c r="H587" s="123" cm="1">
        <f t="array" ref="H587">INDEX($U$27:$Y$34,K587,L587)</f>
        <v>11.665899388802467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Snowy Delayed</v>
      </c>
      <c r="C588" t="s">
        <v>65</v>
      </c>
      <c r="D588">
        <v>0.5</v>
      </c>
      <c r="E588" t="str">
        <f t="shared" si="83"/>
        <v>Cal-37</v>
      </c>
      <c r="F588" t="s">
        <v>35</v>
      </c>
      <c r="G588" t="str">
        <f t="shared" si="79"/>
        <v>PPA NPV (MWh)</v>
      </c>
      <c r="H588" s="123" cm="1">
        <f t="array" ref="H588">INDEX($U$27:$Y$34,K588,L588)</f>
        <v>6.952384530767306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Snowy Delayed</v>
      </c>
      <c r="C589" t="s">
        <v>65</v>
      </c>
      <c r="D589">
        <v>0.25</v>
      </c>
      <c r="E589" t="str">
        <f t="shared" si="83"/>
        <v>Cal-37</v>
      </c>
      <c r="F589" t="s">
        <v>35</v>
      </c>
      <c r="G589" t="str">
        <f t="shared" si="79"/>
        <v>PPA NPV (MWh)</v>
      </c>
      <c r="H589" s="123" cm="1">
        <f t="array" ref="H589">INDEX($U$27:$Y$34,K589,L589)</f>
        <v>1.697472969314638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Snowy Delayed</v>
      </c>
      <c r="C590" t="s">
        <v>65</v>
      </c>
      <c r="D590">
        <v>0.05</v>
      </c>
      <c r="E590" t="str">
        <f t="shared" si="83"/>
        <v>Cal-37</v>
      </c>
      <c r="F590" t="s">
        <v>35</v>
      </c>
      <c r="G590" t="str">
        <f t="shared" si="79"/>
        <v>PPA NPV (MWh)</v>
      </c>
      <c r="H590" s="123" cm="1">
        <f t="array" ref="H590">INDEX($U$27:$Y$34,K590,L590)</f>
        <v>-4.7806126898968149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Snowy Delayed</v>
      </c>
      <c r="C591" t="s">
        <v>65</v>
      </c>
      <c r="D591">
        <v>0</v>
      </c>
      <c r="E591" t="str">
        <f t="shared" si="83"/>
        <v>Cal-37</v>
      </c>
      <c r="F591" t="s">
        <v>35</v>
      </c>
      <c r="G591" t="str">
        <f t="shared" si="79"/>
        <v>PPA NPV (MWh)</v>
      </c>
      <c r="H591" s="123" cm="1">
        <f t="array" ref="H591">INDEX($U$27:$Y$34,K591,L591)</f>
        <v>-11.811948589295962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Snowy Delayed</v>
      </c>
      <c r="C592" t="s">
        <v>65</v>
      </c>
      <c r="D592" t="s">
        <v>25</v>
      </c>
      <c r="E592" t="str">
        <f t="shared" si="83"/>
        <v>Cal-37</v>
      </c>
      <c r="F592" t="s">
        <v>35</v>
      </c>
      <c r="G592" t="str">
        <f t="shared" si="79"/>
        <v>PPA NPV (MWh)</v>
      </c>
      <c r="H592" s="123" cm="1">
        <f t="array" ref="H592">INDEX($U$27:$Y$34,K592,L592)</f>
        <v>6.849141157580668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Snowy Delayed</v>
      </c>
      <c r="C593" t="s">
        <v>65</v>
      </c>
      <c r="D593">
        <v>1</v>
      </c>
      <c r="E593" t="str">
        <f t="shared" si="83"/>
        <v>Cal-37</v>
      </c>
      <c r="F593" t="s">
        <v>35</v>
      </c>
      <c r="G593" t="str">
        <f>$W$26&amp;" (MWh)"</f>
        <v>Merchant with PPA NPV (MWh)</v>
      </c>
      <c r="H593" s="123" cm="1">
        <f t="array" ref="H593">INDEX($U$27:$Y$34,K593,L593)</f>
        <v>28.824582127478592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Snowy Delayed</v>
      </c>
      <c r="C594" t="s">
        <v>65</v>
      </c>
      <c r="D594">
        <v>0.95</v>
      </c>
      <c r="E594" t="str">
        <f t="shared" si="83"/>
        <v>Cal-37</v>
      </c>
      <c r="F594" t="s">
        <v>35</v>
      </c>
      <c r="G594" t="str">
        <f t="shared" ref="G594:G600" si="84">$W$26&amp;" (MWh)"</f>
        <v>Merchant with PPA NPV (MWh)</v>
      </c>
      <c r="H594" s="123" cm="1">
        <f t="array" ref="H594">INDEX($U$27:$Y$34,K594,L594)</f>
        <v>17.542916196772595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Snowy Delayed</v>
      </c>
      <c r="C595" t="s">
        <v>65</v>
      </c>
      <c r="D595">
        <v>0.75</v>
      </c>
      <c r="E595" t="str">
        <f t="shared" si="83"/>
        <v>Cal-37</v>
      </c>
      <c r="F595" t="s">
        <v>35</v>
      </c>
      <c r="G595" t="str">
        <f t="shared" si="84"/>
        <v>Merchant with PPA NPV (MWh)</v>
      </c>
      <c r="H595" s="123" cm="1">
        <f t="array" ref="H595">INDEX($U$27:$Y$34,K595,L595)</f>
        <v>11.478122152900299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Snowy Delayed</v>
      </c>
      <c r="C596" t="s">
        <v>65</v>
      </c>
      <c r="D596">
        <v>0.5</v>
      </c>
      <c r="E596" t="str">
        <f t="shared" si="83"/>
        <v>Cal-37</v>
      </c>
      <c r="F596" t="s">
        <v>35</v>
      </c>
      <c r="G596" t="str">
        <f t="shared" si="84"/>
        <v>Merchant with PPA NPV (MWh)</v>
      </c>
      <c r="H596" s="123" cm="1">
        <f t="array" ref="H596">INDEX($U$27:$Y$34,K596,L596)</f>
        <v>6.6006227352476383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Snowy Delayed</v>
      </c>
      <c r="C597" t="s">
        <v>65</v>
      </c>
      <c r="D597">
        <v>0.25</v>
      </c>
      <c r="E597" t="str">
        <f t="shared" si="83"/>
        <v>Cal-37</v>
      </c>
      <c r="F597" t="s">
        <v>35</v>
      </c>
      <c r="G597" t="str">
        <f t="shared" si="84"/>
        <v>Merchant with PPA NPV (MWh)</v>
      </c>
      <c r="H597" s="123" cm="1">
        <f t="array" ref="H597">INDEX($U$27:$Y$34,K597,L597)</f>
        <v>0.99073210010028812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Snowy Delayed</v>
      </c>
      <c r="C598" t="s">
        <v>65</v>
      </c>
      <c r="D598">
        <v>0.05</v>
      </c>
      <c r="E598" t="str">
        <f t="shared" si="83"/>
        <v>Cal-37</v>
      </c>
      <c r="F598" t="s">
        <v>35</v>
      </c>
      <c r="G598" t="str">
        <f t="shared" si="84"/>
        <v>Merchant with PPA NPV (MWh)</v>
      </c>
      <c r="H598" s="123" cm="1">
        <f t="array" ref="H598">INDEX($U$27:$Y$34,K598,L598)</f>
        <v>-6.5053877824904891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Snowy Delayed</v>
      </c>
      <c r="C599" t="s">
        <v>65</v>
      </c>
      <c r="D599">
        <v>0</v>
      </c>
      <c r="E599" t="str">
        <f t="shared" si="83"/>
        <v>Cal-37</v>
      </c>
      <c r="F599" t="s">
        <v>35</v>
      </c>
      <c r="G599" t="str">
        <f t="shared" si="84"/>
        <v>Merchant with PPA NPV (MWh)</v>
      </c>
      <c r="H599" s="123" cm="1">
        <f t="array" ref="H599">INDEX($U$27:$Y$34,K599,L599)</f>
        <v>-16.335114051494759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Snowy Delayed</v>
      </c>
      <c r="C600" t="s">
        <v>65</v>
      </c>
      <c r="D600" t="s">
        <v>25</v>
      </c>
      <c r="E600" t="str">
        <f t="shared" si="83"/>
        <v>Cal-37</v>
      </c>
      <c r="F600" t="s">
        <v>35</v>
      </c>
      <c r="G600" t="str">
        <f t="shared" si="84"/>
        <v>Merchant with PPA NPV (MWh)</v>
      </c>
      <c r="H600" s="123" cm="1">
        <f t="array" ref="H600">INDEX($U$27:$Y$34,K600,L600)</f>
        <v>6.5415854683469652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Snowy Delayed</v>
      </c>
      <c r="C601" t="s">
        <v>65</v>
      </c>
      <c r="D601">
        <v>1</v>
      </c>
      <c r="E601" t="s">
        <v>18</v>
      </c>
      <c r="F601" t="s">
        <v>35</v>
      </c>
      <c r="G601" t="str">
        <f>$X$26&amp;" (MWh)"</f>
        <v>Sold Swap NPV (MWh)</v>
      </c>
      <c r="H601" s="123" cm="1">
        <f t="array" ref="H601">INDEX($U$27:$Y$34,K601,L601)</f>
        <v>-31.808110359936379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Snowy Delayed</v>
      </c>
      <c r="C602" t="s">
        <v>65</v>
      </c>
      <c r="D602">
        <v>0.95</v>
      </c>
      <c r="E602" t="str">
        <f>E601</f>
        <v>Cal-37</v>
      </c>
      <c r="F602" t="s">
        <v>35</v>
      </c>
      <c r="G602" t="str">
        <f t="shared" ref="G602:G608" si="85">$X$26&amp;" (MWh)"</f>
        <v>Sold Swap NPV (MWh)</v>
      </c>
      <c r="H602" s="123" cm="1">
        <f t="array" ref="H602">INDEX($U$27:$Y$34,K602,L602)</f>
        <v>-13.772169490709029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Snowy Delayed</v>
      </c>
      <c r="C603" t="s">
        <v>65</v>
      </c>
      <c r="D603">
        <v>0.75</v>
      </c>
      <c r="E603" t="str">
        <f t="shared" ref="E603:E608" si="87">E602</f>
        <v>Cal-37</v>
      </c>
      <c r="F603" t="s">
        <v>35</v>
      </c>
      <c r="G603" t="str">
        <f t="shared" si="85"/>
        <v>Sold Swap NPV (MWh)</v>
      </c>
      <c r="H603" s="123" cm="1">
        <f t="array" ref="H603">INDEX($U$27:$Y$34,K603,L603)</f>
        <v>-5.8714216826260914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Snowy Delayed</v>
      </c>
      <c r="C604" t="s">
        <v>65</v>
      </c>
      <c r="D604">
        <v>0.5</v>
      </c>
      <c r="E604" t="str">
        <f t="shared" si="87"/>
        <v>Cal-37</v>
      </c>
      <c r="F604" t="s">
        <v>35</v>
      </c>
      <c r="G604" t="str">
        <f t="shared" si="85"/>
        <v>Sold Swap NPV (MWh)</v>
      </c>
      <c r="H604" s="123" cm="1">
        <f t="array" ref="H604">INDEX($U$27:$Y$34,K604,L604)</f>
        <v>1.6203242416797929E-2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Snowy Delayed</v>
      </c>
      <c r="C605" t="s">
        <v>65</v>
      </c>
      <c r="D605">
        <v>0.25</v>
      </c>
      <c r="E605" t="str">
        <f t="shared" si="87"/>
        <v>Cal-37</v>
      </c>
      <c r="F605" t="s">
        <v>35</v>
      </c>
      <c r="G605" t="str">
        <f t="shared" si="85"/>
        <v>Sold Swap NPV (MWh)</v>
      </c>
      <c r="H605" s="123" cm="1">
        <f t="array" ref="H605">INDEX($U$27:$Y$34,K605,L605)</f>
        <v>6.8001312934695228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Snowy Delayed</v>
      </c>
      <c r="C606" t="s">
        <v>65</v>
      </c>
      <c r="D606">
        <v>0.05</v>
      </c>
      <c r="E606" t="str">
        <f t="shared" si="87"/>
        <v>Cal-37</v>
      </c>
      <c r="F606" t="s">
        <v>35</v>
      </c>
      <c r="G606" t="str">
        <f t="shared" si="85"/>
        <v>Sold Swap NPV (MWh)</v>
      </c>
      <c r="H606" s="123" cm="1">
        <f t="array" ref="H606">INDEX($U$27:$Y$34,K606,L606)</f>
        <v>15.715217853083656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Snowy Delayed</v>
      </c>
      <c r="C607" t="s">
        <v>65</v>
      </c>
      <c r="D607">
        <v>0</v>
      </c>
      <c r="E607" t="str">
        <f t="shared" si="87"/>
        <v>Cal-37</v>
      </c>
      <c r="F607" t="s">
        <v>35</v>
      </c>
      <c r="G607" t="str">
        <f t="shared" si="85"/>
        <v>Sold Swap NPV (MWh)</v>
      </c>
      <c r="H607" s="123" cm="1">
        <f t="array" ref="H607">INDEX($U$27:$Y$34,K607,L607)</f>
        <v>22.669872831671782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Snowy Delayed</v>
      </c>
      <c r="C608" t="s">
        <v>65</v>
      </c>
      <c r="D608" t="s">
        <v>25</v>
      </c>
      <c r="E608" t="str">
        <f t="shared" si="87"/>
        <v>Cal-37</v>
      </c>
      <c r="F608" t="s">
        <v>35</v>
      </c>
      <c r="G608" t="str">
        <f t="shared" si="85"/>
        <v>Sold Swap NPV (MWh)</v>
      </c>
      <c r="H608" s="123" cm="1">
        <f t="array" ref="H608">INDEX($U$27:$Y$34,K608,L608)</f>
        <v>0.52945863870283083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Snowy Delayed</v>
      </c>
      <c r="C609" t="s">
        <v>65</v>
      </c>
      <c r="D609">
        <v>1</v>
      </c>
      <c r="E609" t="s">
        <v>18</v>
      </c>
      <c r="F609" t="s">
        <v>35</v>
      </c>
      <c r="G609" t="str">
        <f>$Y$26&amp;" (MWh)"</f>
        <v>Merchant with PPA and Sold Swap NPV (MWh)</v>
      </c>
      <c r="H609" s="123" cm="1">
        <f t="array" ref="H609">INDEX($U$27:$Y$34,K609,L609)</f>
        <v>6.292481511574012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Snowy Delayed</v>
      </c>
      <c r="C610" t="s">
        <v>65</v>
      </c>
      <c r="D610">
        <v>0.95</v>
      </c>
      <c r="E610" t="str">
        <f>E609</f>
        <v>Cal-37</v>
      </c>
      <c r="F610" t="s">
        <v>35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5.2017866952804033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Snowy Delayed</v>
      </c>
      <c r="C611" t="s">
        <v>65</v>
      </c>
      <c r="D611">
        <v>0.75</v>
      </c>
      <c r="E611" t="str">
        <f t="shared" ref="E611:E624" si="89">E610</f>
        <v>Cal-37</v>
      </c>
      <c r="F611" t="s">
        <v>35</v>
      </c>
      <c r="G611" t="str">
        <f t="shared" si="88"/>
        <v>Merchant with PPA and Sold Swap NPV (MWh)</v>
      </c>
      <c r="H611" s="123" cm="1">
        <f t="array" ref="H611">INDEX($U$27:$Y$34,K611,L611)</f>
        <v>4.4507698130751852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Snowy Delayed</v>
      </c>
      <c r="C612" t="s">
        <v>65</v>
      </c>
      <c r="D612">
        <v>0.5</v>
      </c>
      <c r="E612" t="str">
        <f t="shared" si="89"/>
        <v>Cal-37</v>
      </c>
      <c r="F612" t="s">
        <v>35</v>
      </c>
      <c r="G612" t="str">
        <f t="shared" si="88"/>
        <v>Merchant with PPA and Sold Swap NPV (MWh)</v>
      </c>
      <c r="H612" s="123" cm="1">
        <f t="array" ref="H612">INDEX($U$27:$Y$34,K612,L612)</f>
        <v>3.8791128858523609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Snowy Delayed</v>
      </c>
      <c r="C613" t="s">
        <v>65</v>
      </c>
      <c r="D613">
        <v>0.25</v>
      </c>
      <c r="E613" t="str">
        <f t="shared" si="89"/>
        <v>Cal-37</v>
      </c>
      <c r="F613" t="s">
        <v>35</v>
      </c>
      <c r="G613" t="str">
        <f t="shared" si="88"/>
        <v>Merchant with PPA and Sold Swap NPV (MWh)</v>
      </c>
      <c r="H613" s="123" cm="1">
        <f t="array" ref="H613">INDEX($U$27:$Y$34,K613,L613)</f>
        <v>3.4524017733170034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Snowy Delayed</v>
      </c>
      <c r="C614" t="s">
        <v>65</v>
      </c>
      <c r="D614">
        <v>0.05</v>
      </c>
      <c r="E614" t="str">
        <f t="shared" si="89"/>
        <v>Cal-37</v>
      </c>
      <c r="F614" t="s">
        <v>35</v>
      </c>
      <c r="G614" t="str">
        <f t="shared" si="88"/>
        <v>Merchant with PPA and Sold Swap NPV (MWh)</v>
      </c>
      <c r="H614" s="123" cm="1">
        <f t="array" ref="H614">INDEX($U$27:$Y$34,K614,L614)</f>
        <v>3.2538645666532431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Snowy Delayed</v>
      </c>
      <c r="C615" t="s">
        <v>65</v>
      </c>
      <c r="D615">
        <v>0</v>
      </c>
      <c r="E615" t="str">
        <f t="shared" si="89"/>
        <v>Cal-37</v>
      </c>
      <c r="F615" t="s">
        <v>35</v>
      </c>
      <c r="G615" t="str">
        <f t="shared" si="88"/>
        <v>Merchant with PPA and Sold Swap NPV (MWh)</v>
      </c>
      <c r="H615" s="123" cm="1">
        <f t="array" ref="H615">INDEX($U$27:$Y$34,K615,L615)</f>
        <v>1.7444685022306088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Snowy Delayed</v>
      </c>
      <c r="C616" t="s">
        <v>65</v>
      </c>
      <c r="D616" t="s">
        <v>25</v>
      </c>
      <c r="E616" t="str">
        <f t="shared" si="89"/>
        <v>Cal-37</v>
      </c>
      <c r="F616" t="s">
        <v>35</v>
      </c>
      <c r="G616" t="str">
        <f t="shared" si="88"/>
        <v>Merchant with PPA and Sold Swap NPV (MWh)</v>
      </c>
      <c r="H616" s="123" cm="1">
        <f t="array" ref="H616">INDEX($U$27:$Y$34,K616,L616)</f>
        <v>4.0512894840540232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Snowy Delayed</v>
      </c>
      <c r="C617" t="s">
        <v>65</v>
      </c>
      <c r="D617">
        <v>1</v>
      </c>
      <c r="E617" t="str">
        <f t="shared" si="89"/>
        <v>Cal-37</v>
      </c>
      <c r="F617" t="s">
        <v>45</v>
      </c>
      <c r="G617" t="str">
        <f>$U$26&amp;" (MWh)"</f>
        <v>Merchant NPV (MWh)</v>
      </c>
      <c r="H617" s="123" cm="1">
        <f t="array" ref="H617">INDEX($AB$27:$AF$34,K617,L617)</f>
        <v>87.459677954835485</v>
      </c>
      <c r="K617">
        <f t="shared" si="80"/>
        <v>1</v>
      </c>
      <c r="L617">
        <v>1</v>
      </c>
    </row>
    <row r="618" spans="2:12" x14ac:dyDescent="0.3">
      <c r="B618" t="str">
        <f t="shared" si="86"/>
        <v>Snowy Delayed</v>
      </c>
      <c r="C618" t="s">
        <v>65</v>
      </c>
      <c r="D618">
        <v>0.95</v>
      </c>
      <c r="E618" t="str">
        <f t="shared" si="89"/>
        <v>Cal-37</v>
      </c>
      <c r="F618" t="s">
        <v>45</v>
      </c>
      <c r="G618" t="str">
        <f t="shared" ref="G618:G624" si="90">$U$26&amp;" (MWh)"</f>
        <v>Merchant NPV (MWh)</v>
      </c>
      <c r="H618" s="123" cm="1">
        <f t="array" ref="H618">INDEX($AB$27:$AF$34,K618,L618)</f>
        <v>50.938957114036256</v>
      </c>
      <c r="K618">
        <f t="shared" si="80"/>
        <v>2</v>
      </c>
      <c r="L618">
        <v>1</v>
      </c>
    </row>
    <row r="619" spans="2:12" x14ac:dyDescent="0.3">
      <c r="B619" t="str">
        <f t="shared" si="86"/>
        <v>Snowy Delayed</v>
      </c>
      <c r="C619" t="s">
        <v>65</v>
      </c>
      <c r="D619">
        <v>0.75</v>
      </c>
      <c r="E619" t="str">
        <f t="shared" si="89"/>
        <v>Cal-37</v>
      </c>
      <c r="F619" t="s">
        <v>45</v>
      </c>
      <c r="G619" t="str">
        <f t="shared" si="90"/>
        <v>Merchant NPV (MWh)</v>
      </c>
      <c r="H619" s="123" cm="1">
        <f t="array" ref="H619">INDEX($AB$27:$AF$34,K619,L619)</f>
        <v>34.480390315028018</v>
      </c>
      <c r="K619">
        <f t="shared" si="80"/>
        <v>3</v>
      </c>
      <c r="L619">
        <v>1</v>
      </c>
    </row>
    <row r="620" spans="2:12" x14ac:dyDescent="0.3">
      <c r="B620" t="str">
        <f t="shared" si="86"/>
        <v>Snowy Delayed</v>
      </c>
      <c r="C620" t="s">
        <v>65</v>
      </c>
      <c r="D620">
        <v>0.5</v>
      </c>
      <c r="E620" t="str">
        <f t="shared" si="89"/>
        <v>Cal-37</v>
      </c>
      <c r="F620" t="s">
        <v>45</v>
      </c>
      <c r="G620" t="str">
        <f t="shared" si="90"/>
        <v>Merchant NPV (MWh)</v>
      </c>
      <c r="H620" s="123" cm="1">
        <f t="array" ref="H620">INDEX($AB$27:$AF$34,K620,L620)</f>
        <v>19.21834826803137</v>
      </c>
      <c r="K620">
        <f t="shared" si="80"/>
        <v>4</v>
      </c>
      <c r="L620">
        <v>1</v>
      </c>
    </row>
    <row r="621" spans="2:12" x14ac:dyDescent="0.3">
      <c r="B621" t="str">
        <f t="shared" si="86"/>
        <v>Snowy Delayed</v>
      </c>
      <c r="C621" t="s">
        <v>65</v>
      </c>
      <c r="D621">
        <v>0.25</v>
      </c>
      <c r="E621" t="str">
        <f t="shared" si="89"/>
        <v>Cal-37</v>
      </c>
      <c r="F621" t="s">
        <v>45</v>
      </c>
      <c r="G621" t="str">
        <f t="shared" si="90"/>
        <v>Merchant NPV (MWh)</v>
      </c>
      <c r="H621" s="123" cm="1">
        <f t="array" ref="H621">INDEX($AB$27:$AF$34,K621,L621)</f>
        <v>-4.5879935623911621</v>
      </c>
      <c r="K621">
        <f t="shared" si="80"/>
        <v>5</v>
      </c>
      <c r="L621">
        <v>1</v>
      </c>
    </row>
    <row r="622" spans="2:12" x14ac:dyDescent="0.3">
      <c r="B622" t="str">
        <f t="shared" si="86"/>
        <v>Snowy Delayed</v>
      </c>
      <c r="C622" t="s">
        <v>65</v>
      </c>
      <c r="D622">
        <v>0.05</v>
      </c>
      <c r="E622" t="str">
        <f t="shared" si="89"/>
        <v>Cal-37</v>
      </c>
      <c r="F622" t="s">
        <v>45</v>
      </c>
      <c r="G622" t="str">
        <f t="shared" si="90"/>
        <v>Merchant NPV (MWh)</v>
      </c>
      <c r="H622" s="123" cm="1">
        <f t="array" ref="H622">INDEX($AB$27:$AF$34,K622,L622)</f>
        <v>-50.553342772935515</v>
      </c>
      <c r="K622">
        <f t="shared" si="80"/>
        <v>6</v>
      </c>
      <c r="L622">
        <v>1</v>
      </c>
    </row>
    <row r="623" spans="2:12" x14ac:dyDescent="0.3">
      <c r="B623" t="str">
        <f t="shared" si="86"/>
        <v>Snowy Delayed</v>
      </c>
      <c r="C623" t="s">
        <v>65</v>
      </c>
      <c r="D623">
        <v>0</v>
      </c>
      <c r="E623" t="str">
        <f t="shared" si="89"/>
        <v>Cal-37</v>
      </c>
      <c r="F623" t="s">
        <v>45</v>
      </c>
      <c r="G623" t="str">
        <f t="shared" si="90"/>
        <v>Merchant NPV (MWh)</v>
      </c>
      <c r="H623" s="123" cm="1">
        <f t="array" ref="H623">INDEX($AB$27:$AF$34,K623,L623)</f>
        <v>-144.4219719937222</v>
      </c>
      <c r="K623">
        <f t="shared" si="80"/>
        <v>7</v>
      </c>
      <c r="L623">
        <v>1</v>
      </c>
    </row>
    <row r="624" spans="2:12" x14ac:dyDescent="0.3">
      <c r="B624" t="str">
        <f t="shared" si="86"/>
        <v>Snowy Delayed</v>
      </c>
      <c r="C624" t="s">
        <v>65</v>
      </c>
      <c r="D624" t="s">
        <v>25</v>
      </c>
      <c r="E624" t="str">
        <f t="shared" si="89"/>
        <v>Cal-37</v>
      </c>
      <c r="F624" t="s">
        <v>45</v>
      </c>
      <c r="G624" t="str">
        <f t="shared" si="90"/>
        <v>Merchant NPV (MWh)</v>
      </c>
      <c r="H624" s="123" cm="1">
        <f t="array" ref="H624">INDEX($AB$27:$AF$34,K624,L624)</f>
        <v>17.810654690705725</v>
      </c>
      <c r="K624">
        <f t="shared" si="80"/>
        <v>8</v>
      </c>
      <c r="L624">
        <v>1</v>
      </c>
    </row>
    <row r="625" spans="2:12" x14ac:dyDescent="0.3">
      <c r="B625" t="str">
        <f>$B$2</f>
        <v>Snowy Delayed</v>
      </c>
      <c r="C625" t="s">
        <v>65</v>
      </c>
      <c r="D625">
        <v>1</v>
      </c>
      <c r="E625" t="s">
        <v>18</v>
      </c>
      <c r="F625" t="s">
        <v>45</v>
      </c>
      <c r="G625" t="str">
        <f>$V$26&amp;" (MWh)"</f>
        <v>PPA NPV (MWh)</v>
      </c>
      <c r="H625" s="123" cm="1">
        <f t="array" ref="H625">INDEX($AB$27:$AF$34,K625,L625)</f>
        <v>28.13727376608368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Snowy Delayed</v>
      </c>
      <c r="C626" t="s">
        <v>65</v>
      </c>
      <c r="D626">
        <v>0.95</v>
      </c>
      <c r="E626" t="str">
        <f>E625</f>
        <v>Cal-37</v>
      </c>
      <c r="F626" t="s">
        <v>45</v>
      </c>
      <c r="G626" t="str">
        <f t="shared" ref="G626:G632" si="92">$V$26&amp;" (MWh)"</f>
        <v>PPA NPV (MWh)</v>
      </c>
      <c r="H626" s="123" cm="1">
        <f t="array" ref="H626">INDEX($AB$27:$AF$34,K626,L626)</f>
        <v>17.286615020525836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Snowy Delayed</v>
      </c>
      <c r="C627" t="s">
        <v>65</v>
      </c>
      <c r="D627">
        <v>0.75</v>
      </c>
      <c r="E627" t="str">
        <f t="shared" ref="E627:E640" si="94">E626</f>
        <v>Cal-37</v>
      </c>
      <c r="F627" t="s">
        <v>45</v>
      </c>
      <c r="G627" t="str">
        <f t="shared" si="92"/>
        <v>PPA NPV (MWh)</v>
      </c>
      <c r="H627" s="123" cm="1">
        <f t="array" ref="H627">INDEX($AB$27:$AF$34,K627,L627)</f>
        <v>11.665899388802467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Snowy Delayed</v>
      </c>
      <c r="C628" t="s">
        <v>65</v>
      </c>
      <c r="D628">
        <v>0.5</v>
      </c>
      <c r="E628" t="str">
        <f t="shared" si="94"/>
        <v>Cal-37</v>
      </c>
      <c r="F628" t="s">
        <v>45</v>
      </c>
      <c r="G628" t="str">
        <f t="shared" si="92"/>
        <v>PPA NPV (MWh)</v>
      </c>
      <c r="H628" s="123" cm="1">
        <f t="array" ref="H628">INDEX($AB$27:$AF$34,K628,L628)</f>
        <v>6.952384530767306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Snowy Delayed</v>
      </c>
      <c r="C629" t="s">
        <v>65</v>
      </c>
      <c r="D629">
        <v>0.25</v>
      </c>
      <c r="E629" t="str">
        <f t="shared" si="94"/>
        <v>Cal-37</v>
      </c>
      <c r="F629" t="s">
        <v>45</v>
      </c>
      <c r="G629" t="str">
        <f t="shared" si="92"/>
        <v>PPA NPV (MWh)</v>
      </c>
      <c r="H629" s="123" cm="1">
        <f t="array" ref="H629">INDEX($AB$27:$AF$34,K629,L629)</f>
        <v>1.697472969314638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Snowy Delayed</v>
      </c>
      <c r="C630" t="s">
        <v>65</v>
      </c>
      <c r="D630">
        <v>0.05</v>
      </c>
      <c r="E630" t="str">
        <f t="shared" si="94"/>
        <v>Cal-37</v>
      </c>
      <c r="F630" t="s">
        <v>45</v>
      </c>
      <c r="G630" t="str">
        <f t="shared" si="92"/>
        <v>PPA NPV (MWh)</v>
      </c>
      <c r="H630" s="123" cm="1">
        <f t="array" ref="H630">INDEX($AB$27:$AF$34,K630,L630)</f>
        <v>-4.7806126898968149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Snowy Delayed</v>
      </c>
      <c r="C631" t="s">
        <v>65</v>
      </c>
      <c r="D631">
        <v>0</v>
      </c>
      <c r="E631" t="str">
        <f t="shared" si="94"/>
        <v>Cal-37</v>
      </c>
      <c r="F631" t="s">
        <v>45</v>
      </c>
      <c r="G631" t="str">
        <f t="shared" si="92"/>
        <v>PPA NPV (MWh)</v>
      </c>
      <c r="H631" s="123" cm="1">
        <f t="array" ref="H631">INDEX($AB$27:$AF$34,K631,L631)</f>
        <v>-11.337905561715946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Snowy Delayed</v>
      </c>
      <c r="C632" t="s">
        <v>65</v>
      </c>
      <c r="D632" t="s">
        <v>25</v>
      </c>
      <c r="E632" t="str">
        <f t="shared" si="94"/>
        <v>Cal-37</v>
      </c>
      <c r="F632" t="s">
        <v>45</v>
      </c>
      <c r="G632" t="str">
        <f t="shared" si="92"/>
        <v>PPA NPV (MWh)</v>
      </c>
      <c r="H632" s="123" cm="1">
        <f t="array" ref="H632">INDEX($AB$27:$AF$34,K632,L632)</f>
        <v>6.849141157580668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Snowy Delayed</v>
      </c>
      <c r="C633" t="s">
        <v>65</v>
      </c>
      <c r="D633">
        <v>1</v>
      </c>
      <c r="E633" t="str">
        <f t="shared" si="94"/>
        <v>Cal-37</v>
      </c>
      <c r="F633" t="s">
        <v>45</v>
      </c>
      <c r="G633" t="str">
        <f>$W$26&amp;" (MWh)"</f>
        <v>Merchant with PPA NPV (MWh)</v>
      </c>
      <c r="H633" s="123" cm="1">
        <f t="array" ref="H633">INDEX($AB$27:$AF$34,K633,L633)</f>
        <v>34.815348931358749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Snowy Delayed</v>
      </c>
      <c r="C634" t="s">
        <v>65</v>
      </c>
      <c r="D634">
        <v>0.95</v>
      </c>
      <c r="E634" t="str">
        <f t="shared" si="94"/>
        <v>Cal-37</v>
      </c>
      <c r="F634" t="s">
        <v>45</v>
      </c>
      <c r="G634" t="str">
        <f t="shared" ref="G634:G640" si="95">$W$26&amp;" (MWh)"</f>
        <v>Merchant with PPA NPV (MWh)</v>
      </c>
      <c r="H634" s="123" cm="1">
        <f t="array" ref="H634">INDEX($AB$27:$AF$34,K634,L634)</f>
        <v>20.722013320656686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Snowy Delayed</v>
      </c>
      <c r="C635" t="s">
        <v>65</v>
      </c>
      <c r="D635">
        <v>0.75</v>
      </c>
      <c r="E635" t="str">
        <f t="shared" si="94"/>
        <v>Cal-37</v>
      </c>
      <c r="F635" t="s">
        <v>45</v>
      </c>
      <c r="G635" t="str">
        <f t="shared" si="95"/>
        <v>Merchant with PPA NPV (MWh)</v>
      </c>
      <c r="H635" s="123" cm="1">
        <f t="array" ref="H635">INDEX($AB$27:$AF$34,K635,L635)</f>
        <v>13.842680711692532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Snowy Delayed</v>
      </c>
      <c r="C636" t="s">
        <v>65</v>
      </c>
      <c r="D636">
        <v>0.5</v>
      </c>
      <c r="E636" t="str">
        <f t="shared" si="94"/>
        <v>Cal-37</v>
      </c>
      <c r="F636" t="s">
        <v>45</v>
      </c>
      <c r="G636" t="str">
        <f t="shared" si="95"/>
        <v>Merchant with PPA NPV (MWh)</v>
      </c>
      <c r="H636" s="123" cm="1">
        <f t="array" ref="H636">INDEX($AB$27:$AF$34,K636,L636)</f>
        <v>8.0240939335129831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Snowy Delayed</v>
      </c>
      <c r="C637" t="s">
        <v>65</v>
      </c>
      <c r="D637">
        <v>0.25</v>
      </c>
      <c r="E637" t="str">
        <f t="shared" si="94"/>
        <v>Cal-37</v>
      </c>
      <c r="F637" t="s">
        <v>45</v>
      </c>
      <c r="G637" t="str">
        <f t="shared" si="95"/>
        <v>Merchant with PPA NPV (MWh)</v>
      </c>
      <c r="H637" s="123" cm="1">
        <f t="array" ref="H637">INDEX($AB$27:$AF$34,K637,L637)</f>
        <v>1.2175513798935989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Snowy Delayed</v>
      </c>
      <c r="C638" t="s">
        <v>65</v>
      </c>
      <c r="D638">
        <v>0.05</v>
      </c>
      <c r="E638" t="str">
        <f t="shared" si="94"/>
        <v>Cal-37</v>
      </c>
      <c r="F638" t="s">
        <v>45</v>
      </c>
      <c r="G638" t="str">
        <f t="shared" si="95"/>
        <v>Merchant with PPA NPV (MWh)</v>
      </c>
      <c r="H638" s="123" cm="1">
        <f t="array" ref="H638">INDEX($AB$27:$AF$34,K638,L638)</f>
        <v>-7.5772536027153983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Snowy Delayed</v>
      </c>
      <c r="C639" t="s">
        <v>65</v>
      </c>
      <c r="D639">
        <v>0</v>
      </c>
      <c r="E639" t="str">
        <f t="shared" si="94"/>
        <v>Cal-37</v>
      </c>
      <c r="F639" t="s">
        <v>45</v>
      </c>
      <c r="G639" t="str">
        <f t="shared" si="95"/>
        <v>Merchant with PPA NPV (MWh)</v>
      </c>
      <c r="H639" s="123" cm="1">
        <f t="array" ref="H639">INDEX($AB$27:$AF$34,K639,L639)</f>
        <v>-17.430485492429593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Snowy Delayed</v>
      </c>
      <c r="C640" t="s">
        <v>65</v>
      </c>
      <c r="D640" t="s">
        <v>25</v>
      </c>
      <c r="E640" t="str">
        <f t="shared" si="94"/>
        <v>Cal-37</v>
      </c>
      <c r="F640" t="s">
        <v>45</v>
      </c>
      <c r="G640" t="str">
        <f t="shared" si="95"/>
        <v>Merchant with PPA NPV (MWh)</v>
      </c>
      <c r="H640" s="123" cm="1">
        <f t="array" ref="H640">INDEX($AB$27:$AF$34,K640,L640)</f>
        <v>7.7879611663442576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Snowy Delayed</v>
      </c>
      <c r="C641" t="s">
        <v>65</v>
      </c>
      <c r="D641">
        <v>1</v>
      </c>
      <c r="E641" t="s">
        <v>18</v>
      </c>
      <c r="F641" t="s">
        <v>45</v>
      </c>
      <c r="G641" t="str">
        <f>$X$26&amp;" (MWh)"</f>
        <v>Sold Swap NPV (MWh)</v>
      </c>
      <c r="H641" s="123" cm="1">
        <f t="array" ref="H641">INDEX($AB$27:$AF$34,K641,L641)</f>
        <v>-31.808110359936379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Snowy Delayed</v>
      </c>
      <c r="C642" t="s">
        <v>65</v>
      </c>
      <c r="D642">
        <v>0.95</v>
      </c>
      <c r="E642" t="str">
        <f>E641</f>
        <v>Cal-37</v>
      </c>
      <c r="F642" t="s">
        <v>45</v>
      </c>
      <c r="G642" t="str">
        <f t="shared" ref="G642:G648" si="96">$X$26&amp;" (MWh)"</f>
        <v>Sold Swap NPV (MWh)</v>
      </c>
      <c r="H642" s="123" cm="1">
        <f t="array" ref="H642">INDEX($AB$27:$AF$34,K642,L642)</f>
        <v>-13.772169490709029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Snowy Delayed</v>
      </c>
      <c r="C643" t="s">
        <v>65</v>
      </c>
      <c r="D643">
        <v>0.75</v>
      </c>
      <c r="E643" t="str">
        <f t="shared" ref="E643:E648" si="98">E642</f>
        <v>Cal-37</v>
      </c>
      <c r="F643" t="s">
        <v>45</v>
      </c>
      <c r="G643" t="str">
        <f t="shared" si="96"/>
        <v>Sold Swap NPV (MWh)</v>
      </c>
      <c r="H643" s="123" cm="1">
        <f t="array" ref="H643">INDEX($AB$27:$AF$34,K643,L643)</f>
        <v>-5.8714216826260914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Snowy Delayed</v>
      </c>
      <c r="C644" t="s">
        <v>65</v>
      </c>
      <c r="D644">
        <v>0.5</v>
      </c>
      <c r="E644" t="str">
        <f t="shared" si="98"/>
        <v>Cal-37</v>
      </c>
      <c r="F644" t="s">
        <v>45</v>
      </c>
      <c r="G644" t="str">
        <f t="shared" si="96"/>
        <v>Sold Swap NPV (MWh)</v>
      </c>
      <c r="H644" s="123" cm="1">
        <f t="array" ref="H644">INDEX($AB$27:$AF$34,K644,L644)</f>
        <v>1.6203242416797929E-2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Snowy Delayed</v>
      </c>
      <c r="C645" t="s">
        <v>65</v>
      </c>
      <c r="D645">
        <v>0.25</v>
      </c>
      <c r="E645" t="str">
        <f t="shared" si="98"/>
        <v>Cal-37</v>
      </c>
      <c r="F645" t="s">
        <v>45</v>
      </c>
      <c r="G645" t="str">
        <f t="shared" si="96"/>
        <v>Sold Swap NPV (MWh)</v>
      </c>
      <c r="H645" s="123" cm="1">
        <f t="array" ref="H645">INDEX($AB$27:$AF$34,K645,L645)</f>
        <v>6.8001312934695228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Snowy Delayed</v>
      </c>
      <c r="C646" t="s">
        <v>65</v>
      </c>
      <c r="D646">
        <v>0.05</v>
      </c>
      <c r="E646" t="str">
        <f t="shared" si="98"/>
        <v>Cal-37</v>
      </c>
      <c r="F646" t="s">
        <v>45</v>
      </c>
      <c r="G646" t="str">
        <f t="shared" si="96"/>
        <v>Sold Swap NPV (MWh)</v>
      </c>
      <c r="H646" s="123" cm="1">
        <f t="array" ref="H646">INDEX($AB$27:$AF$34,K646,L646)</f>
        <v>9.7207533111857654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Snowy Delayed</v>
      </c>
      <c r="C647" t="s">
        <v>65</v>
      </c>
      <c r="D647">
        <v>0</v>
      </c>
      <c r="E647" t="str">
        <f t="shared" si="98"/>
        <v>Cal-37</v>
      </c>
      <c r="F647" t="s">
        <v>45</v>
      </c>
      <c r="G647" t="str">
        <f t="shared" si="96"/>
        <v>Sold Swap NPV (MWh)</v>
      </c>
      <c r="H647" s="123" cm="1">
        <f t="array" ref="H647">INDEX($AB$27:$AF$34,K647,L647)</f>
        <v>12.95421304666959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Snowy Delayed</v>
      </c>
      <c r="C648" t="s">
        <v>65</v>
      </c>
      <c r="D648" t="s">
        <v>25</v>
      </c>
      <c r="E648" t="str">
        <f t="shared" si="98"/>
        <v>Cal-37</v>
      </c>
      <c r="F648" t="s">
        <v>45</v>
      </c>
      <c r="G648" t="str">
        <f t="shared" si="96"/>
        <v>Sold Swap NPV (MWh)</v>
      </c>
      <c r="H648" s="123" cm="1">
        <f t="array" ref="H648">INDEX($AB$27:$AF$34,K648,L648)</f>
        <v>0.52945863870283083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Snowy Delayed</v>
      </c>
      <c r="C649" t="s">
        <v>65</v>
      </c>
      <c r="D649">
        <v>1</v>
      </c>
      <c r="E649" t="s">
        <v>18</v>
      </c>
      <c r="F649" t="s">
        <v>45</v>
      </c>
      <c r="G649" t="str">
        <f>$Y$26&amp;" (MWh)"</f>
        <v>Merchant with PPA and Sold Swap NPV (MWh)</v>
      </c>
      <c r="H649" s="123" cm="1">
        <f t="array" ref="H649">INDEX($AB$27:$AF$34,K649,L649)</f>
        <v>5.8432194260158132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Snowy Delayed</v>
      </c>
      <c r="C650" t="s">
        <v>65</v>
      </c>
      <c r="D650">
        <v>0.95</v>
      </c>
      <c r="E650" t="str">
        <f>E649</f>
        <v>Cal-37</v>
      </c>
      <c r="F650" t="s">
        <v>45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5.2302287722209346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Snowy Delayed</v>
      </c>
      <c r="C651" t="s">
        <v>65</v>
      </c>
      <c r="D651">
        <v>0.75</v>
      </c>
      <c r="E651" t="str">
        <f t="shared" ref="E651:E656" si="101">E650</f>
        <v>Cal-37</v>
      </c>
      <c r="F651" t="s">
        <v>45</v>
      </c>
      <c r="G651" t="str">
        <f t="shared" si="99"/>
        <v>Merchant with PPA and Sold Swap NPV (MWh)</v>
      </c>
      <c r="H651" s="123" cm="1">
        <f t="array" ref="H651">INDEX($AB$27:$AF$34,K651,L651)</f>
        <v>4.81020850138803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Snowy Delayed</v>
      </c>
      <c r="C652" t="s">
        <v>65</v>
      </c>
      <c r="D652">
        <v>0.5</v>
      </c>
      <c r="E652" t="str">
        <f t="shared" si="101"/>
        <v>Cal-37</v>
      </c>
      <c r="F652" t="s">
        <v>45</v>
      </c>
      <c r="G652" t="str">
        <f t="shared" si="99"/>
        <v>Merchant with PPA and Sold Swap NPV (MWh)</v>
      </c>
      <c r="H652" s="123" cm="1">
        <f t="array" ref="H652">INDEX($AB$27:$AF$34,K652,L652)</f>
        <v>4.2950725942369141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Snowy Delayed</v>
      </c>
      <c r="C653" t="s">
        <v>65</v>
      </c>
      <c r="D653">
        <v>0.25</v>
      </c>
      <c r="E653" t="str">
        <f t="shared" si="101"/>
        <v>Cal-37</v>
      </c>
      <c r="F653" t="s">
        <v>45</v>
      </c>
      <c r="G653" t="str">
        <f t="shared" si="99"/>
        <v>Merchant with PPA and Sold Swap NPV (MWh)</v>
      </c>
      <c r="H653" s="123" cm="1">
        <f t="array" ref="H653">INDEX($AB$27:$AF$34,K653,L653)</f>
        <v>3.8645710922451664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Snowy Delayed</v>
      </c>
      <c r="C654" t="s">
        <v>65</v>
      </c>
      <c r="D654">
        <v>0.05</v>
      </c>
      <c r="E654" t="str">
        <f t="shared" si="101"/>
        <v>Cal-37</v>
      </c>
      <c r="F654" t="s">
        <v>45</v>
      </c>
      <c r="G654" t="str">
        <f t="shared" si="99"/>
        <v>Merchant with PPA and Sold Swap NPV (MWh)</v>
      </c>
      <c r="H654" s="123" cm="1">
        <f t="array" ref="H654">INDEX($AB$27:$AF$34,K654,L654)</f>
        <v>0.83784663939622595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Snowy Delayed</v>
      </c>
      <c r="C655" t="s">
        <v>65</v>
      </c>
      <c r="D655">
        <v>0</v>
      </c>
      <c r="E655" t="str">
        <f t="shared" si="101"/>
        <v>Cal-37</v>
      </c>
      <c r="F655" t="s">
        <v>45</v>
      </c>
      <c r="G655" t="str">
        <f t="shared" si="99"/>
        <v>Merchant with PPA and Sold Swap NPV (MWh)</v>
      </c>
      <c r="H655" s="123" cm="1">
        <f t="array" ref="H655">INDEX($AB$27:$AF$34,K655,L655)</f>
        <v>-2.1464468905086895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Snowy Delayed</v>
      </c>
      <c r="C656" t="s">
        <v>65</v>
      </c>
      <c r="D656" t="s">
        <v>25</v>
      </c>
      <c r="E656" t="str">
        <f t="shared" si="101"/>
        <v>Cal-37</v>
      </c>
      <c r="F656" t="s">
        <v>45</v>
      </c>
      <c r="G656" t="str">
        <f t="shared" si="99"/>
        <v>Merchant with PPA and Sold Swap NPV (MWh)</v>
      </c>
      <c r="H656" s="123" cm="1">
        <f t="array" ref="H656">INDEX($AB$27:$AF$34,K656,L656)</f>
        <v>4.4041833705127926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2020-08-12T09:09:00Z</dcterms:modified>
</cp:coreProperties>
</file>