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DD0492D3-A6F8-42D4-8F57-F0631CF80206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O166" i="16" s="1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N163" i="16" s="1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N160" i="16" s="1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O134" i="16" s="1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N131" i="16" s="1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N128" i="16" s="1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N115" i="16" s="1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N112" i="16" s="1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O102" i="16" s="1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D87" i="16"/>
  <c r="C87" i="16"/>
  <c r="B87" i="16"/>
  <c r="F86" i="16"/>
  <c r="E86" i="16"/>
  <c r="O86" i="16" s="1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N83" i="16" s="1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N64" i="16" s="1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O54" i="16" s="1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N51" i="16" s="1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O38" i="16" s="1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N35" i="16" s="1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N32" i="16" s="1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N16" i="16" s="1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O6" i="16" s="1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Q8" i="15" s="1"/>
  <c r="Q9" i="15" s="1"/>
  <c r="Q10" i="15" s="1"/>
  <c r="Q11" i="15" s="1"/>
  <c r="E650" i="17"/>
  <c r="E651" i="17" s="1"/>
  <c r="E652" i="17" s="1"/>
  <c r="E653" i="17" s="1"/>
  <c r="E654" i="17" s="1"/>
  <c r="E655" i="17" s="1"/>
  <c r="E656" i="17" s="1"/>
  <c r="G648" i="17"/>
  <c r="L647" i="17"/>
  <c r="L655" i="17" s="1"/>
  <c r="G647" i="17"/>
  <c r="G646" i="17"/>
  <c r="G645" i="17"/>
  <c r="G644" i="17"/>
  <c r="G643" i="17"/>
  <c r="G642" i="17"/>
  <c r="E642" i="17"/>
  <c r="E643" i="17" s="1"/>
  <c r="E644" i="17" s="1"/>
  <c r="E645" i="17" s="1"/>
  <c r="E646" i="17" s="1"/>
  <c r="E647" i="17" s="1"/>
  <c r="E648" i="17" s="1"/>
  <c r="G641" i="17"/>
  <c r="L640" i="17"/>
  <c r="L648" i="17" s="1"/>
  <c r="L656" i="17" s="1"/>
  <c r="L632" i="17"/>
  <c r="G632" i="17"/>
  <c r="L631" i="17"/>
  <c r="L639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E627" i="17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6" i="17"/>
  <c r="L634" i="17" s="1"/>
  <c r="L642" i="17" s="1"/>
  <c r="L650" i="17" s="1"/>
  <c r="G626" i="17"/>
  <c r="E626" i="17"/>
  <c r="L625" i="17"/>
  <c r="L633" i="17" s="1"/>
  <c r="L641" i="17" s="1"/>
  <c r="L649" i="17" s="1"/>
  <c r="G625" i="17"/>
  <c r="E612" i="17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10" i="17"/>
  <c r="E611" i="17" s="1"/>
  <c r="G608" i="17"/>
  <c r="G607" i="17"/>
  <c r="G606" i="17"/>
  <c r="G605" i="17"/>
  <c r="G604" i="17"/>
  <c r="G603" i="17"/>
  <c r="G602" i="17"/>
  <c r="E602" i="17"/>
  <c r="E603" i="17" s="1"/>
  <c r="E604" i="17" s="1"/>
  <c r="E605" i="17" s="1"/>
  <c r="E606" i="17" s="1"/>
  <c r="E607" i="17" s="1"/>
  <c r="E608" i="17" s="1"/>
  <c r="K601" i="17"/>
  <c r="G601" i="17"/>
  <c r="E598" i="17"/>
  <c r="E599" i="17" s="1"/>
  <c r="E600" i="17" s="1"/>
  <c r="L592" i="17"/>
  <c r="L600" i="17" s="1"/>
  <c r="L608" i="17" s="1"/>
  <c r="L616" i="17" s="1"/>
  <c r="K592" i="17"/>
  <c r="K600" i="17" s="1"/>
  <c r="K608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E590" i="17"/>
  <c r="E591" i="17" s="1"/>
  <c r="E592" i="17" s="1"/>
  <c r="E593" i="17" s="1"/>
  <c r="E594" i="17" s="1"/>
  <c r="E595" i="17" s="1"/>
  <c r="E596" i="17" s="1"/>
  <c r="E597" i="17" s="1"/>
  <c r="L589" i="17"/>
  <c r="L597" i="17" s="1"/>
  <c r="L605" i="17" s="1"/>
  <c r="L613" i="17" s="1"/>
  <c r="K589" i="17"/>
  <c r="K597" i="17" s="1"/>
  <c r="G589" i="17"/>
  <c r="L588" i="17"/>
  <c r="L596" i="17" s="1"/>
  <c r="L604" i="17" s="1"/>
  <c r="L612" i="17" s="1"/>
  <c r="K588" i="17"/>
  <c r="K596" i="17" s="1"/>
  <c r="G588" i="17"/>
  <c r="L587" i="17"/>
  <c r="L595" i="17" s="1"/>
  <c r="L603" i="17" s="1"/>
  <c r="L611" i="17" s="1"/>
  <c r="K587" i="17"/>
  <c r="G587" i="17"/>
  <c r="L586" i="17"/>
  <c r="L594" i="17" s="1"/>
  <c r="L602" i="17" s="1"/>
  <c r="L610" i="17" s="1"/>
  <c r="K586" i="17"/>
  <c r="G586" i="17"/>
  <c r="E586" i="17"/>
  <c r="E587" i="17" s="1"/>
  <c r="E588" i="17" s="1"/>
  <c r="E589" i="17" s="1"/>
  <c r="L585" i="17"/>
  <c r="L593" i="17" s="1"/>
  <c r="L601" i="17" s="1"/>
  <c r="L609" i="17" s="1"/>
  <c r="K585" i="17"/>
  <c r="K593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8" i="17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5" i="17"/>
  <c r="E536" i="17" s="1"/>
  <c r="E537" i="17" s="1"/>
  <c r="E534" i="17"/>
  <c r="E515" i="17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14" i="17"/>
  <c r="E513" i="17"/>
  <c r="E512" i="17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6" i="17"/>
  <c r="E447" i="17" s="1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25" i="17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4" i="17"/>
  <c r="E404" i="17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E383" i="17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2" i="17"/>
  <c r="G381" i="17"/>
  <c r="G380" i="17"/>
  <c r="E380" i="17"/>
  <c r="E381" i="17" s="1"/>
  <c r="E382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E345" i="17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44" i="17"/>
  <c r="G343" i="17"/>
  <c r="G342" i="17"/>
  <c r="G341" i="17"/>
  <c r="G340" i="17"/>
  <c r="G339" i="17"/>
  <c r="G338" i="17"/>
  <c r="G337" i="17"/>
  <c r="E337" i="17"/>
  <c r="E338" i="17" s="1"/>
  <c r="E339" i="17" s="1"/>
  <c r="E340" i="17" s="1"/>
  <c r="E341" i="17" s="1"/>
  <c r="E342" i="17" s="1"/>
  <c r="E343" i="17" s="1"/>
  <c r="E344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2" i="17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70" i="17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E227" i="17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E183" i="17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2" i="17"/>
  <c r="E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E160" i="17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E139" i="17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E73" i="17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E15" i="17"/>
  <c r="AD15" i="17"/>
  <c r="Y15" i="17"/>
  <c r="X15" i="17"/>
  <c r="W15" i="17"/>
  <c r="V15" i="17"/>
  <c r="AC15" i="17" s="1"/>
  <c r="U15" i="17"/>
  <c r="E7" i="17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6" i="17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AF4" i="17"/>
  <c r="AD4" i="17"/>
  <c r="AB4" i="17"/>
  <c r="Y4" i="17"/>
  <c r="W4" i="17"/>
  <c r="U4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X24" i="15"/>
  <c r="X25" i="15" s="1"/>
  <c r="I24" i="15"/>
  <c r="I21" i="15"/>
  <c r="I37" i="15" s="1"/>
  <c r="I20" i="15"/>
  <c r="I19" i="15"/>
  <c r="I23" i="15" s="1"/>
  <c r="I39" i="15" s="1"/>
  <c r="AG18" i="15"/>
  <c r="AG34" i="15" s="1"/>
  <c r="I17" i="15"/>
  <c r="I33" i="15" s="1"/>
  <c r="I16" i="15"/>
  <c r="I15" i="15"/>
  <c r="I31" i="15" s="1"/>
  <c r="I14" i="15"/>
  <c r="S12" i="15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11" i="15"/>
  <c r="AE10" i="15"/>
  <c r="AE11" i="15" s="1"/>
  <c r="AE12" i="15" s="1"/>
  <c r="AE13" i="15" s="1"/>
  <c r="L10" i="15"/>
  <c r="AT9" i="15"/>
  <c r="AT10" i="15" s="1"/>
  <c r="AA9" i="15"/>
  <c r="S9" i="15"/>
  <c r="S10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H9" i="15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G8" i="15"/>
  <c r="AG24" i="15" s="1"/>
  <c r="AE8" i="15"/>
  <c r="AE9" i="15" s="1"/>
  <c r="AH9" i="15" s="1"/>
  <c r="AA8" i="15"/>
  <c r="X8" i="15"/>
  <c r="X9" i="15" s="1"/>
  <c r="X10" i="15" s="1"/>
  <c r="L8" i="15"/>
  <c r="L24" i="15" s="1"/>
  <c r="J8" i="15"/>
  <c r="H8" i="15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M17" i="7"/>
  <c r="N17" i="7"/>
  <c r="O17" i="7"/>
  <c r="M18" i="7"/>
  <c r="N18" i="7"/>
  <c r="O18" i="7"/>
  <c r="M19" i="7"/>
  <c r="N19" i="7"/>
  <c r="O19" i="7"/>
  <c r="M20" i="7"/>
  <c r="N20" i="7"/>
  <c r="O20" i="7"/>
  <c r="M21" i="7"/>
  <c r="N21" i="7"/>
  <c r="O21" i="7"/>
  <c r="M22" i="7"/>
  <c r="N22" i="7"/>
  <c r="O22" i="7"/>
  <c r="M23" i="7"/>
  <c r="N23" i="7"/>
  <c r="O23" i="7"/>
  <c r="M24" i="7"/>
  <c r="N24" i="7"/>
  <c r="O24" i="7"/>
  <c r="F17" i="7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F19" i="7"/>
  <c r="G19" i="7"/>
  <c r="H19" i="7"/>
  <c r="I19" i="7"/>
  <c r="J19" i="7"/>
  <c r="K19" i="7"/>
  <c r="L19" i="7"/>
  <c r="F20" i="7"/>
  <c r="G20" i="7"/>
  <c r="H20" i="7"/>
  <c r="I20" i="7"/>
  <c r="J20" i="7"/>
  <c r="K20" i="7"/>
  <c r="L20" i="7"/>
  <c r="F21" i="7"/>
  <c r="G21" i="7"/>
  <c r="H21" i="7"/>
  <c r="I21" i="7"/>
  <c r="J21" i="7"/>
  <c r="K21" i="7"/>
  <c r="L21" i="7"/>
  <c r="F22" i="7"/>
  <c r="G22" i="7"/>
  <c r="H22" i="7"/>
  <c r="I22" i="7"/>
  <c r="J22" i="7"/>
  <c r="K22" i="7"/>
  <c r="L22" i="7"/>
  <c r="F23" i="7"/>
  <c r="G23" i="7"/>
  <c r="H23" i="7"/>
  <c r="I23" i="7"/>
  <c r="J23" i="7"/>
  <c r="K23" i="7"/>
  <c r="L23" i="7"/>
  <c r="F24" i="7"/>
  <c r="G24" i="7"/>
  <c r="H24" i="7"/>
  <c r="I24" i="7"/>
  <c r="J24" i="7"/>
  <c r="K24" i="7"/>
  <c r="L24" i="7"/>
  <c r="E18" i="7"/>
  <c r="E19" i="7"/>
  <c r="E20" i="7"/>
  <c r="E21" i="7"/>
  <c r="E22" i="7"/>
  <c r="E23" i="7"/>
  <c r="E24" i="7"/>
  <c r="E17" i="7"/>
  <c r="E15" i="7"/>
  <c r="E17" i="6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K569" i="17" l="1"/>
  <c r="K576" i="17"/>
  <c r="K568" i="17"/>
  <c r="K575" i="17"/>
  <c r="K574" i="17"/>
  <c r="K573" i="17"/>
  <c r="K572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71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30" i="17"/>
  <c r="K22" i="17"/>
  <c r="K14" i="17"/>
  <c r="K6" i="17"/>
  <c r="K565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37" i="17"/>
  <c r="K29" i="17"/>
  <c r="K21" i="17"/>
  <c r="K13" i="17"/>
  <c r="K5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508" i="17"/>
  <c r="K444" i="17"/>
  <c r="K380" i="17"/>
  <c r="K316" i="17"/>
  <c r="K252" i="17"/>
  <c r="K188" i="17"/>
  <c r="K124" i="17"/>
  <c r="K108" i="17"/>
  <c r="K96" i="17"/>
  <c r="K83" i="17"/>
  <c r="K71" i="17"/>
  <c r="K58" i="17"/>
  <c r="K44" i="17"/>
  <c r="K32" i="17"/>
  <c r="K564" i="17"/>
  <c r="K500" i="17"/>
  <c r="K436" i="17"/>
  <c r="K372" i="17"/>
  <c r="K308" i="17"/>
  <c r="K244" i="17"/>
  <c r="K180" i="17"/>
  <c r="K120" i="17"/>
  <c r="K107" i="17"/>
  <c r="K95" i="17"/>
  <c r="K82" i="17"/>
  <c r="K68" i="17"/>
  <c r="K56" i="17"/>
  <c r="K43" i="17"/>
  <c r="K556" i="17"/>
  <c r="K492" i="17"/>
  <c r="K428" i="17"/>
  <c r="K364" i="17"/>
  <c r="K300" i="17"/>
  <c r="K236" i="17"/>
  <c r="K172" i="17"/>
  <c r="K119" i="17"/>
  <c r="K106" i="17"/>
  <c r="K92" i="17"/>
  <c r="K80" i="17"/>
  <c r="K67" i="17"/>
  <c r="K55" i="17"/>
  <c r="K42" i="17"/>
  <c r="K548" i="17"/>
  <c r="K484" i="17"/>
  <c r="K420" i="17"/>
  <c r="K356" i="17"/>
  <c r="K292" i="17"/>
  <c r="K228" i="17"/>
  <c r="K164" i="17"/>
  <c r="K116" i="17"/>
  <c r="K104" i="17"/>
  <c r="K91" i="17"/>
  <c r="K79" i="17"/>
  <c r="K66" i="17"/>
  <c r="K52" i="17"/>
  <c r="K40" i="17"/>
  <c r="K540" i="17"/>
  <c r="K476" i="17"/>
  <c r="K412" i="17"/>
  <c r="K348" i="17"/>
  <c r="K284" i="17"/>
  <c r="K220" i="17"/>
  <c r="K156" i="17"/>
  <c r="K115" i="17"/>
  <c r="K103" i="17"/>
  <c r="K90" i="17"/>
  <c r="K76" i="17"/>
  <c r="K64" i="17"/>
  <c r="K51" i="17"/>
  <c r="K39" i="17"/>
  <c r="K26" i="17"/>
  <c r="K12" i="17"/>
  <c r="K532" i="17"/>
  <c r="K468" i="17"/>
  <c r="K404" i="17"/>
  <c r="K340" i="17"/>
  <c r="K276" i="17"/>
  <c r="K212" i="17"/>
  <c r="K148" i="17"/>
  <c r="K114" i="17"/>
  <c r="K100" i="17"/>
  <c r="K88" i="17"/>
  <c r="K75" i="17"/>
  <c r="K63" i="17"/>
  <c r="K50" i="17"/>
  <c r="K36" i="17"/>
  <c r="K24" i="17"/>
  <c r="K11" i="17"/>
  <c r="K524" i="17"/>
  <c r="K460" i="17"/>
  <c r="K396" i="17"/>
  <c r="K332" i="17"/>
  <c r="K268" i="17"/>
  <c r="K204" i="17"/>
  <c r="K140" i="17"/>
  <c r="K112" i="17"/>
  <c r="K99" i="17"/>
  <c r="K87" i="17"/>
  <c r="K74" i="17"/>
  <c r="K60" i="17"/>
  <c r="K48" i="17"/>
  <c r="K35" i="17"/>
  <c r="K23" i="17"/>
  <c r="K10" i="17"/>
  <c r="K111" i="17"/>
  <c r="K28" i="17"/>
  <c r="K7" i="17"/>
  <c r="K516" i="17"/>
  <c r="K98" i="17"/>
  <c r="K27" i="17"/>
  <c r="K452" i="17"/>
  <c r="K84" i="17"/>
  <c r="K20" i="17"/>
  <c r="K388" i="17"/>
  <c r="K72" i="17"/>
  <c r="K19" i="17"/>
  <c r="K324" i="17"/>
  <c r="K59" i="17"/>
  <c r="K18" i="17"/>
  <c r="K260" i="17"/>
  <c r="K47" i="17"/>
  <c r="K16" i="17"/>
  <c r="K196" i="17"/>
  <c r="K34" i="17"/>
  <c r="K15" i="17"/>
  <c r="K132" i="17"/>
  <c r="K31" i="17"/>
  <c r="K8" i="17"/>
  <c r="M24" i="16"/>
  <c r="O24" i="16"/>
  <c r="N24" i="16"/>
  <c r="M48" i="16"/>
  <c r="O48" i="16"/>
  <c r="M56" i="16"/>
  <c r="O56" i="16"/>
  <c r="N56" i="16"/>
  <c r="M80" i="16"/>
  <c r="O80" i="16"/>
  <c r="M88" i="16"/>
  <c r="O88" i="16"/>
  <c r="N88" i="16"/>
  <c r="M96" i="16"/>
  <c r="O96" i="16"/>
  <c r="M120" i="16"/>
  <c r="O120" i="16"/>
  <c r="N120" i="16"/>
  <c r="M144" i="16"/>
  <c r="O144" i="16"/>
  <c r="O168" i="16"/>
  <c r="M168" i="16"/>
  <c r="N168" i="16"/>
  <c r="M10" i="16"/>
  <c r="O10" i="16"/>
  <c r="N10" i="16"/>
  <c r="M18" i="16"/>
  <c r="O18" i="16"/>
  <c r="N18" i="16"/>
  <c r="M26" i="16"/>
  <c r="O26" i="16"/>
  <c r="N26" i="16"/>
  <c r="M34" i="16"/>
  <c r="O34" i="16"/>
  <c r="N34" i="16"/>
  <c r="M42" i="16"/>
  <c r="O42" i="16"/>
  <c r="N42" i="16"/>
  <c r="M50" i="16"/>
  <c r="O50" i="16"/>
  <c r="N50" i="16"/>
  <c r="M58" i="16"/>
  <c r="O58" i="16"/>
  <c r="N58" i="16"/>
  <c r="M66" i="16"/>
  <c r="O66" i="16"/>
  <c r="N66" i="16"/>
  <c r="M74" i="16"/>
  <c r="O74" i="16"/>
  <c r="N74" i="16"/>
  <c r="M82" i="16"/>
  <c r="O82" i="16"/>
  <c r="N82" i="16"/>
  <c r="M90" i="16"/>
  <c r="O90" i="16"/>
  <c r="N90" i="16"/>
  <c r="M98" i="16"/>
  <c r="O98" i="16"/>
  <c r="N98" i="16"/>
  <c r="M106" i="16"/>
  <c r="O106" i="16"/>
  <c r="N106" i="16"/>
  <c r="M114" i="16"/>
  <c r="O114" i="16"/>
  <c r="N114" i="16"/>
  <c r="M122" i="16"/>
  <c r="O122" i="16"/>
  <c r="N122" i="16"/>
  <c r="M130" i="16"/>
  <c r="O130" i="16"/>
  <c r="N130" i="16"/>
  <c r="M138" i="16"/>
  <c r="O138" i="16"/>
  <c r="N138" i="16"/>
  <c r="M146" i="16"/>
  <c r="O146" i="16"/>
  <c r="N146" i="16"/>
  <c r="M154" i="16"/>
  <c r="O154" i="16"/>
  <c r="N154" i="16"/>
  <c r="M162" i="16"/>
  <c r="O162" i="16"/>
  <c r="N162" i="16"/>
  <c r="O170" i="16"/>
  <c r="M170" i="16"/>
  <c r="O178" i="16"/>
  <c r="N178" i="16"/>
  <c r="M178" i="16"/>
  <c r="O186" i="16"/>
  <c r="N186" i="16"/>
  <c r="M186" i="16"/>
  <c r="O194" i="16"/>
  <c r="N194" i="16"/>
  <c r="M194" i="16"/>
  <c r="O202" i="16"/>
  <c r="N202" i="16"/>
  <c r="M202" i="16"/>
  <c r="O210" i="16"/>
  <c r="N210" i="16"/>
  <c r="M210" i="16"/>
  <c r="O218" i="16"/>
  <c r="N218" i="16"/>
  <c r="M218" i="16"/>
  <c r="O226" i="16"/>
  <c r="N226" i="16"/>
  <c r="M226" i="16"/>
  <c r="O234" i="16"/>
  <c r="N234" i="16"/>
  <c r="M234" i="16"/>
  <c r="O242" i="16"/>
  <c r="N242" i="16"/>
  <c r="M242" i="16"/>
  <c r="M250" i="16"/>
  <c r="O250" i="16"/>
  <c r="N250" i="16"/>
  <c r="M258" i="16"/>
  <c r="O258" i="16"/>
  <c r="N258" i="16"/>
  <c r="O119" i="16"/>
  <c r="M119" i="16"/>
  <c r="N119" i="16"/>
  <c r="O151" i="16"/>
  <c r="M151" i="16"/>
  <c r="N151" i="16"/>
  <c r="O159" i="16"/>
  <c r="M159" i="16"/>
  <c r="N159" i="16"/>
  <c r="O191" i="16"/>
  <c r="N191" i="16"/>
  <c r="M191" i="16"/>
  <c r="N80" i="16"/>
  <c r="O7" i="16"/>
  <c r="M7" i="16"/>
  <c r="N7" i="16"/>
  <c r="O15" i="16"/>
  <c r="M15" i="16"/>
  <c r="N15" i="16"/>
  <c r="O31" i="16"/>
  <c r="M31" i="16"/>
  <c r="N31" i="16"/>
  <c r="O39" i="16"/>
  <c r="M39" i="16"/>
  <c r="N39" i="16"/>
  <c r="O47" i="16"/>
  <c r="M47" i="16"/>
  <c r="N47" i="16"/>
  <c r="O55" i="16"/>
  <c r="M55" i="16"/>
  <c r="N55" i="16"/>
  <c r="O63" i="16"/>
  <c r="M63" i="16"/>
  <c r="N63" i="16"/>
  <c r="O71" i="16"/>
  <c r="M71" i="16"/>
  <c r="N71" i="16"/>
  <c r="O79" i="16"/>
  <c r="M79" i="16"/>
  <c r="N79" i="16"/>
  <c r="O87" i="16"/>
  <c r="M87" i="16"/>
  <c r="N87" i="16"/>
  <c r="O95" i="16"/>
  <c r="M95" i="16"/>
  <c r="N95" i="16"/>
  <c r="O135" i="16"/>
  <c r="M135" i="16"/>
  <c r="N135" i="16"/>
  <c r="O175" i="16"/>
  <c r="M175" i="16"/>
  <c r="N175" i="16"/>
  <c r="O199" i="16"/>
  <c r="N199" i="16"/>
  <c r="M199" i="16"/>
  <c r="M12" i="16"/>
  <c r="O12" i="16"/>
  <c r="N12" i="16"/>
  <c r="M20" i="16"/>
  <c r="O20" i="16"/>
  <c r="N20" i="16"/>
  <c r="M28" i="16"/>
  <c r="O28" i="16"/>
  <c r="N28" i="16"/>
  <c r="M36" i="16"/>
  <c r="O36" i="16"/>
  <c r="N36" i="16"/>
  <c r="M44" i="16"/>
  <c r="O44" i="16"/>
  <c r="N44" i="16"/>
  <c r="M52" i="16"/>
  <c r="O52" i="16"/>
  <c r="N52" i="16"/>
  <c r="M60" i="16"/>
  <c r="O60" i="16"/>
  <c r="N60" i="16"/>
  <c r="M68" i="16"/>
  <c r="O68" i="16"/>
  <c r="N68" i="16"/>
  <c r="M76" i="16"/>
  <c r="O76" i="16"/>
  <c r="N76" i="16"/>
  <c r="M84" i="16"/>
  <c r="O84" i="16"/>
  <c r="N84" i="16"/>
  <c r="M92" i="16"/>
  <c r="O92" i="16"/>
  <c r="N92" i="16"/>
  <c r="M100" i="16"/>
  <c r="O100" i="16"/>
  <c r="N100" i="16"/>
  <c r="M108" i="16"/>
  <c r="O108" i="16"/>
  <c r="N108" i="16"/>
  <c r="M116" i="16"/>
  <c r="O116" i="16"/>
  <c r="N116" i="16"/>
  <c r="M124" i="16"/>
  <c r="O124" i="16"/>
  <c r="N124" i="16"/>
  <c r="M132" i="16"/>
  <c r="O132" i="16"/>
  <c r="N132" i="16"/>
  <c r="M140" i="16"/>
  <c r="O140" i="16"/>
  <c r="N140" i="16"/>
  <c r="M148" i="16"/>
  <c r="O148" i="16"/>
  <c r="N148" i="16"/>
  <c r="M156" i="16"/>
  <c r="O156" i="16"/>
  <c r="N156" i="16"/>
  <c r="M164" i="16"/>
  <c r="O164" i="16"/>
  <c r="N164" i="16"/>
  <c r="O172" i="16"/>
  <c r="M172" i="16"/>
  <c r="N172" i="16"/>
  <c r="O180" i="16"/>
  <c r="N180" i="16"/>
  <c r="M180" i="16"/>
  <c r="O188" i="16"/>
  <c r="N188" i="16"/>
  <c r="M188" i="16"/>
  <c r="O196" i="16"/>
  <c r="N196" i="16"/>
  <c r="M196" i="16"/>
  <c r="O204" i="16"/>
  <c r="N204" i="16"/>
  <c r="M204" i="16"/>
  <c r="O212" i="16"/>
  <c r="N212" i="16"/>
  <c r="M212" i="16"/>
  <c r="O220" i="16"/>
  <c r="N220" i="16"/>
  <c r="M220" i="16"/>
  <c r="O228" i="16"/>
  <c r="N228" i="16"/>
  <c r="M228" i="16"/>
  <c r="O236" i="16"/>
  <c r="N236" i="16"/>
  <c r="M236" i="16"/>
  <c r="O244" i="16"/>
  <c r="N244" i="16"/>
  <c r="M244" i="16"/>
  <c r="M252" i="16"/>
  <c r="N252" i="16"/>
  <c r="O252" i="16"/>
  <c r="M260" i="16"/>
  <c r="O260" i="16"/>
  <c r="N260" i="16"/>
  <c r="O111" i="16"/>
  <c r="M111" i="16"/>
  <c r="N111" i="16"/>
  <c r="O183" i="16"/>
  <c r="N183" i="16"/>
  <c r="M183" i="16"/>
  <c r="O207" i="16"/>
  <c r="N207" i="16"/>
  <c r="M207" i="16"/>
  <c r="O215" i="16"/>
  <c r="N215" i="16"/>
  <c r="M215" i="16"/>
  <c r="O9" i="16"/>
  <c r="M9" i="16"/>
  <c r="N9" i="16"/>
  <c r="O17" i="16"/>
  <c r="M17" i="16"/>
  <c r="N17" i="16"/>
  <c r="O25" i="16"/>
  <c r="M25" i="16"/>
  <c r="N25" i="16"/>
  <c r="O33" i="16"/>
  <c r="M33" i="16"/>
  <c r="N33" i="16"/>
  <c r="O41" i="16"/>
  <c r="M41" i="16"/>
  <c r="N41" i="16"/>
  <c r="O49" i="16"/>
  <c r="M49" i="16"/>
  <c r="N49" i="16"/>
  <c r="O57" i="16"/>
  <c r="M57" i="16"/>
  <c r="N57" i="16"/>
  <c r="O65" i="16"/>
  <c r="M65" i="16"/>
  <c r="N65" i="16"/>
  <c r="O73" i="16"/>
  <c r="M73" i="16"/>
  <c r="N73" i="16"/>
  <c r="O81" i="16"/>
  <c r="M81" i="16"/>
  <c r="N81" i="16"/>
  <c r="O89" i="16"/>
  <c r="M89" i="16"/>
  <c r="N89" i="16"/>
  <c r="O97" i="16"/>
  <c r="M97" i="16"/>
  <c r="N97" i="16"/>
  <c r="O105" i="16"/>
  <c r="M105" i="16"/>
  <c r="N105" i="16"/>
  <c r="O113" i="16"/>
  <c r="M113" i="16"/>
  <c r="N113" i="16"/>
  <c r="O121" i="16"/>
  <c r="M121" i="16"/>
  <c r="N121" i="16"/>
  <c r="O129" i="16"/>
  <c r="M129" i="16"/>
  <c r="N129" i="16"/>
  <c r="O137" i="16"/>
  <c r="M137" i="16"/>
  <c r="N137" i="16"/>
  <c r="O145" i="16"/>
  <c r="M145" i="16"/>
  <c r="N145" i="16"/>
  <c r="O153" i="16"/>
  <c r="M153" i="16"/>
  <c r="N153" i="16"/>
  <c r="O161" i="16"/>
  <c r="M161" i="16"/>
  <c r="N161" i="16"/>
  <c r="O169" i="16"/>
  <c r="M169" i="16"/>
  <c r="N169" i="16"/>
  <c r="O177" i="16"/>
  <c r="M177" i="16"/>
  <c r="N177" i="16"/>
  <c r="O185" i="16"/>
  <c r="N185" i="16"/>
  <c r="M185" i="16"/>
  <c r="O193" i="16"/>
  <c r="N193" i="16"/>
  <c r="M193" i="16"/>
  <c r="O201" i="16"/>
  <c r="N201" i="16"/>
  <c r="M201" i="16"/>
  <c r="M249" i="16"/>
  <c r="O103" i="16"/>
  <c r="M103" i="16"/>
  <c r="N103" i="16"/>
  <c r="O143" i="16"/>
  <c r="M143" i="16"/>
  <c r="N143" i="16"/>
  <c r="M6" i="16"/>
  <c r="N6" i="16"/>
  <c r="M22" i="16"/>
  <c r="N22" i="16"/>
  <c r="M30" i="16"/>
  <c r="O30" i="16"/>
  <c r="N30" i="16"/>
  <c r="M70" i="16"/>
  <c r="N70" i="16"/>
  <c r="M94" i="16"/>
  <c r="O94" i="16"/>
  <c r="N94" i="16"/>
  <c r="M110" i="16"/>
  <c r="O110" i="16"/>
  <c r="N110" i="16"/>
  <c r="M150" i="16"/>
  <c r="N150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O246" i="16"/>
  <c r="N246" i="16"/>
  <c r="M246" i="16"/>
  <c r="M254" i="16"/>
  <c r="O254" i="16"/>
  <c r="N254" i="16"/>
  <c r="O23" i="16"/>
  <c r="M23" i="16"/>
  <c r="N23" i="16"/>
  <c r="O127" i="16"/>
  <c r="M127" i="16"/>
  <c r="N127" i="16"/>
  <c r="O167" i="16"/>
  <c r="M167" i="16"/>
  <c r="N167" i="16"/>
  <c r="M14" i="16"/>
  <c r="O14" i="16"/>
  <c r="N14" i="16"/>
  <c r="M38" i="16"/>
  <c r="N38" i="16"/>
  <c r="M46" i="16"/>
  <c r="O46" i="16"/>
  <c r="N46" i="16"/>
  <c r="M54" i="16"/>
  <c r="N54" i="16"/>
  <c r="M62" i="16"/>
  <c r="O62" i="16"/>
  <c r="N62" i="16"/>
  <c r="M78" i="16"/>
  <c r="O78" i="16"/>
  <c r="N78" i="16"/>
  <c r="M86" i="16"/>
  <c r="N86" i="16"/>
  <c r="M102" i="16"/>
  <c r="N102" i="16"/>
  <c r="M118" i="16"/>
  <c r="N118" i="16"/>
  <c r="M126" i="16"/>
  <c r="O126" i="16"/>
  <c r="N126" i="16"/>
  <c r="M134" i="16"/>
  <c r="N134" i="16"/>
  <c r="M142" i="16"/>
  <c r="O142" i="16"/>
  <c r="N142" i="16"/>
  <c r="M158" i="16"/>
  <c r="O158" i="16"/>
  <c r="N158" i="16"/>
  <c r="M166" i="16"/>
  <c r="N166" i="16"/>
  <c r="O174" i="16"/>
  <c r="M174" i="16"/>
  <c r="O182" i="16"/>
  <c r="N182" i="16"/>
  <c r="M182" i="16"/>
  <c r="O190" i="16"/>
  <c r="N190" i="16"/>
  <c r="M190" i="16"/>
  <c r="O198" i="16"/>
  <c r="N198" i="16"/>
  <c r="M198" i="16"/>
  <c r="O11" i="16"/>
  <c r="M11" i="16"/>
  <c r="N11" i="16"/>
  <c r="O19" i="16"/>
  <c r="M19" i="16"/>
  <c r="O27" i="16"/>
  <c r="M27" i="16"/>
  <c r="N27" i="16"/>
  <c r="O35" i="16"/>
  <c r="M35" i="16"/>
  <c r="O43" i="16"/>
  <c r="M43" i="16"/>
  <c r="N43" i="16"/>
  <c r="O51" i="16"/>
  <c r="M51" i="16"/>
  <c r="O59" i="16"/>
  <c r="M59" i="16"/>
  <c r="N59" i="16"/>
  <c r="O67" i="16"/>
  <c r="M67" i="16"/>
  <c r="O75" i="16"/>
  <c r="M75" i="16"/>
  <c r="N75" i="16"/>
  <c r="O83" i="16"/>
  <c r="M83" i="16"/>
  <c r="O91" i="16"/>
  <c r="M91" i="16"/>
  <c r="N91" i="16"/>
  <c r="O99" i="16"/>
  <c r="M99" i="16"/>
  <c r="O107" i="16"/>
  <c r="M107" i="16"/>
  <c r="N107" i="16"/>
  <c r="O115" i="16"/>
  <c r="M115" i="16"/>
  <c r="O123" i="16"/>
  <c r="M123" i="16"/>
  <c r="N123" i="16"/>
  <c r="O131" i="16"/>
  <c r="M131" i="16"/>
  <c r="O139" i="16"/>
  <c r="M139" i="16"/>
  <c r="N139" i="16"/>
  <c r="O147" i="16"/>
  <c r="M147" i="16"/>
  <c r="O155" i="16"/>
  <c r="M155" i="16"/>
  <c r="N155" i="16"/>
  <c r="O163" i="16"/>
  <c r="M163" i="16"/>
  <c r="O171" i="16"/>
  <c r="M171" i="16"/>
  <c r="N171" i="16"/>
  <c r="O179" i="16"/>
  <c r="M179" i="16"/>
  <c r="N179" i="16"/>
  <c r="O187" i="16"/>
  <c r="N187" i="16"/>
  <c r="M187" i="16"/>
  <c r="O195" i="16"/>
  <c r="N195" i="16"/>
  <c r="M195" i="16"/>
  <c r="O203" i="16"/>
  <c r="N203" i="16"/>
  <c r="M203" i="16"/>
  <c r="O211" i="16"/>
  <c r="N211" i="16"/>
  <c r="M211" i="16"/>
  <c r="O219" i="16"/>
  <c r="N219" i="16"/>
  <c r="M219" i="16"/>
  <c r="O227" i="16"/>
  <c r="N227" i="16"/>
  <c r="M227" i="16"/>
  <c r="O235" i="16"/>
  <c r="N235" i="16"/>
  <c r="M235" i="16"/>
  <c r="O243" i="16"/>
  <c r="N243" i="16"/>
  <c r="M243" i="16"/>
  <c r="O251" i="16"/>
  <c r="N251" i="16"/>
  <c r="M251" i="16"/>
  <c r="O259" i="16"/>
  <c r="N259" i="16"/>
  <c r="M259" i="16"/>
  <c r="N67" i="16"/>
  <c r="O118" i="16"/>
  <c r="N144" i="16"/>
  <c r="N170" i="16"/>
  <c r="M16" i="16"/>
  <c r="O16" i="16"/>
  <c r="M32" i="16"/>
  <c r="O32" i="16"/>
  <c r="M64" i="16"/>
  <c r="O64" i="16"/>
  <c r="M72" i="16"/>
  <c r="O72" i="16"/>
  <c r="N72" i="16"/>
  <c r="M112" i="16"/>
  <c r="O112" i="16"/>
  <c r="M152" i="16"/>
  <c r="O152" i="16"/>
  <c r="N152" i="16"/>
  <c r="O176" i="16"/>
  <c r="N176" i="16"/>
  <c r="M176" i="16"/>
  <c r="O184" i="16"/>
  <c r="N184" i="16"/>
  <c r="M184" i="16"/>
  <c r="O192" i="16"/>
  <c r="N192" i="16"/>
  <c r="M192" i="16"/>
  <c r="O200" i="16"/>
  <c r="N200" i="16"/>
  <c r="M200" i="16"/>
  <c r="O208" i="16"/>
  <c r="N208" i="16"/>
  <c r="M208" i="16"/>
  <c r="O216" i="16"/>
  <c r="N216" i="16"/>
  <c r="M216" i="16"/>
  <c r="O224" i="16"/>
  <c r="N224" i="16"/>
  <c r="M224" i="16"/>
  <c r="O232" i="16"/>
  <c r="N232" i="16"/>
  <c r="M232" i="16"/>
  <c r="O240" i="16"/>
  <c r="N240" i="16"/>
  <c r="M240" i="16"/>
  <c r="M248" i="16"/>
  <c r="O248" i="16"/>
  <c r="N248" i="16"/>
  <c r="M256" i="16"/>
  <c r="O256" i="16"/>
  <c r="N256" i="16"/>
  <c r="N19" i="16"/>
  <c r="O70" i="16"/>
  <c r="N96" i="16"/>
  <c r="N147" i="16"/>
  <c r="N174" i="16"/>
  <c r="M8" i="16"/>
  <c r="O8" i="16"/>
  <c r="N8" i="16"/>
  <c r="M40" i="16"/>
  <c r="O40" i="16"/>
  <c r="N40" i="16"/>
  <c r="M104" i="16"/>
  <c r="O104" i="16"/>
  <c r="N104" i="16"/>
  <c r="M128" i="16"/>
  <c r="O128" i="16"/>
  <c r="M136" i="16"/>
  <c r="O136" i="16"/>
  <c r="N136" i="16"/>
  <c r="M160" i="16"/>
  <c r="O160" i="16"/>
  <c r="O5" i="16"/>
  <c r="M5" i="16"/>
  <c r="N5" i="16"/>
  <c r="O13" i="16"/>
  <c r="M13" i="16"/>
  <c r="N13" i="16"/>
  <c r="O21" i="16"/>
  <c r="M21" i="16"/>
  <c r="N21" i="16"/>
  <c r="O29" i="16"/>
  <c r="M29" i="16"/>
  <c r="N29" i="16"/>
  <c r="O37" i="16"/>
  <c r="M37" i="16"/>
  <c r="N37" i="16"/>
  <c r="O45" i="16"/>
  <c r="M45" i="16"/>
  <c r="N45" i="16"/>
  <c r="O53" i="16"/>
  <c r="M53" i="16"/>
  <c r="N53" i="16"/>
  <c r="O61" i="16"/>
  <c r="M61" i="16"/>
  <c r="N61" i="16"/>
  <c r="O69" i="16"/>
  <c r="M69" i="16"/>
  <c r="N69" i="16"/>
  <c r="O77" i="16"/>
  <c r="M77" i="16"/>
  <c r="N77" i="16"/>
  <c r="O85" i="16"/>
  <c r="M85" i="16"/>
  <c r="N85" i="16"/>
  <c r="O93" i="16"/>
  <c r="M93" i="16"/>
  <c r="N93" i="16"/>
  <c r="O101" i="16"/>
  <c r="M101" i="16"/>
  <c r="N101" i="16"/>
  <c r="O109" i="16"/>
  <c r="M109" i="16"/>
  <c r="N109" i="16"/>
  <c r="O117" i="16"/>
  <c r="M117" i="16"/>
  <c r="N117" i="16"/>
  <c r="O125" i="16"/>
  <c r="M125" i="16"/>
  <c r="N125" i="16"/>
  <c r="O133" i="16"/>
  <c r="M133" i="16"/>
  <c r="N133" i="16"/>
  <c r="O141" i="16"/>
  <c r="M141" i="16"/>
  <c r="N141" i="16"/>
  <c r="O149" i="16"/>
  <c r="M149" i="16"/>
  <c r="N149" i="16"/>
  <c r="O157" i="16"/>
  <c r="M157" i="16"/>
  <c r="N157" i="16"/>
  <c r="O165" i="16"/>
  <c r="M165" i="16"/>
  <c r="N165" i="16"/>
  <c r="O173" i="16"/>
  <c r="M173" i="16"/>
  <c r="N173" i="16"/>
  <c r="O181" i="16"/>
  <c r="M181" i="16"/>
  <c r="N181" i="16"/>
  <c r="O189" i="16"/>
  <c r="N189" i="16"/>
  <c r="M189" i="16"/>
  <c r="O197" i="16"/>
  <c r="N197" i="16"/>
  <c r="M197" i="16"/>
  <c r="O22" i="16"/>
  <c r="N48" i="16"/>
  <c r="N99" i="16"/>
  <c r="O150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O245" i="16"/>
  <c r="N245" i="16"/>
  <c r="M245" i="16"/>
  <c r="O253" i="16"/>
  <c r="N253" i="16"/>
  <c r="M253" i="16"/>
  <c r="O223" i="16"/>
  <c r="N223" i="16"/>
  <c r="M223" i="16"/>
  <c r="O231" i="16"/>
  <c r="N231" i="16"/>
  <c r="M231" i="16"/>
  <c r="O239" i="16"/>
  <c r="N239" i="16"/>
  <c r="M239" i="16"/>
  <c r="O247" i="16"/>
  <c r="N247" i="16"/>
  <c r="M247" i="16"/>
  <c r="O255" i="16"/>
  <c r="M255" i="16"/>
  <c r="O209" i="16"/>
  <c r="N209" i="16"/>
  <c r="M209" i="16"/>
  <c r="O217" i="16"/>
  <c r="N217" i="16"/>
  <c r="M217" i="16"/>
  <c r="O225" i="16"/>
  <c r="N225" i="16"/>
  <c r="M225" i="16"/>
  <c r="O233" i="16"/>
  <c r="N233" i="16"/>
  <c r="M233" i="16"/>
  <c r="O241" i="16"/>
  <c r="N241" i="16"/>
  <c r="M241" i="16"/>
  <c r="O249" i="16"/>
  <c r="N249" i="16"/>
  <c r="O257" i="16"/>
  <c r="N257" i="16"/>
  <c r="M257" i="16"/>
  <c r="N255" i="16"/>
  <c r="L46" i="17"/>
  <c r="L42" i="17"/>
  <c r="L38" i="17"/>
  <c r="L28" i="17"/>
  <c r="L48" i="17"/>
  <c r="L44" i="17"/>
  <c r="L40" i="17"/>
  <c r="L36" i="17"/>
  <c r="L32" i="17"/>
  <c r="L45" i="17"/>
  <c r="L41" i="17"/>
  <c r="L37" i="17"/>
  <c r="L39" i="17"/>
  <c r="L34" i="17"/>
  <c r="L30" i="17"/>
  <c r="L27" i="17"/>
  <c r="L24" i="17"/>
  <c r="L21" i="17"/>
  <c r="Q16" i="17"/>
  <c r="L13" i="17"/>
  <c r="L7" i="17"/>
  <c r="L16" i="17"/>
  <c r="L14" i="17"/>
  <c r="L12" i="17"/>
  <c r="L43" i="17"/>
  <c r="L31" i="17"/>
  <c r="L25" i="17"/>
  <c r="L19" i="17"/>
  <c r="L15" i="17"/>
  <c r="L5" i="17"/>
  <c r="L33" i="17"/>
  <c r="L26" i="17"/>
  <c r="L22" i="17"/>
  <c r="L11" i="17"/>
  <c r="L17" i="17"/>
  <c r="L6" i="17"/>
  <c r="L47" i="17"/>
  <c r="L29" i="17"/>
  <c r="L20" i="17"/>
  <c r="L10" i="17"/>
  <c r="L35" i="17"/>
  <c r="L23" i="17"/>
  <c r="L9" i="17"/>
  <c r="L18" i="17"/>
  <c r="L8" i="17"/>
  <c r="L62" i="17"/>
  <c r="L67" i="17"/>
  <c r="L80" i="17"/>
  <c r="L87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L54" i="17"/>
  <c r="L85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56" i="17"/>
  <c r="L65" i="17"/>
  <c r="L74" i="17"/>
  <c r="L90" i="17"/>
  <c r="AB15" i="17"/>
  <c r="L70" i="17"/>
  <c r="L72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577" i="17"/>
  <c r="G623" i="17"/>
  <c r="G582" i="17"/>
  <c r="G619" i="17"/>
  <c r="L59" i="17"/>
  <c r="L79" i="17"/>
  <c r="L88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7" i="17"/>
  <c r="G600" i="17"/>
  <c r="G599" i="17"/>
  <c r="G636" i="17"/>
  <c r="L49" i="17"/>
  <c r="L51" i="17"/>
  <c r="L77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1" i="17"/>
  <c r="G614" i="17"/>
  <c r="G613" i="17"/>
  <c r="G650" i="17"/>
  <c r="L57" i="17"/>
  <c r="L64" i="17"/>
  <c r="L71" i="17"/>
  <c r="L82" i="17"/>
  <c r="K616" i="17"/>
  <c r="K604" i="17"/>
  <c r="K606" i="17"/>
  <c r="K609" i="17"/>
  <c r="K594" i="17"/>
  <c r="K607" i="17"/>
  <c r="K605" i="17"/>
  <c r="K595" i="17"/>
  <c r="X11" i="15"/>
  <c r="H10" i="15"/>
  <c r="AE14" i="15"/>
  <c r="AH13" i="15"/>
  <c r="AE25" i="15"/>
  <c r="AH24" i="15"/>
  <c r="AH10" i="15"/>
  <c r="D9" i="15"/>
  <c r="AH11" i="15"/>
  <c r="AP6" i="15"/>
  <c r="AQ8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AH12" i="15"/>
  <c r="L11" i="15"/>
  <c r="L26" i="15"/>
  <c r="AP9" i="15"/>
  <c r="G9" i="15" s="1"/>
  <c r="AH8" i="15"/>
  <c r="J9" i="15"/>
  <c r="J24" i="15"/>
  <c r="AP8" i="15"/>
  <c r="G8" i="15" s="1"/>
  <c r="AP10" i="15"/>
  <c r="AT11" i="15"/>
  <c r="Q12" i="15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I36" i="15"/>
  <c r="X26" i="15"/>
  <c r="H25" i="15"/>
  <c r="I30" i="15"/>
  <c r="H24" i="15"/>
  <c r="AG19" i="15"/>
  <c r="I32" i="15"/>
  <c r="I35" i="15"/>
  <c r="I18" i="15"/>
  <c r="B259" i="9"/>
  <c r="D259" i="9"/>
  <c r="E259" i="9"/>
  <c r="K259" i="9"/>
  <c r="L259" i="9"/>
  <c r="B260" i="9"/>
  <c r="D260" i="9"/>
  <c r="E260" i="9"/>
  <c r="K260" i="9"/>
  <c r="L260" i="9"/>
  <c r="K602" i="17" l="1"/>
  <c r="K614" i="17"/>
  <c r="K615" i="17"/>
  <c r="K612" i="17"/>
  <c r="K603" i="17"/>
  <c r="K617" i="17"/>
  <c r="K613" i="17"/>
  <c r="K624" i="17"/>
  <c r="L89" i="17"/>
  <c r="L81" i="17"/>
  <c r="L73" i="17"/>
  <c r="L66" i="17"/>
  <c r="L58" i="17"/>
  <c r="L50" i="17"/>
  <c r="L91" i="17"/>
  <c r="L83" i="17"/>
  <c r="L75" i="17"/>
  <c r="L68" i="17"/>
  <c r="L60" i="17"/>
  <c r="L52" i="17"/>
  <c r="L92" i="17"/>
  <c r="L84" i="17"/>
  <c r="L76" i="17"/>
  <c r="L69" i="17"/>
  <c r="L61" i="17"/>
  <c r="L86" i="17"/>
  <c r="L78" i="17"/>
  <c r="L63" i="17"/>
  <c r="L55" i="17"/>
  <c r="Q17" i="17"/>
  <c r="L53" i="17"/>
  <c r="I34" i="15"/>
  <c r="I22" i="15"/>
  <c r="X27" i="15"/>
  <c r="H26" i="15"/>
  <c r="G24" i="15"/>
  <c r="AQ9" i="15"/>
  <c r="D24" i="15"/>
  <c r="AI24" i="15"/>
  <c r="E24" i="15" s="1"/>
  <c r="D10" i="15"/>
  <c r="J25" i="15"/>
  <c r="J10" i="15"/>
  <c r="L27" i="15"/>
  <c r="L12" i="15"/>
  <c r="AH25" i="15"/>
  <c r="AE26" i="15"/>
  <c r="D8" i="15"/>
  <c r="AI8" i="15"/>
  <c r="AG35" i="15"/>
  <c r="AG20" i="15"/>
  <c r="AH14" i="15"/>
  <c r="AE15" i="15"/>
  <c r="D11" i="15"/>
  <c r="D12" i="15"/>
  <c r="AP11" i="15"/>
  <c r="AT12" i="15"/>
  <c r="X12" i="15"/>
  <c r="H11" i="15"/>
  <c r="D13" i="15"/>
  <c r="G10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L136" i="17" l="1"/>
  <c r="L128" i="17"/>
  <c r="L125" i="17"/>
  <c r="L121" i="17"/>
  <c r="L114" i="17"/>
  <c r="L106" i="17"/>
  <c r="L98" i="17"/>
  <c r="L122" i="17"/>
  <c r="L107" i="17"/>
  <c r="L99" i="17"/>
  <c r="L135" i="17"/>
  <c r="L127" i="17"/>
  <c r="L116" i="17"/>
  <c r="L109" i="17"/>
  <c r="L101" i="17"/>
  <c r="L93" i="17"/>
  <c r="L133" i="17"/>
  <c r="L130" i="17"/>
  <c r="Q18" i="17"/>
  <c r="Q19" i="17" s="1"/>
  <c r="L102" i="17"/>
  <c r="L134" i="17"/>
  <c r="L124" i="17"/>
  <c r="L96" i="17"/>
  <c r="L104" i="17"/>
  <c r="L111" i="17"/>
  <c r="L120" i="17"/>
  <c r="L126" i="17"/>
  <c r="L117" i="17"/>
  <c r="L112" i="17"/>
  <c r="L94" i="17"/>
  <c r="L108" i="17"/>
  <c r="L97" i="17"/>
  <c r="L119" i="17"/>
  <c r="L100" i="17"/>
  <c r="L123" i="17"/>
  <c r="L103" i="17"/>
  <c r="L115" i="17"/>
  <c r="L113" i="17"/>
  <c r="L132" i="17"/>
  <c r="L129" i="17"/>
  <c r="L110" i="17"/>
  <c r="L95" i="17"/>
  <c r="L105" i="17"/>
  <c r="L118" i="17"/>
  <c r="L131" i="17"/>
  <c r="K621" i="17"/>
  <c r="K623" i="17"/>
  <c r="K625" i="17"/>
  <c r="K622" i="17"/>
  <c r="K611" i="17"/>
  <c r="K610" i="17"/>
  <c r="K632" i="17"/>
  <c r="K620" i="17"/>
  <c r="AE27" i="15"/>
  <c r="AH26" i="15"/>
  <c r="X28" i="15"/>
  <c r="H27" i="15"/>
  <c r="AG36" i="15"/>
  <c r="AG21" i="15"/>
  <c r="H12" i="15"/>
  <c r="X13" i="15"/>
  <c r="D25" i="15"/>
  <c r="AI25" i="15"/>
  <c r="E25" i="15" s="1"/>
  <c r="I38" i="15"/>
  <c r="AT13" i="15"/>
  <c r="AP12" i="15"/>
  <c r="L13" i="15"/>
  <c r="L28" i="15"/>
  <c r="G11" i="15"/>
  <c r="J26" i="15"/>
  <c r="J11" i="15"/>
  <c r="AE16" i="15"/>
  <c r="AH15" i="15"/>
  <c r="E8" i="15"/>
  <c r="AI9" i="15"/>
  <c r="G25" i="15"/>
  <c r="AQ10" i="15"/>
  <c r="D14" i="15"/>
  <c r="N35" i="14"/>
  <c r="L35" i="14"/>
  <c r="F35" i="14"/>
  <c r="E35" i="14"/>
  <c r="L441" i="17" l="1"/>
  <c r="L437" i="17"/>
  <c r="L433" i="17"/>
  <c r="L429" i="17"/>
  <c r="L425" i="17"/>
  <c r="L442" i="17"/>
  <c r="L438" i="17"/>
  <c r="L434" i="17"/>
  <c r="L430" i="17"/>
  <c r="L426" i="17"/>
  <c r="L419" i="17"/>
  <c r="L415" i="17"/>
  <c r="L411" i="17"/>
  <c r="L407" i="17"/>
  <c r="L403" i="17"/>
  <c r="L443" i="17"/>
  <c r="L439" i="17"/>
  <c r="L435" i="17"/>
  <c r="L431" i="17"/>
  <c r="L427" i="17"/>
  <c r="L423" i="17"/>
  <c r="L420" i="17"/>
  <c r="L416" i="17"/>
  <c r="L412" i="17"/>
  <c r="L408" i="17"/>
  <c r="L404" i="17"/>
  <c r="L444" i="17"/>
  <c r="L440" i="17"/>
  <c r="L436" i="17"/>
  <c r="L432" i="17"/>
  <c r="L428" i="17"/>
  <c r="L424" i="17"/>
  <c r="L405" i="17"/>
  <c r="L409" i="17"/>
  <c r="L401" i="17"/>
  <c r="L413" i="17"/>
  <c r="L421" i="17"/>
  <c r="L417" i="17"/>
  <c r="L406" i="17"/>
  <c r="L402" i="17"/>
  <c r="L410" i="17"/>
  <c r="L422" i="17"/>
  <c r="L414" i="17"/>
  <c r="L418" i="17"/>
  <c r="Q20" i="17"/>
  <c r="K633" i="17"/>
  <c r="K618" i="17"/>
  <c r="K631" i="17"/>
  <c r="K629" i="17"/>
  <c r="K619" i="17"/>
  <c r="K628" i="17"/>
  <c r="K630" i="17"/>
  <c r="K640" i="17"/>
  <c r="J27" i="15"/>
  <c r="J12" i="15"/>
  <c r="AT14" i="15"/>
  <c r="AP13" i="15"/>
  <c r="AG37" i="15"/>
  <c r="AG22" i="15"/>
  <c r="H28" i="15"/>
  <c r="X29" i="15"/>
  <c r="E9" i="15"/>
  <c r="AI10" i="15"/>
  <c r="AH16" i="15"/>
  <c r="AE17" i="15"/>
  <c r="G12" i="15"/>
  <c r="G26" i="15"/>
  <c r="AQ11" i="15"/>
  <c r="L29" i="15"/>
  <c r="L14" i="15"/>
  <c r="AI26" i="15"/>
  <c r="E26" i="15" s="1"/>
  <c r="D26" i="15"/>
  <c r="D15" i="15"/>
  <c r="H13" i="15"/>
  <c r="X14" i="15"/>
  <c r="AE28" i="15"/>
  <c r="AH27" i="15"/>
  <c r="H20" i="9" a="1"/>
  <c r="H20" i="9" s="1"/>
  <c r="AM20" i="16" s="1"/>
  <c r="H20" i="16" s="1"/>
  <c r="AB20" i="16" s="1"/>
  <c r="AC20" i="16" s="1"/>
  <c r="AD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12" i="16"/>
  <c r="AB12" i="16" s="1"/>
  <c r="AC12" i="16" s="1"/>
  <c r="AD12" i="16" s="1"/>
  <c r="K638" i="17"/>
  <c r="K639" i="17"/>
  <c r="K636" i="17"/>
  <c r="K626" i="17"/>
  <c r="K627" i="17"/>
  <c r="K641" i="17"/>
  <c r="K648" i="17"/>
  <c r="K637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56" i="17"/>
  <c r="L448" i="17"/>
  <c r="L460" i="17"/>
  <c r="L452" i="17"/>
  <c r="L464" i="17"/>
  <c r="Q21" i="17"/>
  <c r="Q22" i="17" s="1"/>
  <c r="Q23" i="17" s="1"/>
  <c r="X30" i="15"/>
  <c r="H29" i="15"/>
  <c r="AG38" i="15"/>
  <c r="AG23" i="15"/>
  <c r="AG39" i="15" s="1"/>
  <c r="X15" i="15"/>
  <c r="H14" i="15"/>
  <c r="AE18" i="15"/>
  <c r="AH17" i="15"/>
  <c r="G13" i="15"/>
  <c r="AH28" i="15"/>
  <c r="AE29" i="15"/>
  <c r="AQ12" i="15"/>
  <c r="G27" i="15"/>
  <c r="D16" i="15"/>
  <c r="AT15" i="15"/>
  <c r="AP14" i="15"/>
  <c r="G14" i="15" s="1"/>
  <c r="E10" i="15"/>
  <c r="AI11" i="15"/>
  <c r="J13" i="15"/>
  <c r="J28" i="15"/>
  <c r="D27" i="15"/>
  <c r="AI27" i="15"/>
  <c r="E27" i="15" s="1"/>
  <c r="L30" i="15"/>
  <c r="L15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88" i="16" l="1"/>
  <c r="AB188" i="16" s="1"/>
  <c r="AC188" i="16" s="1"/>
  <c r="AD188" i="16" s="1"/>
  <c r="H124" i="16"/>
  <c r="AB124" i="16" s="1"/>
  <c r="AC124" i="16" s="1"/>
  <c r="AD124" i="16" s="1"/>
  <c r="H52" i="16"/>
  <c r="AB52" i="16" s="1"/>
  <c r="AC52" i="16" s="1"/>
  <c r="AD52" i="16" s="1"/>
  <c r="H204" i="16"/>
  <c r="AB204" i="16" s="1"/>
  <c r="AC204" i="16" s="1"/>
  <c r="AD204" i="16" s="1"/>
  <c r="H76" i="16"/>
  <c r="AB76" i="16" s="1"/>
  <c r="AC76" i="16" s="1"/>
  <c r="AD76" i="16" s="1"/>
  <c r="H164" i="16"/>
  <c r="AB164" i="16" s="1"/>
  <c r="AC164" i="16" s="1"/>
  <c r="AD164" i="16" s="1"/>
  <c r="H19" i="16"/>
  <c r="AB19" i="16" s="1"/>
  <c r="AC19" i="16" s="1"/>
  <c r="AD19" i="16" s="1"/>
  <c r="H59" i="16"/>
  <c r="AB59" i="16" s="1"/>
  <c r="AC59" i="16" s="1"/>
  <c r="AD59" i="16" s="1"/>
  <c r="H107" i="16"/>
  <c r="AB107" i="16" s="1"/>
  <c r="AC107" i="16" s="1"/>
  <c r="AD107" i="16" s="1"/>
  <c r="H83" i="16"/>
  <c r="AB83" i="16" s="1"/>
  <c r="AC83" i="16" s="1"/>
  <c r="AD83" i="16" s="1"/>
  <c r="H11" i="16"/>
  <c r="AB11" i="16" s="1"/>
  <c r="AC11" i="16" s="1"/>
  <c r="AD11" i="16" s="1"/>
  <c r="H99" i="16"/>
  <c r="AB99" i="16" s="1"/>
  <c r="AC99" i="16" s="1"/>
  <c r="AD99" i="16" s="1"/>
  <c r="H115" i="16"/>
  <c r="AB115" i="16" s="1"/>
  <c r="AC115" i="16" s="1"/>
  <c r="AD115" i="16" s="1"/>
  <c r="H43" i="16"/>
  <c r="AB43" i="16" s="1"/>
  <c r="AC43" i="16" s="1"/>
  <c r="AD43" i="16" s="1"/>
  <c r="H131" i="16"/>
  <c r="AB131" i="16" s="1"/>
  <c r="AC131" i="16" s="1"/>
  <c r="AD131" i="16" s="1"/>
  <c r="H35" i="16"/>
  <c r="AB35" i="16" s="1"/>
  <c r="AC35" i="16" s="1"/>
  <c r="AD35" i="16" s="1"/>
  <c r="H67" i="16"/>
  <c r="AB67" i="16" s="1"/>
  <c r="AC67" i="16" s="1"/>
  <c r="AD67" i="16" s="1"/>
  <c r="H51" i="16"/>
  <c r="AB51" i="16" s="1"/>
  <c r="AC51" i="16" s="1"/>
  <c r="AD51" i="16" s="1"/>
  <c r="H91" i="16"/>
  <c r="AB91" i="16" s="1"/>
  <c r="AC91" i="16" s="1"/>
  <c r="AD91" i="16" s="1"/>
  <c r="H123" i="16"/>
  <c r="AB123" i="16" s="1"/>
  <c r="AC123" i="16" s="1"/>
  <c r="AD123" i="16" s="1"/>
  <c r="H27" i="16"/>
  <c r="AB27" i="16" s="1"/>
  <c r="AC27" i="16" s="1"/>
  <c r="AD27" i="16" s="1"/>
  <c r="H75" i="16"/>
  <c r="AB75" i="16" s="1"/>
  <c r="AC75" i="16" s="1"/>
  <c r="AD75" i="16" s="1"/>
  <c r="H53" i="16"/>
  <c r="AB53" i="16" s="1"/>
  <c r="AC53" i="16" s="1"/>
  <c r="AD53" i="16" s="1"/>
  <c r="H85" i="16"/>
  <c r="AB85" i="16" s="1"/>
  <c r="AC85" i="16" s="1"/>
  <c r="AD85" i="16" s="1"/>
  <c r="H45" i="16"/>
  <c r="AB45" i="16" s="1"/>
  <c r="AC45" i="16" s="1"/>
  <c r="AD45" i="16" s="1"/>
  <c r="H13" i="16"/>
  <c r="AB13" i="16" s="1"/>
  <c r="AC13" i="16" s="1"/>
  <c r="AD13" i="16" s="1"/>
  <c r="H117" i="16"/>
  <c r="AB117" i="16" s="1"/>
  <c r="AC117" i="16" s="1"/>
  <c r="AD117" i="16" s="1"/>
  <c r="H61" i="16"/>
  <c r="AB61" i="16" s="1"/>
  <c r="AC61" i="16" s="1"/>
  <c r="AD61" i="16" s="1"/>
  <c r="H69" i="16"/>
  <c r="AB69" i="16" s="1"/>
  <c r="AC69" i="16" s="1"/>
  <c r="AD69" i="16" s="1"/>
  <c r="H125" i="16"/>
  <c r="AB125" i="16" s="1"/>
  <c r="AC125" i="16" s="1"/>
  <c r="AD125" i="16" s="1"/>
  <c r="H77" i="16"/>
  <c r="AB77" i="16" s="1"/>
  <c r="AC77" i="16" s="1"/>
  <c r="AD77" i="16" s="1"/>
  <c r="H109" i="16"/>
  <c r="AB109" i="16" s="1"/>
  <c r="AC109" i="16" s="1"/>
  <c r="AD109" i="16" s="1"/>
  <c r="H29" i="16"/>
  <c r="AB29" i="16" s="1"/>
  <c r="AC29" i="16" s="1"/>
  <c r="AD29" i="16" s="1"/>
  <c r="H37" i="16"/>
  <c r="AB37" i="16" s="1"/>
  <c r="AC37" i="16" s="1"/>
  <c r="AD37" i="16" s="1"/>
  <c r="H93" i="16"/>
  <c r="AB93" i="16" s="1"/>
  <c r="AC93" i="16" s="1"/>
  <c r="AD93" i="16" s="1"/>
  <c r="H5" i="16"/>
  <c r="AB5" i="16" s="1"/>
  <c r="AC5" i="16" s="1"/>
  <c r="AD5" i="16" s="1"/>
  <c r="H21" i="16"/>
  <c r="AB21" i="16" s="1"/>
  <c r="AC21" i="16" s="1"/>
  <c r="AD21" i="16" s="1"/>
  <c r="H36" i="16"/>
  <c r="AB36" i="16" s="1"/>
  <c r="AC36" i="16" s="1"/>
  <c r="AD36" i="16" s="1"/>
  <c r="H22" i="16"/>
  <c r="AB22" i="16" s="1"/>
  <c r="AC22" i="16" s="1"/>
  <c r="AD22" i="16" s="1"/>
  <c r="H118" i="16"/>
  <c r="AB118" i="16" s="1"/>
  <c r="AC118" i="16" s="1"/>
  <c r="AD118" i="16" s="1"/>
  <c r="H126" i="16"/>
  <c r="AB126" i="16" s="1"/>
  <c r="AC126" i="16" s="1"/>
  <c r="AD126" i="16" s="1"/>
  <c r="H6" i="16"/>
  <c r="AB6" i="16" s="1"/>
  <c r="AC6" i="16" s="1"/>
  <c r="AD6" i="16" s="1"/>
  <c r="H30" i="16"/>
  <c r="AB30" i="16" s="1"/>
  <c r="AC30" i="16" s="1"/>
  <c r="AD30" i="16" s="1"/>
  <c r="H46" i="16"/>
  <c r="AB46" i="16" s="1"/>
  <c r="AC46" i="16" s="1"/>
  <c r="AD46" i="16" s="1"/>
  <c r="H110" i="16"/>
  <c r="AB110" i="16" s="1"/>
  <c r="AC110" i="16" s="1"/>
  <c r="AD110" i="16" s="1"/>
  <c r="H70" i="16"/>
  <c r="AB70" i="16" s="1"/>
  <c r="AC70" i="16" s="1"/>
  <c r="AD70" i="16" s="1"/>
  <c r="H102" i="16"/>
  <c r="AB102" i="16" s="1"/>
  <c r="AC102" i="16" s="1"/>
  <c r="AD102" i="16" s="1"/>
  <c r="H86" i="16"/>
  <c r="AB86" i="16" s="1"/>
  <c r="AC86" i="16" s="1"/>
  <c r="AD86" i="16" s="1"/>
  <c r="H54" i="16"/>
  <c r="AB54" i="16" s="1"/>
  <c r="AC54" i="16" s="1"/>
  <c r="AD54" i="16" s="1"/>
  <c r="H38" i="16"/>
  <c r="AB38" i="16" s="1"/>
  <c r="AC38" i="16" s="1"/>
  <c r="AD38" i="16" s="1"/>
  <c r="H94" i="16"/>
  <c r="AB94" i="16" s="1"/>
  <c r="AC94" i="16" s="1"/>
  <c r="AD94" i="16" s="1"/>
  <c r="H14" i="16"/>
  <c r="AB14" i="16" s="1"/>
  <c r="AC14" i="16" s="1"/>
  <c r="AD14" i="16" s="1"/>
  <c r="H62" i="16"/>
  <c r="AB62" i="16" s="1"/>
  <c r="AC62" i="16" s="1"/>
  <c r="AD62" i="16" s="1"/>
  <c r="H78" i="16"/>
  <c r="AB78" i="16" s="1"/>
  <c r="AC78" i="16" s="1"/>
  <c r="AD78" i="16" s="1"/>
  <c r="H15" i="16"/>
  <c r="AB15" i="16" s="1"/>
  <c r="AC15" i="16" s="1"/>
  <c r="AD15" i="16" s="1"/>
  <c r="H39" i="16"/>
  <c r="AB39" i="16" s="1"/>
  <c r="AC39" i="16" s="1"/>
  <c r="AD39" i="16" s="1"/>
  <c r="H103" i="16"/>
  <c r="AB103" i="16" s="1"/>
  <c r="AC103" i="16" s="1"/>
  <c r="AD103" i="16" s="1"/>
  <c r="H7" i="16"/>
  <c r="AB7" i="16" s="1"/>
  <c r="AC7" i="16" s="1"/>
  <c r="AD7" i="16" s="1"/>
  <c r="H31" i="16"/>
  <c r="AB31" i="16" s="1"/>
  <c r="AC31" i="16" s="1"/>
  <c r="AD31" i="16" s="1"/>
  <c r="H127" i="16"/>
  <c r="AB127" i="16" s="1"/>
  <c r="AC127" i="16" s="1"/>
  <c r="AD127" i="16" s="1"/>
  <c r="H63" i="16"/>
  <c r="AB63" i="16" s="1"/>
  <c r="AC63" i="16" s="1"/>
  <c r="AD63" i="16" s="1"/>
  <c r="H47" i="16"/>
  <c r="AB47" i="16" s="1"/>
  <c r="AC47" i="16" s="1"/>
  <c r="AD47" i="16" s="1"/>
  <c r="H55" i="16"/>
  <c r="AB55" i="16" s="1"/>
  <c r="AC55" i="16" s="1"/>
  <c r="AD55" i="16" s="1"/>
  <c r="H111" i="16"/>
  <c r="AB111" i="16" s="1"/>
  <c r="AC111" i="16" s="1"/>
  <c r="AD111" i="16" s="1"/>
  <c r="H79" i="16"/>
  <c r="AB79" i="16" s="1"/>
  <c r="AC79" i="16" s="1"/>
  <c r="AD79" i="16" s="1"/>
  <c r="H71" i="16"/>
  <c r="AB71" i="16" s="1"/>
  <c r="AC71" i="16" s="1"/>
  <c r="AD71" i="16" s="1"/>
  <c r="H87" i="16"/>
  <c r="AB87" i="16" s="1"/>
  <c r="AC87" i="16" s="1"/>
  <c r="AD87" i="16" s="1"/>
  <c r="H95" i="16"/>
  <c r="AB95" i="16" s="1"/>
  <c r="AC95" i="16" s="1"/>
  <c r="AD95" i="16" s="1"/>
  <c r="H119" i="16"/>
  <c r="AB119" i="16" s="1"/>
  <c r="AC119" i="16" s="1"/>
  <c r="AD119" i="16" s="1"/>
  <c r="H23" i="16"/>
  <c r="AB23" i="16" s="1"/>
  <c r="AC23" i="16" s="1"/>
  <c r="AD23" i="16" s="1"/>
  <c r="H101" i="16"/>
  <c r="AB101" i="16" s="1"/>
  <c r="AC101" i="16" s="1"/>
  <c r="AD101" i="16" s="1"/>
  <c r="H44" i="16"/>
  <c r="AB44" i="16" s="1"/>
  <c r="AC44" i="16" s="1"/>
  <c r="AD44" i="16" s="1"/>
  <c r="H132" i="16"/>
  <c r="AB132" i="16" s="1"/>
  <c r="AC132" i="16" s="1"/>
  <c r="AD132" i="16" s="1"/>
  <c r="H172" i="16"/>
  <c r="AB172" i="16" s="1"/>
  <c r="AC172" i="16" s="1"/>
  <c r="AD172" i="16" s="1"/>
  <c r="H9" i="16"/>
  <c r="AB9" i="16" s="1"/>
  <c r="AC9" i="16" s="1"/>
  <c r="AD9" i="16" s="1"/>
  <c r="H65" i="16"/>
  <c r="AB65" i="16" s="1"/>
  <c r="AC65" i="16" s="1"/>
  <c r="AD65" i="16" s="1"/>
  <c r="H33" i="16"/>
  <c r="AB33" i="16" s="1"/>
  <c r="AC33" i="16" s="1"/>
  <c r="AD33" i="16" s="1"/>
  <c r="H49" i="16"/>
  <c r="AB49" i="16" s="1"/>
  <c r="AC49" i="16" s="1"/>
  <c r="AD49" i="16" s="1"/>
  <c r="H57" i="16"/>
  <c r="AB57" i="16" s="1"/>
  <c r="AC57" i="16" s="1"/>
  <c r="AD57" i="16" s="1"/>
  <c r="H17" i="16"/>
  <c r="AB17" i="16" s="1"/>
  <c r="AC17" i="16" s="1"/>
  <c r="AD17" i="16" s="1"/>
  <c r="H113" i="16"/>
  <c r="AB113" i="16" s="1"/>
  <c r="AC113" i="16" s="1"/>
  <c r="AD113" i="16" s="1"/>
  <c r="H41" i="16"/>
  <c r="AB41" i="16" s="1"/>
  <c r="AC41" i="16" s="1"/>
  <c r="AD41" i="16" s="1"/>
  <c r="H25" i="16"/>
  <c r="AB25" i="16" s="1"/>
  <c r="AC25" i="16" s="1"/>
  <c r="AD25" i="16" s="1"/>
  <c r="H121" i="16"/>
  <c r="AB121" i="16" s="1"/>
  <c r="AC121" i="16" s="1"/>
  <c r="AD121" i="16" s="1"/>
  <c r="H129" i="16"/>
  <c r="AB129" i="16" s="1"/>
  <c r="AC129" i="16" s="1"/>
  <c r="AD129" i="16" s="1"/>
  <c r="H81" i="16"/>
  <c r="AB81" i="16" s="1"/>
  <c r="AC81" i="16" s="1"/>
  <c r="AD81" i="16" s="1"/>
  <c r="H105" i="16"/>
  <c r="AB105" i="16" s="1"/>
  <c r="AC105" i="16" s="1"/>
  <c r="AD105" i="16" s="1"/>
  <c r="H73" i="16"/>
  <c r="AB73" i="16" s="1"/>
  <c r="AC73" i="16" s="1"/>
  <c r="AD73" i="16" s="1"/>
  <c r="H97" i="16"/>
  <c r="AB97" i="16" s="1"/>
  <c r="AC97" i="16" s="1"/>
  <c r="AD97" i="16" s="1"/>
  <c r="H89" i="16"/>
  <c r="AB89" i="16" s="1"/>
  <c r="AC89" i="16" s="1"/>
  <c r="AD89" i="16" s="1"/>
  <c r="H154" i="16"/>
  <c r="AB154" i="16" s="1"/>
  <c r="AC154" i="16" s="1"/>
  <c r="AD154" i="16" s="1"/>
  <c r="H202" i="16"/>
  <c r="AB202" i="16" s="1"/>
  <c r="AC202" i="16" s="1"/>
  <c r="AD202" i="16" s="1"/>
  <c r="H170" i="16"/>
  <c r="AB170" i="16" s="1"/>
  <c r="AC170" i="16" s="1"/>
  <c r="AD170" i="16" s="1"/>
  <c r="H178" i="16"/>
  <c r="AB178" i="16" s="1"/>
  <c r="AC178" i="16" s="1"/>
  <c r="AD178" i="16" s="1"/>
  <c r="H186" i="16"/>
  <c r="AB186" i="16" s="1"/>
  <c r="AC186" i="16" s="1"/>
  <c r="AD186" i="16" s="1"/>
  <c r="H146" i="16"/>
  <c r="AB146" i="16" s="1"/>
  <c r="AC146" i="16" s="1"/>
  <c r="AD146" i="16" s="1"/>
  <c r="H138" i="16"/>
  <c r="AB138" i="16" s="1"/>
  <c r="AC138" i="16" s="1"/>
  <c r="AD138" i="16" s="1"/>
  <c r="H162" i="16"/>
  <c r="AB162" i="16" s="1"/>
  <c r="AC162" i="16" s="1"/>
  <c r="AD162" i="16" s="1"/>
  <c r="H194" i="16"/>
  <c r="AB194" i="16" s="1"/>
  <c r="AC194" i="16" s="1"/>
  <c r="AD194" i="16" s="1"/>
  <c r="H68" i="16"/>
  <c r="AB68" i="16" s="1"/>
  <c r="AC68" i="16" s="1"/>
  <c r="AD68" i="16" s="1"/>
  <c r="H28" i="16"/>
  <c r="AB28" i="16" s="1"/>
  <c r="AC28" i="16" s="1"/>
  <c r="AD28" i="16" s="1"/>
  <c r="H134" i="16"/>
  <c r="AB134" i="16" s="1"/>
  <c r="AC134" i="16" s="1"/>
  <c r="AD134" i="16" s="1"/>
  <c r="H158" i="16"/>
  <c r="AB158" i="16" s="1"/>
  <c r="AC158" i="16" s="1"/>
  <c r="AD158" i="16" s="1"/>
  <c r="H142" i="16"/>
  <c r="AB142" i="16" s="1"/>
  <c r="AC142" i="16" s="1"/>
  <c r="AD142" i="16" s="1"/>
  <c r="H174" i="16"/>
  <c r="AB174" i="16" s="1"/>
  <c r="AC174" i="16" s="1"/>
  <c r="AD174" i="16" s="1"/>
  <c r="H198" i="16"/>
  <c r="AB198" i="16" s="1"/>
  <c r="AC198" i="16" s="1"/>
  <c r="AD198" i="16" s="1"/>
  <c r="H150" i="16"/>
  <c r="AB150" i="16" s="1"/>
  <c r="AC150" i="16" s="1"/>
  <c r="AD150" i="16" s="1"/>
  <c r="H166" i="16"/>
  <c r="AB166" i="16" s="1"/>
  <c r="AC166" i="16" s="1"/>
  <c r="AD166" i="16" s="1"/>
  <c r="H182" i="16"/>
  <c r="AB182" i="16" s="1"/>
  <c r="AC182" i="16" s="1"/>
  <c r="AD182" i="16" s="1"/>
  <c r="H190" i="16"/>
  <c r="AB190" i="16" s="1"/>
  <c r="AC190" i="16" s="1"/>
  <c r="AD190" i="16" s="1"/>
  <c r="H26" i="16"/>
  <c r="AB26" i="16" s="1"/>
  <c r="AC26" i="16" s="1"/>
  <c r="AD26" i="16" s="1"/>
  <c r="H90" i="16"/>
  <c r="AB90" i="16" s="1"/>
  <c r="AC90" i="16" s="1"/>
  <c r="AD90" i="16" s="1"/>
  <c r="H106" i="16"/>
  <c r="AB106" i="16" s="1"/>
  <c r="AC106" i="16" s="1"/>
  <c r="AD106" i="16" s="1"/>
  <c r="H18" i="16"/>
  <c r="AB18" i="16" s="1"/>
  <c r="AC18" i="16" s="1"/>
  <c r="AD18" i="16" s="1"/>
  <c r="H10" i="16"/>
  <c r="AB10" i="16" s="1"/>
  <c r="AC10" i="16" s="1"/>
  <c r="AD10" i="16" s="1"/>
  <c r="H74" i="16"/>
  <c r="AB74" i="16" s="1"/>
  <c r="AC74" i="16" s="1"/>
  <c r="AD74" i="16" s="1"/>
  <c r="H50" i="16"/>
  <c r="AB50" i="16" s="1"/>
  <c r="AC50" i="16" s="1"/>
  <c r="AD50" i="16" s="1"/>
  <c r="H66" i="16"/>
  <c r="AB66" i="16" s="1"/>
  <c r="AC66" i="16" s="1"/>
  <c r="AD66" i="16" s="1"/>
  <c r="H58" i="16"/>
  <c r="AB58" i="16" s="1"/>
  <c r="AC58" i="16" s="1"/>
  <c r="AD58" i="16" s="1"/>
  <c r="H98" i="16"/>
  <c r="AB98" i="16" s="1"/>
  <c r="AC98" i="16" s="1"/>
  <c r="AD98" i="16" s="1"/>
  <c r="H130" i="16"/>
  <c r="AB130" i="16" s="1"/>
  <c r="AC130" i="16" s="1"/>
  <c r="AD130" i="16" s="1"/>
  <c r="H122" i="16"/>
  <c r="AB122" i="16" s="1"/>
  <c r="AC122" i="16" s="1"/>
  <c r="AD122" i="16" s="1"/>
  <c r="H42" i="16"/>
  <c r="AB42" i="16" s="1"/>
  <c r="AC42" i="16" s="1"/>
  <c r="AD42" i="16" s="1"/>
  <c r="H82" i="16"/>
  <c r="AB82" i="16" s="1"/>
  <c r="AC82" i="16" s="1"/>
  <c r="AD82" i="16" s="1"/>
  <c r="H34" i="16"/>
  <c r="AB34" i="16" s="1"/>
  <c r="AC34" i="16" s="1"/>
  <c r="AD34" i="16" s="1"/>
  <c r="H114" i="16"/>
  <c r="AB114" i="16" s="1"/>
  <c r="AC114" i="16" s="1"/>
  <c r="AD114" i="16" s="1"/>
  <c r="H116" i="16"/>
  <c r="AB116" i="16" s="1"/>
  <c r="AC116" i="16" s="1"/>
  <c r="AD116" i="16" s="1"/>
  <c r="H84" i="16"/>
  <c r="AB84" i="16" s="1"/>
  <c r="AC84" i="16" s="1"/>
  <c r="AD84" i="16" s="1"/>
  <c r="H196" i="16"/>
  <c r="AB196" i="16" s="1"/>
  <c r="AC196" i="16" s="1"/>
  <c r="AD196" i="16" s="1"/>
  <c r="H8" i="16"/>
  <c r="AB8" i="16" s="1"/>
  <c r="AC8" i="16" s="1"/>
  <c r="AD8" i="16" s="1"/>
  <c r="H120" i="16"/>
  <c r="AB120" i="16" s="1"/>
  <c r="AC120" i="16" s="1"/>
  <c r="AD120" i="16" s="1"/>
  <c r="H72" i="16"/>
  <c r="AB72" i="16" s="1"/>
  <c r="AC72" i="16" s="1"/>
  <c r="AD72" i="16" s="1"/>
  <c r="H32" i="16"/>
  <c r="AB32" i="16" s="1"/>
  <c r="AC32" i="16" s="1"/>
  <c r="AD32" i="16" s="1"/>
  <c r="H40" i="16"/>
  <c r="AB40" i="16" s="1"/>
  <c r="AC40" i="16" s="1"/>
  <c r="AD40" i="16" s="1"/>
  <c r="H88" i="16"/>
  <c r="AB88" i="16" s="1"/>
  <c r="AC88" i="16" s="1"/>
  <c r="AD88" i="16" s="1"/>
  <c r="H16" i="16"/>
  <c r="AB16" i="16" s="1"/>
  <c r="AC16" i="16" s="1"/>
  <c r="AD16" i="16" s="1"/>
  <c r="H48" i="16"/>
  <c r="AB48" i="16" s="1"/>
  <c r="AC48" i="16" s="1"/>
  <c r="AD48" i="16" s="1"/>
  <c r="H128" i="16"/>
  <c r="AB128" i="16" s="1"/>
  <c r="AC128" i="16" s="1"/>
  <c r="AD128" i="16" s="1"/>
  <c r="H96" i="16"/>
  <c r="AB96" i="16" s="1"/>
  <c r="AC96" i="16" s="1"/>
  <c r="AD96" i="16" s="1"/>
  <c r="H56" i="16"/>
  <c r="AB56" i="16" s="1"/>
  <c r="AC56" i="16" s="1"/>
  <c r="AD56" i="16" s="1"/>
  <c r="H112" i="16"/>
  <c r="AB112" i="16" s="1"/>
  <c r="AC112" i="16" s="1"/>
  <c r="AD112" i="16" s="1"/>
  <c r="H24" i="16"/>
  <c r="AB24" i="16" s="1"/>
  <c r="AC24" i="16" s="1"/>
  <c r="AD24" i="16" s="1"/>
  <c r="H80" i="16"/>
  <c r="AB80" i="16" s="1"/>
  <c r="AC80" i="16" s="1"/>
  <c r="AD80" i="16" s="1"/>
  <c r="H64" i="16"/>
  <c r="AB64" i="16" s="1"/>
  <c r="AC64" i="16" s="1"/>
  <c r="AD64" i="16" s="1"/>
  <c r="H104" i="16"/>
  <c r="AB104" i="16" s="1"/>
  <c r="AC104" i="16" s="1"/>
  <c r="AD104" i="16" s="1"/>
  <c r="H108" i="16"/>
  <c r="AB108" i="16" s="1"/>
  <c r="AC108" i="16" s="1"/>
  <c r="AD108" i="16" s="1"/>
  <c r="H100" i="16"/>
  <c r="AB100" i="16" s="1"/>
  <c r="AC100" i="16" s="1"/>
  <c r="AD100" i="16" s="1"/>
  <c r="H180" i="16"/>
  <c r="AB180" i="16" s="1"/>
  <c r="AC180" i="16" s="1"/>
  <c r="AD180" i="16" s="1"/>
  <c r="H151" i="16"/>
  <c r="AB151" i="16" s="1"/>
  <c r="AC151" i="16" s="1"/>
  <c r="AD151" i="16" s="1"/>
  <c r="H143" i="16"/>
  <c r="AB143" i="16" s="1"/>
  <c r="AC143" i="16" s="1"/>
  <c r="AD143" i="16" s="1"/>
  <c r="H175" i="16"/>
  <c r="AB175" i="16" s="1"/>
  <c r="AC175" i="16" s="1"/>
  <c r="AD175" i="16" s="1"/>
  <c r="H167" i="16"/>
  <c r="AB167" i="16" s="1"/>
  <c r="AC167" i="16" s="1"/>
  <c r="AD167" i="16" s="1"/>
  <c r="H159" i="16"/>
  <c r="AB159" i="16" s="1"/>
  <c r="AC159" i="16" s="1"/>
  <c r="AD159" i="16" s="1"/>
  <c r="H135" i="16"/>
  <c r="AB135" i="16" s="1"/>
  <c r="AC135" i="16" s="1"/>
  <c r="AD135" i="16" s="1"/>
  <c r="H191" i="16"/>
  <c r="AB191" i="16" s="1"/>
  <c r="AC191" i="16" s="1"/>
  <c r="AD191" i="16" s="1"/>
  <c r="H199" i="16"/>
  <c r="AB199" i="16" s="1"/>
  <c r="AC199" i="16" s="1"/>
  <c r="AD199" i="16" s="1"/>
  <c r="H183" i="16"/>
  <c r="AB183" i="16" s="1"/>
  <c r="AC183" i="16" s="1"/>
  <c r="AD183" i="16" s="1"/>
  <c r="H177" i="16"/>
  <c r="AB177" i="16" s="1"/>
  <c r="AC177" i="16" s="1"/>
  <c r="AD177" i="16" s="1"/>
  <c r="H161" i="16"/>
  <c r="AB161" i="16" s="1"/>
  <c r="AC161" i="16" s="1"/>
  <c r="AD161" i="16" s="1"/>
  <c r="H137" i="16"/>
  <c r="AB137" i="16" s="1"/>
  <c r="AC137" i="16" s="1"/>
  <c r="AD137" i="16" s="1"/>
  <c r="H169" i="16"/>
  <c r="AB169" i="16" s="1"/>
  <c r="AC169" i="16" s="1"/>
  <c r="AD169" i="16" s="1"/>
  <c r="H185" i="16"/>
  <c r="AB185" i="16" s="1"/>
  <c r="AC185" i="16" s="1"/>
  <c r="AD185" i="16" s="1"/>
  <c r="H145" i="16"/>
  <c r="AB145" i="16" s="1"/>
  <c r="AC145" i="16" s="1"/>
  <c r="AD145" i="16" s="1"/>
  <c r="H153" i="16"/>
  <c r="AB153" i="16" s="1"/>
  <c r="AC153" i="16" s="1"/>
  <c r="AD153" i="16" s="1"/>
  <c r="H201" i="16"/>
  <c r="AB201" i="16" s="1"/>
  <c r="AC201" i="16" s="1"/>
  <c r="AD201" i="16" s="1"/>
  <c r="H193" i="16"/>
  <c r="AB193" i="16" s="1"/>
  <c r="AC193" i="16" s="1"/>
  <c r="AD193" i="16" s="1"/>
  <c r="H152" i="16"/>
  <c r="AB152" i="16" s="1"/>
  <c r="AC152" i="16" s="1"/>
  <c r="AD152" i="16" s="1"/>
  <c r="H168" i="16"/>
  <c r="AB168" i="16" s="1"/>
  <c r="AC168" i="16" s="1"/>
  <c r="AD168" i="16" s="1"/>
  <c r="H200" i="16"/>
  <c r="AB200" i="16" s="1"/>
  <c r="AC200" i="16" s="1"/>
  <c r="AD200" i="16" s="1"/>
  <c r="H160" i="16"/>
  <c r="AB160" i="16" s="1"/>
  <c r="AC160" i="16" s="1"/>
  <c r="AD160" i="16" s="1"/>
  <c r="H136" i="16"/>
  <c r="AB136" i="16" s="1"/>
  <c r="AC136" i="16" s="1"/>
  <c r="AD136" i="16" s="1"/>
  <c r="H176" i="16"/>
  <c r="AB176" i="16" s="1"/>
  <c r="AC176" i="16" s="1"/>
  <c r="AD176" i="16" s="1"/>
  <c r="H192" i="16"/>
  <c r="AB192" i="16" s="1"/>
  <c r="AC192" i="16" s="1"/>
  <c r="AD192" i="16" s="1"/>
  <c r="H144" i="16"/>
  <c r="AB144" i="16" s="1"/>
  <c r="AC144" i="16" s="1"/>
  <c r="AD144" i="16" s="1"/>
  <c r="H184" i="16"/>
  <c r="AB184" i="16" s="1"/>
  <c r="AC184" i="16" s="1"/>
  <c r="AD184" i="16" s="1"/>
  <c r="H60" i="16"/>
  <c r="AB60" i="16" s="1"/>
  <c r="AC60" i="16" s="1"/>
  <c r="AD60" i="16" s="1"/>
  <c r="H92" i="16"/>
  <c r="AB92" i="16" s="1"/>
  <c r="AC92" i="16" s="1"/>
  <c r="AD92" i="16" s="1"/>
  <c r="H156" i="16"/>
  <c r="AB156" i="16" s="1"/>
  <c r="AC156" i="16" s="1"/>
  <c r="AD156" i="16" s="1"/>
  <c r="H187" i="16"/>
  <c r="AB187" i="16" s="1"/>
  <c r="AC187" i="16" s="1"/>
  <c r="AD187" i="16" s="1"/>
  <c r="H203" i="16"/>
  <c r="AB203" i="16" s="1"/>
  <c r="AC203" i="16" s="1"/>
  <c r="AD203" i="16" s="1"/>
  <c r="H171" i="16"/>
  <c r="AB171" i="16" s="1"/>
  <c r="AC171" i="16" s="1"/>
  <c r="AD171" i="16" s="1"/>
  <c r="H147" i="16"/>
  <c r="AB147" i="16" s="1"/>
  <c r="AC147" i="16" s="1"/>
  <c r="AD147" i="16" s="1"/>
  <c r="H163" i="16"/>
  <c r="AB163" i="16" s="1"/>
  <c r="AC163" i="16" s="1"/>
  <c r="AD163" i="16" s="1"/>
  <c r="H155" i="16"/>
  <c r="AB155" i="16" s="1"/>
  <c r="AC155" i="16" s="1"/>
  <c r="AD155" i="16" s="1"/>
  <c r="H195" i="16"/>
  <c r="AB195" i="16" s="1"/>
  <c r="AC195" i="16" s="1"/>
  <c r="AD195" i="16" s="1"/>
  <c r="H179" i="16"/>
  <c r="AB179" i="16" s="1"/>
  <c r="AC179" i="16" s="1"/>
  <c r="AD179" i="16" s="1"/>
  <c r="H139" i="16"/>
  <c r="AB139" i="16" s="1"/>
  <c r="AC139" i="16" s="1"/>
  <c r="AD139" i="16" s="1"/>
  <c r="H133" i="16"/>
  <c r="AB133" i="16" s="1"/>
  <c r="AC133" i="16" s="1"/>
  <c r="AD133" i="16" s="1"/>
  <c r="H157" i="16"/>
  <c r="AB157" i="16" s="1"/>
  <c r="AC157" i="16" s="1"/>
  <c r="AD157" i="16" s="1"/>
  <c r="H149" i="16"/>
  <c r="AB149" i="16" s="1"/>
  <c r="AC149" i="16" s="1"/>
  <c r="AD149" i="16" s="1"/>
  <c r="H165" i="16"/>
  <c r="AB165" i="16" s="1"/>
  <c r="AC165" i="16" s="1"/>
  <c r="AD165" i="16" s="1"/>
  <c r="H189" i="16"/>
  <c r="AB189" i="16" s="1"/>
  <c r="AC189" i="16" s="1"/>
  <c r="AD189" i="16" s="1"/>
  <c r="H141" i="16"/>
  <c r="AB141" i="16" s="1"/>
  <c r="AC141" i="16" s="1"/>
  <c r="AD141" i="16" s="1"/>
  <c r="H181" i="16"/>
  <c r="AB181" i="16" s="1"/>
  <c r="AC181" i="16" s="1"/>
  <c r="AD181" i="16" s="1"/>
  <c r="H197" i="16"/>
  <c r="AB197" i="16" s="1"/>
  <c r="AC197" i="16" s="1"/>
  <c r="AD197" i="16" s="1"/>
  <c r="H173" i="16"/>
  <c r="AB173" i="16" s="1"/>
  <c r="AC173" i="16" s="1"/>
  <c r="AD173" i="16" s="1"/>
  <c r="K635" i="17"/>
  <c r="K646" i="17"/>
  <c r="K645" i="17"/>
  <c r="K634" i="17"/>
  <c r="L173" i="17"/>
  <c r="L165" i="17"/>
  <c r="L158" i="17"/>
  <c r="L174" i="17"/>
  <c r="L166" i="17"/>
  <c r="L151" i="17"/>
  <c r="L143" i="17"/>
  <c r="L176" i="17"/>
  <c r="L168" i="17"/>
  <c r="L160" i="17"/>
  <c r="L153" i="17"/>
  <c r="L145" i="17"/>
  <c r="L179" i="17"/>
  <c r="L171" i="17"/>
  <c r="L140" i="17"/>
  <c r="L163" i="17"/>
  <c r="L137" i="17"/>
  <c r="L156" i="17"/>
  <c r="L138" i="17"/>
  <c r="L150" i="17"/>
  <c r="L148" i="17"/>
  <c r="Q24" i="17"/>
  <c r="L155" i="17"/>
  <c r="L144" i="17"/>
  <c r="L157" i="17"/>
  <c r="L139" i="17"/>
  <c r="L146" i="17"/>
  <c r="L172" i="17"/>
  <c r="L170" i="17"/>
  <c r="L162" i="17"/>
  <c r="L141" i="17"/>
  <c r="L167" i="17"/>
  <c r="L147" i="17"/>
  <c r="L180" i="17"/>
  <c r="L152" i="17"/>
  <c r="L154" i="17"/>
  <c r="L159" i="17"/>
  <c r="L178" i="17"/>
  <c r="L177" i="17"/>
  <c r="L175" i="17"/>
  <c r="L164" i="17"/>
  <c r="L169" i="17"/>
  <c r="L149" i="17"/>
  <c r="L142" i="17"/>
  <c r="L161" i="17"/>
  <c r="K656" i="17"/>
  <c r="K644" i="17"/>
  <c r="K647" i="17"/>
  <c r="K649" i="17"/>
  <c r="AE19" i="15"/>
  <c r="AH18" i="15"/>
  <c r="X16" i="15"/>
  <c r="H15" i="15"/>
  <c r="G28" i="15"/>
  <c r="AQ13" i="15"/>
  <c r="AT16" i="15"/>
  <c r="AP15" i="15"/>
  <c r="G15" i="15" s="1"/>
  <c r="E11" i="15"/>
  <c r="AI12" i="15"/>
  <c r="AE30" i="15"/>
  <c r="AH29" i="15"/>
  <c r="J29" i="15"/>
  <c r="J14" i="15"/>
  <c r="AI28" i="15"/>
  <c r="E28" i="15" s="1"/>
  <c r="D28" i="15"/>
  <c r="D17" i="15"/>
  <c r="L31" i="15"/>
  <c r="L16" i="15"/>
  <c r="X31" i="15"/>
  <c r="H30" i="15"/>
  <c r="F17" i="13"/>
  <c r="F24" i="13" s="1"/>
  <c r="G17" i="13"/>
  <c r="H17" i="13"/>
  <c r="I17" i="13"/>
  <c r="J17" i="13"/>
  <c r="K17" i="13"/>
  <c r="L17" i="13"/>
  <c r="M17" i="13"/>
  <c r="M24" i="13" s="1"/>
  <c r="N17" i="13"/>
  <c r="N24" i="13" s="1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E24" i="13" s="1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K643" i="17" l="1"/>
  <c r="K652" i="17"/>
  <c r="K642" i="17"/>
  <c r="L219" i="17"/>
  <c r="L211" i="17"/>
  <c r="L203" i="17"/>
  <c r="L196" i="17"/>
  <c r="L188" i="17"/>
  <c r="L220" i="17"/>
  <c r="L212" i="17"/>
  <c r="L204" i="17"/>
  <c r="L197" i="17"/>
  <c r="L189" i="17"/>
  <c r="L181" i="17"/>
  <c r="L222" i="17"/>
  <c r="L214" i="17"/>
  <c r="L206" i="17"/>
  <c r="L199" i="17"/>
  <c r="L191" i="17"/>
  <c r="L183" i="17"/>
  <c r="L217" i="17"/>
  <c r="L209" i="17"/>
  <c r="L202" i="17"/>
  <c r="L194" i="17"/>
  <c r="L186" i="17"/>
  <c r="Q25" i="17"/>
  <c r="L208" i="17"/>
  <c r="L218" i="17"/>
  <c r="L210" i="17"/>
  <c r="L187" i="17"/>
  <c r="L216" i="17"/>
  <c r="L201" i="17"/>
  <c r="L213" i="17"/>
  <c r="L223" i="17"/>
  <c r="L215" i="17"/>
  <c r="L182" i="17"/>
  <c r="L195" i="17"/>
  <c r="L193" i="17"/>
  <c r="L205" i="17"/>
  <c r="L185" i="17"/>
  <c r="L198" i="17"/>
  <c r="L207" i="17"/>
  <c r="L192" i="17"/>
  <c r="L221" i="17"/>
  <c r="L184" i="17"/>
  <c r="L200" i="17"/>
  <c r="L224" i="17"/>
  <c r="L190" i="17"/>
  <c r="K653" i="17"/>
  <c r="K654" i="17"/>
  <c r="K655" i="17"/>
  <c r="AT17" i="15"/>
  <c r="AP16" i="15"/>
  <c r="J15" i="15"/>
  <c r="J30" i="15"/>
  <c r="G29" i="15"/>
  <c r="AQ14" i="15"/>
  <c r="X32" i="15"/>
  <c r="H31" i="15"/>
  <c r="L32" i="15"/>
  <c r="L17" i="15"/>
  <c r="AI29" i="15"/>
  <c r="E29" i="15" s="1"/>
  <c r="D29" i="15"/>
  <c r="AE31" i="15"/>
  <c r="AH30" i="15"/>
  <c r="H16" i="15"/>
  <c r="X17" i="15"/>
  <c r="E12" i="15"/>
  <c r="AI13" i="15"/>
  <c r="D18" i="15"/>
  <c r="AH19" i="15"/>
  <c r="AE20" i="15"/>
  <c r="T24" i="13"/>
  <c r="L24" i="13"/>
  <c r="S24" i="13"/>
  <c r="K24" i="13"/>
  <c r="R24" i="13"/>
  <c r="J24" i="13"/>
  <c r="Q24" i="13"/>
  <c r="I24" i="13"/>
  <c r="P24" i="13"/>
  <c r="H24" i="13"/>
  <c r="O24" i="13"/>
  <c r="G24" i="13"/>
  <c r="C29" i="13"/>
  <c r="V19" i="13"/>
  <c r="W20" i="13"/>
  <c r="C33" i="13"/>
  <c r="V23" i="13"/>
  <c r="W24" i="13"/>
  <c r="C28" i="13"/>
  <c r="V18" i="13"/>
  <c r="W19" i="13"/>
  <c r="C32" i="13"/>
  <c r="V22" i="13"/>
  <c r="K651" i="17" l="1"/>
  <c r="L261" i="17"/>
  <c r="L249" i="17"/>
  <c r="L242" i="17"/>
  <c r="L234" i="17"/>
  <c r="L226" i="17"/>
  <c r="L268" i="17"/>
  <c r="L264" i="17"/>
  <c r="L260" i="17"/>
  <c r="L250" i="17"/>
  <c r="L243" i="17"/>
  <c r="L235" i="17"/>
  <c r="L227" i="17"/>
  <c r="L251" i="17"/>
  <c r="L245" i="17"/>
  <c r="L237" i="17"/>
  <c r="L229" i="17"/>
  <c r="L253" i="17"/>
  <c r="L247" i="17"/>
  <c r="L240" i="17"/>
  <c r="L232" i="17"/>
  <c r="Q26" i="17"/>
  <c r="Q27" i="17" s="1"/>
  <c r="L241" i="17"/>
  <c r="L230" i="17"/>
  <c r="L256" i="17"/>
  <c r="L252" i="17"/>
  <c r="L233" i="17"/>
  <c r="L246" i="17"/>
  <c r="L258" i="17"/>
  <c r="L259" i="17"/>
  <c r="L255" i="17"/>
  <c r="L239" i="17"/>
  <c r="L263" i="17"/>
  <c r="L231" i="17"/>
  <c r="L248" i="17"/>
  <c r="L262" i="17"/>
  <c r="L254" i="17"/>
  <c r="L266" i="17"/>
  <c r="L244" i="17"/>
  <c r="L236" i="17"/>
  <c r="L257" i="17"/>
  <c r="L265" i="17"/>
  <c r="L267" i="17"/>
  <c r="L225" i="17"/>
  <c r="L228" i="17"/>
  <c r="L238" i="17"/>
  <c r="K650" i="17"/>
  <c r="X33" i="15"/>
  <c r="H32" i="15"/>
  <c r="AE21" i="15"/>
  <c r="AH20" i="15"/>
  <c r="D30" i="15"/>
  <c r="AI30" i="15"/>
  <c r="E30" i="15" s="1"/>
  <c r="AQ15" i="15"/>
  <c r="G30" i="15"/>
  <c r="X18" i="15"/>
  <c r="H17" i="15"/>
  <c r="D19" i="15"/>
  <c r="AH31" i="15"/>
  <c r="AE32" i="15"/>
  <c r="J31" i="15"/>
  <c r="J16" i="15"/>
  <c r="E13" i="15"/>
  <c r="AI14" i="15"/>
  <c r="L33" i="15"/>
  <c r="L18" i="15"/>
  <c r="G16" i="15"/>
  <c r="AP17" i="15"/>
  <c r="G17" i="15" s="1"/>
  <c r="AT18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32" i="17" l="1"/>
  <c r="L528" i="17"/>
  <c r="L529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30" i="17"/>
  <c r="L524" i="17"/>
  <c r="L520" i="17"/>
  <c r="L516" i="17"/>
  <c r="L512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31" i="17"/>
  <c r="L526" i="17"/>
  <c r="L522" i="17"/>
  <c r="L518" i="17"/>
  <c r="L514" i="17"/>
  <c r="L507" i="17"/>
  <c r="H507" i="17" s="1" a="1"/>
  <c r="H507" i="17" s="1"/>
  <c r="L495" i="17"/>
  <c r="H495" i="17" s="1" a="1"/>
  <c r="H495" i="17" s="1"/>
  <c r="L499" i="17"/>
  <c r="H499" i="17" s="1" a="1"/>
  <c r="H499" i="17" s="1"/>
  <c r="L491" i="17"/>
  <c r="H491" i="17" s="1" a="1"/>
  <c r="H491" i="17" s="1"/>
  <c r="L503" i="17"/>
  <c r="H503" i="17" s="1" a="1"/>
  <c r="H503" i="17" s="1"/>
  <c r="Q28" i="17"/>
  <c r="J32" i="15"/>
  <c r="J17" i="15"/>
  <c r="G31" i="15"/>
  <c r="AQ16" i="15"/>
  <c r="AE33" i="15"/>
  <c r="AH32" i="15"/>
  <c r="AI31" i="15"/>
  <c r="E31" i="15" s="1"/>
  <c r="D31" i="15"/>
  <c r="AP18" i="15"/>
  <c r="AT19" i="15"/>
  <c r="L19" i="15"/>
  <c r="L34" i="15"/>
  <c r="D20" i="15"/>
  <c r="AH21" i="15"/>
  <c r="AE22" i="15"/>
  <c r="E14" i="15"/>
  <c r="AI15" i="15"/>
  <c r="H18" i="15"/>
  <c r="X19" i="15"/>
  <c r="X34" i="15"/>
  <c r="H33" i="15"/>
  <c r="K13" i="10"/>
  <c r="K28" i="10"/>
  <c r="K35" i="10" s="1"/>
  <c r="L13" i="10"/>
  <c r="L28" i="10"/>
  <c r="L35" i="10" s="1"/>
  <c r="D13" i="10"/>
  <c r="D35" i="10" s="1"/>
  <c r="I28" i="10"/>
  <c r="I35" i="10" s="1"/>
  <c r="I13" i="10"/>
  <c r="C13" i="10"/>
  <c r="C35" i="10" s="1"/>
  <c r="H13" i="10"/>
  <c r="H28" i="10"/>
  <c r="H35" i="10" s="1"/>
  <c r="G28" i="10"/>
  <c r="G35" i="10" s="1"/>
  <c r="G13" i="10"/>
  <c r="F13" i="10"/>
  <c r="J13" i="10"/>
  <c r="M13" i="10"/>
  <c r="M28" i="10"/>
  <c r="M35" i="10" s="1"/>
  <c r="E28" i="10"/>
  <c r="E35" i="10" s="1"/>
  <c r="E13" i="10"/>
  <c r="J28" i="10"/>
  <c r="J35" i="10" s="1"/>
  <c r="F31" i="10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54" i="17"/>
  <c r="H554" i="17" s="1" a="1"/>
  <c r="H554" i="17" s="1"/>
  <c r="X12" i="17" s="1"/>
  <c r="X34" i="17" s="1"/>
  <c r="H608" i="17" s="1" a="1"/>
  <c r="H608" i="17" s="1"/>
  <c r="L551" i="17"/>
  <c r="H551" i="17" s="1" a="1"/>
  <c r="H551" i="17" s="1"/>
  <c r="L570" i="17"/>
  <c r="L553" i="17"/>
  <c r="H553" i="17" s="1" a="1"/>
  <c r="H553" i="17" s="1"/>
  <c r="X11" i="17" s="1"/>
  <c r="X33" i="17" s="1"/>
  <c r="H607" i="17" s="1" a="1"/>
  <c r="H607" i="17" s="1"/>
  <c r="L540" i="17"/>
  <c r="H540" i="17" s="1" a="1"/>
  <c r="H540" i="17" s="1"/>
  <c r="L537" i="17"/>
  <c r="H537" i="17" s="1" a="1"/>
  <c r="H537" i="17" s="1"/>
  <c r="X7" i="17" s="1"/>
  <c r="X29" i="17" s="1"/>
  <c r="H603" i="17" s="1" a="1"/>
  <c r="H603" i="17" s="1"/>
  <c r="L534" i="17"/>
  <c r="H534" i="17" s="1" a="1"/>
  <c r="H534" i="17" s="1"/>
  <c r="L558" i="17"/>
  <c r="L549" i="17"/>
  <c r="H549" i="17" s="1" a="1"/>
  <c r="H549" i="17" s="1"/>
  <c r="L546" i="17"/>
  <c r="H546" i="17" s="1" a="1"/>
  <c r="H546" i="17" s="1"/>
  <c r="L543" i="17"/>
  <c r="H543" i="17" s="1" a="1"/>
  <c r="H543" i="17" s="1"/>
  <c r="L566" i="17"/>
  <c r="L552" i="17"/>
  <c r="H552" i="17" s="1" a="1"/>
  <c r="H552" i="17" s="1"/>
  <c r="L544" i="17"/>
  <c r="H544" i="17" s="1" a="1"/>
  <c r="H544" i="17" s="1"/>
  <c r="L541" i="17"/>
  <c r="H541" i="17" s="1" a="1"/>
  <c r="H541" i="17" s="1"/>
  <c r="X8" i="17" s="1"/>
  <c r="X30" i="17" s="1"/>
  <c r="H604" i="17" s="1" a="1"/>
  <c r="H604" i="17" s="1"/>
  <c r="L538" i="17"/>
  <c r="H538" i="17" s="1" a="1"/>
  <c r="H538" i="17" s="1"/>
  <c r="L535" i="17"/>
  <c r="H535" i="17" s="1" a="1"/>
  <c r="H535" i="17" s="1"/>
  <c r="L550" i="17"/>
  <c r="H550" i="17" s="1" a="1"/>
  <c r="H550" i="17" s="1"/>
  <c r="X10" i="17" s="1"/>
  <c r="X32" i="17" s="1"/>
  <c r="H606" i="17" s="1" a="1"/>
  <c r="H606" i="17" s="1"/>
  <c r="L547" i="17"/>
  <c r="H547" i="17" s="1" a="1"/>
  <c r="H547" i="17" s="1"/>
  <c r="L574" i="17"/>
  <c r="L536" i="17"/>
  <c r="H536" i="17" s="1" a="1"/>
  <c r="H536" i="17" s="1"/>
  <c r="L533" i="17"/>
  <c r="H533" i="17" s="1" a="1"/>
  <c r="H533" i="17" s="1"/>
  <c r="X5" i="17" s="1"/>
  <c r="X27" i="17" s="1"/>
  <c r="H601" i="17" s="1" a="1"/>
  <c r="H601" i="17" s="1"/>
  <c r="L562" i="17"/>
  <c r="L548" i="17"/>
  <c r="H548" i="17" s="1" a="1"/>
  <c r="H548" i="17" s="1"/>
  <c r="L545" i="17"/>
  <c r="H545" i="17" s="1" a="1"/>
  <c r="H545" i="17" s="1"/>
  <c r="L542" i="17"/>
  <c r="H542" i="17" s="1" a="1"/>
  <c r="H542" i="17" s="1"/>
  <c r="L539" i="17"/>
  <c r="H539" i="17" s="1" a="1"/>
  <c r="H539" i="17" s="1"/>
  <c r="Q29" i="17"/>
  <c r="Q30" i="17" s="1"/>
  <c r="Q31" i="17" s="1"/>
  <c r="D21" i="15"/>
  <c r="X35" i="15"/>
  <c r="H34" i="15"/>
  <c r="AH33" i="15"/>
  <c r="AE34" i="15"/>
  <c r="AE23" i="15"/>
  <c r="AH23" i="15" s="1"/>
  <c r="AH22" i="15"/>
  <c r="D32" i="15"/>
  <c r="AI32" i="15"/>
  <c r="E32" i="15" s="1"/>
  <c r="AQ17" i="15"/>
  <c r="G32" i="15"/>
  <c r="L35" i="15"/>
  <c r="L20" i="15"/>
  <c r="AP19" i="15"/>
  <c r="G19" i="15" s="1"/>
  <c r="AT20" i="15"/>
  <c r="J33" i="15"/>
  <c r="J18" i="15"/>
  <c r="X20" i="15"/>
  <c r="H19" i="15"/>
  <c r="E15" i="15"/>
  <c r="AI16" i="15"/>
  <c r="G18" i="15"/>
  <c r="F35" i="10"/>
  <c r="X6" i="17" l="1"/>
  <c r="X28" i="17" s="1"/>
  <c r="H602" i="17" s="1" a="1"/>
  <c r="H602" i="17" s="1"/>
  <c r="X9" i="17"/>
  <c r="X31" i="17" s="1"/>
  <c r="H605" i="17" s="1" a="1"/>
  <c r="H605" i="17" s="1"/>
  <c r="L305" i="17"/>
  <c r="L297" i="17"/>
  <c r="L290" i="17"/>
  <c r="L282" i="17"/>
  <c r="L306" i="17"/>
  <c r="L298" i="17"/>
  <c r="L283" i="17"/>
  <c r="L307" i="17"/>
  <c r="L299" i="17"/>
  <c r="L291" i="17"/>
  <c r="L284" i="17"/>
  <c r="L276" i="17"/>
  <c r="L289" i="17"/>
  <c r="L312" i="17"/>
  <c r="L304" i="17"/>
  <c r="L285" i="17"/>
  <c r="L296" i="17"/>
  <c r="L275" i="17"/>
  <c r="L269" i="17"/>
  <c r="L277" i="17"/>
  <c r="L270" i="17"/>
  <c r="Q32" i="17"/>
  <c r="L300" i="17"/>
  <c r="L311" i="17"/>
  <c r="L293" i="17"/>
  <c r="L309" i="17"/>
  <c r="L292" i="17"/>
  <c r="L310" i="17"/>
  <c r="L302" i="17"/>
  <c r="L281" i="17"/>
  <c r="L280" i="17"/>
  <c r="L295" i="17"/>
  <c r="L288" i="17"/>
  <c r="L278" i="17"/>
  <c r="L286" i="17"/>
  <c r="L294" i="17"/>
  <c r="L274" i="17"/>
  <c r="L303" i="17"/>
  <c r="L271" i="17"/>
  <c r="L308" i="17"/>
  <c r="L279" i="17"/>
  <c r="L273" i="17"/>
  <c r="L272" i="17"/>
  <c r="L301" i="17"/>
  <c r="L287" i="17"/>
  <c r="AP20" i="15"/>
  <c r="AT21" i="15"/>
  <c r="D23" i="15"/>
  <c r="E16" i="15"/>
  <c r="AI17" i="15"/>
  <c r="L21" i="15"/>
  <c r="L36" i="15"/>
  <c r="AH34" i="15"/>
  <c r="AE35" i="15"/>
  <c r="D22" i="15"/>
  <c r="D33" i="15"/>
  <c r="AI33" i="15"/>
  <c r="E33" i="15" s="1"/>
  <c r="X36" i="15"/>
  <c r="H35" i="15"/>
  <c r="H20" i="15"/>
  <c r="X21" i="15"/>
  <c r="J34" i="15"/>
  <c r="J19" i="15"/>
  <c r="G33" i="15"/>
  <c r="AQ18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L56" i="5" s="1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48" i="16" l="1"/>
  <c r="AB248" i="16" s="1"/>
  <c r="AC248" i="16" s="1"/>
  <c r="AD248" i="16" s="1"/>
  <c r="H240" i="16"/>
  <c r="AB240" i="16" s="1"/>
  <c r="AC240" i="16" s="1"/>
  <c r="AD240" i="16" s="1"/>
  <c r="H208" i="16"/>
  <c r="AB208" i="16" s="1"/>
  <c r="AC208" i="16" s="1"/>
  <c r="AD208" i="16" s="1"/>
  <c r="H216" i="16"/>
  <c r="AB216" i="16" s="1"/>
  <c r="AC216" i="16" s="1"/>
  <c r="AD216" i="16" s="1"/>
  <c r="H232" i="16"/>
  <c r="AB232" i="16" s="1"/>
  <c r="AC232" i="16" s="1"/>
  <c r="AD232" i="16" s="1"/>
  <c r="H256" i="16"/>
  <c r="AB256" i="16" s="1"/>
  <c r="AC256" i="16" s="1"/>
  <c r="H224" i="16"/>
  <c r="AB224" i="16" s="1"/>
  <c r="AC224" i="16" s="1"/>
  <c r="AD224" i="16" s="1"/>
  <c r="H260" i="16"/>
  <c r="AB260" i="16" s="1"/>
  <c r="AC260" i="16" s="1"/>
  <c r="H244" i="16"/>
  <c r="AB244" i="16" s="1"/>
  <c r="AC244" i="16" s="1"/>
  <c r="AD244" i="16" s="1"/>
  <c r="H220" i="16"/>
  <c r="AB220" i="16" s="1"/>
  <c r="AC220" i="16" s="1"/>
  <c r="AD220" i="16" s="1"/>
  <c r="H252" i="16"/>
  <c r="AB252" i="16" s="1"/>
  <c r="AC252" i="16" s="1"/>
  <c r="AD252" i="16" s="1"/>
  <c r="H236" i="16"/>
  <c r="AB236" i="16" s="1"/>
  <c r="AC236" i="16" s="1"/>
  <c r="AD236" i="16" s="1"/>
  <c r="H228" i="16"/>
  <c r="AB228" i="16" s="1"/>
  <c r="AC228" i="16" s="1"/>
  <c r="AD228" i="16" s="1"/>
  <c r="H212" i="16"/>
  <c r="AB212" i="16" s="1"/>
  <c r="AC212" i="16" s="1"/>
  <c r="AD212" i="16" s="1"/>
  <c r="H238" i="16"/>
  <c r="AB238" i="16" s="1"/>
  <c r="AC238" i="16" s="1"/>
  <c r="AD238" i="16" s="1"/>
  <c r="H222" i="16"/>
  <c r="AB222" i="16" s="1"/>
  <c r="AC222" i="16" s="1"/>
  <c r="AD222" i="16" s="1"/>
  <c r="H214" i="16"/>
  <c r="AB214" i="16" s="1"/>
  <c r="AC214" i="16" s="1"/>
  <c r="AD214" i="16" s="1"/>
  <c r="H230" i="16"/>
  <c r="AB230" i="16" s="1"/>
  <c r="AC230" i="16" s="1"/>
  <c r="AD230" i="16" s="1"/>
  <c r="H246" i="16"/>
  <c r="AB246" i="16" s="1"/>
  <c r="AC246" i="16" s="1"/>
  <c r="AD246" i="16" s="1"/>
  <c r="H254" i="16"/>
  <c r="AB254" i="16" s="1"/>
  <c r="AC254" i="16" s="1"/>
  <c r="H206" i="16"/>
  <c r="AB206" i="16" s="1"/>
  <c r="AC206" i="16" s="1"/>
  <c r="AD206" i="16" s="1"/>
  <c r="H233" i="16"/>
  <c r="AB233" i="16" s="1"/>
  <c r="AC233" i="16" s="1"/>
  <c r="AD233" i="16" s="1"/>
  <c r="H257" i="16"/>
  <c r="AB257" i="16" s="1"/>
  <c r="AC257" i="16" s="1"/>
  <c r="H209" i="16"/>
  <c r="AB209" i="16" s="1"/>
  <c r="AC209" i="16" s="1"/>
  <c r="AD209" i="16" s="1"/>
  <c r="H217" i="16"/>
  <c r="AB217" i="16" s="1"/>
  <c r="AC217" i="16" s="1"/>
  <c r="AD217" i="16" s="1"/>
  <c r="H249" i="16"/>
  <c r="AB249" i="16" s="1"/>
  <c r="AC249" i="16" s="1"/>
  <c r="AD249" i="16" s="1"/>
  <c r="H241" i="16"/>
  <c r="AB241" i="16" s="1"/>
  <c r="AC241" i="16" s="1"/>
  <c r="AD241" i="16" s="1"/>
  <c r="H225" i="16"/>
  <c r="AB225" i="16" s="1"/>
  <c r="AC225" i="16" s="1"/>
  <c r="AD225" i="16" s="1"/>
  <c r="H210" i="16"/>
  <c r="AB210" i="16" s="1"/>
  <c r="AC210" i="16" s="1"/>
  <c r="AD210" i="16" s="1"/>
  <c r="H226" i="16"/>
  <c r="AB226" i="16" s="1"/>
  <c r="AC226" i="16" s="1"/>
  <c r="AD226" i="16" s="1"/>
  <c r="H258" i="16"/>
  <c r="AB258" i="16" s="1"/>
  <c r="AC258" i="16" s="1"/>
  <c r="H234" i="16"/>
  <c r="AB234" i="16" s="1"/>
  <c r="AC234" i="16" s="1"/>
  <c r="AD234" i="16" s="1"/>
  <c r="H250" i="16"/>
  <c r="AB250" i="16" s="1"/>
  <c r="AC250" i="16" s="1"/>
  <c r="AD250" i="16" s="1"/>
  <c r="H218" i="16"/>
  <c r="AB218" i="16" s="1"/>
  <c r="AC218" i="16" s="1"/>
  <c r="AD218" i="16" s="1"/>
  <c r="H242" i="16"/>
  <c r="AB242" i="16" s="1"/>
  <c r="AC242" i="16" s="1"/>
  <c r="AD242" i="16" s="1"/>
  <c r="H253" i="16"/>
  <c r="AB253" i="16" s="1"/>
  <c r="AC253" i="16" s="1"/>
  <c r="H221" i="16"/>
  <c r="AB221" i="16" s="1"/>
  <c r="AC221" i="16" s="1"/>
  <c r="AD221" i="16" s="1"/>
  <c r="H229" i="16"/>
  <c r="AB229" i="16" s="1"/>
  <c r="AC229" i="16" s="1"/>
  <c r="AD229" i="16" s="1"/>
  <c r="H245" i="16"/>
  <c r="AB245" i="16" s="1"/>
  <c r="AC245" i="16" s="1"/>
  <c r="AD245" i="16" s="1"/>
  <c r="H237" i="16"/>
  <c r="AB237" i="16" s="1"/>
  <c r="AC237" i="16" s="1"/>
  <c r="AD237" i="16" s="1"/>
  <c r="H213" i="16"/>
  <c r="AB213" i="16" s="1"/>
  <c r="AC213" i="16" s="1"/>
  <c r="AD213" i="16" s="1"/>
  <c r="H205" i="16"/>
  <c r="AB205" i="16" s="1"/>
  <c r="AC205" i="16" s="1"/>
  <c r="AD205" i="16" s="1"/>
  <c r="H223" i="16"/>
  <c r="AB223" i="16" s="1"/>
  <c r="AC223" i="16" s="1"/>
  <c r="AD223" i="16" s="1"/>
  <c r="H215" i="16"/>
  <c r="AB215" i="16" s="1"/>
  <c r="AC215" i="16" s="1"/>
  <c r="AD215" i="16" s="1"/>
  <c r="H247" i="16"/>
  <c r="AB247" i="16" s="1"/>
  <c r="AC247" i="16" s="1"/>
  <c r="AD247" i="16" s="1"/>
  <c r="H255" i="16"/>
  <c r="AB255" i="16" s="1"/>
  <c r="AC255" i="16" s="1"/>
  <c r="H231" i="16"/>
  <c r="AB231" i="16" s="1"/>
  <c r="AC231" i="16" s="1"/>
  <c r="AD231" i="16" s="1"/>
  <c r="H207" i="16"/>
  <c r="AB207" i="16" s="1"/>
  <c r="AC207" i="16" s="1"/>
  <c r="AD207" i="16" s="1"/>
  <c r="H239" i="16"/>
  <c r="AB239" i="16" s="1"/>
  <c r="AC239" i="16" s="1"/>
  <c r="AD239" i="16" s="1"/>
  <c r="H259" i="16"/>
  <c r="AB259" i="16" s="1"/>
  <c r="AC259" i="16" s="1"/>
  <c r="H251" i="16"/>
  <c r="AB251" i="16" s="1"/>
  <c r="AC251" i="16" s="1"/>
  <c r="AD251" i="16" s="1"/>
  <c r="H227" i="16"/>
  <c r="AB227" i="16" s="1"/>
  <c r="AC227" i="16" s="1"/>
  <c r="AD227" i="16" s="1"/>
  <c r="H235" i="16"/>
  <c r="AB235" i="16" s="1"/>
  <c r="AC235" i="16" s="1"/>
  <c r="AD235" i="16" s="1"/>
  <c r="H219" i="16"/>
  <c r="AB219" i="16" s="1"/>
  <c r="AC219" i="16" s="1"/>
  <c r="AD219" i="16" s="1"/>
  <c r="H243" i="16"/>
  <c r="AB243" i="16" s="1"/>
  <c r="AC243" i="16" s="1"/>
  <c r="AD243" i="16" s="1"/>
  <c r="H211" i="16"/>
  <c r="AB211" i="16" s="1"/>
  <c r="AC211" i="16" s="1"/>
  <c r="AD211" i="16" s="1"/>
  <c r="M56" i="5"/>
  <c r="L351" i="17"/>
  <c r="L343" i="17"/>
  <c r="L335" i="17"/>
  <c r="L328" i="17"/>
  <c r="L320" i="17"/>
  <c r="L352" i="17"/>
  <c r="L344" i="17"/>
  <c r="L336" i="17"/>
  <c r="L329" i="17"/>
  <c r="L321" i="17"/>
  <c r="L313" i="17"/>
  <c r="L353" i="17"/>
  <c r="L345" i="17"/>
  <c r="L337" i="17"/>
  <c r="L330" i="17"/>
  <c r="L322" i="17"/>
  <c r="L314" i="17"/>
  <c r="L342" i="17"/>
  <c r="L327" i="17"/>
  <c r="L319" i="17"/>
  <c r="L350" i="17"/>
  <c r="Q33" i="17"/>
  <c r="L315" i="17"/>
  <c r="L334" i="17"/>
  <c r="L332" i="17"/>
  <c r="L346" i="17"/>
  <c r="L325" i="17"/>
  <c r="L326" i="17"/>
  <c r="L323" i="17"/>
  <c r="L340" i="17"/>
  <c r="L338" i="17"/>
  <c r="L356" i="17"/>
  <c r="L354" i="17"/>
  <c r="L333" i="17"/>
  <c r="L331" i="17"/>
  <c r="L355" i="17"/>
  <c r="L348" i="17"/>
  <c r="L341" i="17"/>
  <c r="L324" i="17"/>
  <c r="L339" i="17"/>
  <c r="L347" i="17"/>
  <c r="L349" i="17"/>
  <c r="L316" i="17"/>
  <c r="L318" i="17"/>
  <c r="L317" i="17"/>
  <c r="L22" i="15"/>
  <c r="L37" i="15"/>
  <c r="G34" i="15"/>
  <c r="AQ19" i="15"/>
  <c r="E17" i="15"/>
  <c r="AI18" i="15"/>
  <c r="X37" i="15"/>
  <c r="H36" i="15"/>
  <c r="J35" i="15"/>
  <c r="J20" i="15"/>
  <c r="H21" i="15"/>
  <c r="X22" i="15"/>
  <c r="AE36" i="15"/>
  <c r="AH35" i="15"/>
  <c r="AP21" i="15"/>
  <c r="G21" i="15" s="1"/>
  <c r="AT22" i="15"/>
  <c r="AI34" i="15"/>
  <c r="E34" i="15" s="1"/>
  <c r="D34" i="15"/>
  <c r="G20" i="15"/>
  <c r="J56" i="5"/>
  <c r="N56" i="5"/>
  <c r="K56" i="5"/>
  <c r="K199" i="9"/>
  <c r="K195" i="9"/>
  <c r="K128" i="9"/>
  <c r="E17" i="9"/>
  <c r="L16" i="9"/>
  <c r="N40" i="5"/>
  <c r="M40" i="5"/>
  <c r="AD254" i="16" l="1"/>
  <c r="H512" i="17" a="1"/>
  <c r="H512" i="17" s="1"/>
  <c r="H514" i="17" a="1"/>
  <c r="H514" i="17" s="1"/>
  <c r="H513" i="17" a="1"/>
  <c r="H513" i="17" s="1"/>
  <c r="AD255" i="16"/>
  <c r="H516" i="17" a="1"/>
  <c r="H516" i="17" s="1"/>
  <c r="H515" i="17" a="1"/>
  <c r="H515" i="17" s="1"/>
  <c r="H518" i="17" a="1"/>
  <c r="H518" i="17" s="1"/>
  <c r="H517" i="17" a="1"/>
  <c r="H517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6" i="16"/>
  <c r="H519" i="17" a="1"/>
  <c r="H519" i="17" s="1"/>
  <c r="H521" i="17" a="1"/>
  <c r="H521" i="17" s="1"/>
  <c r="H522" i="17" a="1"/>
  <c r="H522" i="17" s="1"/>
  <c r="H523" i="17" a="1"/>
  <c r="H523" i="17" s="1"/>
  <c r="H520" i="17" a="1"/>
  <c r="H520" i="17" s="1"/>
  <c r="AD257" i="16"/>
  <c r="H524" i="17" a="1"/>
  <c r="H524" i="17" s="1"/>
  <c r="H526" i="17" a="1"/>
  <c r="H526" i="17" s="1"/>
  <c r="H525" i="17" a="1"/>
  <c r="H525" i="17" s="1"/>
  <c r="H527" i="17" a="1"/>
  <c r="H527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58" i="16"/>
  <c r="H528" i="17" a="1"/>
  <c r="H528" i="17" s="1"/>
  <c r="H530" i="17" a="1"/>
  <c r="H530" i="17" s="1"/>
  <c r="H529" i="17" a="1"/>
  <c r="H529" i="17" s="1"/>
  <c r="L398" i="17"/>
  <c r="L395" i="17"/>
  <c r="L387" i="17"/>
  <c r="L381" i="17"/>
  <c r="L374" i="17"/>
  <c r="L366" i="17"/>
  <c r="L358" i="17"/>
  <c r="L382" i="17"/>
  <c r="L375" i="17"/>
  <c r="L367" i="17"/>
  <c r="L359" i="17"/>
  <c r="L376" i="17"/>
  <c r="L368" i="17"/>
  <c r="L360" i="17"/>
  <c r="L400" i="17"/>
  <c r="L390" i="17"/>
  <c r="L365" i="17"/>
  <c r="L380" i="17"/>
  <c r="L357" i="17"/>
  <c r="L373" i="17"/>
  <c r="L385" i="17"/>
  <c r="L372" i="17"/>
  <c r="L391" i="17"/>
  <c r="L363" i="17"/>
  <c r="L369" i="17"/>
  <c r="L377" i="17"/>
  <c r="L386" i="17"/>
  <c r="L361" i="17"/>
  <c r="L394" i="17"/>
  <c r="L370" i="17"/>
  <c r="L392" i="17"/>
  <c r="L397" i="17"/>
  <c r="L362" i="17"/>
  <c r="L384" i="17"/>
  <c r="L378" i="17"/>
  <c r="L388" i="17"/>
  <c r="L379" i="17"/>
  <c r="L393" i="17"/>
  <c r="L364" i="17"/>
  <c r="L371" i="17"/>
  <c r="L389" i="17"/>
  <c r="L396" i="17"/>
  <c r="L399" i="17"/>
  <c r="L383" i="17"/>
  <c r="AP22" i="15"/>
  <c r="AT23" i="15"/>
  <c r="AP23" i="15" s="1"/>
  <c r="D35" i="15"/>
  <c r="AI35" i="15"/>
  <c r="E35" i="15" s="1"/>
  <c r="E18" i="15"/>
  <c r="AI19" i="15"/>
  <c r="AH36" i="15"/>
  <c r="AE37" i="15"/>
  <c r="X23" i="15"/>
  <c r="H23" i="15" s="1"/>
  <c r="H22" i="15"/>
  <c r="AQ20" i="15"/>
  <c r="G35" i="15"/>
  <c r="J36" i="15"/>
  <c r="J21" i="15"/>
  <c r="X38" i="15"/>
  <c r="H37" i="15"/>
  <c r="L38" i="15"/>
  <c r="L23" i="15"/>
  <c r="L39" i="15" s="1"/>
  <c r="K203" i="9"/>
  <c r="K207" i="9"/>
  <c r="L69" i="9"/>
  <c r="E70" i="9"/>
  <c r="L17" i="9"/>
  <c r="E18" i="9"/>
  <c r="O40" i="5"/>
  <c r="H569" i="17" l="1" a="1"/>
  <c r="H569" i="17" s="1"/>
  <c r="H571" i="17" a="1"/>
  <c r="H571" i="17" s="1"/>
  <c r="H570" i="17" a="1"/>
  <c r="H570" i="17" s="1"/>
  <c r="H568" i="17" a="1"/>
  <c r="H568" i="17" s="1"/>
  <c r="AE9" i="17" s="1"/>
  <c r="AE31" i="17" s="1"/>
  <c r="H645" i="17" s="1" a="1"/>
  <c r="H645" i="17" s="1"/>
  <c r="H572" i="17" a="1"/>
  <c r="H572" i="17" s="1"/>
  <c r="AE10" i="17" s="1"/>
  <c r="AE32" i="17" s="1"/>
  <c r="H646" i="17" s="1" a="1"/>
  <c r="H646" i="17" s="1"/>
  <c r="H574" i="17" a="1"/>
  <c r="H574" i="17" s="1"/>
  <c r="H573" i="17" a="1"/>
  <c r="H573" i="17" s="1"/>
  <c r="H564" i="17" a="1"/>
  <c r="H564" i="17" s="1"/>
  <c r="H565" i="17" a="1"/>
  <c r="H565" i="17" s="1"/>
  <c r="H566" i="17" a="1"/>
  <c r="H566" i="17" s="1"/>
  <c r="H567" i="17" a="1"/>
  <c r="H567" i="17" s="1"/>
  <c r="H563" i="17" a="1"/>
  <c r="H563" i="17" s="1"/>
  <c r="AE8" i="17" s="1"/>
  <c r="AE30" i="17" s="1"/>
  <c r="H644" i="17" s="1" a="1"/>
  <c r="H644" i="17" s="1"/>
  <c r="H561" i="17" a="1"/>
  <c r="H561" i="17" s="1"/>
  <c r="H560" i="17" a="1"/>
  <c r="H560" i="17" s="1"/>
  <c r="H562" i="17" a="1"/>
  <c r="H562" i="17" s="1"/>
  <c r="H559" i="17" a="1"/>
  <c r="H559" i="17" s="1"/>
  <c r="AE7" i="17" s="1"/>
  <c r="AE29" i="17" s="1"/>
  <c r="H643" i="17" s="1" a="1"/>
  <c r="H643" i="17" s="1"/>
  <c r="H558" i="17" a="1"/>
  <c r="H558" i="17" s="1"/>
  <c r="H556" i="17" a="1"/>
  <c r="H556" i="17" s="1"/>
  <c r="AE6" i="17" s="1"/>
  <c r="AE28" i="17" s="1"/>
  <c r="H642" i="17" s="1" a="1"/>
  <c r="H642" i="17" s="1"/>
  <c r="H557" i="17" a="1"/>
  <c r="H557" i="17" s="1"/>
  <c r="AE38" i="15"/>
  <c r="AH37" i="15"/>
  <c r="X39" i="15"/>
  <c r="H39" i="15" s="1"/>
  <c r="H38" i="15"/>
  <c r="D36" i="15"/>
  <c r="AI36" i="15"/>
  <c r="E36" i="15" s="1"/>
  <c r="J37" i="15"/>
  <c r="J22" i="15"/>
  <c r="E19" i="15"/>
  <c r="AI20" i="15"/>
  <c r="G36" i="15"/>
  <c r="AQ21" i="15"/>
  <c r="G23" i="15"/>
  <c r="AP5" i="15"/>
  <c r="G22" i="15"/>
  <c r="K215" i="9"/>
  <c r="K211" i="9"/>
  <c r="E71" i="9"/>
  <c r="L70" i="9"/>
  <c r="L18" i="9"/>
  <c r="E19" i="9"/>
  <c r="P40" i="5"/>
  <c r="J38" i="15" l="1"/>
  <c r="J23" i="15"/>
  <c r="J39" i="15" s="1"/>
  <c r="AQ22" i="15"/>
  <c r="G37" i="15"/>
  <c r="E20" i="15"/>
  <c r="AI21" i="15"/>
  <c r="AI37" i="15"/>
  <c r="E37" i="15" s="1"/>
  <c r="D37" i="15"/>
  <c r="AE39" i="15"/>
  <c r="AH39" i="15" s="1"/>
  <c r="AH38" i="15"/>
  <c r="K219" i="9"/>
  <c r="K223" i="9"/>
  <c r="L71" i="9"/>
  <c r="E72" i="9"/>
  <c r="E20" i="9"/>
  <c r="L19" i="9"/>
  <c r="Q40" i="5"/>
  <c r="E21" i="15" l="1"/>
  <c r="AI22" i="15"/>
  <c r="AQ23" i="15"/>
  <c r="G38" i="15"/>
  <c r="D38" i="15"/>
  <c r="AI38" i="15"/>
  <c r="E38" i="15" s="1"/>
  <c r="AI39" i="15"/>
  <c r="E39" i="15" s="1"/>
  <c r="D39" i="15"/>
  <c r="K231" i="9"/>
  <c r="K227" i="9"/>
  <c r="E126" i="9"/>
  <c r="L125" i="9"/>
  <c r="E73" i="9"/>
  <c r="L72" i="9"/>
  <c r="L20" i="9"/>
  <c r="R40" i="5"/>
  <c r="G39" i="15" l="1"/>
  <c r="AQ5" i="15"/>
  <c r="E22" i="15"/>
  <c r="AI23" i="15"/>
  <c r="E23" i="15" s="1"/>
  <c r="K235" i="9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7" i="11"/>
  <c r="J29" i="11" s="1"/>
  <c r="J18" i="12" s="1"/>
  <c r="J29" i="12" s="1"/>
  <c r="J7" i="13" s="1"/>
  <c r="J29" i="13" s="1"/>
  <c r="D7" i="4"/>
  <c r="D29" i="4" s="1"/>
  <c r="D7" i="11"/>
  <c r="K6" i="4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9" i="5"/>
  <c r="C31" i="5" s="1"/>
  <c r="K13" i="2"/>
  <c r="K35" i="2" s="1"/>
  <c r="K13" i="8"/>
  <c r="K13" i="7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6" s="1"/>
  <c r="F9" i="2"/>
  <c r="F31" i="2" s="1"/>
  <c r="F9" i="8"/>
  <c r="F9" i="7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N29" i="4" s="1"/>
  <c r="I78" i="9" s="1" a="1"/>
  <c r="I78" i="9" s="1"/>
  <c r="AN78" i="16" s="1"/>
  <c r="H7" i="2"/>
  <c r="H29" i="2" s="1"/>
  <c r="H7" i="8"/>
  <c r="H7" i="7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K12" i="2"/>
  <c r="K34" i="2" s="1"/>
  <c r="K12" i="8"/>
  <c r="K12" i="7"/>
  <c r="K34" i="7" s="1"/>
  <c r="K34" i="8" s="1"/>
  <c r="K12" i="6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L11" i="2"/>
  <c r="L33" i="2" s="1"/>
  <c r="L11" i="8"/>
  <c r="L11" i="7"/>
  <c r="L33" i="7" s="1"/>
  <c r="L33" i="8" s="1"/>
  <c r="L11" i="6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G7" i="2"/>
  <c r="G29" i="2" s="1"/>
  <c r="G7" i="7"/>
  <c r="G29" i="7" s="1"/>
  <c r="G29" i="8" s="1"/>
  <c r="G7" i="8"/>
  <c r="G7" i="6"/>
  <c r="G7" i="5"/>
  <c r="G29" i="5" s="1"/>
  <c r="I150" i="9" s="1" a="1"/>
  <c r="I150" i="9" s="1"/>
  <c r="AN150" i="16" s="1"/>
  <c r="N6" i="2"/>
  <c r="N28" i="2" s="1"/>
  <c r="N6" i="8"/>
  <c r="N6" i="7"/>
  <c r="N6" i="5"/>
  <c r="N28" i="5" s="1"/>
  <c r="I205" i="9" s="1" a="1"/>
  <c r="I205" i="9" s="1"/>
  <c r="AN205" i="16" s="1"/>
  <c r="N6" i="6"/>
  <c r="N28" i="6" s="1"/>
  <c r="H6" i="2"/>
  <c r="H28" i="2" s="1"/>
  <c r="H6" i="7"/>
  <c r="H6" i="8"/>
  <c r="H6" i="5"/>
  <c r="H28" i="5" s="1"/>
  <c r="I157" i="9" s="1" a="1"/>
  <c r="I157" i="9" s="1"/>
  <c r="AN157" i="16" s="1"/>
  <c r="H6" i="6"/>
  <c r="J6" i="4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13" i="5"/>
  <c r="C35" i="5" s="1"/>
  <c r="F13" i="2"/>
  <c r="F35" i="2" s="1"/>
  <c r="F13" i="8"/>
  <c r="F13" i="7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11" i="5"/>
  <c r="K33" i="5" s="1"/>
  <c r="I186" i="9" s="1" a="1"/>
  <c r="I186" i="9" s="1"/>
  <c r="AN186" i="16" s="1"/>
  <c r="F11" i="2"/>
  <c r="F33" i="2" s="1"/>
  <c r="F11" i="8"/>
  <c r="F11" i="7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9" i="4"/>
  <c r="H9" i="2"/>
  <c r="H31" i="2" s="1"/>
  <c r="H9" i="8"/>
  <c r="H9" i="7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F7" i="4"/>
  <c r="F29" i="4" s="1"/>
  <c r="I14" i="9" s="1" a="1"/>
  <c r="I14" i="9" s="1"/>
  <c r="AN14" i="16" s="1"/>
  <c r="K7" i="4"/>
  <c r="K29" i="4" s="1"/>
  <c r="H28" i="6"/>
  <c r="L28" i="6"/>
  <c r="F30" i="6"/>
  <c r="O31" i="6"/>
  <c r="P31" i="6" s="1"/>
  <c r="Q31" i="6" s="1"/>
  <c r="R31" i="6" s="1"/>
  <c r="S31" i="6" s="1"/>
  <c r="T31" i="6" s="1"/>
  <c r="N29" i="6"/>
  <c r="O30" i="6"/>
  <c r="P30" i="6" s="1"/>
  <c r="Q30" i="6" s="1"/>
  <c r="R30" i="6" s="1"/>
  <c r="S30" i="6" s="1"/>
  <c r="T30" i="6" s="1"/>
  <c r="K34" i="6"/>
  <c r="O35" i="6"/>
  <c r="P35" i="6" s="1"/>
  <c r="Q35" i="6" s="1"/>
  <c r="R35" i="6" s="1"/>
  <c r="S35" i="6" s="1"/>
  <c r="T35" i="6" s="1"/>
  <c r="J28" i="6"/>
  <c r="G29" i="6"/>
  <c r="L30" i="6"/>
  <c r="N32" i="6"/>
  <c r="O33" i="6"/>
  <c r="P33" i="6" s="1"/>
  <c r="Q33" i="6" s="1"/>
  <c r="R33" i="6" s="1"/>
  <c r="S33" i="6" s="1"/>
  <c r="T33" i="6" s="1"/>
  <c r="N31" i="6"/>
  <c r="L33" i="6"/>
  <c r="D32" i="7"/>
  <c r="H29" i="7"/>
  <c r="H29" i="8" s="1"/>
  <c r="N28" i="7"/>
  <c r="N28" i="8" s="1"/>
  <c r="E81" i="9"/>
  <c r="L80" i="9"/>
  <c r="L28" i="9"/>
  <c r="O32" i="7"/>
  <c r="O32" i="8" s="1"/>
  <c r="O34" i="7"/>
  <c r="O34" i="8" s="1"/>
  <c r="N33" i="7"/>
  <c r="N33" i="8" s="1"/>
  <c r="H28" i="7"/>
  <c r="H28" i="8" s="1"/>
  <c r="K35" i="7"/>
  <c r="K35" i="8" s="1"/>
  <c r="H31" i="7"/>
  <c r="H31" i="8" s="1"/>
  <c r="J30" i="7"/>
  <c r="J30" i="8" s="1"/>
  <c r="N35" i="7"/>
  <c r="N35" i="8" s="1"/>
  <c r="F35" i="7"/>
  <c r="F35" i="8" s="1"/>
  <c r="F31" i="7"/>
  <c r="F31" i="8" s="1"/>
  <c r="F33" i="7"/>
  <c r="F33" i="8" s="1"/>
  <c r="B26" i="7"/>
  <c r="L24" i="6"/>
  <c r="L35" i="6" s="1"/>
  <c r="B26" i="6"/>
  <c r="I24" i="6"/>
  <c r="O32" i="4"/>
  <c r="P32" i="4" s="1"/>
  <c r="Q32" i="4" s="1"/>
  <c r="R32" i="4" s="1"/>
  <c r="S32" i="4" s="1"/>
  <c r="T32" i="4" s="1"/>
  <c r="I129" i="9" s="1" a="1"/>
  <c r="I129" i="9" s="1"/>
  <c r="AN129" i="16" s="1"/>
  <c r="K28" i="4"/>
  <c r="B26" i="4"/>
  <c r="K33" i="4"/>
  <c r="H32" i="4"/>
  <c r="J31" i="4"/>
  <c r="J29" i="4"/>
  <c r="C31" i="4"/>
  <c r="K30" i="4"/>
  <c r="C29" i="4"/>
  <c r="L28" i="4"/>
  <c r="K31" i="4"/>
  <c r="C35" i="4"/>
  <c r="L34" i="4"/>
  <c r="G29" i="4"/>
  <c r="I22" i="9" s="1" a="1"/>
  <c r="I22" i="9" s="1"/>
  <c r="AN22" i="16" s="1"/>
  <c r="N31" i="4"/>
  <c r="H34" i="4"/>
  <c r="J28" i="4"/>
  <c r="L29" i="4"/>
  <c r="F30" i="4"/>
  <c r="I15" i="9" s="1" a="1"/>
  <c r="I15" i="9" s="1"/>
  <c r="AN15" i="16" s="1"/>
  <c r="F34" i="4"/>
  <c r="I19" i="9" s="1" a="1"/>
  <c r="I19" i="9" s="1"/>
  <c r="AN19" i="16" s="1"/>
  <c r="D35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21" i="16" l="1"/>
  <c r="J21" i="16" s="1"/>
  <c r="P21" i="16" s="1"/>
  <c r="I5" i="16"/>
  <c r="J5" i="16" s="1"/>
  <c r="P5" i="16" s="1"/>
  <c r="I13" i="16"/>
  <c r="J13" i="16" s="1"/>
  <c r="P13" i="16" s="1"/>
  <c r="I149" i="16"/>
  <c r="J149" i="16" s="1"/>
  <c r="P149" i="16" s="1"/>
  <c r="I133" i="16"/>
  <c r="J133" i="16" s="1"/>
  <c r="P133" i="16" s="1"/>
  <c r="I141" i="16"/>
  <c r="J141" i="16" s="1"/>
  <c r="P141" i="16" s="1"/>
  <c r="I157" i="16"/>
  <c r="J157" i="16" s="1"/>
  <c r="P157" i="16" s="1"/>
  <c r="J35" i="12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181" i="16" s="1"/>
  <c r="J181" i="16" s="1"/>
  <c r="P181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17" i="16" l="1"/>
  <c r="J17" i="16" s="1"/>
  <c r="P17" i="16" s="1"/>
  <c r="I9" i="16"/>
  <c r="J9" i="16" s="1"/>
  <c r="P9" i="16" s="1"/>
  <c r="I25" i="16"/>
  <c r="J25" i="16" s="1"/>
  <c r="P25" i="16" s="1"/>
  <c r="G54" i="16"/>
  <c r="G62" i="16"/>
  <c r="G6" i="16"/>
  <c r="G78" i="16"/>
  <c r="G70" i="16"/>
  <c r="G14" i="16"/>
  <c r="G30" i="16"/>
  <c r="G22" i="16"/>
  <c r="G46" i="16"/>
  <c r="G38" i="16"/>
  <c r="G86" i="16"/>
  <c r="Q157" i="16"/>
  <c r="R157" i="16"/>
  <c r="S157" i="16" s="1"/>
  <c r="I213" i="16"/>
  <c r="J213" i="16" s="1"/>
  <c r="P213" i="16" s="1"/>
  <c r="Q181" i="16"/>
  <c r="R181" i="16"/>
  <c r="S181" i="16" s="1"/>
  <c r="I26" i="16"/>
  <c r="J26" i="16" s="1"/>
  <c r="P26" i="16" s="1"/>
  <c r="I18" i="16"/>
  <c r="J18" i="16" s="1"/>
  <c r="P18" i="16" s="1"/>
  <c r="I10" i="16"/>
  <c r="J10" i="16" s="1"/>
  <c r="P10" i="16" s="1"/>
  <c r="G18" i="16"/>
  <c r="G74" i="16"/>
  <c r="G42" i="16"/>
  <c r="G26" i="16"/>
  <c r="G58" i="16"/>
  <c r="G10" i="16"/>
  <c r="G82" i="16"/>
  <c r="G66" i="16"/>
  <c r="G90" i="16"/>
  <c r="G50" i="16"/>
  <c r="G34" i="16"/>
  <c r="G191" i="16"/>
  <c r="G159" i="16"/>
  <c r="G199" i="16"/>
  <c r="G135" i="16"/>
  <c r="G143" i="16"/>
  <c r="G175" i="16"/>
  <c r="G207" i="16"/>
  <c r="G183" i="16"/>
  <c r="G151" i="16"/>
  <c r="G167" i="16"/>
  <c r="Q141" i="16"/>
  <c r="R141" i="16"/>
  <c r="S141" i="16" s="1"/>
  <c r="I173" i="16"/>
  <c r="J173" i="16" s="1"/>
  <c r="P173" i="16" s="1"/>
  <c r="Q13" i="16"/>
  <c r="R13" i="16"/>
  <c r="S13" i="16" s="1"/>
  <c r="G218" i="16"/>
  <c r="G138" i="16"/>
  <c r="G146" i="16"/>
  <c r="G194" i="16"/>
  <c r="G154" i="16"/>
  <c r="G170" i="16"/>
  <c r="G202" i="16"/>
  <c r="G210" i="16"/>
  <c r="G162" i="16"/>
  <c r="G186" i="16"/>
  <c r="G178" i="16"/>
  <c r="I20" i="16"/>
  <c r="J20" i="16" s="1"/>
  <c r="P20" i="16" s="1"/>
  <c r="I12" i="16"/>
  <c r="J12" i="16" s="1"/>
  <c r="P12" i="16" s="1"/>
  <c r="I28" i="16"/>
  <c r="J28" i="16" s="1"/>
  <c r="P28" i="16" s="1"/>
  <c r="I210" i="16"/>
  <c r="J210" i="16" s="1"/>
  <c r="P210" i="16" s="1"/>
  <c r="I194" i="16"/>
  <c r="J194" i="16" s="1"/>
  <c r="P194" i="16" s="1"/>
  <c r="I186" i="16"/>
  <c r="J186" i="16" s="1"/>
  <c r="P186" i="16" s="1"/>
  <c r="I218" i="16"/>
  <c r="J218" i="16" s="1"/>
  <c r="P218" i="16" s="1"/>
  <c r="I154" i="16"/>
  <c r="J154" i="16" s="1"/>
  <c r="P154" i="16" s="1"/>
  <c r="I170" i="16"/>
  <c r="J170" i="16" s="1"/>
  <c r="P170" i="16" s="1"/>
  <c r="I138" i="16"/>
  <c r="J138" i="16" s="1"/>
  <c r="P138" i="16" s="1"/>
  <c r="I162" i="16"/>
  <c r="J162" i="16" s="1"/>
  <c r="P162" i="16" s="1"/>
  <c r="I202" i="16"/>
  <c r="J202" i="16" s="1"/>
  <c r="P202" i="16" s="1"/>
  <c r="I178" i="16"/>
  <c r="J178" i="16" s="1"/>
  <c r="P178" i="16" s="1"/>
  <c r="I146" i="16"/>
  <c r="J146" i="16" s="1"/>
  <c r="P146" i="16" s="1"/>
  <c r="I211" i="16"/>
  <c r="J211" i="16" s="1"/>
  <c r="P211" i="16" s="1"/>
  <c r="I219" i="16"/>
  <c r="J219" i="16" s="1"/>
  <c r="P219" i="16" s="1"/>
  <c r="I187" i="16"/>
  <c r="J187" i="16" s="1"/>
  <c r="P187" i="16" s="1"/>
  <c r="I179" i="16"/>
  <c r="J179" i="16" s="1"/>
  <c r="P179" i="16" s="1"/>
  <c r="I163" i="16"/>
  <c r="J163" i="16" s="1"/>
  <c r="P163" i="16" s="1"/>
  <c r="I203" i="16"/>
  <c r="J203" i="16" s="1"/>
  <c r="P203" i="16" s="1"/>
  <c r="I171" i="16"/>
  <c r="J171" i="16" s="1"/>
  <c r="P171" i="16" s="1"/>
  <c r="I155" i="16"/>
  <c r="J155" i="16" s="1"/>
  <c r="P155" i="16" s="1"/>
  <c r="I139" i="16"/>
  <c r="J139" i="16" s="1"/>
  <c r="P139" i="16" s="1"/>
  <c r="I147" i="16"/>
  <c r="J147" i="16" s="1"/>
  <c r="P147" i="16" s="1"/>
  <c r="I195" i="16"/>
  <c r="J195" i="16" s="1"/>
  <c r="P195" i="16" s="1"/>
  <c r="G7" i="16"/>
  <c r="G31" i="16"/>
  <c r="G79" i="16"/>
  <c r="G15" i="16"/>
  <c r="G63" i="16"/>
  <c r="G47" i="16"/>
  <c r="G39" i="16"/>
  <c r="G71" i="16"/>
  <c r="G55" i="16"/>
  <c r="G23" i="16"/>
  <c r="Q133" i="16"/>
  <c r="R133" i="16"/>
  <c r="S133" i="16" s="1"/>
  <c r="Q149" i="16"/>
  <c r="R149" i="16"/>
  <c r="I29" i="16"/>
  <c r="J29" i="16" s="1"/>
  <c r="P29" i="16" s="1"/>
  <c r="I14" i="16"/>
  <c r="J14" i="16" s="1"/>
  <c r="P14" i="16" s="1"/>
  <c r="I6" i="16"/>
  <c r="J6" i="16" s="1"/>
  <c r="P6" i="16" s="1"/>
  <c r="I22" i="16"/>
  <c r="J22" i="16" s="1"/>
  <c r="P22" i="16" s="1"/>
  <c r="I27" i="16"/>
  <c r="J27" i="16" s="1"/>
  <c r="P27" i="16" s="1"/>
  <c r="I11" i="16"/>
  <c r="J11" i="16" s="1"/>
  <c r="P11" i="16" s="1"/>
  <c r="I19" i="16"/>
  <c r="J19" i="16" s="1"/>
  <c r="P19" i="16" s="1"/>
  <c r="G57" i="16"/>
  <c r="G49" i="16"/>
  <c r="G9" i="16"/>
  <c r="G25" i="16"/>
  <c r="G41" i="16"/>
  <c r="G81" i="16"/>
  <c r="G17" i="16"/>
  <c r="G89" i="16"/>
  <c r="G33" i="16"/>
  <c r="G73" i="16"/>
  <c r="G65" i="16"/>
  <c r="G11" i="16"/>
  <c r="G19" i="16"/>
  <c r="G51" i="16"/>
  <c r="G59" i="16"/>
  <c r="G43" i="16"/>
  <c r="G27" i="16"/>
  <c r="G91" i="16"/>
  <c r="G35" i="16"/>
  <c r="G67" i="16"/>
  <c r="G75" i="16"/>
  <c r="G83" i="16"/>
  <c r="I197" i="16"/>
  <c r="J197" i="16" s="1"/>
  <c r="P197" i="16" s="1"/>
  <c r="I196" i="16"/>
  <c r="J196" i="16" s="1"/>
  <c r="P196" i="16" s="1"/>
  <c r="I148" i="16"/>
  <c r="J148" i="16" s="1"/>
  <c r="P148" i="16" s="1"/>
  <c r="I172" i="16"/>
  <c r="J172" i="16" s="1"/>
  <c r="P172" i="16" s="1"/>
  <c r="I180" i="16"/>
  <c r="J180" i="16" s="1"/>
  <c r="P180" i="16" s="1"/>
  <c r="I188" i="16"/>
  <c r="J188" i="16" s="1"/>
  <c r="P188" i="16" s="1"/>
  <c r="I220" i="16"/>
  <c r="J220" i="16" s="1"/>
  <c r="P220" i="16" s="1"/>
  <c r="I164" i="16"/>
  <c r="J164" i="16" s="1"/>
  <c r="P164" i="16" s="1"/>
  <c r="I204" i="16"/>
  <c r="J204" i="16" s="1"/>
  <c r="P204" i="16" s="1"/>
  <c r="I212" i="16"/>
  <c r="J212" i="16" s="1"/>
  <c r="P212" i="16" s="1"/>
  <c r="I156" i="16"/>
  <c r="J156" i="16" s="1"/>
  <c r="P156" i="16" s="1"/>
  <c r="I140" i="16"/>
  <c r="J140" i="16" s="1"/>
  <c r="P140" i="16" s="1"/>
  <c r="I24" i="16"/>
  <c r="J24" i="16" s="1"/>
  <c r="P24" i="16" s="1"/>
  <c r="I16" i="16"/>
  <c r="J16" i="16" s="1"/>
  <c r="P16" i="16" s="1"/>
  <c r="I8" i="16"/>
  <c r="J8" i="16" s="1"/>
  <c r="P8" i="16" s="1"/>
  <c r="I215" i="16"/>
  <c r="J215" i="16" s="1"/>
  <c r="P215" i="16" s="1"/>
  <c r="I151" i="16"/>
  <c r="J151" i="16" s="1"/>
  <c r="P151" i="16" s="1"/>
  <c r="I199" i="16"/>
  <c r="J199" i="16" s="1"/>
  <c r="P199" i="16" s="1"/>
  <c r="I183" i="16"/>
  <c r="J183" i="16" s="1"/>
  <c r="P183" i="16" s="1"/>
  <c r="I159" i="16"/>
  <c r="J159" i="16" s="1"/>
  <c r="P159" i="16" s="1"/>
  <c r="I207" i="16"/>
  <c r="J207" i="16" s="1"/>
  <c r="P207" i="16" s="1"/>
  <c r="I143" i="16"/>
  <c r="J143" i="16" s="1"/>
  <c r="P143" i="16" s="1"/>
  <c r="I135" i="16"/>
  <c r="J135" i="16" s="1"/>
  <c r="P135" i="16" s="1"/>
  <c r="I191" i="16"/>
  <c r="J191" i="16" s="1"/>
  <c r="P191" i="16" s="1"/>
  <c r="I167" i="16"/>
  <c r="J167" i="16" s="1"/>
  <c r="P167" i="16" s="1"/>
  <c r="I175" i="16"/>
  <c r="J175" i="16" s="1"/>
  <c r="P175" i="16" s="1"/>
  <c r="G201" i="16"/>
  <c r="G161" i="16"/>
  <c r="G185" i="16"/>
  <c r="G217" i="16"/>
  <c r="G177" i="16"/>
  <c r="G153" i="16"/>
  <c r="G209" i="16"/>
  <c r="G193" i="16"/>
  <c r="G145" i="16"/>
  <c r="G137" i="16"/>
  <c r="G169" i="16"/>
  <c r="G179" i="16"/>
  <c r="G195" i="16"/>
  <c r="G163" i="16"/>
  <c r="G147" i="16"/>
  <c r="G187" i="16"/>
  <c r="G211" i="16"/>
  <c r="G155" i="16"/>
  <c r="G171" i="16"/>
  <c r="G203" i="16"/>
  <c r="G219" i="16"/>
  <c r="G139" i="16"/>
  <c r="I182" i="16"/>
  <c r="J182" i="16" s="1"/>
  <c r="P182" i="16" s="1"/>
  <c r="I166" i="16"/>
  <c r="J166" i="16" s="1"/>
  <c r="P166" i="16" s="1"/>
  <c r="I190" i="16"/>
  <c r="J190" i="16" s="1"/>
  <c r="P190" i="16" s="1"/>
  <c r="I158" i="16"/>
  <c r="J158" i="16" s="1"/>
  <c r="P158" i="16" s="1"/>
  <c r="I206" i="16"/>
  <c r="J206" i="16" s="1"/>
  <c r="P206" i="16" s="1"/>
  <c r="I214" i="16"/>
  <c r="J214" i="16" s="1"/>
  <c r="P214" i="16" s="1"/>
  <c r="I150" i="16"/>
  <c r="J150" i="16" s="1"/>
  <c r="P150" i="16" s="1"/>
  <c r="I142" i="16"/>
  <c r="J142" i="16" s="1"/>
  <c r="P142" i="16" s="1"/>
  <c r="I174" i="16"/>
  <c r="J174" i="16" s="1"/>
  <c r="P174" i="16" s="1"/>
  <c r="I134" i="16"/>
  <c r="J134" i="16" s="1"/>
  <c r="P134" i="16" s="1"/>
  <c r="I198" i="16"/>
  <c r="J198" i="16" s="1"/>
  <c r="P198" i="16" s="1"/>
  <c r="I15" i="16"/>
  <c r="J15" i="16" s="1"/>
  <c r="P15" i="16" s="1"/>
  <c r="I7" i="16"/>
  <c r="J7" i="16" s="1"/>
  <c r="P7" i="16" s="1"/>
  <c r="I23" i="16"/>
  <c r="J23" i="16" s="1"/>
  <c r="P23" i="16" s="1"/>
  <c r="G8" i="16"/>
  <c r="G40" i="16"/>
  <c r="G16" i="16"/>
  <c r="G64" i="16"/>
  <c r="G72" i="16"/>
  <c r="G24" i="16"/>
  <c r="G80" i="16"/>
  <c r="G32" i="16"/>
  <c r="G88" i="16"/>
  <c r="G48" i="16"/>
  <c r="G56" i="16"/>
  <c r="I189" i="16"/>
  <c r="J189" i="16" s="1"/>
  <c r="P189" i="16" s="1"/>
  <c r="I205" i="16"/>
  <c r="J205" i="16" s="1"/>
  <c r="P205" i="16" s="1"/>
  <c r="I168" i="16"/>
  <c r="J168" i="16" s="1"/>
  <c r="P168" i="16" s="1"/>
  <c r="I136" i="16"/>
  <c r="J136" i="16" s="1"/>
  <c r="P136" i="16" s="1"/>
  <c r="I200" i="16"/>
  <c r="J200" i="16" s="1"/>
  <c r="P200" i="16" s="1"/>
  <c r="I152" i="16"/>
  <c r="J152" i="16" s="1"/>
  <c r="P152" i="16" s="1"/>
  <c r="I208" i="16"/>
  <c r="J208" i="16" s="1"/>
  <c r="P208" i="16" s="1"/>
  <c r="I160" i="16"/>
  <c r="J160" i="16" s="1"/>
  <c r="P160" i="16" s="1"/>
  <c r="I144" i="16"/>
  <c r="J144" i="16" s="1"/>
  <c r="P144" i="16" s="1"/>
  <c r="I176" i="16"/>
  <c r="J176" i="16" s="1"/>
  <c r="P176" i="16" s="1"/>
  <c r="I192" i="16"/>
  <c r="J192" i="16" s="1"/>
  <c r="P192" i="16" s="1"/>
  <c r="I216" i="16"/>
  <c r="J216" i="16" s="1"/>
  <c r="P216" i="16" s="1"/>
  <c r="I184" i="16"/>
  <c r="J184" i="16" s="1"/>
  <c r="P184" i="16" s="1"/>
  <c r="I185" i="16"/>
  <c r="J185" i="16" s="1"/>
  <c r="P185" i="16" s="1"/>
  <c r="I177" i="16"/>
  <c r="J177" i="16" s="1"/>
  <c r="P177" i="16" s="1"/>
  <c r="I193" i="16"/>
  <c r="J193" i="16" s="1"/>
  <c r="P193" i="16" s="1"/>
  <c r="I201" i="16"/>
  <c r="J201" i="16" s="1"/>
  <c r="P201" i="16" s="1"/>
  <c r="I153" i="16"/>
  <c r="J153" i="16" s="1"/>
  <c r="P153" i="16" s="1"/>
  <c r="I137" i="16"/>
  <c r="J137" i="16" s="1"/>
  <c r="P137" i="16" s="1"/>
  <c r="I217" i="16"/>
  <c r="J217" i="16" s="1"/>
  <c r="P217" i="16" s="1"/>
  <c r="I145" i="16"/>
  <c r="J145" i="16" s="1"/>
  <c r="P145" i="16" s="1"/>
  <c r="I169" i="16"/>
  <c r="J169" i="16" s="1"/>
  <c r="P169" i="16" s="1"/>
  <c r="I161" i="16"/>
  <c r="J161" i="16" s="1"/>
  <c r="P161" i="16" s="1"/>
  <c r="I209" i="16"/>
  <c r="J209" i="16" s="1"/>
  <c r="P209" i="16" s="1"/>
  <c r="G144" i="16"/>
  <c r="G152" i="16"/>
  <c r="G168" i="16"/>
  <c r="G176" i="16"/>
  <c r="G200" i="16"/>
  <c r="G136" i="16"/>
  <c r="G160" i="16"/>
  <c r="G184" i="16"/>
  <c r="G208" i="16"/>
  <c r="G192" i="16"/>
  <c r="G216" i="16"/>
  <c r="G166" i="16"/>
  <c r="G134" i="16"/>
  <c r="G150" i="16"/>
  <c r="G206" i="16"/>
  <c r="G158" i="16"/>
  <c r="G198" i="16"/>
  <c r="G142" i="16"/>
  <c r="G190" i="16"/>
  <c r="G174" i="16"/>
  <c r="G182" i="16"/>
  <c r="G214" i="16"/>
  <c r="I165" i="16"/>
  <c r="J165" i="16" s="1"/>
  <c r="P165" i="16" s="1"/>
  <c r="Q5" i="16"/>
  <c r="R5" i="16"/>
  <c r="Q21" i="16"/>
  <c r="R21" i="16"/>
  <c r="S21" i="16" s="1"/>
  <c r="Q19" i="6"/>
  <c r="Q17" i="12"/>
  <c r="Q28" i="12" s="1"/>
  <c r="Q6" i="13" s="1"/>
  <c r="Q28" i="13" s="1"/>
  <c r="P35" i="12"/>
  <c r="G96" i="9" a="1"/>
  <c r="G96" i="9" s="1"/>
  <c r="AL96" i="16" s="1"/>
  <c r="G224" i="9" a="1"/>
  <c r="G224" i="9" s="1"/>
  <c r="AL224" i="16" s="1"/>
  <c r="G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I221" i="16" s="1"/>
  <c r="J221" i="16" s="1"/>
  <c r="P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G95" i="16" l="1"/>
  <c r="T95" i="16" s="1"/>
  <c r="U95" i="16" s="1"/>
  <c r="V95" i="16" s="1"/>
  <c r="T227" i="16"/>
  <c r="U227" i="16" s="1"/>
  <c r="V227" i="16" s="1"/>
  <c r="T224" i="16"/>
  <c r="U224" i="16" s="1"/>
  <c r="L182" i="16"/>
  <c r="T182" i="16"/>
  <c r="U182" i="16" s="1"/>
  <c r="V182" i="16" s="1"/>
  <c r="K182" i="16"/>
  <c r="X182" i="16" s="1"/>
  <c r="K206" i="16"/>
  <c r="X206" i="16" s="1"/>
  <c r="T206" i="16"/>
  <c r="U206" i="16" s="1"/>
  <c r="L206" i="16"/>
  <c r="T208" i="16"/>
  <c r="U208" i="16" s="1"/>
  <c r="K208" i="16"/>
  <c r="X208" i="16" s="1"/>
  <c r="L208" i="16"/>
  <c r="Q169" i="16"/>
  <c r="R169" i="16"/>
  <c r="S169" i="16" s="1"/>
  <c r="Q184" i="16"/>
  <c r="R184" i="16"/>
  <c r="S184" i="16" s="1"/>
  <c r="Q152" i="16"/>
  <c r="R152" i="16"/>
  <c r="S152" i="16" s="1"/>
  <c r="Q189" i="16"/>
  <c r="R189" i="16"/>
  <c r="S189" i="16" s="1"/>
  <c r="G96" i="16"/>
  <c r="Q15" i="16"/>
  <c r="R15" i="16"/>
  <c r="S15" i="16" s="1"/>
  <c r="Q182" i="16"/>
  <c r="R182" i="16"/>
  <c r="T203" i="16"/>
  <c r="U203" i="16" s="1"/>
  <c r="V203" i="16" s="1"/>
  <c r="L203" i="16"/>
  <c r="K203" i="16"/>
  <c r="X203" i="16" s="1"/>
  <c r="K195" i="16"/>
  <c r="X195" i="16" s="1"/>
  <c r="T195" i="16"/>
  <c r="U195" i="16" s="1"/>
  <c r="L195" i="16"/>
  <c r="T193" i="16"/>
  <c r="U193" i="16" s="1"/>
  <c r="K193" i="16"/>
  <c r="X193" i="16" s="1"/>
  <c r="L193" i="16"/>
  <c r="T201" i="16"/>
  <c r="U201" i="16" s="1"/>
  <c r="V201" i="16" s="1"/>
  <c r="K201" i="16"/>
  <c r="X201" i="16" s="1"/>
  <c r="L201" i="16"/>
  <c r="Q191" i="16"/>
  <c r="R191" i="16"/>
  <c r="Q212" i="16"/>
  <c r="R212" i="16"/>
  <c r="S212" i="16" s="1"/>
  <c r="Q148" i="16"/>
  <c r="R148" i="16"/>
  <c r="S148" i="16" s="1"/>
  <c r="Q197" i="16"/>
  <c r="R197" i="16"/>
  <c r="S197" i="16" s="1"/>
  <c r="G99" i="16"/>
  <c r="T11" i="16"/>
  <c r="U11" i="16" s="1"/>
  <c r="L11" i="16"/>
  <c r="K11" i="16"/>
  <c r="X11" i="16" s="1"/>
  <c r="T89" i="16"/>
  <c r="U89" i="16" s="1"/>
  <c r="V89" i="16" s="1"/>
  <c r="T57" i="16"/>
  <c r="U57" i="16" s="1"/>
  <c r="V57" i="16" s="1"/>
  <c r="Q22" i="16"/>
  <c r="R22" i="16"/>
  <c r="L23" i="16"/>
  <c r="T23" i="16"/>
  <c r="U23" i="16" s="1"/>
  <c r="V23" i="16" s="1"/>
  <c r="K23" i="16"/>
  <c r="X23" i="16" s="1"/>
  <c r="T47" i="16"/>
  <c r="U47" i="16" s="1"/>
  <c r="Q147" i="16"/>
  <c r="R147" i="16"/>
  <c r="Q203" i="16"/>
  <c r="R203" i="16"/>
  <c r="S203" i="16" s="1"/>
  <c r="I226" i="16"/>
  <c r="J226" i="16" s="1"/>
  <c r="P226" i="16" s="1"/>
  <c r="Q138" i="16"/>
  <c r="R138" i="16"/>
  <c r="S138" i="16" s="1"/>
  <c r="T186" i="16"/>
  <c r="U186" i="16" s="1"/>
  <c r="L186" i="16"/>
  <c r="K186" i="16"/>
  <c r="X186" i="16" s="1"/>
  <c r="L207" i="16"/>
  <c r="K207" i="16"/>
  <c r="X207" i="16" s="1"/>
  <c r="T207" i="16"/>
  <c r="U207" i="16" s="1"/>
  <c r="G215" i="16"/>
  <c r="T58" i="16"/>
  <c r="U58" i="16" s="1"/>
  <c r="Q10" i="16"/>
  <c r="R10" i="16"/>
  <c r="S10" i="16" s="1"/>
  <c r="T46" i="16"/>
  <c r="U46" i="16" s="1"/>
  <c r="V46" i="16" s="1"/>
  <c r="T70" i="16"/>
  <c r="U70" i="16" s="1"/>
  <c r="T174" i="16"/>
  <c r="U174" i="16" s="1"/>
  <c r="V174" i="16" s="1"/>
  <c r="L174" i="16"/>
  <c r="K174" i="16"/>
  <c r="X174" i="16" s="1"/>
  <c r="G222" i="16"/>
  <c r="L184" i="16"/>
  <c r="T184" i="16"/>
  <c r="U184" i="16" s="1"/>
  <c r="K184" i="16"/>
  <c r="X184" i="16" s="1"/>
  <c r="Q145" i="16"/>
  <c r="R145" i="16"/>
  <c r="Q177" i="16"/>
  <c r="R177" i="16"/>
  <c r="S177" i="16" s="1"/>
  <c r="Q216" i="16"/>
  <c r="R216" i="16"/>
  <c r="S216" i="16" s="1"/>
  <c r="Q200" i="16"/>
  <c r="R200" i="16"/>
  <c r="S200" i="16" s="1"/>
  <c r="T56" i="16"/>
  <c r="U56" i="16" s="1"/>
  <c r="V56" i="16" s="1"/>
  <c r="T72" i="16"/>
  <c r="U72" i="16" s="1"/>
  <c r="I222" i="16"/>
  <c r="J222" i="16" s="1"/>
  <c r="P222" i="16" s="1"/>
  <c r="Q150" i="16"/>
  <c r="R150" i="16"/>
  <c r="K171" i="16"/>
  <c r="X171" i="16" s="1"/>
  <c r="T171" i="16"/>
  <c r="U171" i="16" s="1"/>
  <c r="L171" i="16"/>
  <c r="K209" i="16"/>
  <c r="X209" i="16" s="1"/>
  <c r="T209" i="16"/>
  <c r="U209" i="16" s="1"/>
  <c r="V209" i="16" s="1"/>
  <c r="L209" i="16"/>
  <c r="G225" i="16"/>
  <c r="Q135" i="16"/>
  <c r="R135" i="16"/>
  <c r="Q204" i="16"/>
  <c r="R204" i="16"/>
  <c r="S204" i="16" s="1"/>
  <c r="K17" i="16"/>
  <c r="X17" i="16" s="1"/>
  <c r="L17" i="16"/>
  <c r="T17" i="16"/>
  <c r="U17" i="16" s="1"/>
  <c r="V17" i="16" s="1"/>
  <c r="Q29" i="16"/>
  <c r="R29" i="16"/>
  <c r="G87" i="16"/>
  <c r="Q163" i="16"/>
  <c r="R163" i="16"/>
  <c r="Q146" i="16"/>
  <c r="R146" i="16"/>
  <c r="S146" i="16" s="1"/>
  <c r="Q170" i="16"/>
  <c r="R170" i="16"/>
  <c r="Q12" i="16"/>
  <c r="R12" i="16"/>
  <c r="S12" i="16" s="1"/>
  <c r="L162" i="16"/>
  <c r="T162" i="16"/>
  <c r="U162" i="16" s="1"/>
  <c r="K162" i="16"/>
  <c r="X162" i="16" s="1"/>
  <c r="K26" i="16"/>
  <c r="X26" i="16" s="1"/>
  <c r="T26" i="16"/>
  <c r="U26" i="16" s="1"/>
  <c r="V26" i="16" s="1"/>
  <c r="L26" i="16"/>
  <c r="T78" i="16"/>
  <c r="U78" i="16" s="1"/>
  <c r="G13" i="16"/>
  <c r="G69" i="16"/>
  <c r="G21" i="16"/>
  <c r="G53" i="16"/>
  <c r="G61" i="16"/>
  <c r="G45" i="16"/>
  <c r="G93" i="16"/>
  <c r="G5" i="16"/>
  <c r="G77" i="16"/>
  <c r="G85" i="16"/>
  <c r="G37" i="16"/>
  <c r="G29" i="16"/>
  <c r="T190" i="16"/>
  <c r="U190" i="16" s="1"/>
  <c r="K190" i="16"/>
  <c r="X190" i="16" s="1"/>
  <c r="L190" i="16"/>
  <c r="K150" i="16"/>
  <c r="X150" i="16" s="1"/>
  <c r="T150" i="16"/>
  <c r="U150" i="16" s="1"/>
  <c r="L150" i="16"/>
  <c r="K160" i="16"/>
  <c r="X160" i="16" s="1"/>
  <c r="L160" i="16"/>
  <c r="T160" i="16"/>
  <c r="U160" i="16" s="1"/>
  <c r="Q217" i="16"/>
  <c r="R217" i="16"/>
  <c r="Q185" i="16"/>
  <c r="R185" i="16"/>
  <c r="S185" i="16" s="1"/>
  <c r="Q192" i="16"/>
  <c r="R192" i="16"/>
  <c r="S192" i="16" s="1"/>
  <c r="Q136" i="16"/>
  <c r="R136" i="16"/>
  <c r="T48" i="16"/>
  <c r="U48" i="16" s="1"/>
  <c r="T64" i="16"/>
  <c r="U64" i="16" s="1"/>
  <c r="V64" i="16" s="1"/>
  <c r="Q198" i="16"/>
  <c r="R198" i="16"/>
  <c r="S198" i="16" s="1"/>
  <c r="Q214" i="16"/>
  <c r="R214" i="16"/>
  <c r="T155" i="16"/>
  <c r="U155" i="16" s="1"/>
  <c r="V155" i="16" s="1"/>
  <c r="K155" i="16"/>
  <c r="X155" i="16" s="1"/>
  <c r="L155" i="16"/>
  <c r="K153" i="16"/>
  <c r="X153" i="16" s="1"/>
  <c r="L153" i="16"/>
  <c r="T153" i="16"/>
  <c r="U153" i="16" s="1"/>
  <c r="V153" i="16" s="1"/>
  <c r="Q143" i="16"/>
  <c r="R143" i="16"/>
  <c r="S143" i="16" s="1"/>
  <c r="Q151" i="16"/>
  <c r="R151" i="16"/>
  <c r="S151" i="16" s="1"/>
  <c r="Q164" i="16"/>
  <c r="R164" i="16"/>
  <c r="S164" i="16" s="1"/>
  <c r="T83" i="16"/>
  <c r="U83" i="16" s="1"/>
  <c r="V83" i="16" s="1"/>
  <c r="T91" i="16"/>
  <c r="U91" i="16" s="1"/>
  <c r="Q6" i="16"/>
  <c r="R6" i="16"/>
  <c r="T63" i="16"/>
  <c r="U63" i="16" s="1"/>
  <c r="V63" i="16" s="1"/>
  <c r="Q139" i="16"/>
  <c r="R139" i="16"/>
  <c r="S139" i="16" s="1"/>
  <c r="Q179" i="16"/>
  <c r="Y179" i="16" s="1"/>
  <c r="AG179" i="16" s="1"/>
  <c r="R179" i="16"/>
  <c r="S179" i="16" s="1"/>
  <c r="Q178" i="16"/>
  <c r="R178" i="16"/>
  <c r="S178" i="16" s="1"/>
  <c r="Q154" i="16"/>
  <c r="R154" i="16"/>
  <c r="S154" i="16" s="1"/>
  <c r="G226" i="16"/>
  <c r="Q173" i="16"/>
  <c r="R173" i="16"/>
  <c r="L175" i="16"/>
  <c r="T175" i="16"/>
  <c r="U175" i="16" s="1"/>
  <c r="K175" i="16"/>
  <c r="X175" i="16" s="1"/>
  <c r="G223" i="16"/>
  <c r="T90" i="16"/>
  <c r="U90" i="16" s="1"/>
  <c r="T42" i="16"/>
  <c r="U42" i="16" s="1"/>
  <c r="Q18" i="16"/>
  <c r="R18" i="16"/>
  <c r="K6" i="16"/>
  <c r="X6" i="16" s="1"/>
  <c r="T6" i="16"/>
  <c r="U6" i="16" s="1"/>
  <c r="V6" i="16" s="1"/>
  <c r="L6" i="16"/>
  <c r="Q9" i="16"/>
  <c r="R9" i="16"/>
  <c r="Q221" i="16"/>
  <c r="R221" i="16"/>
  <c r="L136" i="16"/>
  <c r="K136" i="16"/>
  <c r="X136" i="16" s="1"/>
  <c r="T136" i="16"/>
  <c r="U136" i="16" s="1"/>
  <c r="V136" i="16" s="1"/>
  <c r="L152" i="16"/>
  <c r="K152" i="16"/>
  <c r="X152" i="16" s="1"/>
  <c r="T152" i="16"/>
  <c r="U152" i="16" s="1"/>
  <c r="V152" i="16" s="1"/>
  <c r="Z152" i="16" s="1"/>
  <c r="Q137" i="16"/>
  <c r="R137" i="16"/>
  <c r="Q176" i="16"/>
  <c r="R176" i="16"/>
  <c r="T88" i="16"/>
  <c r="U88" i="16" s="1"/>
  <c r="R23" i="16"/>
  <c r="S23" i="16" s="1"/>
  <c r="Q23" i="16"/>
  <c r="Q206" i="16"/>
  <c r="R206" i="16"/>
  <c r="S206" i="16" s="1"/>
  <c r="T211" i="16"/>
  <c r="U211" i="16" s="1"/>
  <c r="K211" i="16"/>
  <c r="X211" i="16" s="1"/>
  <c r="L211" i="16"/>
  <c r="T179" i="16"/>
  <c r="U179" i="16" s="1"/>
  <c r="V179" i="16" s="1"/>
  <c r="K179" i="16"/>
  <c r="X179" i="16" s="1"/>
  <c r="L179" i="16"/>
  <c r="L177" i="16"/>
  <c r="K177" i="16"/>
  <c r="X177" i="16" s="1"/>
  <c r="T177" i="16"/>
  <c r="U177" i="16" s="1"/>
  <c r="V177" i="16" s="1"/>
  <c r="Q207" i="16"/>
  <c r="R207" i="16"/>
  <c r="Q215" i="16"/>
  <c r="R215" i="16"/>
  <c r="Q16" i="16"/>
  <c r="R16" i="16"/>
  <c r="S16" i="16" s="1"/>
  <c r="Q196" i="16"/>
  <c r="R196" i="16"/>
  <c r="T75" i="16"/>
  <c r="U75" i="16" s="1"/>
  <c r="V75" i="16" s="1"/>
  <c r="L27" i="16"/>
  <c r="K27" i="16"/>
  <c r="X27" i="16" s="1"/>
  <c r="T27" i="16"/>
  <c r="U27" i="16" s="1"/>
  <c r="V27" i="16" s="1"/>
  <c r="G97" i="16"/>
  <c r="T81" i="16"/>
  <c r="U81" i="16" s="1"/>
  <c r="Q19" i="16"/>
  <c r="R19" i="16"/>
  <c r="S149" i="16"/>
  <c r="T55" i="16"/>
  <c r="U55" i="16" s="1"/>
  <c r="V55" i="16" s="1"/>
  <c r="T15" i="16"/>
  <c r="U15" i="16" s="1"/>
  <c r="V15" i="16" s="1"/>
  <c r="L15" i="16"/>
  <c r="K15" i="16"/>
  <c r="X15" i="16" s="1"/>
  <c r="Q187" i="16"/>
  <c r="R187" i="16"/>
  <c r="Q218" i="16"/>
  <c r="R218" i="16"/>
  <c r="S218" i="16" s="1"/>
  <c r="K210" i="16"/>
  <c r="X210" i="16" s="1"/>
  <c r="L210" i="16"/>
  <c r="T210" i="16"/>
  <c r="U210" i="16" s="1"/>
  <c r="L194" i="16"/>
  <c r="K194" i="16"/>
  <c r="X194" i="16" s="1"/>
  <c r="T194" i="16"/>
  <c r="U194" i="16" s="1"/>
  <c r="V194" i="16" s="1"/>
  <c r="K143" i="16"/>
  <c r="X143" i="16" s="1"/>
  <c r="L143" i="16"/>
  <c r="T143" i="16"/>
  <c r="U143" i="16" s="1"/>
  <c r="T66" i="16"/>
  <c r="U66" i="16" s="1"/>
  <c r="T74" i="16"/>
  <c r="U74" i="16" s="1"/>
  <c r="Q213" i="16"/>
  <c r="R213" i="16"/>
  <c r="S213" i="16" s="1"/>
  <c r="T22" i="16"/>
  <c r="U22" i="16" s="1"/>
  <c r="V22" i="16" s="1"/>
  <c r="L22" i="16"/>
  <c r="K22" i="16"/>
  <c r="X22" i="16" s="1"/>
  <c r="T62" i="16"/>
  <c r="U62" i="16" s="1"/>
  <c r="V62" i="16" s="1"/>
  <c r="Q25" i="16"/>
  <c r="R25" i="16"/>
  <c r="S25" i="16" s="1"/>
  <c r="T198" i="16"/>
  <c r="U198" i="16" s="1"/>
  <c r="L198" i="16"/>
  <c r="K198" i="16"/>
  <c r="X198" i="16" s="1"/>
  <c r="T134" i="16"/>
  <c r="U134" i="16" s="1"/>
  <c r="V134" i="16" s="1"/>
  <c r="L134" i="16"/>
  <c r="K134" i="16"/>
  <c r="X134" i="16" s="1"/>
  <c r="Q153" i="16"/>
  <c r="Y153" i="16" s="1"/>
  <c r="AG153" i="16" s="1"/>
  <c r="R153" i="16"/>
  <c r="S153" i="16" s="1"/>
  <c r="I225" i="16"/>
  <c r="J225" i="16" s="1"/>
  <c r="P225" i="16" s="1"/>
  <c r="Q144" i="16"/>
  <c r="R144" i="16"/>
  <c r="S144" i="16" s="1"/>
  <c r="I224" i="16"/>
  <c r="J224" i="16" s="1"/>
  <c r="P224" i="16" s="1"/>
  <c r="T32" i="16"/>
  <c r="U32" i="16" s="1"/>
  <c r="L16" i="16"/>
  <c r="K16" i="16"/>
  <c r="X16" i="16" s="1"/>
  <c r="T16" i="16"/>
  <c r="U16" i="16" s="1"/>
  <c r="Q134" i="16"/>
  <c r="R134" i="16"/>
  <c r="Q158" i="16"/>
  <c r="R158" i="16"/>
  <c r="S158" i="16" s="1"/>
  <c r="T217" i="16"/>
  <c r="U217" i="16" s="1"/>
  <c r="L217" i="16"/>
  <c r="K217" i="16"/>
  <c r="X217" i="16" s="1"/>
  <c r="Q159" i="16"/>
  <c r="R159" i="16"/>
  <c r="S159" i="16" s="1"/>
  <c r="I223" i="16"/>
  <c r="J223" i="16" s="1"/>
  <c r="P223" i="16" s="1"/>
  <c r="Q24" i="16"/>
  <c r="R24" i="16"/>
  <c r="S24" i="16" s="1"/>
  <c r="Q220" i="16"/>
  <c r="R220" i="16"/>
  <c r="S220" i="16" s="1"/>
  <c r="I228" i="16"/>
  <c r="J228" i="16" s="1"/>
  <c r="P228" i="16" s="1"/>
  <c r="T43" i="16"/>
  <c r="U43" i="16" s="1"/>
  <c r="V43" i="16" s="1"/>
  <c r="T41" i="16"/>
  <c r="U41" i="16" s="1"/>
  <c r="T79" i="16"/>
  <c r="U79" i="16" s="1"/>
  <c r="Q155" i="16"/>
  <c r="R155" i="16"/>
  <c r="Q219" i="16"/>
  <c r="R219" i="16"/>
  <c r="S219" i="16" s="1"/>
  <c r="Q202" i="16"/>
  <c r="R202" i="16"/>
  <c r="S202" i="16" s="1"/>
  <c r="Q186" i="16"/>
  <c r="R186" i="16"/>
  <c r="S186" i="16" s="1"/>
  <c r="Q20" i="16"/>
  <c r="R20" i="16"/>
  <c r="T202" i="16"/>
  <c r="U202" i="16" s="1"/>
  <c r="K202" i="16"/>
  <c r="X202" i="16" s="1"/>
  <c r="L202" i="16"/>
  <c r="L146" i="16"/>
  <c r="K146" i="16"/>
  <c r="X146" i="16" s="1"/>
  <c r="T146" i="16"/>
  <c r="U146" i="16" s="1"/>
  <c r="V146" i="16" s="1"/>
  <c r="L135" i="16"/>
  <c r="K135" i="16"/>
  <c r="X135" i="16" s="1"/>
  <c r="T135" i="16"/>
  <c r="U135" i="16" s="1"/>
  <c r="V135" i="16" s="1"/>
  <c r="L191" i="16"/>
  <c r="K191" i="16"/>
  <c r="X191" i="16" s="1"/>
  <c r="T191" i="16"/>
  <c r="U191" i="16" s="1"/>
  <c r="V191" i="16" s="1"/>
  <c r="T82" i="16"/>
  <c r="U82" i="16" s="1"/>
  <c r="T18" i="16"/>
  <c r="U18" i="16" s="1"/>
  <c r="V18" i="16" s="1"/>
  <c r="L18" i="16"/>
  <c r="K18" i="16"/>
  <c r="X18" i="16" s="1"/>
  <c r="Q26" i="16"/>
  <c r="Y26" i="16" s="1"/>
  <c r="AG26" i="16" s="1"/>
  <c r="R26" i="16"/>
  <c r="S26" i="16" s="1"/>
  <c r="G94" i="16"/>
  <c r="Q17" i="16"/>
  <c r="R17" i="16"/>
  <c r="S5" i="16"/>
  <c r="Q165" i="16"/>
  <c r="R165" i="16"/>
  <c r="T166" i="16"/>
  <c r="U166" i="16" s="1"/>
  <c r="K166" i="16"/>
  <c r="X166" i="16" s="1"/>
  <c r="L166" i="16"/>
  <c r="L200" i="16"/>
  <c r="T200" i="16"/>
  <c r="U200" i="16" s="1"/>
  <c r="K200" i="16"/>
  <c r="X200" i="16" s="1"/>
  <c r="T144" i="16"/>
  <c r="U144" i="16" s="1"/>
  <c r="L144" i="16"/>
  <c r="K144" i="16"/>
  <c r="X144" i="16" s="1"/>
  <c r="Q160" i="16"/>
  <c r="R160" i="16"/>
  <c r="S160" i="16" s="1"/>
  <c r="Q168" i="16"/>
  <c r="R168" i="16"/>
  <c r="S168" i="16" s="1"/>
  <c r="T80" i="16"/>
  <c r="U80" i="16" s="1"/>
  <c r="V80" i="16" s="1"/>
  <c r="T40" i="16"/>
  <c r="U40" i="16" s="1"/>
  <c r="V40" i="16" s="1"/>
  <c r="Q7" i="16"/>
  <c r="R7" i="16"/>
  <c r="S7" i="16" s="1"/>
  <c r="K139" i="16"/>
  <c r="X139" i="16" s="1"/>
  <c r="L139" i="16"/>
  <c r="T139" i="16"/>
  <c r="U139" i="16" s="1"/>
  <c r="V139" i="16" s="1"/>
  <c r="L187" i="16"/>
  <c r="T187" i="16"/>
  <c r="U187" i="16" s="1"/>
  <c r="V187" i="16" s="1"/>
  <c r="K187" i="16"/>
  <c r="X187" i="16" s="1"/>
  <c r="T169" i="16"/>
  <c r="U169" i="16" s="1"/>
  <c r="L169" i="16"/>
  <c r="K169" i="16"/>
  <c r="X169" i="16" s="1"/>
  <c r="T185" i="16"/>
  <c r="U185" i="16" s="1"/>
  <c r="V185" i="16" s="1"/>
  <c r="Z185" i="16" s="1"/>
  <c r="K185" i="16"/>
  <c r="X185" i="16" s="1"/>
  <c r="L185" i="16"/>
  <c r="Q183" i="16"/>
  <c r="R183" i="16"/>
  <c r="Q188" i="16"/>
  <c r="R188" i="16"/>
  <c r="T67" i="16"/>
  <c r="U67" i="16" s="1"/>
  <c r="T59" i="16"/>
  <c r="U59" i="16" s="1"/>
  <c r="T65" i="16"/>
  <c r="U65" i="16" s="1"/>
  <c r="L25" i="16"/>
  <c r="T25" i="16"/>
  <c r="U25" i="16" s="1"/>
  <c r="K25" i="16"/>
  <c r="X25" i="16" s="1"/>
  <c r="I30" i="16"/>
  <c r="J30" i="16" s="1"/>
  <c r="P30" i="16" s="1"/>
  <c r="T71" i="16"/>
  <c r="U71" i="16" s="1"/>
  <c r="T31" i="16"/>
  <c r="U31" i="16" s="1"/>
  <c r="I227" i="16"/>
  <c r="J227" i="16" s="1"/>
  <c r="P227" i="16" s="1"/>
  <c r="Q211" i="16"/>
  <c r="R211" i="16"/>
  <c r="S211" i="16" s="1"/>
  <c r="Q162" i="16"/>
  <c r="R162" i="16"/>
  <c r="S162" i="16" s="1"/>
  <c r="Q194" i="16"/>
  <c r="R194" i="16"/>
  <c r="Q28" i="16"/>
  <c r="R28" i="16"/>
  <c r="S28" i="16" s="1"/>
  <c r="L138" i="16"/>
  <c r="T138" i="16"/>
  <c r="U138" i="16" s="1"/>
  <c r="K138" i="16"/>
  <c r="X138" i="16" s="1"/>
  <c r="K167" i="16"/>
  <c r="X167" i="16" s="1"/>
  <c r="T167" i="16"/>
  <c r="U167" i="16" s="1"/>
  <c r="L167" i="16"/>
  <c r="G98" i="16"/>
  <c r="T54" i="16"/>
  <c r="U54" i="16" s="1"/>
  <c r="V54" i="16" s="1"/>
  <c r="K142" i="16"/>
  <c r="X142" i="16" s="1"/>
  <c r="T142" i="16"/>
  <c r="U142" i="16" s="1"/>
  <c r="L142" i="16"/>
  <c r="L216" i="16"/>
  <c r="K216" i="16"/>
  <c r="X216" i="16" s="1"/>
  <c r="T216" i="16"/>
  <c r="U216" i="16" s="1"/>
  <c r="T176" i="16"/>
  <c r="U176" i="16" s="1"/>
  <c r="V176" i="16" s="1"/>
  <c r="L176" i="16"/>
  <c r="K176" i="16"/>
  <c r="X176" i="16" s="1"/>
  <c r="Q209" i="16"/>
  <c r="R209" i="16"/>
  <c r="Q201" i="16"/>
  <c r="Y201" i="16" s="1"/>
  <c r="AG201" i="16" s="1"/>
  <c r="R201" i="16"/>
  <c r="S201" i="16" s="1"/>
  <c r="I232" i="16"/>
  <c r="J232" i="16" s="1"/>
  <c r="P232" i="16" s="1"/>
  <c r="T24" i="16"/>
  <c r="U24" i="16" s="1"/>
  <c r="V24" i="16" s="1"/>
  <c r="L24" i="16"/>
  <c r="K24" i="16"/>
  <c r="X24" i="16" s="1"/>
  <c r="Q174" i="16"/>
  <c r="R174" i="16"/>
  <c r="S174" i="16" s="1"/>
  <c r="Q190" i="16"/>
  <c r="R190" i="16"/>
  <c r="T219" i="16"/>
  <c r="U219" i="16" s="1"/>
  <c r="K219" i="16"/>
  <c r="X219" i="16" s="1"/>
  <c r="L219" i="16"/>
  <c r="T147" i="16"/>
  <c r="U147" i="16" s="1"/>
  <c r="V147" i="16" s="1"/>
  <c r="K147" i="16"/>
  <c r="X147" i="16" s="1"/>
  <c r="L147" i="16"/>
  <c r="L137" i="16"/>
  <c r="K137" i="16"/>
  <c r="X137" i="16" s="1"/>
  <c r="T137" i="16"/>
  <c r="U137" i="16" s="1"/>
  <c r="V137" i="16" s="1"/>
  <c r="T161" i="16"/>
  <c r="U161" i="16" s="1"/>
  <c r="V161" i="16" s="1"/>
  <c r="L161" i="16"/>
  <c r="K161" i="16"/>
  <c r="X161" i="16" s="1"/>
  <c r="Q175" i="16"/>
  <c r="R175" i="16"/>
  <c r="S175" i="16" s="1"/>
  <c r="Q140" i="16"/>
  <c r="R140" i="16"/>
  <c r="S140" i="16" s="1"/>
  <c r="Q180" i="16"/>
  <c r="R180" i="16"/>
  <c r="S180" i="16" s="1"/>
  <c r="T51" i="16"/>
  <c r="U51" i="16" s="1"/>
  <c r="V51" i="16" s="1"/>
  <c r="T73" i="16"/>
  <c r="U73" i="16" s="1"/>
  <c r="V73" i="16" s="1"/>
  <c r="T9" i="16"/>
  <c r="U9" i="16" s="1"/>
  <c r="V9" i="16" s="1"/>
  <c r="K9" i="16"/>
  <c r="X9" i="16" s="1"/>
  <c r="L9" i="16"/>
  <c r="Q11" i="16"/>
  <c r="R11" i="16"/>
  <c r="S11" i="16" s="1"/>
  <c r="L7" i="16"/>
  <c r="K7" i="16"/>
  <c r="X7" i="16" s="1"/>
  <c r="T7" i="16"/>
  <c r="U7" i="16" s="1"/>
  <c r="V7" i="16" s="1"/>
  <c r="Q171" i="16"/>
  <c r="R171" i="16"/>
  <c r="S171" i="16" s="1"/>
  <c r="Q210" i="16"/>
  <c r="R210" i="16"/>
  <c r="S210" i="16" s="1"/>
  <c r="T170" i="16"/>
  <c r="U170" i="16" s="1"/>
  <c r="V170" i="16" s="1"/>
  <c r="K170" i="16"/>
  <c r="X170" i="16" s="1"/>
  <c r="L170" i="16"/>
  <c r="T218" i="16"/>
  <c r="U218" i="16" s="1"/>
  <c r="V218" i="16" s="1"/>
  <c r="K218" i="16"/>
  <c r="X218" i="16" s="1"/>
  <c r="L218" i="16"/>
  <c r="K151" i="16"/>
  <c r="X151" i="16" s="1"/>
  <c r="L151" i="16"/>
  <c r="T151" i="16"/>
  <c r="U151" i="16" s="1"/>
  <c r="V151" i="16" s="1"/>
  <c r="Z151" i="16" s="1"/>
  <c r="T199" i="16"/>
  <c r="U199" i="16" s="1"/>
  <c r="V199" i="16" s="1"/>
  <c r="Z199" i="16" s="1"/>
  <c r="K199" i="16"/>
  <c r="X199" i="16" s="1"/>
  <c r="L199" i="16"/>
  <c r="T34" i="16"/>
  <c r="U34" i="16" s="1"/>
  <c r="K10" i="16"/>
  <c r="X10" i="16" s="1"/>
  <c r="T10" i="16"/>
  <c r="U10" i="16" s="1"/>
  <c r="L10" i="16"/>
  <c r="T86" i="16"/>
  <c r="U86" i="16" s="1"/>
  <c r="V86" i="16" s="1"/>
  <c r="T30" i="16"/>
  <c r="U30" i="16" s="1"/>
  <c r="V30" i="16" s="1"/>
  <c r="G181" i="16"/>
  <c r="G141" i="16"/>
  <c r="G133" i="16"/>
  <c r="G205" i="16"/>
  <c r="G157" i="16"/>
  <c r="G213" i="16"/>
  <c r="G189" i="16"/>
  <c r="G197" i="16"/>
  <c r="G165" i="16"/>
  <c r="G149" i="16"/>
  <c r="G221" i="16"/>
  <c r="G173" i="16"/>
  <c r="K214" i="16"/>
  <c r="X214" i="16" s="1"/>
  <c r="T214" i="16"/>
  <c r="U214" i="16" s="1"/>
  <c r="L214" i="16"/>
  <c r="T158" i="16"/>
  <c r="U158" i="16" s="1"/>
  <c r="L158" i="16"/>
  <c r="K158" i="16"/>
  <c r="X158" i="16" s="1"/>
  <c r="L192" i="16"/>
  <c r="K192" i="16"/>
  <c r="X192" i="16" s="1"/>
  <c r="T192" i="16"/>
  <c r="U192" i="16" s="1"/>
  <c r="L168" i="16"/>
  <c r="T168" i="16"/>
  <c r="U168" i="16" s="1"/>
  <c r="K168" i="16"/>
  <c r="X168" i="16" s="1"/>
  <c r="Q161" i="16"/>
  <c r="R161" i="16"/>
  <c r="Q193" i="16"/>
  <c r="R193" i="16"/>
  <c r="S193" i="16" s="1"/>
  <c r="Q208" i="16"/>
  <c r="R208" i="16"/>
  <c r="Q205" i="16"/>
  <c r="R205" i="16"/>
  <c r="K8" i="16"/>
  <c r="X8" i="16" s="1"/>
  <c r="L8" i="16"/>
  <c r="T8" i="16"/>
  <c r="U8" i="16" s="1"/>
  <c r="V8" i="16" s="1"/>
  <c r="Q142" i="16"/>
  <c r="R142" i="16"/>
  <c r="Q166" i="16"/>
  <c r="R166" i="16"/>
  <c r="S166" i="16" s="1"/>
  <c r="L163" i="16"/>
  <c r="T163" i="16"/>
  <c r="U163" i="16" s="1"/>
  <c r="K163" i="16"/>
  <c r="X163" i="16" s="1"/>
  <c r="K145" i="16"/>
  <c r="X145" i="16" s="1"/>
  <c r="T145" i="16"/>
  <c r="U145" i="16" s="1"/>
  <c r="L145" i="16"/>
  <c r="Q167" i="16"/>
  <c r="R167" i="16"/>
  <c r="S167" i="16" s="1"/>
  <c r="Q199" i="16"/>
  <c r="R199" i="16"/>
  <c r="S199" i="16" s="1"/>
  <c r="Q8" i="16"/>
  <c r="R8" i="16"/>
  <c r="S8" i="16" s="1"/>
  <c r="Q156" i="16"/>
  <c r="R156" i="16"/>
  <c r="S156" i="16" s="1"/>
  <c r="Q172" i="16"/>
  <c r="R172" i="16"/>
  <c r="S172" i="16" s="1"/>
  <c r="T35" i="16"/>
  <c r="U35" i="16" s="1"/>
  <c r="V35" i="16" s="1"/>
  <c r="K19" i="16"/>
  <c r="X19" i="16" s="1"/>
  <c r="L19" i="16"/>
  <c r="T19" i="16"/>
  <c r="U19" i="16" s="1"/>
  <c r="V19" i="16" s="1"/>
  <c r="T33" i="16"/>
  <c r="U33" i="16" s="1"/>
  <c r="T49" i="16"/>
  <c r="U49" i="16" s="1"/>
  <c r="Q27" i="16"/>
  <c r="Y27" i="16" s="1"/>
  <c r="AG27" i="16" s="1"/>
  <c r="R27" i="16"/>
  <c r="S27" i="16" s="1"/>
  <c r="Q14" i="16"/>
  <c r="R14" i="16"/>
  <c r="S14" i="16" s="1"/>
  <c r="T39" i="16"/>
  <c r="U39" i="16" s="1"/>
  <c r="Q195" i="16"/>
  <c r="R195" i="16"/>
  <c r="S195" i="16" s="1"/>
  <c r="T178" i="16"/>
  <c r="U178" i="16" s="1"/>
  <c r="K178" i="16"/>
  <c r="X178" i="16" s="1"/>
  <c r="L178" i="16"/>
  <c r="T154" i="16"/>
  <c r="U154" i="16" s="1"/>
  <c r="L154" i="16"/>
  <c r="K154" i="16"/>
  <c r="X154" i="16" s="1"/>
  <c r="L183" i="16"/>
  <c r="T183" i="16"/>
  <c r="U183" i="16" s="1"/>
  <c r="V183" i="16" s="1"/>
  <c r="K183" i="16"/>
  <c r="X183" i="16" s="1"/>
  <c r="K159" i="16"/>
  <c r="X159" i="16" s="1"/>
  <c r="T159" i="16"/>
  <c r="U159" i="16" s="1"/>
  <c r="V159" i="16" s="1"/>
  <c r="Z159" i="16" s="1"/>
  <c r="L159" i="16"/>
  <c r="T50" i="16"/>
  <c r="U50" i="16" s="1"/>
  <c r="V50" i="16" s="1"/>
  <c r="T38" i="16"/>
  <c r="U38" i="16" s="1"/>
  <c r="V38" i="16" s="1"/>
  <c r="T14" i="16"/>
  <c r="U14" i="16" s="1"/>
  <c r="L14" i="16"/>
  <c r="K14" i="16"/>
  <c r="X14" i="16" s="1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103" i="16" s="1"/>
  <c r="G234" i="9" a="1"/>
  <c r="G234" i="9" s="1"/>
  <c r="AL234" i="16" s="1"/>
  <c r="G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J235" i="16" s="1"/>
  <c r="P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I229" i="16" s="1"/>
  <c r="J229" i="16" s="1"/>
  <c r="P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I230" i="16" s="1"/>
  <c r="J230" i="16" s="1"/>
  <c r="P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203" i="16" l="1"/>
  <c r="AG203" i="16" s="1"/>
  <c r="Y134" i="16"/>
  <c r="AG134" i="16" s="1"/>
  <c r="Y17" i="16"/>
  <c r="AG17" i="16" s="1"/>
  <c r="Z177" i="16"/>
  <c r="Z146" i="16"/>
  <c r="AH146" i="16" s="1"/>
  <c r="AI146" i="16" s="1"/>
  <c r="G237" i="16"/>
  <c r="T237" i="16" s="1"/>
  <c r="U237" i="16" s="1"/>
  <c r="Y174" i="16"/>
  <c r="AG174" i="16" s="1"/>
  <c r="Y209" i="16"/>
  <c r="AG209" i="16" s="1"/>
  <c r="Y23" i="16"/>
  <c r="AG23" i="16" s="1"/>
  <c r="Y24" i="16"/>
  <c r="AG24" i="16" s="1"/>
  <c r="Y8" i="16"/>
  <c r="AG8" i="16" s="1"/>
  <c r="Z218" i="16"/>
  <c r="Z7" i="16"/>
  <c r="Z139" i="16"/>
  <c r="AH139" i="16" s="1"/>
  <c r="AI139" i="16" s="1"/>
  <c r="Z203" i="16"/>
  <c r="AH203" i="16" s="1"/>
  <c r="AI203" i="16" s="1"/>
  <c r="Y161" i="16"/>
  <c r="AG161" i="16" s="1"/>
  <c r="Z15" i="16"/>
  <c r="AA15" i="16" s="1"/>
  <c r="Z179" i="16"/>
  <c r="AA179" i="16" s="1"/>
  <c r="K232" i="16"/>
  <c r="X232" i="16" s="1"/>
  <c r="L232" i="16"/>
  <c r="T232" i="16"/>
  <c r="U232" i="16" s="1"/>
  <c r="V232" i="16" s="1"/>
  <c r="Q230" i="16"/>
  <c r="R230" i="16"/>
  <c r="Q229" i="16"/>
  <c r="R229" i="16"/>
  <c r="S229" i="16" s="1"/>
  <c r="K234" i="16"/>
  <c r="X234" i="16" s="1"/>
  <c r="T234" i="16"/>
  <c r="U234" i="16" s="1"/>
  <c r="T103" i="16"/>
  <c r="U103" i="16" s="1"/>
  <c r="Q235" i="16"/>
  <c r="R235" i="16"/>
  <c r="S208" i="16"/>
  <c r="AH199" i="16"/>
  <c r="AI199" i="16" s="1"/>
  <c r="AA199" i="16"/>
  <c r="T98" i="16"/>
  <c r="U98" i="16" s="1"/>
  <c r="V98" i="16" s="1"/>
  <c r="I31" i="16"/>
  <c r="G28" i="16"/>
  <c r="G60" i="16"/>
  <c r="G36" i="16"/>
  <c r="G68" i="16"/>
  <c r="G52" i="16"/>
  <c r="G20" i="16"/>
  <c r="G12" i="16"/>
  <c r="G44" i="16"/>
  <c r="G92" i="16"/>
  <c r="G76" i="16"/>
  <c r="G84" i="16"/>
  <c r="G100" i="16"/>
  <c r="V39" i="16"/>
  <c r="Z8" i="16"/>
  <c r="K221" i="16"/>
  <c r="X221" i="16" s="1"/>
  <c r="L221" i="16"/>
  <c r="T221" i="16"/>
  <c r="U221" i="16" s="1"/>
  <c r="L157" i="16"/>
  <c r="K157" i="16"/>
  <c r="X157" i="16" s="1"/>
  <c r="T157" i="16"/>
  <c r="U157" i="16" s="1"/>
  <c r="L30" i="16"/>
  <c r="Y219" i="16"/>
  <c r="AG219" i="16" s="1"/>
  <c r="V219" i="16"/>
  <c r="Z219" i="16" s="1"/>
  <c r="Z24" i="16"/>
  <c r="Y142" i="16"/>
  <c r="AG142" i="16" s="1"/>
  <c r="V142" i="16"/>
  <c r="Y167" i="16"/>
  <c r="AG167" i="16" s="1"/>
  <c r="V167" i="16"/>
  <c r="Z167" i="16" s="1"/>
  <c r="Y194" i="16"/>
  <c r="AG194" i="16" s="1"/>
  <c r="I233" i="16"/>
  <c r="J233" i="16" s="1"/>
  <c r="P233" i="16" s="1"/>
  <c r="Y155" i="16"/>
  <c r="AG155" i="16" s="1"/>
  <c r="V41" i="16"/>
  <c r="S134" i="16"/>
  <c r="Z134" i="16"/>
  <c r="Q224" i="16"/>
  <c r="Y224" i="16" s="1"/>
  <c r="AG224" i="16" s="1"/>
  <c r="R224" i="16"/>
  <c r="Y218" i="16"/>
  <c r="AG218" i="16" s="1"/>
  <c r="Y19" i="16"/>
  <c r="AG19" i="16" s="1"/>
  <c r="S215" i="16"/>
  <c r="S173" i="16"/>
  <c r="S6" i="16"/>
  <c r="Z6" i="16"/>
  <c r="T37" i="16"/>
  <c r="U37" i="16" s="1"/>
  <c r="T45" i="16"/>
  <c r="U45" i="16" s="1"/>
  <c r="Y170" i="16"/>
  <c r="AG170" i="16" s="1"/>
  <c r="S29" i="16"/>
  <c r="G107" i="16"/>
  <c r="K225" i="16"/>
  <c r="X225" i="16" s="1"/>
  <c r="T225" i="16"/>
  <c r="U225" i="16" s="1"/>
  <c r="V225" i="16" s="1"/>
  <c r="L225" i="16"/>
  <c r="S150" i="16"/>
  <c r="Z174" i="16"/>
  <c r="Z23" i="16"/>
  <c r="Y15" i="16"/>
  <c r="AG15" i="16" s="1"/>
  <c r="Y154" i="16"/>
  <c r="AG154" i="16" s="1"/>
  <c r="V154" i="16"/>
  <c r="Z154" i="16" s="1"/>
  <c r="K205" i="16"/>
  <c r="X205" i="16" s="1"/>
  <c r="T205" i="16"/>
  <c r="U205" i="16" s="1"/>
  <c r="V205" i="16" s="1"/>
  <c r="Z205" i="16" s="1"/>
  <c r="L205" i="16"/>
  <c r="I242" i="16"/>
  <c r="J242" i="16" s="1"/>
  <c r="P242" i="16" s="1"/>
  <c r="S190" i="16"/>
  <c r="Q232" i="16"/>
  <c r="R232" i="16"/>
  <c r="S232" i="16" s="1"/>
  <c r="V67" i="16"/>
  <c r="AH185" i="16"/>
  <c r="AI185" i="16" s="1"/>
  <c r="AA185" i="16"/>
  <c r="Y166" i="16"/>
  <c r="AG166" i="16" s="1"/>
  <c r="V166" i="16"/>
  <c r="Z166" i="16" s="1"/>
  <c r="T94" i="16"/>
  <c r="U94" i="16" s="1"/>
  <c r="V94" i="16" s="1"/>
  <c r="V82" i="16"/>
  <c r="AA146" i="16"/>
  <c r="V74" i="16"/>
  <c r="I234" i="16"/>
  <c r="J234" i="16" s="1"/>
  <c r="P234" i="16" s="1"/>
  <c r="S176" i="16"/>
  <c r="Z176" i="16"/>
  <c r="V90" i="16"/>
  <c r="Y6" i="16"/>
  <c r="AG6" i="16" s="1"/>
  <c r="V48" i="16"/>
  <c r="Y185" i="16"/>
  <c r="AG185" i="16" s="1"/>
  <c r="Y150" i="16"/>
  <c r="AG150" i="16" s="1"/>
  <c r="V150" i="16"/>
  <c r="Z150" i="16" s="1"/>
  <c r="T85" i="16"/>
  <c r="U85" i="16" s="1"/>
  <c r="V85" i="16" s="1"/>
  <c r="T61" i="16"/>
  <c r="U61" i="16" s="1"/>
  <c r="V70" i="16"/>
  <c r="T96" i="16"/>
  <c r="U96" i="16" s="1"/>
  <c r="V96" i="16" s="1"/>
  <c r="Y206" i="16"/>
  <c r="AG206" i="16" s="1"/>
  <c r="V206" i="16"/>
  <c r="Z206" i="16" s="1"/>
  <c r="G105" i="16"/>
  <c r="Y178" i="16"/>
  <c r="AG178" i="16" s="1"/>
  <c r="V178" i="16"/>
  <c r="Z178" i="16" s="1"/>
  <c r="Y168" i="16"/>
  <c r="AG168" i="16" s="1"/>
  <c r="V168" i="16"/>
  <c r="Z168" i="16" s="1"/>
  <c r="G148" i="16"/>
  <c r="G204" i="16"/>
  <c r="G180" i="16"/>
  <c r="G196" i="16"/>
  <c r="G172" i="16"/>
  <c r="G188" i="16"/>
  <c r="G156" i="16"/>
  <c r="G164" i="16"/>
  <c r="G140" i="16"/>
  <c r="G228" i="16"/>
  <c r="G220" i="16"/>
  <c r="G212" i="16"/>
  <c r="V49" i="16"/>
  <c r="S161" i="16"/>
  <c r="Z161" i="16"/>
  <c r="Y14" i="16"/>
  <c r="AG14" i="16" s="1"/>
  <c r="V14" i="16"/>
  <c r="Z14" i="16" s="1"/>
  <c r="AA159" i="16"/>
  <c r="AH159" i="16"/>
  <c r="AI159" i="16" s="1"/>
  <c r="Y163" i="16"/>
  <c r="AG163" i="16" s="1"/>
  <c r="V163" i="16"/>
  <c r="Z163" i="16" s="1"/>
  <c r="K165" i="16"/>
  <c r="X165" i="16" s="1"/>
  <c r="L165" i="16"/>
  <c r="T165" i="16"/>
  <c r="U165" i="16" s="1"/>
  <c r="G229" i="16"/>
  <c r="V34" i="16"/>
  <c r="Y216" i="16"/>
  <c r="AG216" i="16" s="1"/>
  <c r="V216" i="16"/>
  <c r="Z216" i="16" s="1"/>
  <c r="S188" i="16"/>
  <c r="G102" i="16"/>
  <c r="Y217" i="16"/>
  <c r="AG217" i="16" s="1"/>
  <c r="V217" i="16"/>
  <c r="Z217" i="16" s="1"/>
  <c r="Y16" i="16"/>
  <c r="AG16" i="16" s="1"/>
  <c r="V16" i="16"/>
  <c r="Z16" i="16" s="1"/>
  <c r="Z187" i="16"/>
  <c r="S187" i="16"/>
  <c r="S207" i="16"/>
  <c r="AH179" i="16"/>
  <c r="AI179" i="16" s="1"/>
  <c r="Y176" i="16"/>
  <c r="AG176" i="16" s="1"/>
  <c r="K226" i="16"/>
  <c r="X226" i="16" s="1"/>
  <c r="T226" i="16"/>
  <c r="U226" i="16" s="1"/>
  <c r="L226" i="16"/>
  <c r="S214" i="16"/>
  <c r="S217" i="16"/>
  <c r="T77" i="16"/>
  <c r="U77" i="16" s="1"/>
  <c r="V77" i="16" s="1"/>
  <c r="T53" i="16"/>
  <c r="U53" i="16" s="1"/>
  <c r="Y146" i="16"/>
  <c r="AG146" i="16" s="1"/>
  <c r="I236" i="16"/>
  <c r="J236" i="16" s="1"/>
  <c r="P236" i="16" s="1"/>
  <c r="Q222" i="16"/>
  <c r="R222" i="16"/>
  <c r="V58" i="16"/>
  <c r="Z147" i="16"/>
  <c r="S147" i="16"/>
  <c r="Z201" i="16"/>
  <c r="V224" i="16"/>
  <c r="L149" i="16"/>
  <c r="T149" i="16"/>
  <c r="U149" i="16" s="1"/>
  <c r="K149" i="16"/>
  <c r="X149" i="16" s="1"/>
  <c r="V33" i="16"/>
  <c r="Y199" i="16"/>
  <c r="AG199" i="16" s="1"/>
  <c r="S205" i="16"/>
  <c r="Y158" i="16"/>
  <c r="AG158" i="16" s="1"/>
  <c r="V158" i="16"/>
  <c r="Z158" i="16" s="1"/>
  <c r="K197" i="16"/>
  <c r="X197" i="16" s="1"/>
  <c r="T197" i="16"/>
  <c r="U197" i="16" s="1"/>
  <c r="V197" i="16" s="1"/>
  <c r="Z197" i="16" s="1"/>
  <c r="L197" i="16"/>
  <c r="K133" i="16"/>
  <c r="X133" i="16" s="1"/>
  <c r="L133" i="16"/>
  <c r="T133" i="16"/>
  <c r="U133" i="16" s="1"/>
  <c r="AA218" i="16"/>
  <c r="AH218" i="16"/>
  <c r="AI218" i="16" s="1"/>
  <c r="Y138" i="16"/>
  <c r="AG138" i="16" s="1"/>
  <c r="V138" i="16"/>
  <c r="Z138" i="16" s="1"/>
  <c r="V71" i="16"/>
  <c r="V65" i="16"/>
  <c r="Y144" i="16"/>
  <c r="AG144" i="16" s="1"/>
  <c r="V144" i="16"/>
  <c r="Z144" i="16" s="1"/>
  <c r="S165" i="16"/>
  <c r="V79" i="16"/>
  <c r="G235" i="16"/>
  <c r="Q225" i="16"/>
  <c r="Y225" i="16" s="1"/>
  <c r="AG225" i="16" s="1"/>
  <c r="R225" i="16"/>
  <c r="S225" i="16" s="1"/>
  <c r="V66" i="16"/>
  <c r="Y187" i="16"/>
  <c r="AG187" i="16" s="1"/>
  <c r="V81" i="16"/>
  <c r="S196" i="16"/>
  <c r="Y139" i="16"/>
  <c r="AG139" i="16" s="1"/>
  <c r="Z153" i="16"/>
  <c r="G101" i="16"/>
  <c r="T21" i="16"/>
  <c r="U21" i="16" s="1"/>
  <c r="K21" i="16"/>
  <c r="X21" i="16" s="1"/>
  <c r="L21" i="16"/>
  <c r="Z26" i="16"/>
  <c r="Y162" i="16"/>
  <c r="AG162" i="16" s="1"/>
  <c r="V162" i="16"/>
  <c r="Z162" i="16" s="1"/>
  <c r="S163" i="16"/>
  <c r="Y184" i="16"/>
  <c r="AG184" i="16" s="1"/>
  <c r="V184" i="16"/>
  <c r="Z184" i="16" s="1"/>
  <c r="Y147" i="16"/>
  <c r="AG147" i="16" s="1"/>
  <c r="Z22" i="16"/>
  <c r="S22" i="16"/>
  <c r="G230" i="16"/>
  <c r="L224" i="16"/>
  <c r="K189" i="16"/>
  <c r="X189" i="16" s="1"/>
  <c r="T189" i="16"/>
  <c r="U189" i="16" s="1"/>
  <c r="L189" i="16"/>
  <c r="Z183" i="16"/>
  <c r="S183" i="16"/>
  <c r="Y169" i="16"/>
  <c r="AG169" i="16" s="1"/>
  <c r="V169" i="16"/>
  <c r="Z169" i="16" s="1"/>
  <c r="Q223" i="16"/>
  <c r="R223" i="16"/>
  <c r="S223" i="16" s="1"/>
  <c r="Y198" i="16"/>
  <c r="AG198" i="16" s="1"/>
  <c r="V198" i="16"/>
  <c r="Z198" i="16" s="1"/>
  <c r="Y210" i="16"/>
  <c r="AG210" i="16" s="1"/>
  <c r="V210" i="16"/>
  <c r="Z210" i="16" s="1"/>
  <c r="T97" i="16"/>
  <c r="U97" i="16" s="1"/>
  <c r="S137" i="16"/>
  <c r="Z137" i="16"/>
  <c r="S221" i="16"/>
  <c r="Z18" i="16"/>
  <c r="S18" i="16"/>
  <c r="K223" i="16"/>
  <c r="X223" i="16" s="1"/>
  <c r="T223" i="16"/>
  <c r="U223" i="16" s="1"/>
  <c r="L223" i="16"/>
  <c r="S136" i="16"/>
  <c r="Z136" i="16"/>
  <c r="G109" i="16"/>
  <c r="T69" i="16"/>
  <c r="U69" i="16" s="1"/>
  <c r="V69" i="16" s="1"/>
  <c r="Y186" i="16"/>
  <c r="AG186" i="16" s="1"/>
  <c r="V186" i="16"/>
  <c r="Z186" i="16" s="1"/>
  <c r="Y22" i="16"/>
  <c r="AG22" i="16" s="1"/>
  <c r="S182" i="16"/>
  <c r="Z182" i="16"/>
  <c r="K224" i="16"/>
  <c r="X224" i="16" s="1"/>
  <c r="G104" i="16"/>
  <c r="S209" i="16"/>
  <c r="Z209" i="16"/>
  <c r="Q227" i="16"/>
  <c r="Y227" i="16" s="1"/>
  <c r="AG227" i="16" s="1"/>
  <c r="R227" i="16"/>
  <c r="Q30" i="16"/>
  <c r="Y30" i="16" s="1"/>
  <c r="AG30" i="16" s="1"/>
  <c r="R30" i="16"/>
  <c r="S30" i="16" s="1"/>
  <c r="V59" i="16"/>
  <c r="Y183" i="16"/>
  <c r="AG183" i="16" s="1"/>
  <c r="Y7" i="16"/>
  <c r="AG7" i="16" s="1"/>
  <c r="Y200" i="16"/>
  <c r="AG200" i="16" s="1"/>
  <c r="V200" i="16"/>
  <c r="Z200" i="16" s="1"/>
  <c r="Z27" i="16"/>
  <c r="AA177" i="16"/>
  <c r="AH177" i="16"/>
  <c r="AI177" i="16" s="1"/>
  <c r="Y211" i="16"/>
  <c r="AG211" i="16" s="1"/>
  <c r="V211" i="16"/>
  <c r="Z211" i="16" s="1"/>
  <c r="Y137" i="16"/>
  <c r="AG137" i="16" s="1"/>
  <c r="Y18" i="16"/>
  <c r="AG18" i="16" s="1"/>
  <c r="Y136" i="16"/>
  <c r="AG136" i="16" s="1"/>
  <c r="Y160" i="16"/>
  <c r="AG160" i="16" s="1"/>
  <c r="V160" i="16"/>
  <c r="Z160" i="16" s="1"/>
  <c r="Y190" i="16"/>
  <c r="AG190" i="16" s="1"/>
  <c r="V190" i="16"/>
  <c r="Z190" i="16" s="1"/>
  <c r="T5" i="16"/>
  <c r="U5" i="16" s="1"/>
  <c r="K5" i="16"/>
  <c r="X5" i="16" s="1"/>
  <c r="L5" i="16"/>
  <c r="K13" i="16"/>
  <c r="X13" i="16" s="1"/>
  <c r="T13" i="16"/>
  <c r="U13" i="16" s="1"/>
  <c r="L13" i="16"/>
  <c r="G106" i="16"/>
  <c r="V72" i="16"/>
  <c r="L222" i="16"/>
  <c r="T222" i="16"/>
  <c r="U222" i="16" s="1"/>
  <c r="V222" i="16" s="1"/>
  <c r="K222" i="16"/>
  <c r="X222" i="16" s="1"/>
  <c r="K215" i="16"/>
  <c r="X215" i="16" s="1"/>
  <c r="T215" i="16"/>
  <c r="U215" i="16" s="1"/>
  <c r="L215" i="16"/>
  <c r="Y11" i="16"/>
  <c r="AG11" i="16" s="1"/>
  <c r="V11" i="16"/>
  <c r="Z11" i="16" s="1"/>
  <c r="I239" i="16"/>
  <c r="J239" i="16" s="1"/>
  <c r="P239" i="16" s="1"/>
  <c r="Y193" i="16"/>
  <c r="AG193" i="16" s="1"/>
  <c r="V193" i="16"/>
  <c r="Z193" i="16" s="1"/>
  <c r="Y182" i="16"/>
  <c r="AG182" i="16" s="1"/>
  <c r="K227" i="16"/>
  <c r="X227" i="16" s="1"/>
  <c r="T181" i="16"/>
  <c r="U181" i="16" s="1"/>
  <c r="K181" i="16"/>
  <c r="X181" i="16" s="1"/>
  <c r="L181" i="16"/>
  <c r="T213" i="16"/>
  <c r="U213" i="16" s="1"/>
  <c r="K213" i="16"/>
  <c r="X213" i="16" s="1"/>
  <c r="L213" i="16"/>
  <c r="AA151" i="16"/>
  <c r="AH151" i="16"/>
  <c r="AI151" i="16" s="1"/>
  <c r="I231" i="16"/>
  <c r="J231" i="16" s="1"/>
  <c r="P231" i="16" s="1"/>
  <c r="Y202" i="16"/>
  <c r="AG202" i="16" s="1"/>
  <c r="V202" i="16"/>
  <c r="Z202" i="16" s="1"/>
  <c r="Y159" i="16"/>
  <c r="AG159" i="16" s="1"/>
  <c r="V32" i="16"/>
  <c r="Y143" i="16"/>
  <c r="AG143" i="16" s="1"/>
  <c r="V143" i="16"/>
  <c r="Z143" i="16" s="1"/>
  <c r="V88" i="16"/>
  <c r="AA152" i="16"/>
  <c r="AH152" i="16"/>
  <c r="AI152" i="16" s="1"/>
  <c r="Z9" i="16"/>
  <c r="S9" i="16"/>
  <c r="Y175" i="16"/>
  <c r="AG175" i="16" s="1"/>
  <c r="V175" i="16"/>
  <c r="Z175" i="16" s="1"/>
  <c r="T93" i="16"/>
  <c r="U93" i="16" s="1"/>
  <c r="V93" i="16" s="1"/>
  <c r="G231" i="16"/>
  <c r="S135" i="16"/>
  <c r="Z135" i="16"/>
  <c r="Y171" i="16"/>
  <c r="AG171" i="16" s="1"/>
  <c r="V171" i="16"/>
  <c r="Z171" i="16" s="1"/>
  <c r="Y177" i="16"/>
  <c r="AG177" i="16" s="1"/>
  <c r="Y207" i="16"/>
  <c r="AG207" i="16" s="1"/>
  <c r="V207" i="16"/>
  <c r="Z207" i="16" s="1"/>
  <c r="V47" i="16"/>
  <c r="T99" i="16"/>
  <c r="U99" i="16" s="1"/>
  <c r="S191" i="16"/>
  <c r="Z191" i="16"/>
  <c r="Y152" i="16"/>
  <c r="AG152" i="16" s="1"/>
  <c r="G233" i="16"/>
  <c r="T141" i="16"/>
  <c r="U141" i="16" s="1"/>
  <c r="L141" i="16"/>
  <c r="K141" i="16"/>
  <c r="X141" i="16" s="1"/>
  <c r="Y214" i="16"/>
  <c r="AG214" i="16" s="1"/>
  <c r="V214" i="16"/>
  <c r="Z214" i="16" s="1"/>
  <c r="AH7" i="16"/>
  <c r="AI7" i="16" s="1"/>
  <c r="AA7" i="16"/>
  <c r="Z142" i="16"/>
  <c r="S142" i="16"/>
  <c r="Y192" i="16"/>
  <c r="AG192" i="16" s="1"/>
  <c r="V192" i="16"/>
  <c r="Z192" i="16" s="1"/>
  <c r="Y10" i="16"/>
  <c r="AG10" i="16" s="1"/>
  <c r="V10" i="16"/>
  <c r="Z10" i="16" s="1"/>
  <c r="Y145" i="16"/>
  <c r="AG145" i="16" s="1"/>
  <c r="V145" i="16"/>
  <c r="Z145" i="16" s="1"/>
  <c r="T173" i="16"/>
  <c r="U173" i="16" s="1"/>
  <c r="K173" i="16"/>
  <c r="X173" i="16" s="1"/>
  <c r="L173" i="16"/>
  <c r="K30" i="16"/>
  <c r="X30" i="16" s="1"/>
  <c r="S194" i="16"/>
  <c r="Z194" i="16"/>
  <c r="V31" i="16"/>
  <c r="Y25" i="16"/>
  <c r="AG25" i="16" s="1"/>
  <c r="V25" i="16"/>
  <c r="Z25" i="16" s="1"/>
  <c r="S17" i="16"/>
  <c r="Z17" i="16"/>
  <c r="S20" i="16"/>
  <c r="S155" i="16"/>
  <c r="Z155" i="16"/>
  <c r="Q228" i="16"/>
  <c r="R228" i="16"/>
  <c r="S228" i="16" s="1"/>
  <c r="S19" i="16"/>
  <c r="Z19" i="16"/>
  <c r="Y9" i="16"/>
  <c r="AG9" i="16" s="1"/>
  <c r="V42" i="16"/>
  <c r="V91" i="16"/>
  <c r="Y151" i="16"/>
  <c r="AG151" i="16" s="1"/>
  <c r="T29" i="16"/>
  <c r="U29" i="16" s="1"/>
  <c r="L29" i="16"/>
  <c r="K29" i="16"/>
  <c r="X29" i="16" s="1"/>
  <c r="V78" i="16"/>
  <c r="S170" i="16"/>
  <c r="Z170" i="16"/>
  <c r="T87" i="16"/>
  <c r="U87" i="16" s="1"/>
  <c r="V87" i="16" s="1"/>
  <c r="Y135" i="16"/>
  <c r="AG135" i="16" s="1"/>
  <c r="S145" i="16"/>
  <c r="Q226" i="16"/>
  <c r="R226" i="16"/>
  <c r="Y191" i="16"/>
  <c r="AG191" i="16" s="1"/>
  <c r="Y195" i="16"/>
  <c r="AG195" i="16" s="1"/>
  <c r="V195" i="16"/>
  <c r="Z195" i="16" s="1"/>
  <c r="Y208" i="16"/>
  <c r="AG208" i="16" s="1"/>
  <c r="V208" i="16"/>
  <c r="Z208" i="16" s="1"/>
  <c r="L227" i="16"/>
  <c r="S24" i="2"/>
  <c r="S22" i="2"/>
  <c r="G114" i="9" a="1"/>
  <c r="G114" i="9" s="1"/>
  <c r="AL114" i="16" s="1"/>
  <c r="G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G241" i="16" s="1"/>
  <c r="R35" i="12"/>
  <c r="R7" i="13"/>
  <c r="R29" i="13" s="1"/>
  <c r="R35" i="13" s="1"/>
  <c r="G116" i="9" s="1" a="1"/>
  <c r="G116" i="9" s="1"/>
  <c r="AL116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243" i="16" s="1"/>
  <c r="G108" i="9" a="1"/>
  <c r="G108" i="9" s="1"/>
  <c r="AL108" i="16" s="1"/>
  <c r="G116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AA203" i="16" l="1"/>
  <c r="AA139" i="16"/>
  <c r="G244" i="9" a="1"/>
  <c r="G244" i="9" s="1"/>
  <c r="AL244" i="16" s="1"/>
  <c r="AH15" i="16"/>
  <c r="AI15" i="16" s="1"/>
  <c r="Z225" i="16"/>
  <c r="Z232" i="16"/>
  <c r="AH232" i="16" s="1"/>
  <c r="AI232" i="16" s="1"/>
  <c r="T112" i="16"/>
  <c r="U112" i="16" s="1"/>
  <c r="T116" i="16"/>
  <c r="U116" i="16" s="1"/>
  <c r="V116" i="16" s="1"/>
  <c r="AH207" i="16"/>
  <c r="AI207" i="16" s="1"/>
  <c r="AA207" i="16"/>
  <c r="AH163" i="16"/>
  <c r="AI163" i="16" s="1"/>
  <c r="AA163" i="16"/>
  <c r="AA150" i="16"/>
  <c r="AH150" i="16"/>
  <c r="AI150" i="16" s="1"/>
  <c r="T115" i="16"/>
  <c r="U115" i="16" s="1"/>
  <c r="T241" i="16"/>
  <c r="U241" i="16" s="1"/>
  <c r="V241" i="16" s="1"/>
  <c r="AA208" i="16"/>
  <c r="AH208" i="16"/>
  <c r="AI208" i="16" s="1"/>
  <c r="T117" i="16"/>
  <c r="U117" i="16" s="1"/>
  <c r="V117" i="16" s="1"/>
  <c r="Q238" i="16"/>
  <c r="R238" i="16"/>
  <c r="S238" i="16" s="1"/>
  <c r="AH190" i="16"/>
  <c r="AI190" i="16" s="1"/>
  <c r="AA190" i="16"/>
  <c r="L242" i="16"/>
  <c r="T242" i="16"/>
  <c r="U242" i="16" s="1"/>
  <c r="K242" i="16"/>
  <c r="X242" i="16" s="1"/>
  <c r="AH217" i="16"/>
  <c r="AI217" i="16" s="1"/>
  <c r="AA217" i="16"/>
  <c r="T114" i="16"/>
  <c r="U114" i="16" s="1"/>
  <c r="V114" i="16" s="1"/>
  <c r="AH17" i="16"/>
  <c r="AI17" i="16" s="1"/>
  <c r="AA17" i="16"/>
  <c r="AA192" i="16"/>
  <c r="AH192" i="16"/>
  <c r="AI192" i="16" s="1"/>
  <c r="I237" i="16"/>
  <c r="Y189" i="16"/>
  <c r="AG189" i="16" s="1"/>
  <c r="V189" i="16"/>
  <c r="Z189" i="16" s="1"/>
  <c r="AA144" i="16"/>
  <c r="AH144" i="16"/>
  <c r="AI144" i="16" s="1"/>
  <c r="I32" i="16"/>
  <c r="S226" i="16"/>
  <c r="AA170" i="16"/>
  <c r="AH170" i="16"/>
  <c r="AI170" i="16" s="1"/>
  <c r="AH135" i="16"/>
  <c r="AI135" i="16" s="1"/>
  <c r="AA135" i="16"/>
  <c r="AH11" i="16"/>
  <c r="AI11" i="16" s="1"/>
  <c r="AA11" i="16"/>
  <c r="I243" i="16"/>
  <c r="J243" i="16" s="1"/>
  <c r="P243" i="16" s="1"/>
  <c r="V97" i="16"/>
  <c r="AH184" i="16"/>
  <c r="AI184" i="16" s="1"/>
  <c r="AA184" i="16"/>
  <c r="AH138" i="16"/>
  <c r="AI138" i="16" s="1"/>
  <c r="AA138" i="16"/>
  <c r="AA197" i="16"/>
  <c r="AH197" i="16"/>
  <c r="AI197" i="16" s="1"/>
  <c r="S222" i="16"/>
  <c r="Z222" i="16"/>
  <c r="Y226" i="16"/>
  <c r="AG226" i="16" s="1"/>
  <c r="V226" i="16"/>
  <c r="Z226" i="16" s="1"/>
  <c r="T212" i="16"/>
  <c r="U212" i="16" s="1"/>
  <c r="K212" i="16"/>
  <c r="X212" i="16" s="1"/>
  <c r="L212" i="16"/>
  <c r="AA168" i="16"/>
  <c r="AH168" i="16"/>
  <c r="AI168" i="16" s="1"/>
  <c r="AH176" i="16"/>
  <c r="AI176" i="16" s="1"/>
  <c r="AA176" i="16"/>
  <c r="Y205" i="16"/>
  <c r="AG205" i="16" s="1"/>
  <c r="V45" i="16"/>
  <c r="AA219" i="16"/>
  <c r="AH219" i="16"/>
  <c r="AI219" i="16" s="1"/>
  <c r="T84" i="16"/>
  <c r="U84" i="16" s="1"/>
  <c r="V84" i="16" s="1"/>
  <c r="T52" i="16"/>
  <c r="U52" i="16" s="1"/>
  <c r="V52" i="16" s="1"/>
  <c r="S235" i="16"/>
  <c r="V234" i="16"/>
  <c r="AA201" i="16"/>
  <c r="AH201" i="16"/>
  <c r="AI201" i="16" s="1"/>
  <c r="Y222" i="16"/>
  <c r="AG222" i="16" s="1"/>
  <c r="AH187" i="16"/>
  <c r="AI187" i="16" s="1"/>
  <c r="AA187" i="16"/>
  <c r="T220" i="16"/>
  <c r="U220" i="16" s="1"/>
  <c r="L220" i="16"/>
  <c r="K220" i="16"/>
  <c r="X220" i="16" s="1"/>
  <c r="G244" i="16"/>
  <c r="Q242" i="16"/>
  <c r="R242" i="16"/>
  <c r="S242" i="16" s="1"/>
  <c r="AA134" i="16"/>
  <c r="AH134" i="16"/>
  <c r="AI134" i="16" s="1"/>
  <c r="T76" i="16"/>
  <c r="U76" i="16" s="1"/>
  <c r="V76" i="16" s="1"/>
  <c r="T68" i="16"/>
  <c r="U68" i="16" s="1"/>
  <c r="V68" i="16" s="1"/>
  <c r="G245" i="16"/>
  <c r="T243" i="16"/>
  <c r="U243" i="16" s="1"/>
  <c r="V243" i="16" s="1"/>
  <c r="L243" i="16"/>
  <c r="AH137" i="16"/>
  <c r="AI137" i="16" s="1"/>
  <c r="AA137" i="16"/>
  <c r="T233" i="16"/>
  <c r="U233" i="16" s="1"/>
  <c r="K233" i="16"/>
  <c r="X233" i="16" s="1"/>
  <c r="L233" i="16"/>
  <c r="T101" i="16"/>
  <c r="U101" i="16" s="1"/>
  <c r="V101" i="16" s="1"/>
  <c r="Q236" i="16"/>
  <c r="R236" i="16"/>
  <c r="S236" i="16" s="1"/>
  <c r="AA16" i="16"/>
  <c r="AH16" i="16"/>
  <c r="AI16" i="16" s="1"/>
  <c r="AH216" i="16"/>
  <c r="AI216" i="16" s="1"/>
  <c r="AA216" i="16"/>
  <c r="AA14" i="16"/>
  <c r="AH14" i="16"/>
  <c r="AI14" i="16" s="1"/>
  <c r="AH225" i="16"/>
  <c r="AI225" i="16" s="1"/>
  <c r="AA225" i="16"/>
  <c r="I240" i="16"/>
  <c r="J240" i="16" s="1"/>
  <c r="P240" i="16" s="1"/>
  <c r="AH8" i="16"/>
  <c r="AI8" i="16" s="1"/>
  <c r="AA8" i="16"/>
  <c r="T92" i="16"/>
  <c r="U92" i="16" s="1"/>
  <c r="AH25" i="16"/>
  <c r="AI25" i="16" s="1"/>
  <c r="AA25" i="16"/>
  <c r="Y181" i="16"/>
  <c r="AG181" i="16" s="1"/>
  <c r="V181" i="16"/>
  <c r="Z181" i="16" s="1"/>
  <c r="AH211" i="16"/>
  <c r="AI211" i="16" s="1"/>
  <c r="AA211" i="16"/>
  <c r="AA200" i="16"/>
  <c r="AH200" i="16"/>
  <c r="AI200" i="16" s="1"/>
  <c r="S227" i="16"/>
  <c r="Z227" i="16"/>
  <c r="T111" i="16"/>
  <c r="U111" i="16" s="1"/>
  <c r="V111" i="16" s="1"/>
  <c r="K230" i="16"/>
  <c r="X230" i="16" s="1"/>
  <c r="T230" i="16"/>
  <c r="U230" i="16" s="1"/>
  <c r="L230" i="16"/>
  <c r="T229" i="16"/>
  <c r="U229" i="16" s="1"/>
  <c r="V229" i="16" s="1"/>
  <c r="Z229" i="16" s="1"/>
  <c r="K229" i="16"/>
  <c r="X229" i="16" s="1"/>
  <c r="L229" i="16"/>
  <c r="G236" i="16"/>
  <c r="AH178" i="16"/>
  <c r="AI178" i="16" s="1"/>
  <c r="AA178" i="16"/>
  <c r="AA145" i="16"/>
  <c r="AH145" i="16"/>
  <c r="AI145" i="16" s="1"/>
  <c r="AA155" i="16"/>
  <c r="AH155" i="16"/>
  <c r="AI155" i="16" s="1"/>
  <c r="T231" i="16"/>
  <c r="U231" i="16" s="1"/>
  <c r="K231" i="16"/>
  <c r="X231" i="16" s="1"/>
  <c r="L231" i="16"/>
  <c r="G239" i="16"/>
  <c r="Y215" i="16"/>
  <c r="AG215" i="16" s="1"/>
  <c r="V215" i="16"/>
  <c r="Z215" i="16" s="1"/>
  <c r="T106" i="16"/>
  <c r="U106" i="16" s="1"/>
  <c r="V106" i="16" s="1"/>
  <c r="AH209" i="16"/>
  <c r="AI209" i="16" s="1"/>
  <c r="AA209" i="16"/>
  <c r="Y223" i="16"/>
  <c r="AG223" i="16" s="1"/>
  <c r="V223" i="16"/>
  <c r="Z223" i="16" s="1"/>
  <c r="AA153" i="16"/>
  <c r="AH153" i="16"/>
  <c r="AI153" i="16" s="1"/>
  <c r="V149" i="16"/>
  <c r="Z149" i="16" s="1"/>
  <c r="Y149" i="16"/>
  <c r="AG149" i="16" s="1"/>
  <c r="Y165" i="16"/>
  <c r="AG165" i="16" s="1"/>
  <c r="V165" i="16"/>
  <c r="Z165" i="16" s="1"/>
  <c r="K140" i="16"/>
  <c r="X140" i="16" s="1"/>
  <c r="T140" i="16"/>
  <c r="U140" i="16" s="1"/>
  <c r="L140" i="16"/>
  <c r="AH167" i="16"/>
  <c r="AI167" i="16" s="1"/>
  <c r="AA167" i="16"/>
  <c r="T44" i="16"/>
  <c r="U44" i="16" s="1"/>
  <c r="V44" i="16" s="1"/>
  <c r="T36" i="16"/>
  <c r="U36" i="16" s="1"/>
  <c r="Y21" i="16"/>
  <c r="AG21" i="16" s="1"/>
  <c r="V21" i="16"/>
  <c r="Z21" i="16" s="1"/>
  <c r="Y173" i="16"/>
  <c r="AG173" i="16" s="1"/>
  <c r="V173" i="16"/>
  <c r="Z173" i="16" s="1"/>
  <c r="AH142" i="16"/>
  <c r="AI142" i="16" s="1"/>
  <c r="AA142" i="16"/>
  <c r="AH182" i="16"/>
  <c r="AI182" i="16" s="1"/>
  <c r="AA182" i="16"/>
  <c r="AA210" i="16"/>
  <c r="AH210" i="16"/>
  <c r="AI210" i="16" s="1"/>
  <c r="T235" i="16"/>
  <c r="U235" i="16" s="1"/>
  <c r="K235" i="16"/>
  <c r="X235" i="16" s="1"/>
  <c r="L235" i="16"/>
  <c r="AH198" i="16"/>
  <c r="AI198" i="16" s="1"/>
  <c r="AA198" i="16"/>
  <c r="AA162" i="16"/>
  <c r="AH162" i="16"/>
  <c r="AI162" i="16" s="1"/>
  <c r="AH161" i="16"/>
  <c r="AI161" i="16" s="1"/>
  <c r="AA161" i="16"/>
  <c r="L164" i="16"/>
  <c r="K164" i="16"/>
  <c r="X164" i="16" s="1"/>
  <c r="T164" i="16"/>
  <c r="U164" i="16" s="1"/>
  <c r="T196" i="16"/>
  <c r="U196" i="16" s="1"/>
  <c r="K196" i="16"/>
  <c r="X196" i="16" s="1"/>
  <c r="L196" i="16"/>
  <c r="T105" i="16"/>
  <c r="U105" i="16" s="1"/>
  <c r="V105" i="16" s="1"/>
  <c r="V61" i="16"/>
  <c r="Q234" i="16"/>
  <c r="Y234" i="16" s="1"/>
  <c r="AG234" i="16" s="1"/>
  <c r="R234" i="16"/>
  <c r="S234" i="16" s="1"/>
  <c r="Y197" i="16"/>
  <c r="AG197" i="16" s="1"/>
  <c r="T107" i="16"/>
  <c r="U107" i="16" s="1"/>
  <c r="V107" i="16" s="1"/>
  <c r="Y157" i="16"/>
  <c r="AG157" i="16" s="1"/>
  <c r="V157" i="16"/>
  <c r="Z157" i="16" s="1"/>
  <c r="L12" i="16"/>
  <c r="T12" i="16"/>
  <c r="U12" i="16" s="1"/>
  <c r="K12" i="16"/>
  <c r="X12" i="16" s="1"/>
  <c r="T60" i="16"/>
  <c r="U60" i="16" s="1"/>
  <c r="J31" i="16"/>
  <c r="P31" i="16" s="1"/>
  <c r="L31" i="16"/>
  <c r="K31" i="16"/>
  <c r="X31" i="16" s="1"/>
  <c r="V237" i="16"/>
  <c r="V5" i="16"/>
  <c r="Z5" i="16" s="1"/>
  <c r="Y5" i="16"/>
  <c r="AG5" i="16" s="1"/>
  <c r="T113" i="16"/>
  <c r="U113" i="16" s="1"/>
  <c r="AA169" i="16"/>
  <c r="AH169" i="16"/>
  <c r="AI169" i="16" s="1"/>
  <c r="AA158" i="16"/>
  <c r="AH158" i="16"/>
  <c r="AI158" i="16" s="1"/>
  <c r="K228" i="16"/>
  <c r="X228" i="16" s="1"/>
  <c r="T228" i="16"/>
  <c r="U228" i="16" s="1"/>
  <c r="V228" i="16" s="1"/>
  <c r="Z228" i="16" s="1"/>
  <c r="L228" i="16"/>
  <c r="Z30" i="16"/>
  <c r="AH195" i="16"/>
  <c r="AI195" i="16" s="1"/>
  <c r="AA195" i="16"/>
  <c r="AA191" i="16"/>
  <c r="AH191" i="16"/>
  <c r="AI191" i="16" s="1"/>
  <c r="AA9" i="16"/>
  <c r="AH9" i="16"/>
  <c r="AI9" i="16" s="1"/>
  <c r="AA160" i="16"/>
  <c r="AH160" i="16"/>
  <c r="AI160" i="16" s="1"/>
  <c r="I244" i="16"/>
  <c r="J244" i="16" s="1"/>
  <c r="P244" i="16" s="1"/>
  <c r="V133" i="16"/>
  <c r="Z133" i="16" s="1"/>
  <c r="Y133" i="16"/>
  <c r="AG133" i="16" s="1"/>
  <c r="AA205" i="16"/>
  <c r="AH205" i="16"/>
  <c r="AI205" i="16" s="1"/>
  <c r="V53" i="16"/>
  <c r="AH214" i="16"/>
  <c r="AI214" i="16" s="1"/>
  <c r="AA214" i="16"/>
  <c r="AH19" i="16"/>
  <c r="AI19" i="16" s="1"/>
  <c r="AA19" i="16"/>
  <c r="AA194" i="16"/>
  <c r="AH194" i="16"/>
  <c r="AI194" i="16" s="1"/>
  <c r="AA10" i="16"/>
  <c r="AH10" i="16"/>
  <c r="AI10" i="16" s="1"/>
  <c r="AH193" i="16"/>
  <c r="AI193" i="16" s="1"/>
  <c r="AA193" i="16"/>
  <c r="V13" i="16"/>
  <c r="Z13" i="16" s="1"/>
  <c r="Y13" i="16"/>
  <c r="AG13" i="16" s="1"/>
  <c r="AA27" i="16"/>
  <c r="AH27" i="16"/>
  <c r="AI27" i="16" s="1"/>
  <c r="T104" i="16"/>
  <c r="U104" i="16" s="1"/>
  <c r="AH186" i="16"/>
  <c r="AI186" i="16" s="1"/>
  <c r="AA186" i="16"/>
  <c r="T109" i="16"/>
  <c r="U109" i="16" s="1"/>
  <c r="AA183" i="16"/>
  <c r="AH183" i="16"/>
  <c r="AI183" i="16" s="1"/>
  <c r="AH147" i="16"/>
  <c r="AI147" i="16" s="1"/>
  <c r="AA147" i="16"/>
  <c r="K156" i="16"/>
  <c r="X156" i="16" s="1"/>
  <c r="T156" i="16"/>
  <c r="U156" i="16" s="1"/>
  <c r="L156" i="16"/>
  <c r="K180" i="16"/>
  <c r="X180" i="16" s="1"/>
  <c r="T180" i="16"/>
  <c r="U180" i="16" s="1"/>
  <c r="L180" i="16"/>
  <c r="AA206" i="16"/>
  <c r="AH206" i="16"/>
  <c r="AI206" i="16" s="1"/>
  <c r="AA23" i="16"/>
  <c r="AH23" i="16"/>
  <c r="AI23" i="16" s="1"/>
  <c r="V37" i="16"/>
  <c r="K28" i="16"/>
  <c r="X28" i="16" s="1"/>
  <c r="T28" i="16"/>
  <c r="U28" i="16" s="1"/>
  <c r="L28" i="16"/>
  <c r="V103" i="16"/>
  <c r="I241" i="16"/>
  <c r="J241" i="16" s="1"/>
  <c r="P241" i="16" s="1"/>
  <c r="Q231" i="16"/>
  <c r="R231" i="16"/>
  <c r="Y29" i="16"/>
  <c r="AG29" i="16" s="1"/>
  <c r="V29" i="16"/>
  <c r="Z29" i="16" s="1"/>
  <c r="AH171" i="16"/>
  <c r="AI171" i="16" s="1"/>
  <c r="AA171" i="16"/>
  <c r="AA202" i="16"/>
  <c r="AH202" i="16"/>
  <c r="AI202" i="16" s="1"/>
  <c r="Y213" i="16"/>
  <c r="AG213" i="16" s="1"/>
  <c r="V213" i="16"/>
  <c r="Z213" i="16" s="1"/>
  <c r="T240" i="16"/>
  <c r="U240" i="16" s="1"/>
  <c r="V240" i="16" s="1"/>
  <c r="L240" i="16"/>
  <c r="AH18" i="16"/>
  <c r="AI18" i="16" s="1"/>
  <c r="AA18" i="16"/>
  <c r="AA22" i="16"/>
  <c r="AH22" i="16"/>
  <c r="AI22" i="16" s="1"/>
  <c r="AH26" i="16"/>
  <c r="AI26" i="16" s="1"/>
  <c r="AA26" i="16"/>
  <c r="T102" i="16"/>
  <c r="U102" i="16" s="1"/>
  <c r="V102" i="16" s="1"/>
  <c r="T188" i="16"/>
  <c r="U188" i="16" s="1"/>
  <c r="L188" i="16"/>
  <c r="K188" i="16"/>
  <c r="X188" i="16" s="1"/>
  <c r="K204" i="16"/>
  <c r="X204" i="16" s="1"/>
  <c r="T204" i="16"/>
  <c r="U204" i="16" s="1"/>
  <c r="L204" i="16"/>
  <c r="Y232" i="16"/>
  <c r="AG232" i="16" s="1"/>
  <c r="AH154" i="16"/>
  <c r="AI154" i="16" s="1"/>
  <c r="AA154" i="16"/>
  <c r="AH174" i="16"/>
  <c r="AI174" i="16" s="1"/>
  <c r="AA174" i="16"/>
  <c r="AA6" i="16"/>
  <c r="AH6" i="16"/>
  <c r="AI6" i="16" s="1"/>
  <c r="G108" i="16"/>
  <c r="S230" i="16"/>
  <c r="Y141" i="16"/>
  <c r="AG141" i="16" s="1"/>
  <c r="V141" i="16"/>
  <c r="Z141" i="16" s="1"/>
  <c r="AA175" i="16"/>
  <c r="AH175" i="16"/>
  <c r="AI175" i="16" s="1"/>
  <c r="AA143" i="16"/>
  <c r="AH143" i="16"/>
  <c r="AI143" i="16" s="1"/>
  <c r="V99" i="16"/>
  <c r="Q239" i="16"/>
  <c r="R239" i="16"/>
  <c r="AA136" i="16"/>
  <c r="AH136" i="16"/>
  <c r="AI136" i="16" s="1"/>
  <c r="L172" i="16"/>
  <c r="T172" i="16"/>
  <c r="U172" i="16" s="1"/>
  <c r="K172" i="16"/>
  <c r="X172" i="16" s="1"/>
  <c r="T148" i="16"/>
  <c r="U148" i="16" s="1"/>
  <c r="K148" i="16"/>
  <c r="X148" i="16" s="1"/>
  <c r="L148" i="16"/>
  <c r="AA166" i="16"/>
  <c r="AH166" i="16"/>
  <c r="AI166" i="16" s="1"/>
  <c r="S224" i="16"/>
  <c r="Z224" i="16"/>
  <c r="Q233" i="16"/>
  <c r="R233" i="16"/>
  <c r="S233" i="16" s="1"/>
  <c r="AH24" i="16"/>
  <c r="AI24" i="16" s="1"/>
  <c r="AA24" i="16"/>
  <c r="Y221" i="16"/>
  <c r="AG221" i="16" s="1"/>
  <c r="V221" i="16"/>
  <c r="Z221" i="16" s="1"/>
  <c r="T100" i="16"/>
  <c r="U100" i="16" s="1"/>
  <c r="V100" i="16" s="1"/>
  <c r="T20" i="16"/>
  <c r="U20" i="16" s="1"/>
  <c r="K20" i="16"/>
  <c r="X20" i="16" s="1"/>
  <c r="L20" i="16"/>
  <c r="L234" i="16"/>
  <c r="T35" i="12"/>
  <c r="G123" i="9" a="1"/>
  <c r="G123" i="9" s="1"/>
  <c r="AL123" i="16" s="1"/>
  <c r="G251" i="9" a="1"/>
  <c r="G251" i="9" s="1"/>
  <c r="AL251" i="16" s="1"/>
  <c r="G251" i="16" s="1"/>
  <c r="G129" i="9" a="1"/>
  <c r="G129" i="9" s="1"/>
  <c r="AL129" i="16" s="1"/>
  <c r="G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G131" i="16" l="1"/>
  <c r="AA232" i="16"/>
  <c r="G128" i="16"/>
  <c r="G256" i="16"/>
  <c r="T256" i="16" s="1"/>
  <c r="U256" i="16" s="1"/>
  <c r="Y229" i="16"/>
  <c r="AG229" i="16" s="1"/>
  <c r="G123" i="16"/>
  <c r="T123" i="16" s="1"/>
  <c r="U123" i="16" s="1"/>
  <c r="V123" i="16" s="1"/>
  <c r="G257" i="16"/>
  <c r="T257" i="16" s="1"/>
  <c r="U257" i="16" s="1"/>
  <c r="T253" i="16"/>
  <c r="U253" i="16" s="1"/>
  <c r="K250" i="16"/>
  <c r="X250" i="16" s="1"/>
  <c r="T250" i="16"/>
  <c r="U250" i="16" s="1"/>
  <c r="L250" i="16"/>
  <c r="Q246" i="16"/>
  <c r="R246" i="16"/>
  <c r="S246" i="16" s="1"/>
  <c r="T120" i="16"/>
  <c r="U120" i="16" s="1"/>
  <c r="Q245" i="16"/>
  <c r="R245" i="16"/>
  <c r="S245" i="16" s="1"/>
  <c r="T129" i="16"/>
  <c r="U129" i="16" s="1"/>
  <c r="Q249" i="16"/>
  <c r="R249" i="16"/>
  <c r="T128" i="16"/>
  <c r="U128" i="16" s="1"/>
  <c r="AA226" i="16"/>
  <c r="AH226" i="16"/>
  <c r="AI226" i="16" s="1"/>
  <c r="T249" i="16"/>
  <c r="U249" i="16" s="1"/>
  <c r="K249" i="16"/>
  <c r="X249" i="16" s="1"/>
  <c r="L249" i="16"/>
  <c r="T251" i="16"/>
  <c r="U251" i="16" s="1"/>
  <c r="K251" i="16"/>
  <c r="X251" i="16" s="1"/>
  <c r="L251" i="16"/>
  <c r="Q250" i="16"/>
  <c r="R250" i="16"/>
  <c r="S250" i="16" s="1"/>
  <c r="T131" i="16"/>
  <c r="U131" i="16" s="1"/>
  <c r="AA189" i="16"/>
  <c r="AH189" i="16"/>
  <c r="AI189" i="16" s="1"/>
  <c r="I253" i="16"/>
  <c r="J253" i="16" s="1"/>
  <c r="P253" i="16" s="1"/>
  <c r="Y242" i="16"/>
  <c r="AG242" i="16" s="1"/>
  <c r="V242" i="16"/>
  <c r="Z242" i="16" s="1"/>
  <c r="T121" i="16"/>
  <c r="U121" i="16" s="1"/>
  <c r="V121" i="16" s="1"/>
  <c r="AH133" i="16"/>
  <c r="AI133" i="16" s="1"/>
  <c r="AA133" i="16"/>
  <c r="Q31" i="16"/>
  <c r="Y31" i="16" s="1"/>
  <c r="AG31" i="16" s="1"/>
  <c r="R31" i="16"/>
  <c r="AA157" i="16"/>
  <c r="AH157" i="16"/>
  <c r="AI157" i="16" s="1"/>
  <c r="Y164" i="16"/>
  <c r="AG164" i="16" s="1"/>
  <c r="V164" i="16"/>
  <c r="Z164" i="16" s="1"/>
  <c r="AH149" i="16"/>
  <c r="AI149" i="16" s="1"/>
  <c r="AA149" i="16"/>
  <c r="Y230" i="16"/>
  <c r="AG230" i="16" s="1"/>
  <c r="V230" i="16"/>
  <c r="Z230" i="16" s="1"/>
  <c r="T29" i="5"/>
  <c r="I254" i="9" s="1" a="1"/>
  <c r="I254" i="9" s="1"/>
  <c r="AN254" i="16" s="1"/>
  <c r="G110" i="16"/>
  <c r="G126" i="16"/>
  <c r="G118" i="16"/>
  <c r="T122" i="16"/>
  <c r="U122" i="16" s="1"/>
  <c r="V122" i="16" s="1"/>
  <c r="S239" i="16"/>
  <c r="Y180" i="16"/>
  <c r="AG180" i="16" s="1"/>
  <c r="V180" i="16"/>
  <c r="Z180" i="16" s="1"/>
  <c r="V104" i="16"/>
  <c r="AA222" i="16"/>
  <c r="AH222" i="16"/>
  <c r="AI222" i="16" s="1"/>
  <c r="L241" i="16"/>
  <c r="Q241" i="16"/>
  <c r="Y241" i="16" s="1"/>
  <c r="AG241" i="16" s="1"/>
  <c r="R241" i="16"/>
  <c r="S241" i="16" s="1"/>
  <c r="Q244" i="16"/>
  <c r="R244" i="16"/>
  <c r="S244" i="16" s="1"/>
  <c r="I254" i="16"/>
  <c r="J254" i="16" s="1"/>
  <c r="P254" i="16" s="1"/>
  <c r="AA5" i="16"/>
  <c r="AH5" i="16"/>
  <c r="AI5" i="16" s="1"/>
  <c r="V60" i="16"/>
  <c r="V36" i="16"/>
  <c r="K243" i="16"/>
  <c r="X243" i="16" s="1"/>
  <c r="G130" i="16"/>
  <c r="Z241" i="16"/>
  <c r="Y204" i="16"/>
  <c r="AG204" i="16" s="1"/>
  <c r="V204" i="16"/>
  <c r="Z204" i="16" s="1"/>
  <c r="V20" i="16"/>
  <c r="Z20" i="16" s="1"/>
  <c r="Y20" i="16"/>
  <c r="AG20" i="16" s="1"/>
  <c r="V148" i="16"/>
  <c r="Z148" i="16" s="1"/>
  <c r="Y148" i="16"/>
  <c r="AG148" i="16" s="1"/>
  <c r="V109" i="16"/>
  <c r="AA30" i="16"/>
  <c r="AH30" i="16"/>
  <c r="AI30" i="16" s="1"/>
  <c r="V140" i="16"/>
  <c r="Z140" i="16" s="1"/>
  <c r="Y140" i="16"/>
  <c r="AG140" i="16" s="1"/>
  <c r="Y231" i="16"/>
  <c r="AG231" i="16" s="1"/>
  <c r="V231" i="16"/>
  <c r="Z231" i="16" s="1"/>
  <c r="T244" i="16"/>
  <c r="U244" i="16" s="1"/>
  <c r="V244" i="16" s="1"/>
  <c r="L244" i="16"/>
  <c r="K244" i="16"/>
  <c r="X244" i="16" s="1"/>
  <c r="J237" i="16"/>
  <c r="P237" i="16" s="1"/>
  <c r="K237" i="16"/>
  <c r="X237" i="16" s="1"/>
  <c r="L237" i="16"/>
  <c r="K241" i="16"/>
  <c r="X241" i="16" s="1"/>
  <c r="AH141" i="16"/>
  <c r="AI141" i="16" s="1"/>
  <c r="AA141" i="16"/>
  <c r="T236" i="16"/>
  <c r="U236" i="16" s="1"/>
  <c r="L236" i="16"/>
  <c r="K236" i="16"/>
  <c r="X236" i="16" s="1"/>
  <c r="V92" i="16"/>
  <c r="Q251" i="16"/>
  <c r="R251" i="16"/>
  <c r="S251" i="16" s="1"/>
  <c r="T125" i="16"/>
  <c r="U125" i="16" s="1"/>
  <c r="K240" i="16"/>
  <c r="X240" i="16" s="1"/>
  <c r="AH29" i="16"/>
  <c r="AI29" i="16" s="1"/>
  <c r="AA29" i="16"/>
  <c r="Y156" i="16"/>
  <c r="AG156" i="16" s="1"/>
  <c r="V156" i="16"/>
  <c r="Z156" i="16" s="1"/>
  <c r="AA173" i="16"/>
  <c r="AH173" i="16"/>
  <c r="AI173" i="16" s="1"/>
  <c r="AH181" i="16"/>
  <c r="AI181" i="16" s="1"/>
  <c r="AA181" i="16"/>
  <c r="Q247" i="16"/>
  <c r="R247" i="16"/>
  <c r="Q252" i="16"/>
  <c r="R252" i="16"/>
  <c r="S252" i="16" s="1"/>
  <c r="I33" i="16"/>
  <c r="V172" i="16"/>
  <c r="Z172" i="16" s="1"/>
  <c r="Y172" i="16"/>
  <c r="AG172" i="16" s="1"/>
  <c r="Q243" i="16"/>
  <c r="Y243" i="16" s="1"/>
  <c r="AG243" i="16" s="1"/>
  <c r="R243" i="16"/>
  <c r="S243" i="16" s="1"/>
  <c r="J32" i="16"/>
  <c r="P32" i="16" s="1"/>
  <c r="K32" i="16"/>
  <c r="X32" i="16" s="1"/>
  <c r="L32" i="16"/>
  <c r="G248" i="16"/>
  <c r="G254" i="16"/>
  <c r="G238" i="16"/>
  <c r="G246" i="16"/>
  <c r="Q248" i="16"/>
  <c r="R248" i="16"/>
  <c r="S248" i="16" s="1"/>
  <c r="AA224" i="16"/>
  <c r="AH224" i="16"/>
  <c r="AI224" i="16" s="1"/>
  <c r="Y12" i="16"/>
  <c r="AG12" i="16" s="1"/>
  <c r="V12" i="16"/>
  <c r="Z12" i="16" s="1"/>
  <c r="Y235" i="16"/>
  <c r="AG235" i="16" s="1"/>
  <c r="V235" i="16"/>
  <c r="Z235" i="16" s="1"/>
  <c r="AA165" i="16"/>
  <c r="AH165" i="16"/>
  <c r="AI165" i="16" s="1"/>
  <c r="AH215" i="16"/>
  <c r="AI215" i="16" s="1"/>
  <c r="AA215" i="16"/>
  <c r="T108" i="16"/>
  <c r="U108" i="16" s="1"/>
  <c r="V108" i="16" s="1"/>
  <c r="V188" i="16"/>
  <c r="Z188" i="16" s="1"/>
  <c r="Y188" i="16"/>
  <c r="AG188" i="16" s="1"/>
  <c r="AA213" i="16"/>
  <c r="AH213" i="16"/>
  <c r="AI213" i="16" s="1"/>
  <c r="V28" i="16"/>
  <c r="Z28" i="16" s="1"/>
  <c r="Y28" i="16"/>
  <c r="AG28" i="16" s="1"/>
  <c r="AA228" i="16"/>
  <c r="AH228" i="16"/>
  <c r="AI228" i="16" s="1"/>
  <c r="V113" i="16"/>
  <c r="Y228" i="16"/>
  <c r="AG228" i="16" s="1"/>
  <c r="AH223" i="16"/>
  <c r="AI223" i="16" s="1"/>
  <c r="AA223" i="16"/>
  <c r="AH229" i="16"/>
  <c r="AI229" i="16" s="1"/>
  <c r="AA229" i="16"/>
  <c r="AH227" i="16"/>
  <c r="AI227" i="16" s="1"/>
  <c r="AA227" i="16"/>
  <c r="Y220" i="16"/>
  <c r="AG220" i="16" s="1"/>
  <c r="V220" i="16"/>
  <c r="Z220" i="16" s="1"/>
  <c r="Z234" i="16"/>
  <c r="Y212" i="16"/>
  <c r="AG212" i="16" s="1"/>
  <c r="V212" i="16"/>
  <c r="Z212" i="16" s="1"/>
  <c r="V115" i="16"/>
  <c r="V112" i="16"/>
  <c r="AL259" i="16"/>
  <c r="G259" i="16" s="1"/>
  <c r="AL258" i="16"/>
  <c r="G258" i="16" s="1"/>
  <c r="AA221" i="16"/>
  <c r="AH221" i="16"/>
  <c r="AI221" i="16" s="1"/>
  <c r="S231" i="16"/>
  <c r="AA13" i="16"/>
  <c r="AH13" i="16"/>
  <c r="AI13" i="16" s="1"/>
  <c r="V196" i="16"/>
  <c r="Z196" i="16" s="1"/>
  <c r="Y196" i="16"/>
  <c r="AG196" i="16" s="1"/>
  <c r="AH21" i="16"/>
  <c r="AI21" i="16" s="1"/>
  <c r="AA21" i="16"/>
  <c r="L239" i="16"/>
  <c r="K239" i="16"/>
  <c r="X239" i="16" s="1"/>
  <c r="T239" i="16"/>
  <c r="U239" i="16" s="1"/>
  <c r="V239" i="16" s="1"/>
  <c r="Z239" i="16" s="1"/>
  <c r="Q240" i="16"/>
  <c r="Y240" i="16" s="1"/>
  <c r="AG240" i="16" s="1"/>
  <c r="R240" i="16"/>
  <c r="Y233" i="16"/>
  <c r="AG233" i="16" s="1"/>
  <c r="V233" i="16"/>
  <c r="Z233" i="16" s="1"/>
  <c r="K245" i="16"/>
  <c r="X245" i="16" s="1"/>
  <c r="T245" i="16"/>
  <c r="U245" i="16" s="1"/>
  <c r="L245" i="16"/>
  <c r="G132" i="9" a="1"/>
  <c r="G132" i="9" s="1"/>
  <c r="AL132" i="16" s="1"/>
  <c r="G260" i="9" a="1"/>
  <c r="G260" i="9" s="1"/>
  <c r="AL260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J256" i="16" s="1"/>
  <c r="P256" i="16" s="1"/>
  <c r="G247" i="9" a="1"/>
  <c r="G247" i="9" s="1"/>
  <c r="AL247" i="16" s="1"/>
  <c r="G247" i="16" s="1"/>
  <c r="G119" i="9" a="1"/>
  <c r="G119" i="9" s="1"/>
  <c r="AL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T28" i="5"/>
  <c r="I253" i="9" s="1" a="1"/>
  <c r="I253" i="9" s="1"/>
  <c r="AN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Z244" i="16" l="1"/>
  <c r="J257" i="16"/>
  <c r="P257" i="16" s="1"/>
  <c r="K257" i="16"/>
  <c r="X257" i="16" s="1"/>
  <c r="L257" i="16"/>
  <c r="AA239" i="16"/>
  <c r="AH239" i="16"/>
  <c r="AI239" i="16" s="1"/>
  <c r="Q260" i="16"/>
  <c r="H48" i="17" s="1" a="1"/>
  <c r="H48" i="17" s="1"/>
  <c r="R260" i="16"/>
  <c r="T258" i="16"/>
  <c r="U258" i="16" s="1"/>
  <c r="I34" i="16"/>
  <c r="G124" i="16"/>
  <c r="G132" i="16"/>
  <c r="AH233" i="16"/>
  <c r="AI233" i="16" s="1"/>
  <c r="AA233" i="16"/>
  <c r="AA235" i="16"/>
  <c r="AH235" i="16"/>
  <c r="AI235" i="16" s="1"/>
  <c r="Z243" i="16"/>
  <c r="AH241" i="16"/>
  <c r="AI241" i="16" s="1"/>
  <c r="AA241" i="16"/>
  <c r="K247" i="16"/>
  <c r="X247" i="16" s="1"/>
  <c r="L247" i="16"/>
  <c r="T247" i="16"/>
  <c r="U247" i="16" s="1"/>
  <c r="V247" i="16" s="1"/>
  <c r="Z247" i="16" s="1"/>
  <c r="Y245" i="16"/>
  <c r="AG245" i="16" s="1"/>
  <c r="V245" i="16"/>
  <c r="Z245" i="16" s="1"/>
  <c r="AH188" i="16"/>
  <c r="AI188" i="16" s="1"/>
  <c r="AA188" i="16"/>
  <c r="AN259" i="16"/>
  <c r="I259" i="16" s="1"/>
  <c r="J259" i="16" s="1"/>
  <c r="P259" i="16" s="1"/>
  <c r="AN258" i="16"/>
  <c r="I258" i="16" s="1"/>
  <c r="J258" i="16" s="1"/>
  <c r="P258" i="16" s="1"/>
  <c r="G260" i="16"/>
  <c r="G252" i="16"/>
  <c r="AA212" i="16"/>
  <c r="AH212" i="16"/>
  <c r="AI212" i="16" s="1"/>
  <c r="T130" i="16"/>
  <c r="U130" i="16" s="1"/>
  <c r="Q254" i="16"/>
  <c r="R254" i="16"/>
  <c r="AA230" i="16"/>
  <c r="AH230" i="16"/>
  <c r="AI230" i="16" s="1"/>
  <c r="AA242" i="16"/>
  <c r="AH242" i="16"/>
  <c r="AI242" i="16" s="1"/>
  <c r="K246" i="16"/>
  <c r="X246" i="16" s="1"/>
  <c r="T246" i="16"/>
  <c r="U246" i="16" s="1"/>
  <c r="V246" i="16" s="1"/>
  <c r="Z246" i="16" s="1"/>
  <c r="L246" i="16"/>
  <c r="S240" i="16"/>
  <c r="Z240" i="16"/>
  <c r="AA196" i="16"/>
  <c r="AH196" i="16"/>
  <c r="AI196" i="16" s="1"/>
  <c r="AA28" i="16"/>
  <c r="AH28" i="16"/>
  <c r="AI28" i="16" s="1"/>
  <c r="AH12" i="16"/>
  <c r="AI12" i="16" s="1"/>
  <c r="AA12" i="16"/>
  <c r="L238" i="16"/>
  <c r="K238" i="16"/>
  <c r="X238" i="16" s="1"/>
  <c r="T238" i="16"/>
  <c r="U238" i="16" s="1"/>
  <c r="Z31" i="16"/>
  <c r="S31" i="16"/>
  <c r="Y251" i="16"/>
  <c r="AG251" i="16" s="1"/>
  <c r="V251" i="16"/>
  <c r="Z251" i="16" s="1"/>
  <c r="V128" i="16"/>
  <c r="H413" i="17" a="1"/>
  <c r="H413" i="17" s="1"/>
  <c r="H410" i="17" a="1"/>
  <c r="H410" i="17" s="1"/>
  <c r="H412" i="17" a="1"/>
  <c r="H412" i="17" s="1"/>
  <c r="H409" i="17" a="1"/>
  <c r="H409" i="17" s="1"/>
  <c r="H411" i="17" a="1"/>
  <c r="H411" i="17" s="1"/>
  <c r="K254" i="16"/>
  <c r="X254" i="16" s="1"/>
  <c r="T254" i="16"/>
  <c r="U254" i="16" s="1"/>
  <c r="L254" i="16"/>
  <c r="AA172" i="16"/>
  <c r="AH172" i="16"/>
  <c r="AI172" i="16" s="1"/>
  <c r="J33" i="16"/>
  <c r="P33" i="16" s="1"/>
  <c r="K33" i="16"/>
  <c r="X33" i="16" s="1"/>
  <c r="L33" i="16"/>
  <c r="V125" i="16"/>
  <c r="H445" i="17" s="1" a="1"/>
  <c r="H445" i="17" s="1"/>
  <c r="V5" i="17" s="1"/>
  <c r="V27" i="17" s="1"/>
  <c r="H585" i="17" s="1" a="1"/>
  <c r="H585" i="17" s="1"/>
  <c r="H401" i="17" a="1"/>
  <c r="H401" i="17" s="1"/>
  <c r="Q237" i="16"/>
  <c r="Y237" i="16" s="1"/>
  <c r="AG237" i="16" s="1"/>
  <c r="R237" i="16"/>
  <c r="AH140" i="16"/>
  <c r="AI140" i="16" s="1"/>
  <c r="AA140" i="16"/>
  <c r="AH148" i="16"/>
  <c r="AI148" i="16" s="1"/>
  <c r="AA148" i="16"/>
  <c r="Y244" i="16"/>
  <c r="AG244" i="16" s="1"/>
  <c r="Q253" i="16"/>
  <c r="R253" i="16"/>
  <c r="V131" i="16"/>
  <c r="H421" i="17" a="1"/>
  <c r="H421" i="17" s="1"/>
  <c r="S249" i="16"/>
  <c r="V120" i="16"/>
  <c r="Y250" i="16"/>
  <c r="AG250" i="16" s="1"/>
  <c r="V250" i="16"/>
  <c r="Z250" i="16" s="1"/>
  <c r="Q255" i="16"/>
  <c r="R255" i="16"/>
  <c r="Y239" i="16"/>
  <c r="AG239" i="16" s="1"/>
  <c r="AH220" i="16"/>
  <c r="AI220" i="16" s="1"/>
  <c r="AA220" i="16"/>
  <c r="K248" i="16"/>
  <c r="X248" i="16" s="1"/>
  <c r="T248" i="16"/>
  <c r="U248" i="16" s="1"/>
  <c r="V248" i="16" s="1"/>
  <c r="Z248" i="16" s="1"/>
  <c r="L248" i="16"/>
  <c r="K256" i="16"/>
  <c r="X256" i="16" s="1"/>
  <c r="Y236" i="16"/>
  <c r="AG236" i="16" s="1"/>
  <c r="V236" i="16"/>
  <c r="Z236" i="16" s="1"/>
  <c r="AA234" i="16"/>
  <c r="AH234" i="16"/>
  <c r="AI234" i="16" s="1"/>
  <c r="G127" i="16"/>
  <c r="G119" i="16"/>
  <c r="AA231" i="16"/>
  <c r="AH231" i="16"/>
  <c r="AI231" i="16" s="1"/>
  <c r="L256" i="16"/>
  <c r="AA20" i="16"/>
  <c r="AH20" i="16"/>
  <c r="AI20" i="16" s="1"/>
  <c r="AA180" i="16"/>
  <c r="AH180" i="16"/>
  <c r="AI180" i="16" s="1"/>
  <c r="T118" i="16"/>
  <c r="U118" i="16" s="1"/>
  <c r="V118" i="16" s="1"/>
  <c r="AH164" i="16"/>
  <c r="AI164" i="16" s="1"/>
  <c r="AA164" i="16"/>
  <c r="G255" i="16"/>
  <c r="Y249" i="16"/>
  <c r="AG249" i="16" s="1"/>
  <c r="V249" i="16"/>
  <c r="Z249" i="16" s="1"/>
  <c r="V253" i="16"/>
  <c r="H423" i="17" a="1"/>
  <c r="H423" i="17" s="1"/>
  <c r="T259" i="16"/>
  <c r="U259" i="16" s="1"/>
  <c r="V256" i="16"/>
  <c r="H432" i="17" a="1"/>
  <c r="H432" i="17" s="1"/>
  <c r="H435" i="17" a="1"/>
  <c r="H435" i="17" s="1"/>
  <c r="H431" i="17" a="1"/>
  <c r="H431" i="17" s="1"/>
  <c r="H433" i="17" a="1"/>
  <c r="H433" i="17" s="1"/>
  <c r="H434" i="17" a="1"/>
  <c r="H434" i="17" s="1"/>
  <c r="S247" i="16"/>
  <c r="AA156" i="16"/>
  <c r="AH156" i="16"/>
  <c r="AI156" i="16" s="1"/>
  <c r="AH244" i="16"/>
  <c r="AI244" i="16" s="1"/>
  <c r="AA244" i="16"/>
  <c r="AA204" i="16"/>
  <c r="AH204" i="16"/>
  <c r="AI204" i="16" s="1"/>
  <c r="T126" i="16"/>
  <c r="U126" i="16" s="1"/>
  <c r="V129" i="16"/>
  <c r="H416" i="17" a="1"/>
  <c r="H416" i="17" s="1"/>
  <c r="H415" i="17" a="1"/>
  <c r="H415" i="17" s="1"/>
  <c r="H417" i="17" a="1"/>
  <c r="H417" i="17" s="1"/>
  <c r="H414" i="17" a="1"/>
  <c r="H414" i="17" s="1"/>
  <c r="V257" i="16"/>
  <c r="H437" i="17" a="1"/>
  <c r="H437" i="17" s="1"/>
  <c r="H438" i="17" a="1"/>
  <c r="H438" i="17" s="1"/>
  <c r="H436" i="17" a="1"/>
  <c r="H436" i="17" s="1"/>
  <c r="H439" i="17" a="1"/>
  <c r="H439" i="17" s="1"/>
  <c r="L253" i="16"/>
  <c r="Q256" i="16"/>
  <c r="Y256" i="16" s="1"/>
  <c r="R256" i="16"/>
  <c r="Q32" i="16"/>
  <c r="Y32" i="16" s="1"/>
  <c r="AG32" i="16" s="1"/>
  <c r="R32" i="16"/>
  <c r="T110" i="16"/>
  <c r="U110" i="16" s="1"/>
  <c r="K253" i="16"/>
  <c r="X253" i="16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L259" i="16" l="1"/>
  <c r="Y247" i="16"/>
  <c r="AG247" i="16" s="1"/>
  <c r="K259" i="16"/>
  <c r="X259" i="16" s="1"/>
  <c r="V126" i="16"/>
  <c r="H402" i="17" a="1"/>
  <c r="H402" i="17" s="1"/>
  <c r="H403" i="17" a="1"/>
  <c r="H403" i="17" s="1"/>
  <c r="H404" i="17" a="1"/>
  <c r="H404" i="17" s="1"/>
  <c r="AH236" i="16"/>
  <c r="AI236" i="16" s="1"/>
  <c r="AA236" i="16"/>
  <c r="I35" i="16"/>
  <c r="Z253" i="16"/>
  <c r="H467" i="17" a="1"/>
  <c r="H467" i="17" s="1"/>
  <c r="AC5" i="17" s="1"/>
  <c r="AC27" i="17" s="1"/>
  <c r="H625" i="17" s="1" a="1"/>
  <c r="H625" i="17" s="1"/>
  <c r="H27" i="17" a="1"/>
  <c r="H27" i="17" s="1"/>
  <c r="Y253" i="16"/>
  <c r="S237" i="16"/>
  <c r="Z237" i="16"/>
  <c r="V238" i="16"/>
  <c r="Z238" i="16" s="1"/>
  <c r="Y238" i="16"/>
  <c r="AG238" i="16" s="1"/>
  <c r="V130" i="16"/>
  <c r="H420" i="17" a="1"/>
  <c r="H420" i="17" s="1"/>
  <c r="H418" i="17" a="1"/>
  <c r="H418" i="17" s="1"/>
  <c r="H419" i="17" a="1"/>
  <c r="H419" i="17" s="1"/>
  <c r="S32" i="16"/>
  <c r="Z32" i="16"/>
  <c r="H454" i="17" a="1"/>
  <c r="H454" i="17" s="1"/>
  <c r="H453" i="17" a="1"/>
  <c r="H453" i="17" s="1"/>
  <c r="H456" i="17" a="1"/>
  <c r="H456" i="17" s="1"/>
  <c r="H457" i="17" a="1"/>
  <c r="H457" i="17" s="1"/>
  <c r="H455" i="17" a="1"/>
  <c r="H455" i="17" s="1"/>
  <c r="AA240" i="16"/>
  <c r="AH240" i="16"/>
  <c r="AI240" i="16" s="1"/>
  <c r="AH245" i="16"/>
  <c r="AI245" i="16" s="1"/>
  <c r="AA245" i="16"/>
  <c r="T124" i="16"/>
  <c r="U124" i="16" s="1"/>
  <c r="L258" i="16"/>
  <c r="H481" i="17" a="1"/>
  <c r="H481" i="17" s="1"/>
  <c r="H480" i="17" a="1"/>
  <c r="H480" i="17" s="1"/>
  <c r="H482" i="17" a="1"/>
  <c r="H482" i="17" s="1"/>
  <c r="H483" i="17" a="1"/>
  <c r="H483" i="17" s="1"/>
  <c r="AH247" i="16"/>
  <c r="AI247" i="16" s="1"/>
  <c r="AA247" i="16"/>
  <c r="H79" i="17" a="1"/>
  <c r="H79" i="17" s="1"/>
  <c r="H82" i="17" a="1"/>
  <c r="H82" i="17" s="1"/>
  <c r="S256" i="16"/>
  <c r="H81" i="17" a="1"/>
  <c r="H81" i="17" s="1"/>
  <c r="H80" i="17" a="1"/>
  <c r="H80" i="17" s="1"/>
  <c r="H83" i="17" a="1"/>
  <c r="H83" i="17" s="1"/>
  <c r="AA249" i="16"/>
  <c r="AH249" i="16"/>
  <c r="AI249" i="16" s="1"/>
  <c r="H72" i="17" a="1"/>
  <c r="H72" i="17" s="1"/>
  <c r="H73" i="17" a="1"/>
  <c r="H73" i="17" s="1"/>
  <c r="H74" i="17" a="1"/>
  <c r="H74" i="17" s="1"/>
  <c r="AB6" i="17" s="1"/>
  <c r="AB28" i="17" s="1"/>
  <c r="H618" i="17" s="1" a="1"/>
  <c r="H618" i="17" s="1"/>
  <c r="S254" i="16"/>
  <c r="H459" i="17" a="1"/>
  <c r="H459" i="17" s="1"/>
  <c r="H458" i="17" a="1"/>
  <c r="H458" i="17" s="1"/>
  <c r="H460" i="17" a="1"/>
  <c r="H460" i="17" s="1"/>
  <c r="H461" i="17" a="1"/>
  <c r="H461" i="17" s="1"/>
  <c r="AH248" i="16"/>
  <c r="AI248" i="16" s="1"/>
  <c r="AA248" i="16"/>
  <c r="T127" i="16"/>
  <c r="U127" i="16" s="1"/>
  <c r="Z256" i="16"/>
  <c r="H476" i="17" a="1"/>
  <c r="H476" i="17" s="1"/>
  <c r="H478" i="17" a="1"/>
  <c r="H478" i="17" s="1"/>
  <c r="H479" i="17" a="1"/>
  <c r="H479" i="17" s="1"/>
  <c r="H475" i="17" a="1"/>
  <c r="H475" i="17" s="1"/>
  <c r="H477" i="17" a="1"/>
  <c r="H477" i="17" s="1"/>
  <c r="V254" i="16"/>
  <c r="H425" i="17" a="1"/>
  <c r="H425" i="17" s="1"/>
  <c r="H426" i="17" a="1"/>
  <c r="H426" i="17" s="1"/>
  <c r="H424" i="17" a="1"/>
  <c r="H424" i="17" s="1"/>
  <c r="AA243" i="16"/>
  <c r="AH243" i="16"/>
  <c r="AI243" i="16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AG256" i="16"/>
  <c r="H171" i="17" a="1"/>
  <c r="H171" i="17" s="1"/>
  <c r="H168" i="17" a="1"/>
  <c r="H168" i="17" s="1"/>
  <c r="H170" i="17" a="1"/>
  <c r="H170" i="17" s="1"/>
  <c r="H167" i="17" a="1"/>
  <c r="H167" i="17" s="1"/>
  <c r="H169" i="17" a="1"/>
  <c r="H169" i="17" s="1"/>
  <c r="AA251" i="16"/>
  <c r="AH251" i="16"/>
  <c r="AI251" i="16" s="1"/>
  <c r="T252" i="16"/>
  <c r="U252" i="16" s="1"/>
  <c r="L252" i="16"/>
  <c r="K252" i="16"/>
  <c r="X252" i="16" s="1"/>
  <c r="Y248" i="16"/>
  <c r="AG248" i="16" s="1"/>
  <c r="J34" i="16"/>
  <c r="P34" i="16" s="1"/>
  <c r="K34" i="16"/>
  <c r="X34" i="16" s="1"/>
  <c r="L34" i="16"/>
  <c r="K260" i="16"/>
  <c r="X260" i="16" s="1"/>
  <c r="T260" i="16"/>
  <c r="U260" i="16" s="1"/>
  <c r="L260" i="16"/>
  <c r="Q258" i="16"/>
  <c r="R258" i="16"/>
  <c r="AA246" i="16"/>
  <c r="AH246" i="16"/>
  <c r="AI246" i="16" s="1"/>
  <c r="H77" i="17" a="1"/>
  <c r="H77" i="17" s="1"/>
  <c r="H78" i="17" a="1"/>
  <c r="H78" i="17" s="1"/>
  <c r="H76" i="17" a="1"/>
  <c r="H76" i="17" s="1"/>
  <c r="H75" i="17" a="1"/>
  <c r="H75" i="17" s="1"/>
  <c r="S255" i="16"/>
  <c r="Q259" i="16"/>
  <c r="H47" i="17" s="1" a="1"/>
  <c r="H47" i="17" s="1"/>
  <c r="R259" i="16"/>
  <c r="L255" i="16"/>
  <c r="K255" i="16"/>
  <c r="X255" i="16" s="1"/>
  <c r="T255" i="16"/>
  <c r="U255" i="16" s="1"/>
  <c r="H35" i="17" a="1"/>
  <c r="H35" i="17" s="1"/>
  <c r="H37" i="17" a="1"/>
  <c r="H37" i="17" s="1"/>
  <c r="H36" i="17" a="1"/>
  <c r="H36" i="17" s="1"/>
  <c r="H39" i="17" a="1"/>
  <c r="H39" i="17" s="1"/>
  <c r="H38" i="17" a="1"/>
  <c r="H38" i="17" s="1"/>
  <c r="H29" i="17" a="1"/>
  <c r="H29" i="17" s="1"/>
  <c r="H30" i="17" a="1"/>
  <c r="H30" i="17" s="1"/>
  <c r="H28" i="17" a="1"/>
  <c r="H28" i="17" s="1"/>
  <c r="Y254" i="16"/>
  <c r="V259" i="16"/>
  <c r="H443" i="17" a="1"/>
  <c r="H443" i="17" s="1"/>
  <c r="H31" i="17" a="1"/>
  <c r="H31" i="17" s="1"/>
  <c r="H32" i="17" a="1"/>
  <c r="H32" i="17" s="1"/>
  <c r="H34" i="17" a="1"/>
  <c r="H34" i="17" s="1"/>
  <c r="H33" i="17" a="1"/>
  <c r="H33" i="17" s="1"/>
  <c r="H465" i="17" a="1"/>
  <c r="H465" i="17" s="1"/>
  <c r="V11" i="17" s="1"/>
  <c r="V33" i="17" s="1"/>
  <c r="H591" i="17" s="1" a="1"/>
  <c r="H591" i="17" s="1"/>
  <c r="Q33" i="16"/>
  <c r="Y33" i="16" s="1"/>
  <c r="AG33" i="16" s="1"/>
  <c r="R33" i="16"/>
  <c r="AH31" i="16"/>
  <c r="AI31" i="16" s="1"/>
  <c r="AA31" i="16"/>
  <c r="Y246" i="16"/>
  <c r="AG246" i="16" s="1"/>
  <c r="V110" i="16"/>
  <c r="AA250" i="16"/>
  <c r="AH250" i="16"/>
  <c r="AI250" i="16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V258" i="16"/>
  <c r="H441" i="17" a="1"/>
  <c r="H441" i="17" s="1"/>
  <c r="H442" i="17" a="1"/>
  <c r="H442" i="17" s="1"/>
  <c r="H440" i="17" a="1"/>
  <c r="H440" i="17" s="1"/>
  <c r="T119" i="16"/>
  <c r="U119" i="16" s="1"/>
  <c r="T132" i="16"/>
  <c r="U132" i="16" s="1"/>
  <c r="K258" i="16"/>
  <c r="X258" i="16" s="1"/>
  <c r="Q257" i="16"/>
  <c r="R257" i="16"/>
  <c r="E89" i="9"/>
  <c r="L88" i="9"/>
  <c r="I88" i="9" s="1" a="1"/>
  <c r="I88" i="9" s="1"/>
  <c r="AN88" i="16" s="1"/>
  <c r="L36" i="9"/>
  <c r="I36" i="9" s="1" a="1"/>
  <c r="I36" i="9" s="1"/>
  <c r="AN36" i="16" s="1"/>
  <c r="Y259" i="16" l="1"/>
  <c r="V8" i="17"/>
  <c r="V30" i="17" s="1"/>
  <c r="H588" i="17" s="1" a="1"/>
  <c r="H588" i="17" s="1"/>
  <c r="AC8" i="17"/>
  <c r="AC30" i="17" s="1"/>
  <c r="H628" i="17" s="1" a="1"/>
  <c r="H628" i="17" s="1"/>
  <c r="AC9" i="17"/>
  <c r="AC31" i="17" s="1"/>
  <c r="H629" i="17" s="1" a="1"/>
  <c r="H629" i="17" s="1"/>
  <c r="I36" i="16"/>
  <c r="S33" i="16"/>
  <c r="Z33" i="16"/>
  <c r="H90" i="17" a="1"/>
  <c r="H90" i="17" s="1"/>
  <c r="H89" i="17" a="1"/>
  <c r="H89" i="17" s="1"/>
  <c r="H88" i="17" a="1"/>
  <c r="H88" i="17" s="1"/>
  <c r="S258" i="16"/>
  <c r="Z258" i="16"/>
  <c r="S259" i="16"/>
  <c r="H135" i="17" s="1" a="1"/>
  <c r="H135" i="17" s="1"/>
  <c r="AB22" i="17" s="1"/>
  <c r="H91" i="17" a="1"/>
  <c r="H91" i="17" s="1"/>
  <c r="AB11" i="17" s="1"/>
  <c r="AB33" i="17" s="1"/>
  <c r="H623" i="17" s="1" a="1"/>
  <c r="H623" i="17" s="1"/>
  <c r="Q34" i="16"/>
  <c r="Y34" i="16" s="1"/>
  <c r="AG34" i="16" s="1"/>
  <c r="R34" i="16"/>
  <c r="Z259" i="16"/>
  <c r="H487" i="17" a="1"/>
  <c r="H487" i="17" s="1"/>
  <c r="AC11" i="17" s="1"/>
  <c r="AC33" i="17" s="1"/>
  <c r="H631" i="17" s="1" a="1"/>
  <c r="H631" i="17" s="1"/>
  <c r="H121" i="17" a="1"/>
  <c r="H121" i="17" s="1"/>
  <c r="H119" i="17" a="1"/>
  <c r="H119" i="17" s="1"/>
  <c r="H122" i="17" a="1"/>
  <c r="H122" i="17" s="1"/>
  <c r="H120" i="17" a="1"/>
  <c r="H120" i="17" s="1"/>
  <c r="H44" i="17" a="1"/>
  <c r="H44" i="17" s="1"/>
  <c r="H46" i="17" a="1"/>
  <c r="H46" i="17" s="1"/>
  <c r="H45" i="17" a="1"/>
  <c r="H45" i="17" s="1"/>
  <c r="Y258" i="16"/>
  <c r="AA256" i="16"/>
  <c r="AH256" i="16"/>
  <c r="H215" i="17" a="1"/>
  <c r="H215" i="17" s="1"/>
  <c r="H214" i="17" a="1"/>
  <c r="H214" i="17" s="1"/>
  <c r="H211" i="17" a="1"/>
  <c r="H211" i="17" s="1"/>
  <c r="H212" i="17" a="1"/>
  <c r="H212" i="17" s="1"/>
  <c r="H213" i="17" a="1"/>
  <c r="H213" i="17" s="1"/>
  <c r="AG253" i="16"/>
  <c r="H291" i="17" s="1" a="1"/>
  <c r="H291" i="17" s="1"/>
  <c r="H159" i="17" a="1"/>
  <c r="H159" i="17" s="1"/>
  <c r="H179" i="17" a="1"/>
  <c r="H179" i="17" s="1"/>
  <c r="AG259" i="16"/>
  <c r="H311" i="17" s="1" a="1"/>
  <c r="H311" i="17" s="1"/>
  <c r="AB7" i="17"/>
  <c r="AB29" i="17" s="1"/>
  <c r="H619" i="17" s="1" a="1"/>
  <c r="H619" i="17" s="1"/>
  <c r="V9" i="17"/>
  <c r="V31" i="17" s="1"/>
  <c r="H589" i="17" s="1" a="1"/>
  <c r="H589" i="17" s="1"/>
  <c r="H43" i="17" a="1"/>
  <c r="H43" i="17" s="1"/>
  <c r="H42" i="17" a="1"/>
  <c r="H42" i="17" s="1"/>
  <c r="H40" i="17" a="1"/>
  <c r="H40" i="17" s="1"/>
  <c r="H41" i="17" a="1"/>
  <c r="H41" i="17" s="1"/>
  <c r="Y257" i="16"/>
  <c r="AG254" i="16"/>
  <c r="H162" i="17" a="1"/>
  <c r="H162" i="17" s="1"/>
  <c r="H160" i="17" a="1"/>
  <c r="H160" i="17" s="1"/>
  <c r="H161" i="17" a="1"/>
  <c r="H161" i="17" s="1"/>
  <c r="Y260" i="16"/>
  <c r="V260" i="16"/>
  <c r="H444" i="17" a="1"/>
  <c r="H444" i="17" s="1"/>
  <c r="Y252" i="16"/>
  <c r="AG252" i="16" s="1"/>
  <c r="V252" i="16"/>
  <c r="Z252" i="16" s="1"/>
  <c r="H302" i="17" a="1"/>
  <c r="H302" i="17" s="1"/>
  <c r="H303" i="17" a="1"/>
  <c r="H303" i="17" s="1"/>
  <c r="H301" i="17" a="1"/>
  <c r="H301" i="17" s="1"/>
  <c r="H299" i="17" a="1"/>
  <c r="H299" i="17" s="1"/>
  <c r="H300" i="17" a="1"/>
  <c r="H300" i="17" s="1"/>
  <c r="H468" i="17" a="1"/>
  <c r="H468" i="17" s="1"/>
  <c r="H469" i="17" a="1"/>
  <c r="H469" i="17" s="1"/>
  <c r="H470" i="17" a="1"/>
  <c r="H470" i="17" s="1"/>
  <c r="V124" i="16"/>
  <c r="H462" i="17" a="1"/>
  <c r="H462" i="17" s="1"/>
  <c r="H464" i="17" a="1"/>
  <c r="H464" i="17" s="1"/>
  <c r="H463" i="17" a="1"/>
  <c r="H463" i="17" s="1"/>
  <c r="Y255" i="16"/>
  <c r="V255" i="16"/>
  <c r="H427" i="17" a="1"/>
  <c r="H427" i="17" s="1"/>
  <c r="H429" i="17" a="1"/>
  <c r="H429" i="17" s="1"/>
  <c r="H430" i="17" a="1"/>
  <c r="H430" i="17" s="1"/>
  <c r="H428" i="17" a="1"/>
  <c r="H428" i="17" s="1"/>
  <c r="V127" i="16"/>
  <c r="H407" i="17" a="1"/>
  <c r="H407" i="17" s="1"/>
  <c r="H405" i="17" a="1"/>
  <c r="H405" i="17" s="1"/>
  <c r="H408" i="17" a="1"/>
  <c r="H408" i="17" s="1"/>
  <c r="H406" i="17" a="1"/>
  <c r="H406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Z254" i="16"/>
  <c r="AB8" i="17"/>
  <c r="AB30" i="17" s="1"/>
  <c r="H620" i="17" s="1" a="1"/>
  <c r="H620" i="17" s="1"/>
  <c r="V119" i="16"/>
  <c r="V132" i="16"/>
  <c r="H422" i="17" a="1"/>
  <c r="H422" i="17" s="1"/>
  <c r="H117" i="17" a="1"/>
  <c r="H117" i="17" s="1"/>
  <c r="H118" i="17" a="1"/>
  <c r="H118" i="17" s="1"/>
  <c r="H116" i="17" a="1"/>
  <c r="H116" i="17" s="1"/>
  <c r="AB17" i="17" s="1"/>
  <c r="AH32" i="16"/>
  <c r="AI32" i="16" s="1"/>
  <c r="AA32" i="16"/>
  <c r="AH238" i="16"/>
  <c r="AI238" i="16" s="1"/>
  <c r="AA238" i="16"/>
  <c r="J35" i="16"/>
  <c r="P35" i="16" s="1"/>
  <c r="L35" i="16"/>
  <c r="K35" i="16"/>
  <c r="X35" i="16" s="1"/>
  <c r="H85" i="17" a="1"/>
  <c r="H85" i="17" s="1"/>
  <c r="H87" i="17" a="1"/>
  <c r="H87" i="17" s="1"/>
  <c r="H86" i="17" a="1"/>
  <c r="H86" i="17" s="1"/>
  <c r="H84" i="17" a="1"/>
  <c r="H84" i="17" s="1"/>
  <c r="S257" i="16"/>
  <c r="Z257" i="16"/>
  <c r="H485" i="17" a="1"/>
  <c r="H485" i="17" s="1"/>
  <c r="H484" i="17" a="1"/>
  <c r="H484" i="17" s="1"/>
  <c r="H486" i="17" a="1"/>
  <c r="H486" i="17" s="1"/>
  <c r="H123" i="17" a="1"/>
  <c r="H123" i="17" s="1"/>
  <c r="H127" i="17" a="1"/>
  <c r="H127" i="17" s="1"/>
  <c r="H125" i="17" a="1"/>
  <c r="H125" i="17" s="1"/>
  <c r="H124" i="17" a="1"/>
  <c r="H124" i="17" s="1"/>
  <c r="H126" i="17" a="1"/>
  <c r="H126" i="17" s="1"/>
  <c r="AH237" i="16"/>
  <c r="AI237" i="16" s="1"/>
  <c r="AA237" i="16"/>
  <c r="H448" i="17" a="1"/>
  <c r="H448" i="17" s="1"/>
  <c r="H447" i="17" a="1"/>
  <c r="H447" i="17" s="1"/>
  <c r="H446" i="17" a="1"/>
  <c r="H446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AC10" i="17" l="1"/>
  <c r="AC32" i="17" s="1"/>
  <c r="H630" i="17" s="1" a="1"/>
  <c r="H630" i="17" s="1"/>
  <c r="V6" i="17"/>
  <c r="V28" i="17" s="1"/>
  <c r="H586" i="17" s="1" a="1"/>
  <c r="H586" i="17" s="1"/>
  <c r="AC6" i="17"/>
  <c r="AC28" i="17" s="1"/>
  <c r="H626" i="17" s="1" a="1"/>
  <c r="H626" i="17" s="1"/>
  <c r="AB19" i="17"/>
  <c r="H130" i="17" a="1"/>
  <c r="H130" i="17" s="1"/>
  <c r="H128" i="17" a="1"/>
  <c r="H128" i="17" s="1"/>
  <c r="H129" i="17" a="1"/>
  <c r="H129" i="17" s="1"/>
  <c r="H131" i="17" a="1"/>
  <c r="H131" i="17" s="1"/>
  <c r="H466" i="17" a="1"/>
  <c r="H466" i="17" s="1"/>
  <c r="V12" i="17" s="1"/>
  <c r="V34" i="17" s="1"/>
  <c r="H592" i="17" s="1" a="1"/>
  <c r="H592" i="17" s="1"/>
  <c r="Z34" i="16"/>
  <c r="S34" i="16"/>
  <c r="AD8" i="17"/>
  <c r="AD30" i="17" s="1"/>
  <c r="H636" i="17" s="1" a="1"/>
  <c r="H636" i="17" s="1"/>
  <c r="AA33" i="16"/>
  <c r="AH33" i="16"/>
  <c r="AI33" i="16" s="1"/>
  <c r="AG257" i="16"/>
  <c r="H172" i="17" a="1"/>
  <c r="H172" i="17" s="1"/>
  <c r="H173" i="17" a="1"/>
  <c r="H173" i="17" s="1"/>
  <c r="H174" i="17" a="1"/>
  <c r="H174" i="17" s="1"/>
  <c r="H175" i="17" a="1"/>
  <c r="H175" i="17" s="1"/>
  <c r="AI256" i="16"/>
  <c r="H343" i="17" a="1"/>
  <c r="H343" i="17" s="1"/>
  <c r="H347" i="17" a="1"/>
  <c r="H347" i="17" s="1"/>
  <c r="H344" i="17" a="1"/>
  <c r="H344" i="17" s="1"/>
  <c r="H346" i="17" a="1"/>
  <c r="H346" i="17" s="1"/>
  <c r="H345" i="17" a="1"/>
  <c r="H345" i="17" s="1"/>
  <c r="AB18" i="17"/>
  <c r="AA258" i="16"/>
  <c r="AH258" i="16"/>
  <c r="H220" i="17" a="1"/>
  <c r="H220" i="17" s="1"/>
  <c r="H222" i="17" a="1"/>
  <c r="H222" i="17" s="1"/>
  <c r="H221" i="17" a="1"/>
  <c r="H221" i="17" s="1"/>
  <c r="J36" i="16"/>
  <c r="P36" i="16" s="1"/>
  <c r="K36" i="16"/>
  <c r="X36" i="16" s="1"/>
  <c r="L36" i="16"/>
  <c r="AG255" i="16"/>
  <c r="H164" i="17" a="1"/>
  <c r="H164" i="17" s="1"/>
  <c r="H163" i="17" a="1"/>
  <c r="H163" i="17" s="1"/>
  <c r="H166" i="17" a="1"/>
  <c r="H166" i="17" s="1"/>
  <c r="H165" i="17" a="1"/>
  <c r="H165" i="17" s="1"/>
  <c r="Z260" i="16"/>
  <c r="H488" i="17" a="1"/>
  <c r="H488" i="17" s="1"/>
  <c r="AC12" i="17" s="1"/>
  <c r="AC34" i="17" s="1"/>
  <c r="H632" i="17" s="1" a="1"/>
  <c r="H632" i="17" s="1"/>
  <c r="H257" i="17" a="1"/>
  <c r="H257" i="17" s="1"/>
  <c r="H259" i="17" a="1"/>
  <c r="H259" i="17" s="1"/>
  <c r="H258" i="17" a="1"/>
  <c r="H258" i="17" s="1"/>
  <c r="H256" i="17" a="1"/>
  <c r="H256" i="17" s="1"/>
  <c r="H255" i="17" a="1"/>
  <c r="H255" i="17" s="1"/>
  <c r="H132" i="17" a="1"/>
  <c r="H132" i="17" s="1"/>
  <c r="H133" i="17" a="1"/>
  <c r="H133" i="17" s="1"/>
  <c r="H134" i="17" a="1"/>
  <c r="H134" i="17" s="1"/>
  <c r="H450" i="17" a="1"/>
  <c r="H450" i="17" s="1"/>
  <c r="H449" i="17" a="1"/>
  <c r="H449" i="17" s="1"/>
  <c r="H451" i="17" a="1"/>
  <c r="H451" i="17" s="1"/>
  <c r="H452" i="17" a="1"/>
  <c r="H452" i="17" s="1"/>
  <c r="I37" i="16"/>
  <c r="AH257" i="16"/>
  <c r="AA257" i="16"/>
  <c r="H216" i="17" a="1"/>
  <c r="H216" i="17" s="1"/>
  <c r="AD9" i="17" s="1"/>
  <c r="AD31" i="17" s="1"/>
  <c r="H637" i="17" s="1" a="1"/>
  <c r="H637" i="17" s="1"/>
  <c r="H217" i="17" a="1"/>
  <c r="H217" i="17" s="1"/>
  <c r="H218" i="17" a="1"/>
  <c r="H218" i="17" s="1"/>
  <c r="H219" i="17" a="1"/>
  <c r="H219" i="17" s="1"/>
  <c r="Q35" i="16"/>
  <c r="Y35" i="16" s="1"/>
  <c r="AG35" i="16" s="1"/>
  <c r="R35" i="16"/>
  <c r="AB10" i="17"/>
  <c r="AB32" i="17" s="1"/>
  <c r="H622" i="17" s="1" a="1"/>
  <c r="H622" i="17" s="1"/>
  <c r="AB9" i="17"/>
  <c r="AB31" i="17" s="1"/>
  <c r="H621" i="17" s="1" a="1"/>
  <c r="H621" i="17" s="1"/>
  <c r="Z255" i="16"/>
  <c r="H474" i="17" a="1"/>
  <c r="H474" i="17" s="1"/>
  <c r="H472" i="17" a="1"/>
  <c r="H472" i="17" s="1"/>
  <c r="H473" i="17" a="1"/>
  <c r="H473" i="17" s="1"/>
  <c r="H471" i="17" a="1"/>
  <c r="H471" i="17" s="1"/>
  <c r="AH252" i="16"/>
  <c r="AI252" i="16" s="1"/>
  <c r="AA252" i="16"/>
  <c r="H292" i="17" a="1"/>
  <c r="H292" i="17" s="1"/>
  <c r="H293" i="17" a="1"/>
  <c r="H293" i="17" s="1"/>
  <c r="H294" i="17" a="1"/>
  <c r="H294" i="17" s="1"/>
  <c r="AA254" i="16"/>
  <c r="AH254" i="16"/>
  <c r="H206" i="17" a="1"/>
  <c r="H206" i="17" s="1"/>
  <c r="H204" i="17" a="1"/>
  <c r="H204" i="17" s="1"/>
  <c r="H205" i="17" a="1"/>
  <c r="H205" i="17" s="1"/>
  <c r="V10" i="17"/>
  <c r="V32" i="17" s="1"/>
  <c r="H590" i="17" s="1" a="1"/>
  <c r="H590" i="17" s="1"/>
  <c r="AG260" i="16"/>
  <c r="H312" i="17" s="1" a="1"/>
  <c r="H312" i="17" s="1"/>
  <c r="H180" i="17" a="1"/>
  <c r="H180" i="17" s="1"/>
  <c r="AG258" i="16"/>
  <c r="H176" i="17" a="1"/>
  <c r="H176" i="17" s="1"/>
  <c r="H177" i="17" a="1"/>
  <c r="H177" i="17" s="1"/>
  <c r="H178" i="17" a="1"/>
  <c r="H178" i="17" s="1"/>
  <c r="AI253" i="16"/>
  <c r="H379" i="17" s="1" a="1"/>
  <c r="H379" i="17" s="1"/>
  <c r="AF16" i="17" s="1"/>
  <c r="H335" i="17" a="1"/>
  <c r="H335" i="17" s="1"/>
  <c r="AF5" i="17" s="1"/>
  <c r="AA259" i="16"/>
  <c r="H267" i="17" s="1" a="1"/>
  <c r="H267" i="17" s="1"/>
  <c r="AD22" i="17" s="1"/>
  <c r="AH259" i="16"/>
  <c r="H223" i="17" a="1"/>
  <c r="H223" i="17" s="1"/>
  <c r="AD11" i="17" s="1"/>
  <c r="AD33" i="17" s="1"/>
  <c r="H639" i="17" s="1" a="1"/>
  <c r="H639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B20" i="17" l="1"/>
  <c r="AD10" i="17"/>
  <c r="AD32" i="17" s="1"/>
  <c r="H638" i="17" s="1" a="1"/>
  <c r="H638" i="17" s="1"/>
  <c r="AF8" i="17"/>
  <c r="AF30" i="17" s="1"/>
  <c r="H652" i="17" s="1" a="1"/>
  <c r="H652" i="17" s="1"/>
  <c r="AC7" i="17"/>
  <c r="AC29" i="17" s="1"/>
  <c r="H627" i="17" s="1" a="1"/>
  <c r="H627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Q36" i="16"/>
  <c r="Y36" i="16" s="1"/>
  <c r="AG36" i="16" s="1"/>
  <c r="R36" i="16"/>
  <c r="AI257" i="16"/>
  <c r="H348" i="17" a="1"/>
  <c r="H348" i="17" s="1"/>
  <c r="H349" i="17" a="1"/>
  <c r="H349" i="17" s="1"/>
  <c r="H351" i="17" a="1"/>
  <c r="H351" i="17" s="1"/>
  <c r="H350" i="17" a="1"/>
  <c r="H350" i="17" s="1"/>
  <c r="AD6" i="17"/>
  <c r="AD28" i="17" s="1"/>
  <c r="H634" i="17" s="1" a="1"/>
  <c r="H634" i="17" s="1"/>
  <c r="S35" i="16"/>
  <c r="Z35" i="16"/>
  <c r="AI254" i="16"/>
  <c r="H336" i="17" a="1"/>
  <c r="H336" i="17" s="1"/>
  <c r="H337" i="17" a="1"/>
  <c r="H337" i="17" s="1"/>
  <c r="H338" i="17" a="1"/>
  <c r="H338" i="17" s="1"/>
  <c r="AB21" i="17"/>
  <c r="H307" i="17" a="1"/>
  <c r="H307" i="17" s="1"/>
  <c r="H306" i="17" a="1"/>
  <c r="H306" i="17" s="1"/>
  <c r="H305" i="17" a="1"/>
  <c r="H305" i="17" s="1"/>
  <c r="H304" i="17" a="1"/>
  <c r="H304" i="17" s="1"/>
  <c r="I38" i="16"/>
  <c r="H310" i="17" a="1"/>
  <c r="H310" i="17" s="1"/>
  <c r="H309" i="17" a="1"/>
  <c r="H309" i="17" s="1"/>
  <c r="H308" i="17" a="1"/>
  <c r="H308" i="17" s="1"/>
  <c r="H249" i="17" a="1"/>
  <c r="H249" i="17" s="1"/>
  <c r="H248" i="17" a="1"/>
  <c r="H248" i="17" s="1"/>
  <c r="H250" i="17" a="1"/>
  <c r="H250" i="17" s="1"/>
  <c r="J37" i="16"/>
  <c r="P37" i="16" s="1"/>
  <c r="L37" i="16"/>
  <c r="K37" i="16"/>
  <c r="X37" i="16" s="1"/>
  <c r="AD19" i="17"/>
  <c r="AH255" i="16"/>
  <c r="AA255" i="16"/>
  <c r="H207" i="17" a="1"/>
  <c r="H207" i="17" s="1"/>
  <c r="H208" i="17" a="1"/>
  <c r="H208" i="17" s="1"/>
  <c r="H209" i="17" a="1"/>
  <c r="H209" i="17" s="1"/>
  <c r="H210" i="17" a="1"/>
  <c r="H210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AI258" i="16"/>
  <c r="H354" i="17" a="1"/>
  <c r="H354" i="17" s="1"/>
  <c r="H353" i="17" a="1"/>
  <c r="H353" i="17" s="1"/>
  <c r="H352" i="17" a="1"/>
  <c r="H352" i="17" s="1"/>
  <c r="H390" i="17" a="1"/>
  <c r="H390" i="17" s="1"/>
  <c r="H389" i="17" a="1"/>
  <c r="H389" i="17" s="1"/>
  <c r="H387" i="17" a="1"/>
  <c r="H387" i="17" s="1"/>
  <c r="H388" i="17" a="1"/>
  <c r="H388" i="17" s="1"/>
  <c r="H391" i="17" a="1"/>
  <c r="H391" i="17" s="1"/>
  <c r="H263" i="17" a="1"/>
  <c r="H263" i="17" s="1"/>
  <c r="H261" i="17" a="1"/>
  <c r="H261" i="17" s="1"/>
  <c r="H260" i="17" a="1"/>
  <c r="H260" i="17" s="1"/>
  <c r="H262" i="17" a="1"/>
  <c r="H262" i="17" s="1"/>
  <c r="V7" i="17"/>
  <c r="V29" i="17" s="1"/>
  <c r="H587" i="17" s="1" a="1"/>
  <c r="H587" i="17" s="1"/>
  <c r="H297" i="17" a="1"/>
  <c r="H297" i="17" s="1"/>
  <c r="H296" i="17" a="1"/>
  <c r="H296" i="17" s="1"/>
  <c r="H298" i="17" a="1"/>
  <c r="H298" i="17" s="1"/>
  <c r="H295" i="17" a="1"/>
  <c r="H295" i="17" s="1"/>
  <c r="H266" i="17" a="1"/>
  <c r="H266" i="17" s="1"/>
  <c r="H264" i="17" a="1"/>
  <c r="H264" i="17" s="1"/>
  <c r="H265" i="17" a="1"/>
  <c r="H265" i="17" s="1"/>
  <c r="AF27" i="17"/>
  <c r="H649" i="17" s="1" a="1"/>
  <c r="H649" i="17" s="1"/>
  <c r="AH34" i="16"/>
  <c r="AI34" i="16" s="1"/>
  <c r="AA34" i="16"/>
  <c r="L91" i="9"/>
  <c r="I91" i="9" s="1" a="1"/>
  <c r="I91" i="9" s="1"/>
  <c r="AN91" i="16" s="1"/>
  <c r="E92" i="9"/>
  <c r="E40" i="9"/>
  <c r="L39" i="9"/>
  <c r="I39" i="9" s="1" a="1"/>
  <c r="I39" i="9" s="1"/>
  <c r="AN39" i="16" s="1"/>
  <c r="AD21" i="17" l="1"/>
  <c r="AD20" i="17"/>
  <c r="AF10" i="17"/>
  <c r="AF32" i="17" s="1"/>
  <c r="H654" i="17" s="1" a="1"/>
  <c r="H654" i="17" s="1"/>
  <c r="AF19" i="17"/>
  <c r="AD17" i="17"/>
  <c r="AF9" i="17"/>
  <c r="AF31" i="17" s="1"/>
  <c r="H653" i="17" s="1" a="1"/>
  <c r="H653" i="17" s="1"/>
  <c r="H254" i="17" a="1"/>
  <c r="H254" i="17" s="1"/>
  <c r="H251" i="17" a="1"/>
  <c r="H251" i="17" s="1"/>
  <c r="H252" i="17" a="1"/>
  <c r="H252" i="17" s="1"/>
  <c r="H253" i="17" a="1"/>
  <c r="H253" i="17" s="1"/>
  <c r="H382" i="17" a="1"/>
  <c r="H382" i="17" s="1"/>
  <c r="H381" i="17" a="1"/>
  <c r="H381" i="17" s="1"/>
  <c r="H380" i="17" a="1"/>
  <c r="H380" i="17" s="1"/>
  <c r="AF17" i="17" s="1"/>
  <c r="H393" i="17" a="1"/>
  <c r="H393" i="17" s="1"/>
  <c r="H394" i="17" a="1"/>
  <c r="H394" i="17" s="1"/>
  <c r="H392" i="17" a="1"/>
  <c r="H392" i="17" s="1"/>
  <c r="H395" i="17" a="1"/>
  <c r="H395" i="17" s="1"/>
  <c r="AD7" i="17"/>
  <c r="AD29" i="17" s="1"/>
  <c r="H635" i="17" s="1" a="1"/>
  <c r="H635" i="17" s="1"/>
  <c r="AF6" i="17"/>
  <c r="H398" i="17" a="1"/>
  <c r="H398" i="17" s="1"/>
  <c r="H396" i="17" a="1"/>
  <c r="H396" i="17" s="1"/>
  <c r="AF21" i="17" s="1"/>
  <c r="H397" i="17" a="1"/>
  <c r="H397" i="17" s="1"/>
  <c r="AI255" i="16"/>
  <c r="H342" i="17" a="1"/>
  <c r="H342" i="17" s="1"/>
  <c r="H341" i="17" a="1"/>
  <c r="H341" i="17" s="1"/>
  <c r="H340" i="17" a="1"/>
  <c r="H340" i="17" s="1"/>
  <c r="H339" i="17" a="1"/>
  <c r="H339" i="17" s="1"/>
  <c r="J38" i="16"/>
  <c r="P38" i="16" s="1"/>
  <c r="K38" i="16"/>
  <c r="X38" i="16" s="1"/>
  <c r="L38" i="16"/>
  <c r="AA35" i="16"/>
  <c r="AH35" i="16"/>
  <c r="AI35" i="16" s="1"/>
  <c r="S36" i="16"/>
  <c r="Z36" i="16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I39" i="16"/>
  <c r="Q37" i="16"/>
  <c r="Y37" i="16" s="1"/>
  <c r="AG37" i="16" s="1"/>
  <c r="R37" i="16"/>
  <c r="L92" i="9"/>
  <c r="I92" i="9" s="1" a="1"/>
  <c r="I92" i="9" s="1"/>
  <c r="AN92" i="16" s="1"/>
  <c r="E41" i="9"/>
  <c r="L40" i="9"/>
  <c r="I40" i="9" s="1" a="1"/>
  <c r="I40" i="9" s="1"/>
  <c r="AN40" i="16" s="1"/>
  <c r="AD18" i="17" l="1"/>
  <c r="AF20" i="17"/>
  <c r="I40" i="16"/>
  <c r="Q38" i="16"/>
  <c r="Y38" i="16" s="1"/>
  <c r="AG38" i="16" s="1"/>
  <c r="R38" i="16"/>
  <c r="AF28" i="17"/>
  <c r="H650" i="17" s="1" a="1"/>
  <c r="H650" i="17" s="1"/>
  <c r="AF7" i="17"/>
  <c r="AF29" i="17" s="1"/>
  <c r="H651" i="17" s="1" a="1"/>
  <c r="H651" i="17" s="1"/>
  <c r="S37" i="16"/>
  <c r="Z37" i="16"/>
  <c r="AH36" i="16"/>
  <c r="AI36" i="16" s="1"/>
  <c r="AA36" i="16"/>
  <c r="H384" i="17" a="1"/>
  <c r="H384" i="17" s="1"/>
  <c r="H385" i="17" a="1"/>
  <c r="H385" i="17" s="1"/>
  <c r="H386" i="17" a="1"/>
  <c r="H386" i="17" s="1"/>
  <c r="H383" i="17" a="1"/>
  <c r="H383" i="17" s="1"/>
  <c r="AF18" i="17" s="1"/>
  <c r="J39" i="16"/>
  <c r="P39" i="16" s="1"/>
  <c r="L39" i="16"/>
  <c r="K39" i="16"/>
  <c r="X39" i="16" s="1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I41" i="16"/>
  <c r="S38" i="16"/>
  <c r="Z38" i="16"/>
  <c r="AA37" i="16"/>
  <c r="AH37" i="16"/>
  <c r="AI37" i="16" s="1"/>
  <c r="Q39" i="16"/>
  <c r="Y39" i="16" s="1"/>
  <c r="AG39" i="16" s="1"/>
  <c r="R39" i="16"/>
  <c r="J40" i="16"/>
  <c r="P40" i="16" s="1"/>
  <c r="L40" i="16"/>
  <c r="K40" i="16"/>
  <c r="X40" i="16" s="1"/>
  <c r="E95" i="9"/>
  <c r="L94" i="9"/>
  <c r="I94" i="9" s="1" a="1"/>
  <c r="I94" i="9" s="1"/>
  <c r="AN94" i="16" s="1"/>
  <c r="L42" i="9"/>
  <c r="I42" i="9" s="1" a="1"/>
  <c r="I42" i="9" s="1"/>
  <c r="AN42" i="16" s="1"/>
  <c r="E43" i="9"/>
  <c r="Q40" i="16" l="1"/>
  <c r="Y40" i="16" s="1"/>
  <c r="AG40" i="16" s="1"/>
  <c r="R40" i="16"/>
  <c r="S39" i="16"/>
  <c r="Z39" i="16"/>
  <c r="AH38" i="16"/>
  <c r="AI38" i="16" s="1"/>
  <c r="AA38" i="16"/>
  <c r="J41" i="16"/>
  <c r="P41" i="16" s="1"/>
  <c r="L41" i="16"/>
  <c r="K41" i="16"/>
  <c r="X41" i="16" s="1"/>
  <c r="I42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Q41" i="16"/>
  <c r="Y41" i="16" s="1"/>
  <c r="AG41" i="16" s="1"/>
  <c r="R41" i="16"/>
  <c r="J42" i="16"/>
  <c r="P42" i="16" s="1"/>
  <c r="L42" i="16"/>
  <c r="K42" i="16"/>
  <c r="X42" i="16" s="1"/>
  <c r="AH39" i="16"/>
  <c r="AI39" i="16" s="1"/>
  <c r="AA39" i="16"/>
  <c r="S40" i="16"/>
  <c r="Z40" i="16"/>
  <c r="E97" i="9"/>
  <c r="L96" i="9"/>
  <c r="I96" i="9" s="1" a="1"/>
  <c r="I96" i="9" s="1"/>
  <c r="AN96" i="16" s="1"/>
  <c r="L44" i="9"/>
  <c r="I44" i="9" s="1" a="1"/>
  <c r="I44" i="9" s="1"/>
  <c r="AN44" i="16" s="1"/>
  <c r="Q42" i="16" l="1"/>
  <c r="Y42" i="16" s="1"/>
  <c r="AG42" i="16" s="1"/>
  <c r="R42" i="16"/>
  <c r="AH40" i="16"/>
  <c r="AI40" i="16" s="1"/>
  <c r="AA40" i="16"/>
  <c r="I44" i="16"/>
  <c r="S41" i="16"/>
  <c r="Z41" i="16"/>
  <c r="J43" i="16"/>
  <c r="P43" i="16" s="1"/>
  <c r="L43" i="16"/>
  <c r="K43" i="16"/>
  <c r="X43" i="16" s="1"/>
  <c r="L97" i="9"/>
  <c r="I97" i="9" s="1" a="1"/>
  <c r="I97" i="9" s="1"/>
  <c r="AN97" i="16" s="1"/>
  <c r="E98" i="9"/>
  <c r="L45" i="9"/>
  <c r="I45" i="9" s="1" a="1"/>
  <c r="I45" i="9" s="1"/>
  <c r="AN45" i="16" s="1"/>
  <c r="E46" i="9"/>
  <c r="J44" i="16" l="1"/>
  <c r="P44" i="16" s="1"/>
  <c r="K44" i="16"/>
  <c r="X44" i="16" s="1"/>
  <c r="L44" i="16"/>
  <c r="I45" i="16"/>
  <c r="Q43" i="16"/>
  <c r="Y43" i="16" s="1"/>
  <c r="AG43" i="16" s="1"/>
  <c r="R43" i="16"/>
  <c r="AH41" i="16"/>
  <c r="AI41" i="16" s="1"/>
  <c r="AA41" i="16"/>
  <c r="S42" i="16"/>
  <c r="Z42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S43" i="16" l="1"/>
  <c r="Z43" i="16"/>
  <c r="J45" i="16"/>
  <c r="P45" i="16" s="1"/>
  <c r="L45" i="16"/>
  <c r="K45" i="16"/>
  <c r="X45" i="16" s="1"/>
  <c r="I46" i="16"/>
  <c r="AA42" i="16"/>
  <c r="AH42" i="16"/>
  <c r="AI42" i="16" s="1"/>
  <c r="Q44" i="16"/>
  <c r="Y44" i="16" s="1"/>
  <c r="AG44" i="16" s="1"/>
  <c r="R44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AA43" i="16"/>
  <c r="AH43" i="16"/>
  <c r="AI43" i="16" s="1"/>
  <c r="J46" i="16"/>
  <c r="P46" i="16" s="1"/>
  <c r="L46" i="16"/>
  <c r="K46" i="16"/>
  <c r="X46" i="16" s="1"/>
  <c r="S44" i="16"/>
  <c r="Z44" i="16"/>
  <c r="Q45" i="16"/>
  <c r="Y45" i="16" s="1"/>
  <c r="AG45" i="16" s="1"/>
  <c r="R45" i="16"/>
  <c r="L100" i="9"/>
  <c r="I100" i="9" s="1" a="1"/>
  <c r="I100" i="9" s="1"/>
  <c r="AN100" i="16" s="1"/>
  <c r="E49" i="9"/>
  <c r="L48" i="9"/>
  <c r="I48" i="9" s="1" a="1"/>
  <c r="I48" i="9" s="1"/>
  <c r="AN48" i="16" s="1"/>
  <c r="S45" i="16" l="1"/>
  <c r="Z45" i="16"/>
  <c r="I48" i="16"/>
  <c r="AH44" i="16"/>
  <c r="AI44" i="16" s="1"/>
  <c r="AA44" i="16"/>
  <c r="Q46" i="16"/>
  <c r="Y46" i="16" s="1"/>
  <c r="AG46" i="16" s="1"/>
  <c r="R46" i="16"/>
  <c r="J47" i="16"/>
  <c r="P47" i="16" s="1"/>
  <c r="K47" i="16"/>
  <c r="X47" i="16" s="1"/>
  <c r="L47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J48" i="16" l="1"/>
  <c r="P48" i="16" s="1"/>
  <c r="K48" i="16"/>
  <c r="X48" i="16" s="1"/>
  <c r="L48" i="16"/>
  <c r="I49" i="16"/>
  <c r="Q47" i="16"/>
  <c r="Y47" i="16" s="1"/>
  <c r="AG47" i="16" s="1"/>
  <c r="R47" i="16"/>
  <c r="AH45" i="16"/>
  <c r="AI45" i="16" s="1"/>
  <c r="AA45" i="16"/>
  <c r="S46" i="16"/>
  <c r="Z46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S47" i="16" l="1"/>
  <c r="Z47" i="16"/>
  <c r="AA46" i="16"/>
  <c r="AH46" i="16"/>
  <c r="AI46" i="16" s="1"/>
  <c r="I50" i="16"/>
  <c r="J49" i="16"/>
  <c r="P49" i="16" s="1"/>
  <c r="K49" i="16"/>
  <c r="X49" i="16" s="1"/>
  <c r="L49" i="16"/>
  <c r="Q48" i="16"/>
  <c r="Y48" i="16" s="1"/>
  <c r="AG48" i="16" s="1"/>
  <c r="R48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I51" i="16" l="1"/>
  <c r="Q49" i="16"/>
  <c r="Y49" i="16" s="1"/>
  <c r="AG49" i="16" s="1"/>
  <c r="R49" i="16"/>
  <c r="J50" i="16"/>
  <c r="P50" i="16" s="1"/>
  <c r="L50" i="16"/>
  <c r="K50" i="16"/>
  <c r="X50" i="16" s="1"/>
  <c r="S48" i="16"/>
  <c r="Z48" i="16"/>
  <c r="AA47" i="16"/>
  <c r="AH47" i="16"/>
  <c r="AI47" i="16" s="1"/>
  <c r="E105" i="9"/>
  <c r="L104" i="9"/>
  <c r="I104" i="9" s="1" a="1"/>
  <c r="I104" i="9" s="1"/>
  <c r="AN104" i="16" s="1"/>
  <c r="L52" i="9"/>
  <c r="I52" i="9" s="1" a="1"/>
  <c r="I52" i="9" s="1"/>
  <c r="AN52" i="16" s="1"/>
  <c r="J51" i="16" l="1"/>
  <c r="P51" i="16" s="1"/>
  <c r="L51" i="16"/>
  <c r="K51" i="16"/>
  <c r="X51" i="16" s="1"/>
  <c r="AA48" i="16"/>
  <c r="AH48" i="16"/>
  <c r="AI48" i="16" s="1"/>
  <c r="I52" i="16"/>
  <c r="Q50" i="16"/>
  <c r="Y50" i="16" s="1"/>
  <c r="AG50" i="16" s="1"/>
  <c r="R50" i="16"/>
  <c r="Z49" i="16"/>
  <c r="S49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I53" i="16" l="1"/>
  <c r="J52" i="16"/>
  <c r="P52" i="16" s="1"/>
  <c r="K52" i="16"/>
  <c r="X52" i="16" s="1"/>
  <c r="L52" i="16"/>
  <c r="AA49" i="16"/>
  <c r="AH49" i="16"/>
  <c r="AI49" i="16" s="1"/>
  <c r="S50" i="16"/>
  <c r="Z50" i="16"/>
  <c r="Q51" i="16"/>
  <c r="Y51" i="16" s="1"/>
  <c r="AG51" i="16" s="1"/>
  <c r="R51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I54" i="16" l="1"/>
  <c r="AH50" i="16"/>
  <c r="AI50" i="16" s="1"/>
  <c r="AA50" i="16"/>
  <c r="Z51" i="16"/>
  <c r="S51" i="16"/>
  <c r="Q52" i="16"/>
  <c r="Y52" i="16" s="1"/>
  <c r="AG52" i="16" s="1"/>
  <c r="R52" i="16"/>
  <c r="J53" i="16"/>
  <c r="P53" i="16" s="1"/>
  <c r="L53" i="16"/>
  <c r="K53" i="16"/>
  <c r="X53" i="16" s="1"/>
  <c r="E108" i="9"/>
  <c r="L107" i="9"/>
  <c r="I107" i="9" s="1" a="1"/>
  <c r="I107" i="9" s="1"/>
  <c r="AN107" i="16" s="1"/>
  <c r="E56" i="9"/>
  <c r="L55" i="9"/>
  <c r="I55" i="9" s="1" a="1"/>
  <c r="I55" i="9" s="1"/>
  <c r="AN55" i="16" s="1"/>
  <c r="Q53" i="16" l="1"/>
  <c r="Y53" i="16" s="1"/>
  <c r="AG53" i="16" s="1"/>
  <c r="R53" i="16"/>
  <c r="I55" i="16"/>
  <c r="J54" i="16"/>
  <c r="P54" i="16" s="1"/>
  <c r="L54" i="16"/>
  <c r="K54" i="16"/>
  <c r="X54" i="16" s="1"/>
  <c r="S52" i="16"/>
  <c r="Z52" i="16"/>
  <c r="AA51" i="16"/>
  <c r="AH51" i="16"/>
  <c r="AI51" i="16" s="1"/>
  <c r="L108" i="9"/>
  <c r="I108" i="9" s="1" a="1"/>
  <c r="I108" i="9" s="1"/>
  <c r="AN108" i="16" s="1"/>
  <c r="E57" i="9"/>
  <c r="L56" i="9"/>
  <c r="I56" i="9" s="1" a="1"/>
  <c r="I56" i="9" s="1"/>
  <c r="AN56" i="16" s="1"/>
  <c r="AA52" i="16" l="1"/>
  <c r="AH52" i="16"/>
  <c r="AI52" i="16" s="1"/>
  <c r="I56" i="16"/>
  <c r="J55" i="16"/>
  <c r="P55" i="16" s="1"/>
  <c r="K55" i="16"/>
  <c r="X55" i="16" s="1"/>
  <c r="L55" i="16"/>
  <c r="Q54" i="16"/>
  <c r="Y54" i="16" s="1"/>
  <c r="AG54" i="16" s="1"/>
  <c r="R54" i="16"/>
  <c r="Z53" i="16"/>
  <c r="S53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I57" i="16" l="1"/>
  <c r="Q55" i="16"/>
  <c r="Y55" i="16" s="1"/>
  <c r="AG55" i="16" s="1"/>
  <c r="R55" i="16"/>
  <c r="AH53" i="16"/>
  <c r="AI53" i="16" s="1"/>
  <c r="AA53" i="16"/>
  <c r="S54" i="16"/>
  <c r="Z54" i="16"/>
  <c r="J56" i="16"/>
  <c r="P56" i="16" s="1"/>
  <c r="K56" i="16"/>
  <c r="X56" i="16" s="1"/>
  <c r="L56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AA54" i="16" l="1"/>
  <c r="AH54" i="16"/>
  <c r="AI54" i="16" s="1"/>
  <c r="Q56" i="16"/>
  <c r="Y56" i="16" s="1"/>
  <c r="AG56" i="16" s="1"/>
  <c r="R56" i="16"/>
  <c r="I58" i="16"/>
  <c r="S55" i="16"/>
  <c r="Z55" i="16"/>
  <c r="J57" i="16"/>
  <c r="P57" i="16" s="1"/>
  <c r="L57" i="16"/>
  <c r="K57" i="16"/>
  <c r="X57" i="16" s="1"/>
  <c r="E112" i="9"/>
  <c r="L111" i="9"/>
  <c r="I111" i="9" s="1" a="1"/>
  <c r="I111" i="9" s="1"/>
  <c r="AN111" i="16" s="1"/>
  <c r="E60" i="9"/>
  <c r="L59" i="9"/>
  <c r="I59" i="9" s="1" a="1"/>
  <c r="I59" i="9" s="1"/>
  <c r="AN59" i="16" s="1"/>
  <c r="J58" i="16" l="1"/>
  <c r="P58" i="16" s="1"/>
  <c r="K58" i="16"/>
  <c r="X58" i="16" s="1"/>
  <c r="L58" i="16"/>
  <c r="S56" i="16"/>
  <c r="Z56" i="16"/>
  <c r="Q57" i="16"/>
  <c r="Y57" i="16" s="1"/>
  <c r="AG57" i="16" s="1"/>
  <c r="R57" i="16"/>
  <c r="I59" i="16"/>
  <c r="AA55" i="16"/>
  <c r="AH55" i="16"/>
  <c r="AI55" i="16" s="1"/>
  <c r="E113" i="9"/>
  <c r="L112" i="9"/>
  <c r="I112" i="9" s="1" a="1"/>
  <c r="I112" i="9" s="1"/>
  <c r="AN112" i="16" s="1"/>
  <c r="L60" i="9"/>
  <c r="I60" i="9" s="1" a="1"/>
  <c r="I60" i="9" s="1"/>
  <c r="AN60" i="16" s="1"/>
  <c r="S57" i="16" l="1"/>
  <c r="Z57" i="16"/>
  <c r="AH56" i="16"/>
  <c r="AI56" i="16" s="1"/>
  <c r="AA56" i="16"/>
  <c r="I60" i="16"/>
  <c r="Q58" i="16"/>
  <c r="Y58" i="16" s="1"/>
  <c r="AG58" i="16" s="1"/>
  <c r="R58" i="16"/>
  <c r="J59" i="16"/>
  <c r="P59" i="16" s="1"/>
  <c r="K59" i="16"/>
  <c r="X59" i="16" s="1"/>
  <c r="L59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J60" i="16" l="1"/>
  <c r="P60" i="16" s="1"/>
  <c r="L60" i="16"/>
  <c r="K60" i="16"/>
  <c r="X60" i="16" s="1"/>
  <c r="Q59" i="16"/>
  <c r="Y59" i="16" s="1"/>
  <c r="AG59" i="16" s="1"/>
  <c r="R59" i="16"/>
  <c r="AA57" i="16"/>
  <c r="AH57" i="16"/>
  <c r="AI57" i="16" s="1"/>
  <c r="I61" i="16"/>
  <c r="I109" i="16"/>
  <c r="S58" i="16"/>
  <c r="Z58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J109" i="16" l="1"/>
  <c r="P109" i="16" s="1"/>
  <c r="L109" i="16"/>
  <c r="K109" i="16"/>
  <c r="X109" i="16" s="1"/>
  <c r="S59" i="16"/>
  <c r="Z59" i="16"/>
  <c r="AH58" i="16"/>
  <c r="AI58" i="16" s="1"/>
  <c r="AA58" i="16"/>
  <c r="I62" i="16"/>
  <c r="I110" i="16"/>
  <c r="J61" i="16"/>
  <c r="P61" i="16" s="1"/>
  <c r="K61" i="16"/>
  <c r="X61" i="16" s="1"/>
  <c r="L61" i="16"/>
  <c r="Q60" i="16"/>
  <c r="Y60" i="16" s="1"/>
  <c r="AG60" i="16" s="1"/>
  <c r="R60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AA59" i="16" l="1"/>
  <c r="AH59" i="16"/>
  <c r="AI59" i="16" s="1"/>
  <c r="Z60" i="16"/>
  <c r="S60" i="16"/>
  <c r="I63" i="16"/>
  <c r="I111" i="16"/>
  <c r="Q61" i="16"/>
  <c r="Y61" i="16" s="1"/>
  <c r="AG61" i="16" s="1"/>
  <c r="R61" i="16"/>
  <c r="J110" i="16"/>
  <c r="P110" i="16" s="1"/>
  <c r="L110" i="16"/>
  <c r="K110" i="16"/>
  <c r="X110" i="16" s="1"/>
  <c r="J62" i="16"/>
  <c r="P62" i="16" s="1"/>
  <c r="L62" i="16"/>
  <c r="K62" i="16"/>
  <c r="X62" i="16" s="1"/>
  <c r="Q109" i="16"/>
  <c r="Y109" i="16" s="1"/>
  <c r="AG109" i="16" s="1"/>
  <c r="R109" i="16"/>
  <c r="L116" i="9"/>
  <c r="I116" i="9" s="1" a="1"/>
  <c r="I116" i="9" s="1"/>
  <c r="AN116" i="16" s="1"/>
  <c r="E65" i="9"/>
  <c r="L64" i="9"/>
  <c r="I64" i="9" s="1" a="1"/>
  <c r="I64" i="9" s="1"/>
  <c r="AN64" i="16" s="1"/>
  <c r="J111" i="16" l="1"/>
  <c r="P111" i="16" s="1"/>
  <c r="K111" i="16"/>
  <c r="X111" i="16" s="1"/>
  <c r="L111" i="16"/>
  <c r="J63" i="16"/>
  <c r="P63" i="16" s="1"/>
  <c r="L63" i="16"/>
  <c r="K63" i="16"/>
  <c r="X63" i="16" s="1"/>
  <c r="Q62" i="16"/>
  <c r="Y62" i="16" s="1"/>
  <c r="AG62" i="16" s="1"/>
  <c r="R62" i="16"/>
  <c r="Z109" i="16"/>
  <c r="S109" i="16"/>
  <c r="S61" i="16"/>
  <c r="Z61" i="16"/>
  <c r="I64" i="16"/>
  <c r="I112" i="16"/>
  <c r="AA60" i="16"/>
  <c r="AH60" i="16"/>
  <c r="AI60" i="16" s="1"/>
  <c r="Q110" i="16"/>
  <c r="Y110" i="16" s="1"/>
  <c r="AG110" i="16" s="1"/>
  <c r="R110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S62" i="16" l="1"/>
  <c r="Z62" i="16"/>
  <c r="I65" i="16"/>
  <c r="I113" i="16"/>
  <c r="J64" i="16"/>
  <c r="P64" i="16" s="1"/>
  <c r="K64" i="16"/>
  <c r="X64" i="16" s="1"/>
  <c r="L64" i="16"/>
  <c r="J117" i="16"/>
  <c r="P117" i="16" s="1"/>
  <c r="L117" i="16"/>
  <c r="K117" i="16"/>
  <c r="X117" i="16" s="1"/>
  <c r="AH61" i="16"/>
  <c r="AI61" i="16" s="1"/>
  <c r="AA61" i="16"/>
  <c r="Q63" i="16"/>
  <c r="Y63" i="16" s="1"/>
  <c r="AG63" i="16" s="1"/>
  <c r="R63" i="16"/>
  <c r="J112" i="16"/>
  <c r="P112" i="16" s="1"/>
  <c r="L112" i="16"/>
  <c r="K112" i="16"/>
  <c r="X112" i="16" s="1"/>
  <c r="S110" i="16"/>
  <c r="Z110" i="16"/>
  <c r="AA109" i="16"/>
  <c r="AH109" i="16"/>
  <c r="AI109" i="16" s="1"/>
  <c r="Q111" i="16"/>
  <c r="Y111" i="16" s="1"/>
  <c r="AG111" i="16" s="1"/>
  <c r="R111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I66" i="16" l="1"/>
  <c r="I114" i="16"/>
  <c r="Q117" i="16"/>
  <c r="Y117" i="16" s="1"/>
  <c r="AG117" i="16" s="1"/>
  <c r="R117" i="16"/>
  <c r="S111" i="16"/>
  <c r="Z111" i="16"/>
  <c r="Q112" i="16"/>
  <c r="Y112" i="16" s="1"/>
  <c r="AG112" i="16" s="1"/>
  <c r="R112" i="16"/>
  <c r="S63" i="16"/>
  <c r="Z63" i="16"/>
  <c r="Q64" i="16"/>
  <c r="Y64" i="16" s="1"/>
  <c r="AG64" i="16" s="1"/>
  <c r="R64" i="16"/>
  <c r="J113" i="16"/>
  <c r="P113" i="16" s="1"/>
  <c r="L113" i="16"/>
  <c r="K113" i="16"/>
  <c r="X113" i="16" s="1"/>
  <c r="J65" i="16"/>
  <c r="P65" i="16" s="1"/>
  <c r="L65" i="16"/>
  <c r="K65" i="16"/>
  <c r="X65" i="16" s="1"/>
  <c r="AA62" i="16"/>
  <c r="AH62" i="16"/>
  <c r="AI62" i="16" s="1"/>
  <c r="J118" i="16"/>
  <c r="P118" i="16" s="1"/>
  <c r="L118" i="16"/>
  <c r="K118" i="16"/>
  <c r="X118" i="16" s="1"/>
  <c r="AH110" i="16"/>
  <c r="AI110" i="16" s="1"/>
  <c r="AA110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9" i="16" l="1"/>
  <c r="P119" i="16" s="1"/>
  <c r="L119" i="16"/>
  <c r="K119" i="16"/>
  <c r="X119" i="16" s="1"/>
  <c r="Q65" i="16"/>
  <c r="Y65" i="16" s="1"/>
  <c r="AG65" i="16" s="1"/>
  <c r="R65" i="16"/>
  <c r="Z112" i="16"/>
  <c r="S112" i="16"/>
  <c r="AH63" i="16"/>
  <c r="AI63" i="16" s="1"/>
  <c r="AA63" i="16"/>
  <c r="AA111" i="16"/>
  <c r="AH111" i="16"/>
  <c r="AI111" i="16" s="1"/>
  <c r="I67" i="16"/>
  <c r="I115" i="16"/>
  <c r="Q118" i="16"/>
  <c r="Y118" i="16" s="1"/>
  <c r="AG118" i="16" s="1"/>
  <c r="R118" i="16"/>
  <c r="Q113" i="16"/>
  <c r="Y113" i="16" s="1"/>
  <c r="AG113" i="16" s="1"/>
  <c r="R113" i="16"/>
  <c r="I77" i="16"/>
  <c r="I86" i="16"/>
  <c r="I69" i="16"/>
  <c r="I85" i="16"/>
  <c r="I101" i="16"/>
  <c r="I93" i="16"/>
  <c r="I70" i="16"/>
  <c r="I102" i="16"/>
  <c r="I94" i="16"/>
  <c r="I78" i="16"/>
  <c r="I79" i="16"/>
  <c r="I87" i="16"/>
  <c r="I71" i="16"/>
  <c r="I95" i="16"/>
  <c r="I103" i="16"/>
  <c r="I88" i="16"/>
  <c r="I72" i="16"/>
  <c r="I104" i="16"/>
  <c r="I80" i="16"/>
  <c r="I96" i="16"/>
  <c r="I89" i="16"/>
  <c r="I105" i="16"/>
  <c r="I97" i="16"/>
  <c r="I81" i="16"/>
  <c r="I73" i="16"/>
  <c r="I98" i="16"/>
  <c r="I106" i="16"/>
  <c r="I74" i="16"/>
  <c r="I82" i="16"/>
  <c r="I90" i="16"/>
  <c r="I83" i="16"/>
  <c r="I91" i="16"/>
  <c r="I99" i="16"/>
  <c r="I75" i="16"/>
  <c r="I107" i="16"/>
  <c r="I92" i="16"/>
  <c r="I76" i="16"/>
  <c r="I108" i="16"/>
  <c r="I84" i="16"/>
  <c r="I100" i="16"/>
  <c r="I68" i="16"/>
  <c r="I116" i="16"/>
  <c r="Z64" i="16"/>
  <c r="S64" i="16"/>
  <c r="S117" i="16"/>
  <c r="Z117" i="16"/>
  <c r="J114" i="16"/>
  <c r="P114" i="16" s="1"/>
  <c r="K114" i="16"/>
  <c r="X114" i="16" s="1"/>
  <c r="L114" i="16"/>
  <c r="J66" i="16"/>
  <c r="P66" i="16" s="1"/>
  <c r="K66" i="16"/>
  <c r="X66" i="16" s="1"/>
  <c r="L66" i="16"/>
  <c r="E121" i="9"/>
  <c r="L120" i="9"/>
  <c r="I120" i="9" s="1" a="1"/>
  <c r="I120" i="9" s="1"/>
  <c r="AN120" i="16" s="1"/>
  <c r="I120" i="16" s="1"/>
  <c r="Q114" i="16" l="1"/>
  <c r="Y114" i="16" s="1"/>
  <c r="AG114" i="16" s="1"/>
  <c r="R114" i="16"/>
  <c r="J84" i="16"/>
  <c r="P84" i="16" s="1"/>
  <c r="K84" i="16"/>
  <c r="X84" i="16" s="1"/>
  <c r="L84" i="16"/>
  <c r="J83" i="16"/>
  <c r="P83" i="16" s="1"/>
  <c r="L83" i="16"/>
  <c r="K83" i="16"/>
  <c r="X83" i="16" s="1"/>
  <c r="J97" i="16"/>
  <c r="P97" i="16" s="1"/>
  <c r="L97" i="16"/>
  <c r="K97" i="16"/>
  <c r="X97" i="16" s="1"/>
  <c r="J103" i="16"/>
  <c r="P103" i="16" s="1"/>
  <c r="L103" i="16"/>
  <c r="K103" i="16"/>
  <c r="X103" i="16" s="1"/>
  <c r="J70" i="16"/>
  <c r="P70" i="16" s="1"/>
  <c r="K70" i="16"/>
  <c r="X70" i="16" s="1"/>
  <c r="L70" i="16"/>
  <c r="J108" i="16"/>
  <c r="P108" i="16" s="1"/>
  <c r="K108" i="16"/>
  <c r="X108" i="16" s="1"/>
  <c r="L108" i="16"/>
  <c r="J90" i="16"/>
  <c r="P90" i="16" s="1"/>
  <c r="L90" i="16"/>
  <c r="K90" i="16"/>
  <c r="X90" i="16" s="1"/>
  <c r="J105" i="16"/>
  <c r="P105" i="16" s="1"/>
  <c r="L105" i="16"/>
  <c r="K105" i="16"/>
  <c r="X105" i="16" s="1"/>
  <c r="J95" i="16"/>
  <c r="P95" i="16" s="1"/>
  <c r="L95" i="16"/>
  <c r="K95" i="16"/>
  <c r="X95" i="16" s="1"/>
  <c r="J93" i="16"/>
  <c r="P93" i="16" s="1"/>
  <c r="K93" i="16"/>
  <c r="X93" i="16" s="1"/>
  <c r="L93" i="16"/>
  <c r="S118" i="16"/>
  <c r="Z118" i="16"/>
  <c r="J120" i="16"/>
  <c r="P120" i="16" s="1"/>
  <c r="L120" i="16"/>
  <c r="K120" i="16"/>
  <c r="X120" i="16" s="1"/>
  <c r="AA117" i="16"/>
  <c r="AH117" i="16"/>
  <c r="AI117" i="16" s="1"/>
  <c r="J76" i="16"/>
  <c r="P76" i="16" s="1"/>
  <c r="L76" i="16"/>
  <c r="K76" i="16"/>
  <c r="X76" i="16" s="1"/>
  <c r="J82" i="16"/>
  <c r="P82" i="16" s="1"/>
  <c r="K82" i="16"/>
  <c r="X82" i="16" s="1"/>
  <c r="L82" i="16"/>
  <c r="J89" i="16"/>
  <c r="P89" i="16" s="1"/>
  <c r="K89" i="16"/>
  <c r="X89" i="16" s="1"/>
  <c r="L89" i="16"/>
  <c r="J71" i="16"/>
  <c r="P71" i="16" s="1"/>
  <c r="L71" i="16"/>
  <c r="K71" i="16"/>
  <c r="X71" i="16" s="1"/>
  <c r="J101" i="16"/>
  <c r="P101" i="16" s="1"/>
  <c r="L101" i="16"/>
  <c r="K101" i="16"/>
  <c r="X101" i="16" s="1"/>
  <c r="AA112" i="16"/>
  <c r="AH112" i="16"/>
  <c r="AI112" i="16" s="1"/>
  <c r="J74" i="16"/>
  <c r="P74" i="16" s="1"/>
  <c r="K74" i="16"/>
  <c r="X74" i="16" s="1"/>
  <c r="L74" i="16"/>
  <c r="J96" i="16"/>
  <c r="P96" i="16" s="1"/>
  <c r="K96" i="16"/>
  <c r="X96" i="16" s="1"/>
  <c r="L96" i="16"/>
  <c r="J87" i="16"/>
  <c r="P87" i="16" s="1"/>
  <c r="K87" i="16"/>
  <c r="X87" i="16" s="1"/>
  <c r="L87" i="16"/>
  <c r="J85" i="16"/>
  <c r="P85" i="16" s="1"/>
  <c r="K85" i="16"/>
  <c r="X85" i="16" s="1"/>
  <c r="L85" i="16"/>
  <c r="J115" i="16"/>
  <c r="P115" i="16" s="1"/>
  <c r="K115" i="16"/>
  <c r="X115" i="16" s="1"/>
  <c r="L115" i="16"/>
  <c r="S65" i="16"/>
  <c r="Z65" i="16"/>
  <c r="J107" i="16"/>
  <c r="P107" i="16" s="1"/>
  <c r="L107" i="16"/>
  <c r="K107" i="16"/>
  <c r="X107" i="16" s="1"/>
  <c r="J106" i="16"/>
  <c r="P106" i="16" s="1"/>
  <c r="K106" i="16"/>
  <c r="X106" i="16" s="1"/>
  <c r="L106" i="16"/>
  <c r="J80" i="16"/>
  <c r="P80" i="16" s="1"/>
  <c r="L80" i="16"/>
  <c r="K80" i="16"/>
  <c r="X80" i="16" s="1"/>
  <c r="J79" i="16"/>
  <c r="P79" i="16" s="1"/>
  <c r="L79" i="16"/>
  <c r="K79" i="16"/>
  <c r="X79" i="16" s="1"/>
  <c r="J69" i="16"/>
  <c r="P69" i="16" s="1"/>
  <c r="L69" i="16"/>
  <c r="K69" i="16"/>
  <c r="X69" i="16" s="1"/>
  <c r="J67" i="16"/>
  <c r="P67" i="16" s="1"/>
  <c r="K67" i="16"/>
  <c r="X67" i="16" s="1"/>
  <c r="L67" i="16"/>
  <c r="J116" i="16"/>
  <c r="P116" i="16" s="1"/>
  <c r="K116" i="16"/>
  <c r="X116" i="16" s="1"/>
  <c r="L116" i="16"/>
  <c r="J75" i="16"/>
  <c r="P75" i="16" s="1"/>
  <c r="K75" i="16"/>
  <c r="X75" i="16" s="1"/>
  <c r="L75" i="16"/>
  <c r="J98" i="16"/>
  <c r="P98" i="16" s="1"/>
  <c r="L98" i="16"/>
  <c r="K98" i="16"/>
  <c r="X98" i="16" s="1"/>
  <c r="J104" i="16"/>
  <c r="P104" i="16" s="1"/>
  <c r="L104" i="16"/>
  <c r="K104" i="16"/>
  <c r="X104" i="16" s="1"/>
  <c r="J78" i="16"/>
  <c r="P78" i="16" s="1"/>
  <c r="L78" i="16"/>
  <c r="K78" i="16"/>
  <c r="X78" i="16" s="1"/>
  <c r="J86" i="16"/>
  <c r="P86" i="16" s="1"/>
  <c r="K86" i="16"/>
  <c r="X86" i="16" s="1"/>
  <c r="L86" i="16"/>
  <c r="J68" i="16"/>
  <c r="P68" i="16" s="1"/>
  <c r="K68" i="16"/>
  <c r="X68" i="16" s="1"/>
  <c r="L68" i="16"/>
  <c r="J99" i="16"/>
  <c r="P99" i="16" s="1"/>
  <c r="K99" i="16"/>
  <c r="X99" i="16" s="1"/>
  <c r="L99" i="16"/>
  <c r="J73" i="16"/>
  <c r="P73" i="16" s="1"/>
  <c r="K73" i="16"/>
  <c r="X73" i="16" s="1"/>
  <c r="L73" i="16"/>
  <c r="J72" i="16"/>
  <c r="P72" i="16" s="1"/>
  <c r="K72" i="16"/>
  <c r="X72" i="16" s="1"/>
  <c r="L72" i="16"/>
  <c r="J94" i="16"/>
  <c r="P94" i="16" s="1"/>
  <c r="K94" i="16"/>
  <c r="X94" i="16" s="1"/>
  <c r="L94" i="16"/>
  <c r="J77" i="16"/>
  <c r="P77" i="16" s="1"/>
  <c r="K77" i="16"/>
  <c r="X77" i="16" s="1"/>
  <c r="L77" i="16"/>
  <c r="J92" i="16"/>
  <c r="P92" i="16" s="1"/>
  <c r="L92" i="16"/>
  <c r="K92" i="16"/>
  <c r="X92" i="16" s="1"/>
  <c r="AA64" i="16"/>
  <c r="AH64" i="16"/>
  <c r="AI64" i="16" s="1"/>
  <c r="Q66" i="16"/>
  <c r="Y66" i="16" s="1"/>
  <c r="AG66" i="16" s="1"/>
  <c r="R66" i="16"/>
  <c r="J100" i="16"/>
  <c r="P100" i="16" s="1"/>
  <c r="K100" i="16"/>
  <c r="X100" i="16" s="1"/>
  <c r="L100" i="16"/>
  <c r="J91" i="16"/>
  <c r="P91" i="16" s="1"/>
  <c r="L91" i="16"/>
  <c r="K91" i="16"/>
  <c r="X91" i="16" s="1"/>
  <c r="J81" i="16"/>
  <c r="P81" i="16" s="1"/>
  <c r="K81" i="16"/>
  <c r="X81" i="16" s="1"/>
  <c r="L81" i="16"/>
  <c r="J88" i="16"/>
  <c r="P88" i="16" s="1"/>
  <c r="L88" i="16"/>
  <c r="K88" i="16"/>
  <c r="X88" i="16" s="1"/>
  <c r="J102" i="16"/>
  <c r="P102" i="16" s="1"/>
  <c r="L102" i="16"/>
  <c r="K102" i="16"/>
  <c r="X102" i="16" s="1"/>
  <c r="S113" i="16"/>
  <c r="Z113" i="16"/>
  <c r="Q119" i="16"/>
  <c r="Y119" i="16" s="1"/>
  <c r="AG119" i="16" s="1"/>
  <c r="R119" i="16"/>
  <c r="L121" i="9"/>
  <c r="I121" i="9" s="1" a="1"/>
  <c r="I121" i="9" s="1"/>
  <c r="AN121" i="16" s="1"/>
  <c r="I121" i="16" s="1"/>
  <c r="E122" i="9"/>
  <c r="Q88" i="16" l="1"/>
  <c r="Y88" i="16" s="1"/>
  <c r="AG88" i="16" s="1"/>
  <c r="R88" i="16"/>
  <c r="Q92" i="16"/>
  <c r="Y92" i="16" s="1"/>
  <c r="AG92" i="16" s="1"/>
  <c r="R92" i="16"/>
  <c r="Q78" i="16"/>
  <c r="Y78" i="16" s="1"/>
  <c r="AG78" i="16" s="1"/>
  <c r="R78" i="16"/>
  <c r="Q80" i="16"/>
  <c r="Y80" i="16" s="1"/>
  <c r="AG80" i="16" s="1"/>
  <c r="R80" i="16"/>
  <c r="Q76" i="16"/>
  <c r="Y76" i="16" s="1"/>
  <c r="AG76" i="16" s="1"/>
  <c r="R76" i="16"/>
  <c r="Q105" i="16"/>
  <c r="Y105" i="16" s="1"/>
  <c r="AG105" i="16" s="1"/>
  <c r="R105" i="16"/>
  <c r="Q100" i="16"/>
  <c r="Y100" i="16" s="1"/>
  <c r="AG100" i="16" s="1"/>
  <c r="R100" i="16"/>
  <c r="Q72" i="16"/>
  <c r="Y72" i="16" s="1"/>
  <c r="AG72" i="16" s="1"/>
  <c r="R72" i="16"/>
  <c r="Q75" i="16"/>
  <c r="Y75" i="16" s="1"/>
  <c r="AG75" i="16" s="1"/>
  <c r="R75" i="16"/>
  <c r="Q87" i="16"/>
  <c r="Y87" i="16" s="1"/>
  <c r="AG87" i="16" s="1"/>
  <c r="R87" i="16"/>
  <c r="Q70" i="16"/>
  <c r="Y70" i="16" s="1"/>
  <c r="AG70" i="16" s="1"/>
  <c r="R70" i="16"/>
  <c r="AA113" i="16"/>
  <c r="AH113" i="16"/>
  <c r="AI113" i="16" s="1"/>
  <c r="S66" i="16"/>
  <c r="Z66" i="16"/>
  <c r="Q68" i="16"/>
  <c r="Y68" i="16" s="1"/>
  <c r="AG68" i="16" s="1"/>
  <c r="R68" i="16"/>
  <c r="Q69" i="16"/>
  <c r="Y69" i="16" s="1"/>
  <c r="AG69" i="16" s="1"/>
  <c r="R69" i="16"/>
  <c r="Q89" i="16"/>
  <c r="Y89" i="16" s="1"/>
  <c r="AG89" i="16" s="1"/>
  <c r="R89" i="16"/>
  <c r="Q93" i="16"/>
  <c r="Y93" i="16" s="1"/>
  <c r="AG93" i="16" s="1"/>
  <c r="R93" i="16"/>
  <c r="Q83" i="16"/>
  <c r="Y83" i="16" s="1"/>
  <c r="AG83" i="16" s="1"/>
  <c r="R83" i="16"/>
  <c r="Q77" i="16"/>
  <c r="Y77" i="16" s="1"/>
  <c r="AG77" i="16" s="1"/>
  <c r="R77" i="16"/>
  <c r="Q104" i="16"/>
  <c r="Y104" i="16" s="1"/>
  <c r="AG104" i="16" s="1"/>
  <c r="R104" i="16"/>
  <c r="Q106" i="16"/>
  <c r="Y106" i="16" s="1"/>
  <c r="AG106" i="16" s="1"/>
  <c r="R106" i="16"/>
  <c r="Q115" i="16"/>
  <c r="Y115" i="16" s="1"/>
  <c r="AG115" i="16" s="1"/>
  <c r="R115" i="16"/>
  <c r="Q90" i="16"/>
  <c r="Y90" i="16" s="1"/>
  <c r="AG90" i="16" s="1"/>
  <c r="R90" i="16"/>
  <c r="Q73" i="16"/>
  <c r="Y73" i="16" s="1"/>
  <c r="AG73" i="16" s="1"/>
  <c r="R73" i="16"/>
  <c r="Q116" i="16"/>
  <c r="Y116" i="16" s="1"/>
  <c r="AG116" i="16" s="1"/>
  <c r="R116" i="16"/>
  <c r="Q96" i="16"/>
  <c r="Y96" i="16" s="1"/>
  <c r="AG96" i="16" s="1"/>
  <c r="R96" i="16"/>
  <c r="Q101" i="16"/>
  <c r="Y101" i="16" s="1"/>
  <c r="AG101" i="16" s="1"/>
  <c r="R101" i="16"/>
  <c r="Q103" i="16"/>
  <c r="Y103" i="16" s="1"/>
  <c r="AG103" i="16" s="1"/>
  <c r="R103" i="16"/>
  <c r="Z119" i="16"/>
  <c r="S119" i="16"/>
  <c r="Q99" i="16"/>
  <c r="Y99" i="16" s="1"/>
  <c r="AG99" i="16" s="1"/>
  <c r="R99" i="16"/>
  <c r="Q81" i="16"/>
  <c r="Y81" i="16" s="1"/>
  <c r="AG81" i="16" s="1"/>
  <c r="R81" i="16"/>
  <c r="Q102" i="16"/>
  <c r="Y102" i="16" s="1"/>
  <c r="AG102" i="16" s="1"/>
  <c r="R102" i="16"/>
  <c r="Q86" i="16"/>
  <c r="Y86" i="16" s="1"/>
  <c r="AG86" i="16" s="1"/>
  <c r="R86" i="16"/>
  <c r="Q79" i="16"/>
  <c r="Y79" i="16" s="1"/>
  <c r="AG79" i="16" s="1"/>
  <c r="R79" i="16"/>
  <c r="Q82" i="16"/>
  <c r="Y82" i="16" s="1"/>
  <c r="AG82" i="16" s="1"/>
  <c r="R82" i="16"/>
  <c r="Q120" i="16"/>
  <c r="Y120" i="16" s="1"/>
  <c r="AG120" i="16" s="1"/>
  <c r="R120" i="16"/>
  <c r="Q95" i="16"/>
  <c r="Y95" i="16" s="1"/>
  <c r="AG95" i="16" s="1"/>
  <c r="R95" i="16"/>
  <c r="Q84" i="16"/>
  <c r="Y84" i="16" s="1"/>
  <c r="AG84" i="16" s="1"/>
  <c r="R84" i="16"/>
  <c r="J121" i="16"/>
  <c r="P121" i="16" s="1"/>
  <c r="L121" i="16"/>
  <c r="K121" i="16"/>
  <c r="X121" i="16" s="1"/>
  <c r="Q91" i="16"/>
  <c r="Y91" i="16" s="1"/>
  <c r="AG91" i="16" s="1"/>
  <c r="R91" i="16"/>
  <c r="Q94" i="16"/>
  <c r="Y94" i="16" s="1"/>
  <c r="AG94" i="16" s="1"/>
  <c r="R94" i="16"/>
  <c r="Q98" i="16"/>
  <c r="Y98" i="16" s="1"/>
  <c r="AG98" i="16" s="1"/>
  <c r="R98" i="16"/>
  <c r="Q107" i="16"/>
  <c r="Y107" i="16" s="1"/>
  <c r="AG107" i="16" s="1"/>
  <c r="R107" i="16"/>
  <c r="Q85" i="16"/>
  <c r="Y85" i="16" s="1"/>
  <c r="AG85" i="16" s="1"/>
  <c r="R85" i="16"/>
  <c r="AH118" i="16"/>
  <c r="AI118" i="16" s="1"/>
  <c r="AA118" i="16"/>
  <c r="Q108" i="16"/>
  <c r="Y108" i="16" s="1"/>
  <c r="AG108" i="16" s="1"/>
  <c r="R108" i="16"/>
  <c r="Z114" i="16"/>
  <c r="S114" i="16"/>
  <c r="Q67" i="16"/>
  <c r="Y67" i="16" s="1"/>
  <c r="AG67" i="16" s="1"/>
  <c r="R67" i="16"/>
  <c r="AA65" i="16"/>
  <c r="AH65" i="16"/>
  <c r="AI65" i="16" s="1"/>
  <c r="Q74" i="16"/>
  <c r="Y74" i="16" s="1"/>
  <c r="AG74" i="16" s="1"/>
  <c r="R74" i="16"/>
  <c r="Q71" i="16"/>
  <c r="Y71" i="16" s="1"/>
  <c r="AG71" i="16" s="1"/>
  <c r="R71" i="16"/>
  <c r="Q97" i="16"/>
  <c r="Y97" i="16" s="1"/>
  <c r="AG97" i="16" s="1"/>
  <c r="R97" i="16"/>
  <c r="L122" i="9"/>
  <c r="I122" i="9" s="1" a="1"/>
  <c r="I122" i="9" s="1"/>
  <c r="AN122" i="16" s="1"/>
  <c r="I122" i="16" s="1"/>
  <c r="E123" i="9"/>
  <c r="S94" i="16" l="1"/>
  <c r="Z94" i="16"/>
  <c r="Z67" i="16"/>
  <c r="S67" i="16"/>
  <c r="S91" i="16"/>
  <c r="Z91" i="16"/>
  <c r="AA119" i="16"/>
  <c r="AH119" i="16"/>
  <c r="AI119" i="16" s="1"/>
  <c r="S120" i="16"/>
  <c r="Z120" i="16"/>
  <c r="S102" i="16"/>
  <c r="Z102" i="16"/>
  <c r="S103" i="16"/>
  <c r="Z103" i="16"/>
  <c r="Z73" i="16"/>
  <c r="S73" i="16"/>
  <c r="S104" i="16"/>
  <c r="Z104" i="16"/>
  <c r="S89" i="16"/>
  <c r="Z89" i="16"/>
  <c r="S72" i="16"/>
  <c r="Z72" i="16"/>
  <c r="S80" i="16"/>
  <c r="Z80" i="16"/>
  <c r="S97" i="16"/>
  <c r="Z97" i="16"/>
  <c r="S85" i="16"/>
  <c r="Z85" i="16"/>
  <c r="S71" i="16"/>
  <c r="Z71" i="16"/>
  <c r="Z107" i="16"/>
  <c r="S107" i="16"/>
  <c r="AA114" i="16"/>
  <c r="AH114" i="16"/>
  <c r="AI114" i="16" s="1"/>
  <c r="S82" i="16"/>
  <c r="Z82" i="16"/>
  <c r="S81" i="16"/>
  <c r="Z81" i="16"/>
  <c r="S101" i="16"/>
  <c r="Z101" i="16"/>
  <c r="S90" i="16"/>
  <c r="Z90" i="16"/>
  <c r="S77" i="16"/>
  <c r="Z77" i="16"/>
  <c r="S69" i="16"/>
  <c r="Z69" i="16"/>
  <c r="Z70" i="16"/>
  <c r="S70" i="16"/>
  <c r="S100" i="16"/>
  <c r="Z100" i="16"/>
  <c r="S78" i="16"/>
  <c r="Z78" i="16"/>
  <c r="S74" i="16"/>
  <c r="Z74" i="16"/>
  <c r="Z108" i="16"/>
  <c r="S108" i="16"/>
  <c r="S98" i="16"/>
  <c r="Z98" i="16"/>
  <c r="Q121" i="16"/>
  <c r="Y121" i="16" s="1"/>
  <c r="AG121" i="16" s="1"/>
  <c r="R121" i="16"/>
  <c r="S84" i="16"/>
  <c r="Z84" i="16"/>
  <c r="S79" i="16"/>
  <c r="Z79" i="16"/>
  <c r="S99" i="16"/>
  <c r="Z99" i="16"/>
  <c r="S96" i="16"/>
  <c r="Z96" i="16"/>
  <c r="S115" i="16"/>
  <c r="Z115" i="16"/>
  <c r="Z83" i="16"/>
  <c r="S83" i="16"/>
  <c r="S68" i="16"/>
  <c r="Z68" i="16"/>
  <c r="S87" i="16"/>
  <c r="Z87" i="16"/>
  <c r="S105" i="16"/>
  <c r="Z105" i="16"/>
  <c r="S92" i="16"/>
  <c r="Z92" i="16"/>
  <c r="J122" i="16"/>
  <c r="P122" i="16" s="1"/>
  <c r="K122" i="16"/>
  <c r="X122" i="16" s="1"/>
  <c r="L122" i="16"/>
  <c r="S95" i="16"/>
  <c r="Z95" i="16"/>
  <c r="S86" i="16"/>
  <c r="Z86" i="16"/>
  <c r="S116" i="16"/>
  <c r="Z116" i="16"/>
  <c r="S106" i="16"/>
  <c r="Z106" i="16"/>
  <c r="S93" i="16"/>
  <c r="Z93" i="16"/>
  <c r="AH66" i="16"/>
  <c r="AI66" i="16" s="1"/>
  <c r="AA66" i="16"/>
  <c r="S75" i="16"/>
  <c r="Z75" i="16"/>
  <c r="Z76" i="16"/>
  <c r="S76" i="16"/>
  <c r="S88" i="16"/>
  <c r="Z88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92" i="16" l="1"/>
  <c r="AI92" i="16" s="1"/>
  <c r="AA92" i="16"/>
  <c r="AA79" i="16"/>
  <c r="AH79" i="16"/>
  <c r="AI79" i="16" s="1"/>
  <c r="AA101" i="16"/>
  <c r="AH101" i="16"/>
  <c r="AI101" i="16" s="1"/>
  <c r="AA80" i="16"/>
  <c r="AH80" i="16"/>
  <c r="AI80" i="16" s="1"/>
  <c r="I125" i="16"/>
  <c r="I126" i="16"/>
  <c r="I127" i="16"/>
  <c r="I128" i="16"/>
  <c r="I129" i="16"/>
  <c r="I130" i="16"/>
  <c r="I131" i="16"/>
  <c r="I124" i="16"/>
  <c r="I132" i="16"/>
  <c r="AA86" i="16"/>
  <c r="AH86" i="16"/>
  <c r="AI86" i="16" s="1"/>
  <c r="AA83" i="16"/>
  <c r="AH83" i="16"/>
  <c r="AI83" i="16" s="1"/>
  <c r="AH108" i="16"/>
  <c r="AI108" i="16" s="1"/>
  <c r="AA108" i="16"/>
  <c r="AA70" i="16"/>
  <c r="AH70" i="16"/>
  <c r="AI70" i="16" s="1"/>
  <c r="AH107" i="16"/>
  <c r="AI107" i="16" s="1"/>
  <c r="AA107" i="16"/>
  <c r="AA73" i="16"/>
  <c r="AH73" i="16"/>
  <c r="AI73" i="16" s="1"/>
  <c r="AH105" i="16"/>
  <c r="AI105" i="16" s="1"/>
  <c r="AA105" i="16"/>
  <c r="AA115" i="16"/>
  <c r="AH115" i="16"/>
  <c r="AI115" i="16" s="1"/>
  <c r="AA84" i="16"/>
  <c r="AH84" i="16"/>
  <c r="AI84" i="16" s="1"/>
  <c r="AA74" i="16"/>
  <c r="AH74" i="16"/>
  <c r="AI74" i="16" s="1"/>
  <c r="AH69" i="16"/>
  <c r="AI69" i="16" s="1"/>
  <c r="AA69" i="16"/>
  <c r="AA81" i="16"/>
  <c r="AH81" i="16"/>
  <c r="AI81" i="16" s="1"/>
  <c r="AA71" i="16"/>
  <c r="AH71" i="16"/>
  <c r="AI71" i="16" s="1"/>
  <c r="AA72" i="16"/>
  <c r="AH72" i="16"/>
  <c r="AI72" i="16" s="1"/>
  <c r="AA103" i="16"/>
  <c r="AH103" i="16"/>
  <c r="AI103" i="16" s="1"/>
  <c r="AA91" i="16"/>
  <c r="AH91" i="16"/>
  <c r="AI91" i="16" s="1"/>
  <c r="AA93" i="16"/>
  <c r="AH93" i="16"/>
  <c r="AI93" i="16" s="1"/>
  <c r="J123" i="16"/>
  <c r="P123" i="16" s="1"/>
  <c r="L123" i="16"/>
  <c r="K123" i="16"/>
  <c r="X123" i="16" s="1"/>
  <c r="AH88" i="16"/>
  <c r="AI88" i="16" s="1"/>
  <c r="AA88" i="16"/>
  <c r="AH95" i="16"/>
  <c r="AI95" i="16" s="1"/>
  <c r="AA95" i="16"/>
  <c r="AH87" i="16"/>
  <c r="AI87" i="16" s="1"/>
  <c r="AA87" i="16"/>
  <c r="AH96" i="16"/>
  <c r="AI96" i="16" s="1"/>
  <c r="AA96" i="16"/>
  <c r="S121" i="16"/>
  <c r="Z121" i="16"/>
  <c r="AA78" i="16"/>
  <c r="AH78" i="16"/>
  <c r="AI78" i="16" s="1"/>
  <c r="AA77" i="16"/>
  <c r="AH77" i="16"/>
  <c r="AI77" i="16" s="1"/>
  <c r="AH82" i="16"/>
  <c r="AI82" i="16" s="1"/>
  <c r="AA82" i="16"/>
  <c r="AH85" i="16"/>
  <c r="AI85" i="16" s="1"/>
  <c r="AA85" i="16"/>
  <c r="AA89" i="16"/>
  <c r="AH89" i="16"/>
  <c r="AI89" i="16" s="1"/>
  <c r="AA102" i="16"/>
  <c r="AH102" i="16"/>
  <c r="AI102" i="16" s="1"/>
  <c r="AA67" i="16"/>
  <c r="AH67" i="16"/>
  <c r="AI67" i="16" s="1"/>
  <c r="AH106" i="16"/>
  <c r="AI106" i="16" s="1"/>
  <c r="AA106" i="16"/>
  <c r="AH76" i="16"/>
  <c r="AI76" i="16" s="1"/>
  <c r="AA76" i="16"/>
  <c r="AA68" i="16"/>
  <c r="AH68" i="16"/>
  <c r="AI68" i="16" s="1"/>
  <c r="AH99" i="16"/>
  <c r="AI99" i="16" s="1"/>
  <c r="AA99" i="16"/>
  <c r="AA98" i="16"/>
  <c r="AH98" i="16"/>
  <c r="AI98" i="16" s="1"/>
  <c r="AH100" i="16"/>
  <c r="AI100" i="16" s="1"/>
  <c r="AA100" i="16"/>
  <c r="AH90" i="16"/>
  <c r="AI90" i="16" s="1"/>
  <c r="AA90" i="16"/>
  <c r="AH97" i="16"/>
  <c r="AI97" i="16" s="1"/>
  <c r="AA97" i="16"/>
  <c r="AH104" i="16"/>
  <c r="AI104" i="16" s="1"/>
  <c r="AA104" i="16"/>
  <c r="AA120" i="16"/>
  <c r="AH120" i="16"/>
  <c r="AI120" i="16" s="1"/>
  <c r="AH94" i="16"/>
  <c r="AI94" i="16" s="1"/>
  <c r="AA94" i="16"/>
  <c r="AA75" i="16"/>
  <c r="AH75" i="16"/>
  <c r="AI75" i="16" s="1"/>
  <c r="AA116" i="16"/>
  <c r="AH116" i="16"/>
  <c r="AI116" i="16" s="1"/>
  <c r="Q122" i="16"/>
  <c r="Y122" i="16" s="1"/>
  <c r="AG122" i="16" s="1"/>
  <c r="R122" i="16"/>
  <c r="J132" i="16" l="1"/>
  <c r="P132" i="16" s="1"/>
  <c r="K132" i="16"/>
  <c r="X132" i="16" s="1"/>
  <c r="L132" i="16"/>
  <c r="AH121" i="16"/>
  <c r="AI121" i="16" s="1"/>
  <c r="AA121" i="16"/>
  <c r="J124" i="16"/>
  <c r="P124" i="16" s="1"/>
  <c r="K124" i="16"/>
  <c r="X124" i="16" s="1"/>
  <c r="L124" i="16"/>
  <c r="J131" i="16"/>
  <c r="P131" i="16" s="1"/>
  <c r="K131" i="16"/>
  <c r="X131" i="16" s="1"/>
  <c r="L131" i="16"/>
  <c r="J130" i="16"/>
  <c r="P130" i="16" s="1"/>
  <c r="K130" i="16"/>
  <c r="X130" i="16" s="1"/>
  <c r="L130" i="16"/>
  <c r="J129" i="16"/>
  <c r="P129" i="16" s="1"/>
  <c r="K129" i="16"/>
  <c r="X129" i="16" s="1"/>
  <c r="L129" i="16"/>
  <c r="Q123" i="16"/>
  <c r="Y123" i="16" s="1"/>
  <c r="AG123" i="16" s="1"/>
  <c r="R123" i="16"/>
  <c r="J128" i="16"/>
  <c r="P128" i="16" s="1"/>
  <c r="K128" i="16"/>
  <c r="X128" i="16" s="1"/>
  <c r="L128" i="16"/>
  <c r="J127" i="16"/>
  <c r="P127" i="16" s="1"/>
  <c r="K127" i="16"/>
  <c r="X127" i="16" s="1"/>
  <c r="L127" i="16"/>
  <c r="S122" i="16"/>
  <c r="Z122" i="16"/>
  <c r="J126" i="16"/>
  <c r="P126" i="16" s="1"/>
  <c r="L126" i="16"/>
  <c r="K126" i="16"/>
  <c r="X126" i="16" s="1"/>
  <c r="J125" i="16"/>
  <c r="P125" i="16" s="1"/>
  <c r="K125" i="16"/>
  <c r="X125" i="16" s="1"/>
  <c r="L125" i="16"/>
  <c r="Q127" i="16" l="1"/>
  <c r="R127" i="16"/>
  <c r="Q129" i="16"/>
  <c r="R129" i="16"/>
  <c r="Q125" i="16"/>
  <c r="R125" i="16"/>
  <c r="Q124" i="16"/>
  <c r="Y124" i="16" s="1"/>
  <c r="AG124" i="16" s="1"/>
  <c r="R124" i="16"/>
  <c r="Q126" i="16"/>
  <c r="R126" i="16"/>
  <c r="Q128" i="16"/>
  <c r="R128" i="16"/>
  <c r="Q130" i="16"/>
  <c r="R130" i="16"/>
  <c r="AH122" i="16"/>
  <c r="AI122" i="16" s="1"/>
  <c r="AA122" i="16"/>
  <c r="S123" i="16"/>
  <c r="Z123" i="16"/>
  <c r="Q131" i="16"/>
  <c r="R131" i="16"/>
  <c r="Q132" i="16"/>
  <c r="R132" i="16"/>
  <c r="H6" i="17" l="1" a="1"/>
  <c r="H6" i="17" s="1"/>
  <c r="H7" i="17" a="1"/>
  <c r="H7" i="17" s="1"/>
  <c r="H8" i="17" a="1"/>
  <c r="H8" i="17" s="1"/>
  <c r="Y126" i="16"/>
  <c r="S124" i="16"/>
  <c r="Z124" i="16"/>
  <c r="H25" i="17" a="1"/>
  <c r="H25" i="17" s="1"/>
  <c r="Y131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67" i="17" a="1"/>
  <c r="H67" i="17" s="1"/>
  <c r="H68" i="17" a="1"/>
  <c r="H68" i="17" s="1"/>
  <c r="S130" i="16"/>
  <c r="H66" i="17" a="1"/>
  <c r="H66" i="17" s="1"/>
  <c r="U10" i="17" s="1"/>
  <c r="U32" i="17" s="1"/>
  <c r="H582" i="17" s="1" a="1"/>
  <c r="H582" i="17" s="1"/>
  <c r="Z130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" i="17" a="1"/>
  <c r="H5" i="17" s="1"/>
  <c r="Y125" i="16"/>
  <c r="H23" i="17" a="1"/>
  <c r="H23" i="17" s="1"/>
  <c r="H24" i="17" a="1"/>
  <c r="H24" i="17" s="1"/>
  <c r="H22" i="17" a="1"/>
  <c r="H22" i="17" s="1"/>
  <c r="Y130" i="16"/>
  <c r="S131" i="16"/>
  <c r="H113" i="17" s="1" a="1"/>
  <c r="H113" i="17" s="1"/>
  <c r="U22" i="17" s="1"/>
  <c r="H69" i="17" a="1"/>
  <c r="H69" i="17" s="1"/>
  <c r="U11" i="17" s="1"/>
  <c r="U33" i="17" s="1"/>
  <c r="H583" i="17" s="1" a="1"/>
  <c r="H583" i="17" s="1"/>
  <c r="Z131" i="16"/>
  <c r="H57" i="17" a="1"/>
  <c r="H57" i="17" s="1"/>
  <c r="H60" i="17" a="1"/>
  <c r="H60" i="17" s="1"/>
  <c r="S128" i="16"/>
  <c r="H61" i="17" a="1"/>
  <c r="H61" i="17" s="1"/>
  <c r="H59" i="17" a="1"/>
  <c r="H59" i="17" s="1"/>
  <c r="H58" i="17" a="1"/>
  <c r="H58" i="17" s="1"/>
  <c r="Z128" i="16"/>
  <c r="H64" i="17" a="1"/>
  <c r="H64" i="17" s="1"/>
  <c r="H63" i="17" a="1"/>
  <c r="H63" i="17" s="1"/>
  <c r="H62" i="17" a="1"/>
  <c r="H62" i="17" s="1"/>
  <c r="H65" i="17" a="1"/>
  <c r="H65" i="17" s="1"/>
  <c r="S129" i="16"/>
  <c r="Z129" i="16"/>
  <c r="H18" i="17" a="1"/>
  <c r="H18" i="17" s="1"/>
  <c r="H20" i="17" a="1"/>
  <c r="H20" i="17" s="1"/>
  <c r="H21" i="17" a="1"/>
  <c r="H21" i="17" s="1"/>
  <c r="H19" i="17" a="1"/>
  <c r="H19" i="17" s="1"/>
  <c r="Y129" i="16"/>
  <c r="H15" i="17" a="1"/>
  <c r="H15" i="17" s="1"/>
  <c r="H14" i="17" a="1"/>
  <c r="H14" i="17" s="1"/>
  <c r="H17" i="17" a="1"/>
  <c r="H17" i="17" s="1"/>
  <c r="H13" i="17" a="1"/>
  <c r="H13" i="17" s="1"/>
  <c r="H16" i="17" a="1"/>
  <c r="H16" i="17" s="1"/>
  <c r="Y128" i="16"/>
  <c r="AH123" i="16"/>
  <c r="AI123" i="16" s="1"/>
  <c r="AA123" i="16"/>
  <c r="H51" i="17" a="1"/>
  <c r="H51" i="17" s="1"/>
  <c r="S126" i="16"/>
  <c r="H52" i="17" a="1"/>
  <c r="H52" i="17" s="1"/>
  <c r="H50" i="17" a="1"/>
  <c r="H50" i="17" s="1"/>
  <c r="U6" i="17" s="1"/>
  <c r="U28" i="17" s="1"/>
  <c r="H578" i="17" s="1" a="1"/>
  <c r="H578" i="17" s="1"/>
  <c r="Z126" i="16"/>
  <c r="H54" i="17" a="1"/>
  <c r="H54" i="17" s="1"/>
  <c r="H53" i="17" a="1"/>
  <c r="H53" i="17" s="1"/>
  <c r="H56" i="17" a="1"/>
  <c r="H56" i="17" s="1"/>
  <c r="Z127" i="16"/>
  <c r="H55" i="17" a="1"/>
  <c r="H55" i="17" s="1"/>
  <c r="S127" i="16"/>
  <c r="H26" i="17" a="1"/>
  <c r="H26" i="17" s="1"/>
  <c r="Y132" i="16"/>
  <c r="H12" i="17" a="1"/>
  <c r="H12" i="17" s="1"/>
  <c r="H9" i="17" a="1"/>
  <c r="H9" i="17" s="1"/>
  <c r="H10" i="17" a="1"/>
  <c r="H10" i="17" s="1"/>
  <c r="H11" i="17" a="1"/>
  <c r="H11" i="17" s="1"/>
  <c r="Y127" i="16"/>
  <c r="U9" i="17" l="1"/>
  <c r="U31" i="17" s="1"/>
  <c r="H581" i="17" s="1" a="1"/>
  <c r="H581" i="17" s="1"/>
  <c r="H110" i="17" a="1"/>
  <c r="H110" i="17" s="1"/>
  <c r="H111" i="17" a="1"/>
  <c r="H111" i="17" s="1"/>
  <c r="H112" i="17" a="1"/>
  <c r="H112" i="17" s="1"/>
  <c r="AA124" i="16"/>
  <c r="AH124" i="16"/>
  <c r="AI124" i="16" s="1"/>
  <c r="H100" i="17" a="1"/>
  <c r="H100" i="17" s="1"/>
  <c r="H99" i="17" a="1"/>
  <c r="H99" i="17" s="1"/>
  <c r="H97" i="17" a="1"/>
  <c r="H97" i="17" s="1"/>
  <c r="H98" i="17" a="1"/>
  <c r="H98" i="17" s="1"/>
  <c r="U8" i="17"/>
  <c r="U30" i="17" s="1"/>
  <c r="H580" i="17" s="1" a="1"/>
  <c r="H580" i="17" s="1"/>
  <c r="AG130" i="16"/>
  <c r="H154" i="17" a="1"/>
  <c r="H154" i="17" s="1"/>
  <c r="H156" i="17" a="1"/>
  <c r="H156" i="17" s="1"/>
  <c r="H155" i="17" a="1"/>
  <c r="H155" i="17" s="1"/>
  <c r="AG127" i="16"/>
  <c r="H142" i="17" a="1"/>
  <c r="H142" i="17" s="1"/>
  <c r="H141" i="17" a="1"/>
  <c r="H141" i="17" s="1"/>
  <c r="H143" i="17" a="1"/>
  <c r="H143" i="17" s="1"/>
  <c r="H144" i="17" a="1"/>
  <c r="H144" i="17" s="1"/>
  <c r="H94" i="17" a="1"/>
  <c r="H94" i="17" s="1"/>
  <c r="H96" i="17" a="1"/>
  <c r="H96" i="17" s="1"/>
  <c r="H95" i="17" a="1"/>
  <c r="H95" i="17" s="1"/>
  <c r="H108" i="17" a="1"/>
  <c r="H108" i="17" s="1"/>
  <c r="H109" i="17" a="1"/>
  <c r="H109" i="17" s="1"/>
  <c r="H106" i="17" a="1"/>
  <c r="H106" i="17" s="1"/>
  <c r="H107" i="17" a="1"/>
  <c r="H107" i="17" s="1"/>
  <c r="AH130" i="16"/>
  <c r="AA130" i="16"/>
  <c r="H200" i="17" a="1"/>
  <c r="H200" i="17" s="1"/>
  <c r="H199" i="17" a="1"/>
  <c r="H199" i="17" s="1"/>
  <c r="H198" i="17" a="1"/>
  <c r="H198" i="17" s="1"/>
  <c r="AG131" i="16"/>
  <c r="H289" i="17" s="1" a="1"/>
  <c r="H289" i="17" s="1"/>
  <c r="H157" i="17" a="1"/>
  <c r="H157" i="17" s="1"/>
  <c r="AH127" i="16"/>
  <c r="AA127" i="16"/>
  <c r="H186" i="17" a="1"/>
  <c r="H186" i="17" s="1"/>
  <c r="H188" i="17" a="1"/>
  <c r="H188" i="17" s="1"/>
  <c r="H187" i="17" a="1"/>
  <c r="H187" i="17" s="1"/>
  <c r="H185" i="17" a="1"/>
  <c r="H185" i="17" s="1"/>
  <c r="H105" i="17" a="1"/>
  <c r="H105" i="17" s="1"/>
  <c r="H102" i="17" a="1"/>
  <c r="H102" i="17" s="1"/>
  <c r="H104" i="17" a="1"/>
  <c r="H104" i="17" s="1"/>
  <c r="H101" i="17" a="1"/>
  <c r="H101" i="17" s="1"/>
  <c r="H103" i="17" a="1"/>
  <c r="H103" i="17" s="1"/>
  <c r="AG129" i="16"/>
  <c r="H151" i="17" a="1"/>
  <c r="H151" i="17" s="1"/>
  <c r="H152" i="17" a="1"/>
  <c r="H152" i="17" s="1"/>
  <c r="H150" i="17" a="1"/>
  <c r="H150" i="17" s="1"/>
  <c r="H153" i="17" a="1"/>
  <c r="H153" i="17" s="1"/>
  <c r="AG125" i="16"/>
  <c r="H269" i="17" s="1" a="1"/>
  <c r="H269" i="17" s="1"/>
  <c r="H137" i="17" a="1"/>
  <c r="H137" i="17" s="1"/>
  <c r="U7" i="17"/>
  <c r="U29" i="17" s="1"/>
  <c r="H579" i="17" s="1" a="1"/>
  <c r="H579" i="17" s="1"/>
  <c r="AG128" i="16"/>
  <c r="H148" i="17" a="1"/>
  <c r="H148" i="17" s="1"/>
  <c r="H147" i="17" a="1"/>
  <c r="H147" i="17" s="1"/>
  <c r="H149" i="17" a="1"/>
  <c r="H149" i="17" s="1"/>
  <c r="H146" i="17" a="1"/>
  <c r="H146" i="17" s="1"/>
  <c r="H145" i="17" a="1"/>
  <c r="H145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G126" i="16"/>
  <c r="H139" i="17" a="1"/>
  <c r="H139" i="17" s="1"/>
  <c r="H140" i="17" a="1"/>
  <c r="H140" i="17" s="1"/>
  <c r="H138" i="17" a="1"/>
  <c r="H138" i="17" s="1"/>
  <c r="AG132" i="16"/>
  <c r="H290" i="17" s="1" a="1"/>
  <c r="H290" i="17" s="1"/>
  <c r="H158" i="17" a="1"/>
  <c r="H158" i="17" s="1"/>
  <c r="AH126" i="16"/>
  <c r="AA126" i="16"/>
  <c r="H183" i="17" a="1"/>
  <c r="H183" i="17" s="1"/>
  <c r="H184" i="17" a="1"/>
  <c r="H184" i="17" s="1"/>
  <c r="H182" i="17" a="1"/>
  <c r="H182" i="17" s="1"/>
  <c r="AA128" i="16"/>
  <c r="AH128" i="16"/>
  <c r="H189" i="17" a="1"/>
  <c r="H189" i="17" s="1"/>
  <c r="H193" i="17" a="1"/>
  <c r="H193" i="17" s="1"/>
  <c r="H190" i="17" a="1"/>
  <c r="H190" i="17" s="1"/>
  <c r="H192" i="17" a="1"/>
  <c r="H192" i="17" s="1"/>
  <c r="H191" i="17" a="1"/>
  <c r="H191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AA129" i="16"/>
  <c r="AH129" i="16"/>
  <c r="H197" i="17" a="1"/>
  <c r="H197" i="17" s="1"/>
  <c r="H196" i="17" a="1"/>
  <c r="H196" i="17" s="1"/>
  <c r="H194" i="17" a="1"/>
  <c r="H194" i="17" s="1"/>
  <c r="W9" i="17" s="1"/>
  <c r="W31" i="17" s="1"/>
  <c r="H597" i="17" s="1" a="1"/>
  <c r="H597" i="17" s="1"/>
  <c r="H195" i="17" a="1"/>
  <c r="H195" i="17" s="1"/>
  <c r="W10" i="17" l="1"/>
  <c r="W32" i="17" s="1"/>
  <c r="H598" i="17" s="1" a="1"/>
  <c r="H598" i="17" s="1"/>
  <c r="U17" i="17"/>
  <c r="U21" i="17"/>
  <c r="W8" i="17"/>
  <c r="W30" i="17" s="1"/>
  <c r="H596" i="17" s="1" a="1"/>
  <c r="H596" i="17" s="1"/>
  <c r="U20" i="17"/>
  <c r="W6" i="17"/>
  <c r="W28" i="17" s="1"/>
  <c r="H594" i="17" s="1" a="1"/>
  <c r="H594" i="17" s="1"/>
  <c r="U18" i="17"/>
  <c r="AI128" i="16"/>
  <c r="H322" i="17" a="1"/>
  <c r="H322" i="17" s="1"/>
  <c r="H324" i="17" a="1"/>
  <c r="H324" i="17" s="1"/>
  <c r="H323" i="17" a="1"/>
  <c r="H323" i="17" s="1"/>
  <c r="H325" i="17" a="1"/>
  <c r="H325" i="17" s="1"/>
  <c r="H321" i="17" a="1"/>
  <c r="H321" i="17" s="1"/>
  <c r="AI127" i="16"/>
  <c r="H320" i="17" a="1"/>
  <c r="H320" i="17" s="1"/>
  <c r="H317" i="17" a="1"/>
  <c r="H317" i="17" s="1"/>
  <c r="H318" i="17" a="1"/>
  <c r="H318" i="17" s="1"/>
  <c r="H319" i="17" a="1"/>
  <c r="H319" i="17" s="1"/>
  <c r="H274" i="17" a="1"/>
  <c r="H274" i="17" s="1"/>
  <c r="H276" i="17" a="1"/>
  <c r="H276" i="17" s="1"/>
  <c r="H273" i="17" a="1"/>
  <c r="H273" i="17" s="1"/>
  <c r="H275" i="17" a="1"/>
  <c r="H275" i="17" s="1"/>
  <c r="H237" i="17" a="1"/>
  <c r="H237" i="17" s="1"/>
  <c r="H235" i="17" a="1"/>
  <c r="H235" i="17" s="1"/>
  <c r="H234" i="17" a="1"/>
  <c r="H234" i="17" s="1"/>
  <c r="H236" i="17" a="1"/>
  <c r="H236" i="17" s="1"/>
  <c r="H233" i="17" a="1"/>
  <c r="H233" i="17" s="1"/>
  <c r="AI125" i="16"/>
  <c r="H357" i="17" s="1" a="1"/>
  <c r="H357" i="17" s="1"/>
  <c r="Y16" i="17" s="1"/>
  <c r="H313" i="17" a="1"/>
  <c r="H313" i="17" s="1"/>
  <c r="Y5" i="17" s="1"/>
  <c r="AI129" i="16"/>
  <c r="H326" i="17" a="1"/>
  <c r="H326" i="17" s="1"/>
  <c r="H329" i="17" a="1"/>
  <c r="H329" i="17" s="1"/>
  <c r="H328" i="17" a="1"/>
  <c r="H328" i="17" s="1"/>
  <c r="H327" i="17" a="1"/>
  <c r="H327" i="17" s="1"/>
  <c r="W7" i="17"/>
  <c r="W29" i="17" s="1"/>
  <c r="H595" i="17" s="1" a="1"/>
  <c r="H595" i="17" s="1"/>
  <c r="H240" i="17" a="1"/>
  <c r="H240" i="17" s="1"/>
  <c r="H241" i="17" a="1"/>
  <c r="H241" i="17" s="1"/>
  <c r="H238" i="17" a="1"/>
  <c r="H238" i="17" s="1"/>
  <c r="H239" i="17" a="1"/>
  <c r="H239" i="17" s="1"/>
  <c r="H272" i="17" a="1"/>
  <c r="H272" i="17" s="1"/>
  <c r="H270" i="17" a="1"/>
  <c r="H270" i="17" s="1"/>
  <c r="H271" i="17" a="1"/>
  <c r="H271" i="17" s="1"/>
  <c r="AI126" i="16"/>
  <c r="H316" i="17" a="1"/>
  <c r="H316" i="17" s="1"/>
  <c r="H314" i="17" a="1"/>
  <c r="H314" i="17" s="1"/>
  <c r="Y6" i="17" s="1"/>
  <c r="Y28" i="17" s="1"/>
  <c r="H610" i="17" s="1" a="1"/>
  <c r="H610" i="17" s="1"/>
  <c r="H315" i="17" a="1"/>
  <c r="H315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28" i="17" a="1"/>
  <c r="H228" i="17" s="1"/>
  <c r="H226" i="17" a="1"/>
  <c r="H226" i="17" s="1"/>
  <c r="H227" i="17" a="1"/>
  <c r="H227" i="17" s="1"/>
  <c r="H279" i="17" a="1"/>
  <c r="H279" i="17" s="1"/>
  <c r="H281" i="17" a="1"/>
  <c r="H281" i="17" s="1"/>
  <c r="H280" i="17" a="1"/>
  <c r="H280" i="17" s="1"/>
  <c r="H278" i="17" a="1"/>
  <c r="H278" i="17" s="1"/>
  <c r="H277" i="17" a="1"/>
  <c r="H277" i="17" s="1"/>
  <c r="H282" i="17" a="1"/>
  <c r="H282" i="17" s="1"/>
  <c r="H285" i="17" a="1"/>
  <c r="H285" i="17" s="1"/>
  <c r="H284" i="17" a="1"/>
  <c r="H284" i="17" s="1"/>
  <c r="H283" i="17" a="1"/>
  <c r="H283" i="17" s="1"/>
  <c r="H243" i="17" a="1"/>
  <c r="H243" i="17" s="1"/>
  <c r="H244" i="17" a="1"/>
  <c r="H244" i="17" s="1"/>
  <c r="H242" i="17" a="1"/>
  <c r="H242" i="17" s="1"/>
  <c r="U19" i="17"/>
  <c r="H232" i="17" a="1"/>
  <c r="H232" i="17" s="1"/>
  <c r="H231" i="17" a="1"/>
  <c r="H231" i="17" s="1"/>
  <c r="H229" i="17" a="1"/>
  <c r="H229" i="17" s="1"/>
  <c r="W18" i="17" s="1"/>
  <c r="H230" i="17" a="1"/>
  <c r="H230" i="17" s="1"/>
  <c r="AI130" i="16"/>
  <c r="H330" i="17" a="1"/>
  <c r="H330" i="17" s="1"/>
  <c r="Y10" i="17" s="1"/>
  <c r="Y32" i="17" s="1"/>
  <c r="H614" i="17" s="1" a="1"/>
  <c r="H614" i="17" s="1"/>
  <c r="H332" i="17" a="1"/>
  <c r="H332" i="17" s="1"/>
  <c r="H331" i="17" a="1"/>
  <c r="H331" i="17" s="1"/>
  <c r="H286" i="17" a="1"/>
  <c r="H286" i="17" s="1"/>
  <c r="H288" i="17" a="1"/>
  <c r="H288" i="17" s="1"/>
  <c r="H287" i="17" a="1"/>
  <c r="H287" i="17" s="1"/>
  <c r="Y7" i="17" l="1"/>
  <c r="Y29" i="17" s="1"/>
  <c r="H611" i="17" s="1" a="1"/>
  <c r="H611" i="17" s="1"/>
  <c r="Y8" i="17"/>
  <c r="Y30" i="17" s="1"/>
  <c r="H612" i="17" s="1" a="1"/>
  <c r="H612" i="17" s="1"/>
  <c r="H376" i="17" a="1"/>
  <c r="H376" i="17" s="1"/>
  <c r="H374" i="17" a="1"/>
  <c r="H374" i="17" s="1"/>
  <c r="H375" i="17" a="1"/>
  <c r="H375" i="17" s="1"/>
  <c r="Y9" i="17"/>
  <c r="Y31" i="17" s="1"/>
  <c r="H613" i="17" s="1" a="1"/>
  <c r="H613" i="17" s="1"/>
  <c r="W20" i="17"/>
  <c r="H371" i="17" a="1"/>
  <c r="H371" i="17" s="1"/>
  <c r="H370" i="17" a="1"/>
  <c r="H370" i="17" s="1"/>
  <c r="Y20" i="17" s="1"/>
  <c r="H373" i="17" a="1"/>
  <c r="H373" i="17" s="1"/>
  <c r="H372" i="17" a="1"/>
  <c r="H372" i="17" s="1"/>
  <c r="H361" i="17" a="1"/>
  <c r="H361" i="17" s="1"/>
  <c r="H362" i="17" a="1"/>
  <c r="H362" i="17" s="1"/>
  <c r="H364" i="17" a="1"/>
  <c r="H364" i="17" s="1"/>
  <c r="H363" i="17" a="1"/>
  <c r="H363" i="17" s="1"/>
  <c r="Y27" i="17"/>
  <c r="H609" i="17" s="1" a="1"/>
  <c r="H609" i="17" s="1"/>
  <c r="W19" i="17"/>
  <c r="W17" i="17"/>
  <c r="H359" i="17" a="1"/>
  <c r="H359" i="17" s="1"/>
  <c r="H360" i="17" a="1"/>
  <c r="H360" i="17" s="1"/>
  <c r="H358" i="17" a="1"/>
  <c r="H358" i="17" s="1"/>
  <c r="W21" i="17"/>
  <c r="H368" i="17" a="1"/>
  <c r="H368" i="17" s="1"/>
  <c r="H369" i="17" a="1"/>
  <c r="H369" i="17" s="1"/>
  <c r="H367" i="17" a="1"/>
  <c r="H367" i="17" s="1"/>
  <c r="H365" i="17" a="1"/>
  <c r="H365" i="17" s="1"/>
  <c r="H366" i="17" a="1"/>
  <c r="H366" i="17" s="1"/>
  <c r="Y21" i="17" l="1"/>
  <c r="Y18" i="17"/>
  <c r="Y19" i="17"/>
  <c r="Y2" i="17"/>
  <c r="Y17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<sst xmlns="http://schemas.openxmlformats.org/spreadsheetml/2006/main" count="58545" uniqueCount="147">
  <si>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</si>
  <si>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</si>
  <si>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</si>
  <si>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</si>
  <si>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</si>
  <si>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</si>
  <si>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</si>
  <si>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</si>
  <si>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</si>
  <si>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</si>
  <si>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</si>
  <si>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</si>
  <si>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</si>
  <si>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</si>
  <si>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</si>
  <si>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</si>
  <si>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</si>
  <si>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</si>
  <si>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</si>
  <si>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</si>
  <si>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</si>
  <si>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</si>
  <si>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</si>
  <si>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</si>
  <si>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</si>
  <si>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</si>
  <si>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</si>
  <si>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</si>
  <si>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</si>
  <si>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</si>
  <si>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</si>
  <si>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</si>
  <si>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</si>
  <si>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</si>
  <si>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</si>
  <si>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</si>
  <si>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</si>
  <si>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</si>
  <si>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</si>
  <si>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</si>
  <si>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</si>
  <si>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</si>
  <si>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</si>
  <si>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</si>
  <si>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</si>
  <si>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</si>
  <si>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</si>
  <si>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</si>
  <si>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</si>
  <si>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</si>
  <si>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</si>
  <si>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</si>
  <si>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</si>
  <si>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</si>
  <si>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</si>
  <si>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</si>
  <si>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</si>
  <si>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</si>
  <si>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</si>
  <si>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</si>
  <si>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</si>
  <si>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</si>
  <si>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</si>
  <si>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</si>
  <si>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</si>
  <si>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</si>
  <si>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</si>
  <si>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</si>
  <si>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</si>
  <si>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</si>
  <si>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</si>
  <si>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</si>
  <si>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</si>
  <si>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</si>
  <si>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</si>
  <si>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</si>
  <si>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</si>
  <si>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</si>
  <si>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</si>
  <si>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Yallourn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</si>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</sst>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</row>
      </sheetData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110.87649635279293</v>
          </cell>
          <cell r="P4">
            <v>118.57323823874388</v>
          </cell>
          <cell r="Q4">
            <v>123.21801517659507</v>
          </cell>
          <cell r="R4">
            <v>151.76261852028091</v>
          </cell>
          <cell r="S4">
            <v>162.55094422691258</v>
          </cell>
          <cell r="T4">
            <v>166.49575297148343</v>
          </cell>
          <cell r="U4">
            <v>164.03877778781006</v>
          </cell>
          <cell r="V4">
            <v>171.08408078602858</v>
          </cell>
          <cell r="W4">
            <v>159.28957796955345</v>
          </cell>
          <cell r="X4">
            <v>160.27235515432565</v>
          </cell>
          <cell r="Y4">
            <v>165.27311735236788</v>
          </cell>
          <cell r="Z4">
            <v>161.60553861013742</v>
          </cell>
          <cell r="BB4">
            <v>24.064397308113612</v>
          </cell>
          <cell r="BC4">
            <v>34.824210954398474</v>
          </cell>
          <cell r="BD4">
            <v>32.745468956196106</v>
          </cell>
          <cell r="BE4">
            <v>33.214349310556187</v>
          </cell>
          <cell r="BF4">
            <v>35.602757781854123</v>
          </cell>
          <cell r="BG4">
            <v>46.688103415345935</v>
          </cell>
          <cell r="BH4">
            <v>35.741658555928893</v>
          </cell>
          <cell r="BI4">
            <v>51.215378354330866</v>
          </cell>
          <cell r="BJ4">
            <v>52.190862532285664</v>
          </cell>
          <cell r="BK4">
            <v>61.984753314784349</v>
          </cell>
          <cell r="BL4">
            <v>57.978566350265581</v>
          </cell>
          <cell r="BM4">
            <v>65.586546259119018</v>
          </cell>
          <cell r="BN4">
            <v>60.652948707785143</v>
          </cell>
          <cell r="BO4">
            <v>72.389268177087985</v>
          </cell>
          <cell r="BP4">
            <v>71.082927376760566</v>
          </cell>
          <cell r="BQ4">
            <v>83.974656245744399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89.551619454873261</v>
          </cell>
          <cell r="P5">
            <v>97.754908830262266</v>
          </cell>
          <cell r="Q5">
            <v>101.24081523380104</v>
          </cell>
          <cell r="R5">
            <v>117.73980701906088</v>
          </cell>
          <cell r="S5">
            <v>126.24670158827182</v>
          </cell>
          <cell r="T5">
            <v>129.42699193302568</v>
          </cell>
          <cell r="U5">
            <v>129.46807088823962</v>
          </cell>
          <cell r="V5">
            <v>139.574648686713</v>
          </cell>
          <cell r="W5">
            <v>129.51133907877781</v>
          </cell>
          <cell r="X5">
            <v>133.04434184908797</v>
          </cell>
          <cell r="Y5">
            <v>136.43710845988281</v>
          </cell>
          <cell r="Z5">
            <v>137.33062331948591</v>
          </cell>
          <cell r="BB5">
            <v>10.781204701455694</v>
          </cell>
          <cell r="BC5">
            <v>14.789384980725577</v>
          </cell>
          <cell r="BD5">
            <v>15.38170295604737</v>
          </cell>
          <cell r="BE5">
            <v>15.702339618086462</v>
          </cell>
          <cell r="BF5">
            <v>17.700323853877531</v>
          </cell>
          <cell r="BG5">
            <v>19.272080942815482</v>
          </cell>
          <cell r="BH5">
            <v>19.159657745318221</v>
          </cell>
          <cell r="BI5">
            <v>24.592095960597419</v>
          </cell>
          <cell r="BJ5">
            <v>26.628541086982452</v>
          </cell>
          <cell r="BK5">
            <v>28.42878497605696</v>
          </cell>
          <cell r="BL5">
            <v>28.08555051445984</v>
          </cell>
          <cell r="BM5">
            <v>33.245428149440059</v>
          </cell>
          <cell r="BN5">
            <v>32.631810634597407</v>
          </cell>
          <cell r="BO5">
            <v>40.265319302767303</v>
          </cell>
          <cell r="BP5">
            <v>42.474743695017011</v>
          </cell>
          <cell r="BQ5">
            <v>46.505528117852698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80.187215441449155</v>
          </cell>
          <cell r="P6">
            <v>87.228298770282208</v>
          </cell>
          <cell r="Q6">
            <v>91.205788488813454</v>
          </cell>
          <cell r="R6">
            <v>104.59121436566167</v>
          </cell>
          <cell r="S6">
            <v>111.01953681525305</v>
          </cell>
          <cell r="T6">
            <v>112.87861815571161</v>
          </cell>
          <cell r="U6">
            <v>114.03657836818682</v>
          </cell>
          <cell r="V6">
            <v>125.06726580859346</v>
          </cell>
          <cell r="W6">
            <v>118.74054928433361</v>
          </cell>
          <cell r="X6">
            <v>124.44661056869461</v>
          </cell>
          <cell r="Y6">
            <v>129.04294185480802</v>
          </cell>
          <cell r="Z6">
            <v>130.0931266538928</v>
          </cell>
          <cell r="BB6">
            <v>4.605302661421133</v>
          </cell>
          <cell r="BC6">
            <v>6.331291369721793</v>
          </cell>
          <cell r="BD6">
            <v>6.6280700642255113</v>
          </cell>
          <cell r="BE6">
            <v>6.4164788082402886</v>
          </cell>
          <cell r="BF6">
            <v>7.5542909365166135</v>
          </cell>
          <cell r="BG6">
            <v>8.4285674522099008</v>
          </cell>
          <cell r="BH6">
            <v>8.4203188385175771</v>
          </cell>
          <cell r="BI6">
            <v>10.202987280843981</v>
          </cell>
          <cell r="BJ6">
            <v>11.795908205908233</v>
          </cell>
          <cell r="BK6">
            <v>12.430332147145531</v>
          </cell>
          <cell r="BL6">
            <v>12.163367051171416</v>
          </cell>
          <cell r="BM6">
            <v>14.078456199755621</v>
          </cell>
          <cell r="BN6">
            <v>13.493505685790595</v>
          </cell>
          <cell r="BO6">
            <v>15.715250235977717</v>
          </cell>
          <cell r="BP6">
            <v>16.627673670665786</v>
          </cell>
          <cell r="BQ6">
            <v>18.097973572918491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73.249680440303877</v>
          </cell>
          <cell r="P7">
            <v>79.534105769078593</v>
          </cell>
          <cell r="Q7">
            <v>83.817987473665369</v>
          </cell>
          <cell r="R7">
            <v>95.341421092061807</v>
          </cell>
          <cell r="S7">
            <v>100.17618098944706</v>
          </cell>
          <cell r="T7">
            <v>101.42851344303742</v>
          </cell>
          <cell r="U7">
            <v>102.69037632807552</v>
          </cell>
          <cell r="V7">
            <v>113.71497144810857</v>
          </cell>
          <cell r="W7">
            <v>109.06733720392525</v>
          </cell>
          <cell r="X7">
            <v>116.25023299465559</v>
          </cell>
          <cell r="Y7">
            <v>121.19744531884903</v>
          </cell>
          <cell r="Z7">
            <v>121.98865599627833</v>
          </cell>
          <cell r="BB7">
            <v>3.0182943055123701E-4</v>
          </cell>
          <cell r="BC7">
            <v>0</v>
          </cell>
          <cell r="BD7">
            <v>-3.5527136788005009E-15</v>
          </cell>
          <cell r="BE7">
            <v>-7.1054273576010019E-15</v>
          </cell>
          <cell r="BF7">
            <v>0</v>
          </cell>
          <cell r="BG7">
            <v>-7.1054273576010019E-15</v>
          </cell>
          <cell r="BH7">
            <v>0</v>
          </cell>
          <cell r="BI7">
            <v>0</v>
          </cell>
          <cell r="BJ7">
            <v>0.26599875130113304</v>
          </cell>
          <cell r="BK7">
            <v>0.17372448595087775</v>
          </cell>
          <cell r="BL7">
            <v>0.21871921856030241</v>
          </cell>
          <cell r="BM7">
            <v>1.7289214455878721E-2</v>
          </cell>
          <cell r="BN7">
            <v>-0.39510624782366932</v>
          </cell>
          <cell r="BO7">
            <v>-7.7995616227426012E-2</v>
          </cell>
          <cell r="BP7">
            <v>-2.5425508596491397E-2</v>
          </cell>
          <cell r="BQ7">
            <v>-0.26961719754023505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66.954365669589919</v>
          </cell>
          <cell r="P8">
            <v>72.665913650504621</v>
          </cell>
          <cell r="Q8">
            <v>76.601068478294053</v>
          </cell>
          <cell r="R8">
            <v>86.857518173280027</v>
          </cell>
          <cell r="S8">
            <v>90.71391517676409</v>
          </cell>
          <cell r="T8">
            <v>91.142823641977714</v>
          </cell>
          <cell r="U8">
            <v>92.548499800520105</v>
          </cell>
          <cell r="V8">
            <v>100.88219701478359</v>
          </cell>
          <cell r="W8">
            <v>96.029064153295394</v>
          </cell>
          <cell r="X8">
            <v>99.749342339630289</v>
          </cell>
          <cell r="Y8">
            <v>102.89003027665558</v>
          </cell>
          <cell r="Z8">
            <v>102.28287694275267</v>
          </cell>
          <cell r="BB8">
            <v>-5.1885847431415577</v>
          </cell>
          <cell r="BC8">
            <v>-7.2027770480994064</v>
          </cell>
          <cell r="BD8">
            <v>-6.7772630564819245</v>
          </cell>
          <cell r="BE8">
            <v>-6.5667118317594024</v>
          </cell>
          <cell r="BF8">
            <v>-7.9630758866432032</v>
          </cell>
          <cell r="BG8">
            <v>-8.7363668667790186</v>
          </cell>
          <cell r="BH8">
            <v>-8.5895317634828103</v>
          </cell>
          <cell r="BI8">
            <v>-10.994840769383103</v>
          </cell>
          <cell r="BJ8">
            <v>-12.276814202047948</v>
          </cell>
          <cell r="BK8">
            <v>-12.914355396243629</v>
          </cell>
          <cell r="BL8">
            <v>-13.356976899696051</v>
          </cell>
          <cell r="BM8">
            <v>-13.977392563543898</v>
          </cell>
          <cell r="BN8">
            <v>-12.138089694586508</v>
          </cell>
          <cell r="BO8">
            <v>-10.961913941552105</v>
          </cell>
          <cell r="BP8">
            <v>-10.758618511417755</v>
          </cell>
          <cell r="BQ8">
            <v>-11.632141684921159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59.707171887327398</v>
          </cell>
          <cell r="P9">
            <v>64.587903598684335</v>
          </cell>
          <cell r="Q9">
            <v>67.990882067319902</v>
          </cell>
          <cell r="R9">
            <v>75.838932678252107</v>
          </cell>
          <cell r="S9">
            <v>78.321185664643451</v>
          </cell>
          <cell r="T9">
            <v>79.420363652546484</v>
          </cell>
          <cell r="U9">
            <v>80.162821815424735</v>
          </cell>
          <cell r="V9">
            <v>85.325953493800284</v>
          </cell>
          <cell r="W9">
            <v>78.919372052094701</v>
          </cell>
          <cell r="X9">
            <v>76.901159217818602</v>
          </cell>
          <cell r="Y9">
            <v>77.673180965423569</v>
          </cell>
          <cell r="Z9">
            <v>74.70579290818165</v>
          </cell>
          <cell r="BB9">
            <v>-12.801640963837713</v>
          </cell>
          <cell r="BC9">
            <v>-17.558054301490856</v>
          </cell>
          <cell r="BD9">
            <v>-16.908445100988182</v>
          </cell>
          <cell r="BE9">
            <v>-16.29695605078745</v>
          </cell>
          <cell r="BF9">
            <v>-19.803754586335007</v>
          </cell>
          <cell r="BG9">
            <v>-21.616780708451056</v>
          </cell>
          <cell r="BH9">
            <v>-20.94226641408444</v>
          </cell>
          <cell r="BI9">
            <v>-27.131274763667669</v>
          </cell>
          <cell r="BJ9">
            <v>-31.701681029595626</v>
          </cell>
          <cell r="BK9">
            <v>-33.346926460964617</v>
          </cell>
          <cell r="BL9">
            <v>-32.930901036537669</v>
          </cell>
          <cell r="BM9">
            <v>-32.702282813291909</v>
          </cell>
          <cell r="BN9">
            <v>-27.291169746280531</v>
          </cell>
          <cell r="BO9">
            <v>-24.086198483944557</v>
          </cell>
          <cell r="BP9">
            <v>-22.122121533858511</v>
          </cell>
          <cell r="BQ9">
            <v>-23.612127554118906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46.616240438642762</v>
          </cell>
          <cell r="P10">
            <v>50.304862154437977</v>
          </cell>
          <cell r="Q10">
            <v>53.428237566584365</v>
          </cell>
          <cell r="R10">
            <v>54.089938873900245</v>
          </cell>
          <cell r="S10">
            <v>61.421647965065517</v>
          </cell>
          <cell r="T10">
            <v>60.405375415980949</v>
          </cell>
          <cell r="U10">
            <v>63.419317186486964</v>
          </cell>
          <cell r="V10">
            <v>64.920232191228934</v>
          </cell>
          <cell r="W10">
            <v>62.209307811628484</v>
          </cell>
          <cell r="X10">
            <v>61.082190448381709</v>
          </cell>
          <cell r="Y10">
            <v>60.44634832474982</v>
          </cell>
          <cell r="Z10">
            <v>56.520041318322619</v>
          </cell>
          <cell r="BB10">
            <v>-30.055145199297023</v>
          </cell>
          <cell r="BC10">
            <v>-45.408315085106345</v>
          </cell>
          <cell r="BD10">
            <v>-33.946503329341738</v>
          </cell>
          <cell r="BE10">
            <v>-44.122657542284799</v>
          </cell>
          <cell r="BF10">
            <v>-44.61245826907777</v>
          </cell>
          <cell r="BG10">
            <v>-54.524744081191258</v>
          </cell>
          <cell r="BH10">
            <v>-46.190747648436627</v>
          </cell>
          <cell r="BI10">
            <v>-67.332761637521969</v>
          </cell>
          <cell r="BJ10">
            <v>-74.865756680220983</v>
          </cell>
          <cell r="BK10">
            <v>-72.23240468808774</v>
          </cell>
          <cell r="BL10">
            <v>-83.798318768283977</v>
          </cell>
          <cell r="BM10">
            <v>-64.834100390466062</v>
          </cell>
          <cell r="BN10">
            <v>-61.764360709496515</v>
          </cell>
          <cell r="BO10">
            <v>-59.679543639283082</v>
          </cell>
          <cell r="BP10">
            <v>-52.341840349639</v>
          </cell>
          <cell r="BQ10">
            <v>-60.905203673784143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73.827375934393345</v>
          </cell>
          <cell r="P11">
            <v>80.211423067913501</v>
          </cell>
          <cell r="Q11">
            <v>84.123770143288482</v>
          </cell>
          <cell r="R11">
            <v>96.005193613620008</v>
          </cell>
          <cell r="S11">
            <v>101.16104127584958</v>
          </cell>
          <cell r="T11">
            <v>102.48145090664427</v>
          </cell>
          <cell r="U11">
            <v>103.60019776557989</v>
          </cell>
          <cell r="V11">
            <v>113.11134369441071</v>
          </cell>
          <cell r="W11">
            <v>107.04182303132596</v>
          </cell>
          <cell r="X11">
            <v>111.34305738487573</v>
          </cell>
          <cell r="Y11">
            <v>115.03027306234699</v>
          </cell>
          <cell r="Z11">
            <v>114.94448359870167</v>
          </cell>
          <cell r="BB11">
            <v>-0.39985770535543019</v>
          </cell>
          <cell r="BC11">
            <v>-0.57044308373977071</v>
          </cell>
          <cell r="BD11">
            <v>-0.29307349001254862</v>
          </cell>
          <cell r="BE11">
            <v>-0.13335664060592062</v>
          </cell>
          <cell r="BF11">
            <v>-0.39197820492591934</v>
          </cell>
          <cell r="BG11">
            <v>-0.44569915332179527</v>
          </cell>
          <cell r="BH11">
            <v>-0.33884404621096909</v>
          </cell>
          <cell r="BI11">
            <v>-0.52093283912566435</v>
          </cell>
          <cell r="BJ11">
            <v>-0.67704702569336184</v>
          </cell>
          <cell r="BK11">
            <v>-0.76216887174784675</v>
          </cell>
          <cell r="BL11">
            <v>-0.83859318566256669</v>
          </cell>
          <cell r="BM11">
            <v>0.13133429053643741</v>
          </cell>
          <cell r="BN11">
            <v>0.94218010191022306</v>
          </cell>
          <cell r="BO11">
            <v>3.2659631311337258</v>
          </cell>
          <cell r="BP11">
            <v>4.1758099907395101</v>
          </cell>
          <cell r="BQ11">
            <v>4.5718614979321712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C5" sqref="C5:T12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[1]Yallourn!I4</f>
        <v>101.20804817049437</v>
      </c>
      <c r="D5" s="4">
        <f>[1]Yallourn!J4</f>
        <v>83.023484925253172</v>
      </c>
      <c r="E5" s="4">
        <f>[1]Yallourn!K4</f>
        <v>85.672877689445514</v>
      </c>
      <c r="F5" s="4">
        <f>[1]Yallourn!L4</f>
        <v>103.20125372926137</v>
      </c>
      <c r="G5" s="4">
        <f>[1]Yallourn!M4</f>
        <v>101.3603811208465</v>
      </c>
      <c r="H5" s="4">
        <f>[1]Yallourn!N4</f>
        <v>99.840585943842612</v>
      </c>
      <c r="I5" s="4">
        <f>[1]Yallourn!O4</f>
        <v>110.87649635279293</v>
      </c>
      <c r="J5" s="4">
        <f>[1]Yallourn!P4</f>
        <v>118.57323823874388</v>
      </c>
      <c r="K5" s="4">
        <f>[1]Yallourn!Q4</f>
        <v>123.21801517659507</v>
      </c>
      <c r="L5" s="4">
        <f>[1]Yallourn!R4</f>
        <v>151.76261852028091</v>
      </c>
      <c r="M5" s="4">
        <f>[1]Yallourn!S4</f>
        <v>162.55094422691258</v>
      </c>
      <c r="N5" s="4">
        <f>[1]Yallourn!T4</f>
        <v>166.49575297148343</v>
      </c>
      <c r="O5" s="4">
        <f>[1]Yallourn!U4</f>
        <v>164.03877778781006</v>
      </c>
      <c r="P5" s="4">
        <f>[1]Yallourn!V4</f>
        <v>171.08408078602858</v>
      </c>
      <c r="Q5" s="4">
        <f>[1]Yallourn!W4</f>
        <v>159.28957796955345</v>
      </c>
      <c r="R5" s="4">
        <f>[1]Yallourn!X4</f>
        <v>160.27235515432565</v>
      </c>
      <c r="S5" s="4">
        <f>[1]Yallourn!Y4</f>
        <v>165.27311735236788</v>
      </c>
      <c r="T5" s="4">
        <f>[1]Yallourn!Z4</f>
        <v>161.60553861013742</v>
      </c>
    </row>
    <row r="6" spans="2:20" x14ac:dyDescent="0.3">
      <c r="B6" s="3">
        <v>0.95</v>
      </c>
      <c r="C6" s="4">
        <f>[1]Yallourn!I5</f>
        <v>81.430062874837049</v>
      </c>
      <c r="D6" s="4">
        <f>[1]Yallourn!J5</f>
        <v>68.049935234829817</v>
      </c>
      <c r="E6" s="4">
        <f>[1]Yallourn!K5</f>
        <v>65.70011638525429</v>
      </c>
      <c r="F6" s="4">
        <f>[1]Yallourn!L5</f>
        <v>83.404452148850524</v>
      </c>
      <c r="G6" s="4">
        <f>[1]Yallourn!M5</f>
        <v>83.2318179491254</v>
      </c>
      <c r="H6" s="4">
        <f>[1]Yallourn!N5</f>
        <v>82.431244534612603</v>
      </c>
      <c r="I6" s="4">
        <f>[1]Yallourn!O5</f>
        <v>89.551619454873261</v>
      </c>
      <c r="J6" s="4">
        <f>[1]Yallourn!P5</f>
        <v>97.754908830262266</v>
      </c>
      <c r="K6" s="4">
        <f>[1]Yallourn!Q5</f>
        <v>101.24081523380104</v>
      </c>
      <c r="L6" s="4">
        <f>[1]Yallourn!R5</f>
        <v>117.73980701906088</v>
      </c>
      <c r="M6" s="4">
        <f>[1]Yallourn!S5</f>
        <v>126.24670158827182</v>
      </c>
      <c r="N6" s="4">
        <f>[1]Yallourn!T5</f>
        <v>129.42699193302568</v>
      </c>
      <c r="O6" s="4">
        <f>[1]Yallourn!U5</f>
        <v>129.46807088823962</v>
      </c>
      <c r="P6" s="4">
        <f>[1]Yallourn!V5</f>
        <v>139.574648686713</v>
      </c>
      <c r="Q6" s="4">
        <f>[1]Yallourn!W5</f>
        <v>129.51133907877781</v>
      </c>
      <c r="R6" s="4">
        <f>[1]Yallourn!X5</f>
        <v>133.04434184908797</v>
      </c>
      <c r="S6" s="4">
        <f>[1]Yallourn!Y5</f>
        <v>136.43710845988281</v>
      </c>
      <c r="T6" s="4">
        <f>[1]Yallourn!Z5</f>
        <v>137.33062331948591</v>
      </c>
    </row>
    <row r="7" spans="2:20" x14ac:dyDescent="0.3">
      <c r="B7" s="5">
        <v>0.75</v>
      </c>
      <c r="C7" s="6">
        <f>[1]Yallourn!I6</f>
        <v>73.128478817265346</v>
      </c>
      <c r="D7" s="6">
        <f>[1]Yallourn!J6</f>
        <v>61.346919962387943</v>
      </c>
      <c r="E7" s="6">
        <f>[1]Yallourn!K6</f>
        <v>59.3000685359588</v>
      </c>
      <c r="F7" s="6">
        <f>[1]Yallourn!L6</f>
        <v>74.844742209256111</v>
      </c>
      <c r="G7" s="6">
        <f>[1]Yallourn!M6</f>
        <v>75.027625953375448</v>
      </c>
      <c r="H7" s="6">
        <f>[1]Yallourn!N6</f>
        <v>74.481455680875726</v>
      </c>
      <c r="I7" s="6">
        <f>[1]Yallourn!O6</f>
        <v>80.187215441449155</v>
      </c>
      <c r="J7" s="6">
        <f>[1]Yallourn!P6</f>
        <v>87.228298770282208</v>
      </c>
      <c r="K7" s="6">
        <f>[1]Yallourn!Q6</f>
        <v>91.205788488813454</v>
      </c>
      <c r="L7" s="6">
        <f>[1]Yallourn!R6</f>
        <v>104.59121436566167</v>
      </c>
      <c r="M7" s="6">
        <f>[1]Yallourn!S6</f>
        <v>111.01953681525305</v>
      </c>
      <c r="N7" s="6">
        <f>[1]Yallourn!T6</f>
        <v>112.87861815571161</v>
      </c>
      <c r="O7" s="6">
        <f>[1]Yallourn!U6</f>
        <v>114.03657836818682</v>
      </c>
      <c r="P7" s="6">
        <f>[1]Yallourn!V6</f>
        <v>125.06726580859346</v>
      </c>
      <c r="Q7" s="6">
        <f>[1]Yallourn!W6</f>
        <v>118.74054928433361</v>
      </c>
      <c r="R7" s="6">
        <f>[1]Yallourn!X6</f>
        <v>124.44661056869461</v>
      </c>
      <c r="S7" s="6">
        <f>[1]Yallourn!Y6</f>
        <v>129.04294185480802</v>
      </c>
      <c r="T7" s="6">
        <f>[1]Yallourn!Z6</f>
        <v>130.0931266538928</v>
      </c>
    </row>
    <row r="8" spans="2:20" x14ac:dyDescent="0.3">
      <c r="B8" s="7">
        <v>0.5</v>
      </c>
      <c r="C8" s="8">
        <f>[1]Yallourn!I7</f>
        <v>68.773225129745057</v>
      </c>
      <c r="D8" s="8">
        <f>[1]Yallourn!J7</f>
        <v>57.016264727537141</v>
      </c>
      <c r="E8" s="8">
        <f>[1]Yallourn!K7</f>
        <v>55.087489005463155</v>
      </c>
      <c r="F8" s="8">
        <f>[1]Yallourn!L7</f>
        <v>68.878499721480097</v>
      </c>
      <c r="G8" s="8">
        <f>[1]Yallourn!M7</f>
        <v>69.193926926811045</v>
      </c>
      <c r="H8" s="8">
        <f>[1]Yallourn!N7</f>
        <v>68.782884206896</v>
      </c>
      <c r="I8" s="8">
        <f>[1]Yallourn!O7</f>
        <v>73.249680440303877</v>
      </c>
      <c r="J8" s="8">
        <f>[1]Yallourn!P7</f>
        <v>79.534105769078593</v>
      </c>
      <c r="K8" s="8">
        <f>[1]Yallourn!Q7</f>
        <v>83.817987473665369</v>
      </c>
      <c r="L8" s="8">
        <f>[1]Yallourn!R7</f>
        <v>95.341421092061807</v>
      </c>
      <c r="M8" s="8">
        <f>[1]Yallourn!S7</f>
        <v>100.17618098944706</v>
      </c>
      <c r="N8" s="8">
        <f>[1]Yallourn!T7</f>
        <v>101.42851344303742</v>
      </c>
      <c r="O8" s="8">
        <f>[1]Yallourn!U7</f>
        <v>102.69037632807552</v>
      </c>
      <c r="P8" s="8">
        <f>[1]Yallourn!V7</f>
        <v>113.71497144810857</v>
      </c>
      <c r="Q8" s="8">
        <f>[1]Yallourn!W7</f>
        <v>109.06733720392525</v>
      </c>
      <c r="R8" s="8">
        <f>[1]Yallourn!X7</f>
        <v>116.25023299465559</v>
      </c>
      <c r="S8" s="8">
        <f>[1]Yallourn!Y7</f>
        <v>121.19744531884903</v>
      </c>
      <c r="T8" s="8">
        <f>[1]Yallourn!Z7</f>
        <v>121.98865599627833</v>
      </c>
    </row>
    <row r="9" spans="2:20" x14ac:dyDescent="0.3">
      <c r="B9" s="5">
        <v>0.25</v>
      </c>
      <c r="C9" s="6">
        <f>[1]Yallourn!I8</f>
        <v>64.943146414702241</v>
      </c>
      <c r="D9" s="6">
        <f>[1]Yallourn!J8</f>
        <v>52.99948536162961</v>
      </c>
      <c r="E9" s="6">
        <f>[1]Yallourn!K8</f>
        <v>51.194895829640373</v>
      </c>
      <c r="F9" s="6">
        <f>[1]Yallourn!L8</f>
        <v>63.585560856044047</v>
      </c>
      <c r="G9" s="6">
        <f>[1]Yallourn!M8</f>
        <v>63.841334665088084</v>
      </c>
      <c r="H9" s="6">
        <f>[1]Yallourn!N8</f>
        <v>63.366355956175866</v>
      </c>
      <c r="I9" s="6">
        <f>[1]Yallourn!O8</f>
        <v>66.954365669589919</v>
      </c>
      <c r="J9" s="6">
        <f>[1]Yallourn!P8</f>
        <v>72.665913650504621</v>
      </c>
      <c r="K9" s="6">
        <f>[1]Yallourn!Q8</f>
        <v>76.601068478294053</v>
      </c>
      <c r="L9" s="6">
        <f>[1]Yallourn!R8</f>
        <v>86.857518173280027</v>
      </c>
      <c r="M9" s="6">
        <f>[1]Yallourn!S8</f>
        <v>90.71391517676409</v>
      </c>
      <c r="N9" s="6">
        <f>[1]Yallourn!T8</f>
        <v>91.142823641977714</v>
      </c>
      <c r="O9" s="6">
        <f>[1]Yallourn!U8</f>
        <v>92.548499800520105</v>
      </c>
      <c r="P9" s="6">
        <f>[1]Yallourn!V8</f>
        <v>100.88219701478359</v>
      </c>
      <c r="Q9" s="6">
        <f>[1]Yallourn!W8</f>
        <v>96.029064153295394</v>
      </c>
      <c r="R9" s="6">
        <f>[1]Yallourn!X8</f>
        <v>99.749342339630289</v>
      </c>
      <c r="S9" s="6">
        <f>[1]Yallourn!Y8</f>
        <v>102.89003027665558</v>
      </c>
      <c r="T9" s="6">
        <f>[1]Yallourn!Z8</f>
        <v>102.28287694275267</v>
      </c>
    </row>
    <row r="10" spans="2:20" x14ac:dyDescent="0.3">
      <c r="B10" s="3">
        <v>0.05</v>
      </c>
      <c r="C10" s="4">
        <f>[1]Yallourn!I9</f>
        <v>59.230195861869291</v>
      </c>
      <c r="D10" s="4">
        <f>[1]Yallourn!J9</f>
        <v>47.832877911962399</v>
      </c>
      <c r="E10" s="4">
        <f>[1]Yallourn!K9</f>
        <v>46.211916426806496</v>
      </c>
      <c r="F10" s="4">
        <f>[1]Yallourn!L9</f>
        <v>57.287346442576968</v>
      </c>
      <c r="G10" s="4">
        <f>[1]Yallourn!M9</f>
        <v>57.450275978970815</v>
      </c>
      <c r="H10" s="4">
        <f>[1]Yallourn!N9</f>
        <v>56.685436110959607</v>
      </c>
      <c r="I10" s="4">
        <f>[1]Yallourn!O9</f>
        <v>59.707171887327398</v>
      </c>
      <c r="J10" s="4">
        <f>[1]Yallourn!P9</f>
        <v>64.587903598684335</v>
      </c>
      <c r="K10" s="4">
        <f>[1]Yallourn!Q9</f>
        <v>67.990882067319902</v>
      </c>
      <c r="L10" s="4">
        <f>[1]Yallourn!R9</f>
        <v>75.838932678252107</v>
      </c>
      <c r="M10" s="4">
        <f>[1]Yallourn!S9</f>
        <v>78.321185664643451</v>
      </c>
      <c r="N10" s="4">
        <f>[1]Yallourn!T9</f>
        <v>79.420363652546484</v>
      </c>
      <c r="O10" s="4">
        <f>[1]Yallourn!U9</f>
        <v>80.162821815424735</v>
      </c>
      <c r="P10" s="4">
        <f>[1]Yallourn!V9</f>
        <v>85.325953493800284</v>
      </c>
      <c r="Q10" s="4">
        <f>[1]Yallourn!W9</f>
        <v>78.919372052094701</v>
      </c>
      <c r="R10" s="4">
        <f>[1]Yallourn!X9</f>
        <v>76.901159217818602</v>
      </c>
      <c r="S10" s="4">
        <f>[1]Yallourn!Y9</f>
        <v>77.673180965423569</v>
      </c>
      <c r="T10" s="4">
        <f>[1]Yallourn!Z9</f>
        <v>74.70579290818165</v>
      </c>
    </row>
    <row r="11" spans="2:20" x14ac:dyDescent="0.3">
      <c r="B11" s="3">
        <v>0</v>
      </c>
      <c r="C11" s="4">
        <f>[1]Yallourn!I10</f>
        <v>46.440214040396192</v>
      </c>
      <c r="D11" s="4">
        <f>[1]Yallourn!J10</f>
        <v>38.78032319460722</v>
      </c>
      <c r="E11" s="4">
        <f>[1]Yallourn!K10</f>
        <v>37.38873755368855</v>
      </c>
      <c r="F11" s="4">
        <f>[1]Yallourn!L10</f>
        <v>45.090946302070847</v>
      </c>
      <c r="G11" s="4">
        <f>[1]Yallourn!M10</f>
        <v>45.83605871503331</v>
      </c>
      <c r="H11" s="4">
        <f>[1]Yallourn!N10</f>
        <v>46.785191426574286</v>
      </c>
      <c r="I11" s="4">
        <f>[1]Yallourn!O10</f>
        <v>46.616240438642762</v>
      </c>
      <c r="J11" s="4">
        <f>[1]Yallourn!P10</f>
        <v>50.304862154437977</v>
      </c>
      <c r="K11" s="4">
        <f>[1]Yallourn!Q10</f>
        <v>53.428237566584365</v>
      </c>
      <c r="L11" s="4">
        <f>[1]Yallourn!R10</f>
        <v>54.089938873900245</v>
      </c>
      <c r="M11" s="4">
        <f>[1]Yallourn!S10</f>
        <v>61.421647965065517</v>
      </c>
      <c r="N11" s="4">
        <f>[1]Yallourn!T10</f>
        <v>60.405375415980949</v>
      </c>
      <c r="O11" s="4">
        <f>[1]Yallourn!U10</f>
        <v>63.419317186486964</v>
      </c>
      <c r="P11" s="4">
        <f>[1]Yallourn!V10</f>
        <v>64.920232191228934</v>
      </c>
      <c r="Q11" s="4">
        <f>[1]Yallourn!W10</f>
        <v>62.209307811628484</v>
      </c>
      <c r="R11" s="4">
        <f>[1]Yallourn!X10</f>
        <v>61.082190448381709</v>
      </c>
      <c r="S11" s="4">
        <f>[1]Yallourn!Y10</f>
        <v>60.44634832474982</v>
      </c>
      <c r="T11" s="4">
        <f>[1]Yallourn!Z10</f>
        <v>56.520041318322619</v>
      </c>
    </row>
    <row r="12" spans="2:20" x14ac:dyDescent="0.3">
      <c r="B12" s="9" t="s">
        <v>19</v>
      </c>
      <c r="C12" s="6">
        <f>[1]Yallourn!I11</f>
        <v>69.328048122688358</v>
      </c>
      <c r="D12" s="6">
        <f>[1]Yallourn!J11</f>
        <v>57.373235474775356</v>
      </c>
      <c r="E12" s="6">
        <f>[1]Yallourn!K11</f>
        <v>55.448094987366595</v>
      </c>
      <c r="F12" s="6">
        <f>[1]Yallourn!L11</f>
        <v>69.489138924098683</v>
      </c>
      <c r="G12" s="6">
        <f>[1]Yallourn!M11</f>
        <v>69.624151600726478</v>
      </c>
      <c r="H12" s="6">
        <f>[1]Yallourn!N11</f>
        <v>69.115572104379211</v>
      </c>
      <c r="I12" s="6">
        <f>[1]Yallourn!O11</f>
        <v>73.827375934393345</v>
      </c>
      <c r="J12" s="6">
        <f>[1]Yallourn!P11</f>
        <v>80.211423067913501</v>
      </c>
      <c r="K12" s="6">
        <f>[1]Yallourn!Q11</f>
        <v>84.123770143288482</v>
      </c>
      <c r="L12" s="6">
        <f>[1]Yallourn!R11</f>
        <v>96.005193613620008</v>
      </c>
      <c r="M12" s="6">
        <f>[1]Yallourn!S11</f>
        <v>101.16104127584958</v>
      </c>
      <c r="N12" s="6">
        <f>[1]Yallourn!T11</f>
        <v>102.48145090664427</v>
      </c>
      <c r="O12" s="6">
        <f>[1]Yallourn!U11</f>
        <v>103.60019776557989</v>
      </c>
      <c r="P12" s="6">
        <f>[1]Yallourn!V11</f>
        <v>113.11134369441071</v>
      </c>
      <c r="Q12" s="6">
        <f>[1]Yallourn!W11</f>
        <v>107.04182303132596</v>
      </c>
      <c r="R12" s="6">
        <f>[1]Yallourn!X11</f>
        <v>111.34305738487573</v>
      </c>
      <c r="S12" s="6">
        <f>[1]Yallourn!Y11</f>
        <v>115.03027306234699</v>
      </c>
      <c r="T12" s="6">
        <f>[1]Yallourn!Z11</f>
        <v>114.94448359870167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150.30709017113821</v>
      </c>
      <c r="Q17" s="18">
        <f>Q5/P5*P17</f>
        <v>139.94494899345102</v>
      </c>
      <c r="R17" s="18">
        <f>R5/Q5*Q17</f>
        <v>140.80837461581763</v>
      </c>
      <c r="S17" s="18">
        <f>S5/R5*R17</f>
        <v>145.20182847296303</v>
      </c>
      <c r="T17" s="18">
        <f>T5/S5*S17</f>
        <v>141.97965206598548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126.93367169333054</v>
      </c>
      <c r="Q18" s="18">
        <f t="shared" si="0"/>
        <v>117.78177448319207</v>
      </c>
      <c r="R18" s="18">
        <f t="shared" si="0"/>
        <v>120.99480075950946</v>
      </c>
      <c r="S18" s="18">
        <f t="shared" si="0"/>
        <v>124.08029176492384</v>
      </c>
      <c r="T18" s="18">
        <f t="shared" si="0"/>
        <v>124.89288289740483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115.14741068280799</v>
      </c>
      <c r="Q19" s="70">
        <f t="shared" si="0"/>
        <v>109.32250501158639</v>
      </c>
      <c r="R19" s="70">
        <f t="shared" si="0"/>
        <v>114.57598343252778</v>
      </c>
      <c r="S19" s="70">
        <f t="shared" si="0"/>
        <v>118.80775137607847</v>
      </c>
      <c r="T19" s="70">
        <f t="shared" si="0"/>
        <v>119.77463955078379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105.94768342007931</v>
      </c>
      <c r="Q20" s="72">
        <f t="shared" si="0"/>
        <v>101.61750529766952</v>
      </c>
      <c r="R20" s="72">
        <f t="shared" si="0"/>
        <v>108.30977421867954</v>
      </c>
      <c r="S20" s="72">
        <f t="shared" si="0"/>
        <v>112.91906777484725</v>
      </c>
      <c r="T20" s="72">
        <f t="shared" si="0"/>
        <v>113.65623489807973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94.360258587509676</v>
      </c>
      <c r="Q21" s="70">
        <f t="shared" si="0"/>
        <v>89.820876166025954</v>
      </c>
      <c r="R21" s="70">
        <f t="shared" si="0"/>
        <v>93.30064189345741</v>
      </c>
      <c r="S21" s="70">
        <f t="shared" si="0"/>
        <v>96.238287331898348</v>
      </c>
      <c r="T21" s="70">
        <f t="shared" si="0"/>
        <v>95.670385885610941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80.746303959583344</v>
      </c>
      <c r="Q22" s="18">
        <f t="shared" si="0"/>
        <v>74.683579181812519</v>
      </c>
      <c r="R22" s="18">
        <f t="shared" si="0"/>
        <v>72.773688693645497</v>
      </c>
      <c r="S22" s="18">
        <f t="shared" si="0"/>
        <v>73.504274173713384</v>
      </c>
      <c r="T22" s="18">
        <f t="shared" si="0"/>
        <v>70.696152984027492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63.643461876757549</v>
      </c>
      <c r="Q23" s="18">
        <f t="shared" si="0"/>
        <v>60.98585258331476</v>
      </c>
      <c r="R23" s="18">
        <f t="shared" si="0"/>
        <v>59.880901961340257</v>
      </c>
      <c r="S23" s="18">
        <f t="shared" si="0"/>
        <v>59.257564789103988</v>
      </c>
      <c r="T23" s="18">
        <f t="shared" si="0"/>
        <v>55.408475501438801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104.8936818582703</v>
      </c>
      <c r="Q24" s="18">
        <f t="shared" si="0"/>
        <v>99.265118456302076</v>
      </c>
      <c r="R24" s="18">
        <f t="shared" si="0"/>
        <v>103.25386346757195</v>
      </c>
      <c r="S24" s="18">
        <f t="shared" si="0"/>
        <v>106.67319892574146</v>
      </c>
      <c r="T24" s="18">
        <f t="shared" si="0"/>
        <v>106.59364215970466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-1.2296668343301009E-2</v>
      </c>
      <c r="J29" s="14">
        <f t="shared" si="1"/>
        <v>3.5041344427464427E-2</v>
      </c>
      <c r="K29" s="14">
        <f t="shared" si="1"/>
        <v>9.482915886573573E-2</v>
      </c>
      <c r="L29" s="14">
        <f t="shared" si="1"/>
        <v>0.23306165836701065</v>
      </c>
      <c r="M29" s="14">
        <f t="shared" si="1"/>
        <v>0.27792989160035497</v>
      </c>
      <c r="N29" s="14">
        <f t="shared" si="1"/>
        <v>0.17248507312010042</v>
      </c>
      <c r="O29" s="14">
        <f t="shared" si="1"/>
        <v>0.13823027637108742</v>
      </c>
      <c r="P29" s="14">
        <f t="shared" ref="P29:T36" si="2">P5/P17-1</f>
        <v>0.1382302763710872</v>
      </c>
      <c r="Q29" s="14">
        <f t="shared" si="2"/>
        <v>0.1382302763710872</v>
      </c>
      <c r="R29" s="14">
        <f t="shared" si="2"/>
        <v>0.13823027637108698</v>
      </c>
      <c r="S29" s="14">
        <f t="shared" si="2"/>
        <v>0.13823027637108698</v>
      </c>
      <c r="T29" s="14">
        <f t="shared" si="2"/>
        <v>0.13823027637108698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-1.7143620465011056E-3</v>
      </c>
      <c r="J30" s="14">
        <f t="shared" si="3"/>
        <v>3.4665971190082967E-2</v>
      </c>
      <c r="K30" s="14">
        <f t="shared" si="3"/>
        <v>8.5208996329442455E-2</v>
      </c>
      <c r="L30" s="14">
        <f t="shared" si="3"/>
        <v>0.17938084526767284</v>
      </c>
      <c r="M30" s="14">
        <f t="shared" si="3"/>
        <v>0.1962091580856371</v>
      </c>
      <c r="N30" s="14">
        <f t="shared" si="3"/>
        <v>0.10055759620989946</v>
      </c>
      <c r="O30" s="14">
        <f t="shared" si="3"/>
        <v>9.9587263369508738E-2</v>
      </c>
      <c r="P30" s="14">
        <f t="shared" si="2"/>
        <v>9.9587263369508738E-2</v>
      </c>
      <c r="Q30" s="14">
        <f t="shared" si="2"/>
        <v>9.9587263369508738E-2</v>
      </c>
      <c r="R30" s="14">
        <f t="shared" si="2"/>
        <v>9.9587263369508738E-2</v>
      </c>
      <c r="S30" s="14">
        <f t="shared" si="2"/>
        <v>9.9587263369508738E-2</v>
      </c>
      <c r="T30" s="14">
        <f t="shared" si="2"/>
        <v>9.9587263369508738E-2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-8.9215222351057832E-5</v>
      </c>
      <c r="J31" s="46">
        <f t="shared" si="3"/>
        <v>3.0127716838079577E-2</v>
      </c>
      <c r="K31" s="46">
        <f t="shared" si="3"/>
        <v>7.8607273467271588E-2</v>
      </c>
      <c r="L31" s="46">
        <f t="shared" si="3"/>
        <v>0.16097032866313943</v>
      </c>
      <c r="M31" s="46">
        <f t="shared" si="3"/>
        <v>0.16724132302228423</v>
      </c>
      <c r="N31" s="46">
        <f t="shared" si="3"/>
        <v>8.4252077936352032E-2</v>
      </c>
      <c r="O31" s="46">
        <f t="shared" si="3"/>
        <v>8.6149181010342524E-2</v>
      </c>
      <c r="P31" s="46">
        <f t="shared" si="2"/>
        <v>8.6149181010342524E-2</v>
      </c>
      <c r="Q31" s="46">
        <f t="shared" si="2"/>
        <v>8.6149181010342524E-2</v>
      </c>
      <c r="R31" s="46">
        <f t="shared" si="2"/>
        <v>8.6149181010342524E-2</v>
      </c>
      <c r="S31" s="46">
        <f t="shared" si="2"/>
        <v>8.6149181010342524E-2</v>
      </c>
      <c r="T31" s="46">
        <f t="shared" si="2"/>
        <v>8.6149181010342524E-2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2.0236865754741373E-4</v>
      </c>
      <c r="J32" s="41">
        <f t="shared" si="3"/>
        <v>3.0578586411738051E-2</v>
      </c>
      <c r="K32" s="41">
        <f t="shared" si="3"/>
        <v>7.7161056442337506E-2</v>
      </c>
      <c r="L32" s="41">
        <f t="shared" si="3"/>
        <v>0.1534018270737918</v>
      </c>
      <c r="M32" s="41">
        <f t="shared" si="3"/>
        <v>0.14774735384707727</v>
      </c>
      <c r="N32" s="41">
        <f t="shared" si="3"/>
        <v>7.7976067592560261E-2</v>
      </c>
      <c r="O32" s="41">
        <f t="shared" si="3"/>
        <v>7.3312485722148102E-2</v>
      </c>
      <c r="P32" s="41">
        <f t="shared" si="2"/>
        <v>7.3312485722148324E-2</v>
      </c>
      <c r="Q32" s="41">
        <f t="shared" si="2"/>
        <v>7.3312485722148324E-2</v>
      </c>
      <c r="R32" s="41">
        <f t="shared" si="2"/>
        <v>7.3312485722148324E-2</v>
      </c>
      <c r="S32" s="41">
        <f t="shared" si="2"/>
        <v>7.3312485722148324E-2</v>
      </c>
      <c r="T32" s="41">
        <f t="shared" si="2"/>
        <v>7.3312485722148324E-2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-9.3178606200894354E-4</v>
      </c>
      <c r="J33" s="46">
        <f t="shared" si="3"/>
        <v>2.9368639983558431E-2</v>
      </c>
      <c r="K33" s="46">
        <f t="shared" si="3"/>
        <v>7.2943230879386034E-2</v>
      </c>
      <c r="L33" s="46">
        <f t="shared" si="3"/>
        <v>0.14979808689735519</v>
      </c>
      <c r="M33" s="46">
        <f t="shared" si="3"/>
        <v>0.13995924016424333</v>
      </c>
      <c r="N33" s="46">
        <f t="shared" si="3"/>
        <v>7.0359960885012951E-2</v>
      </c>
      <c r="O33" s="46">
        <f t="shared" si="3"/>
        <v>6.91174285117655E-2</v>
      </c>
      <c r="P33" s="46">
        <f t="shared" si="2"/>
        <v>6.91174285117655E-2</v>
      </c>
      <c r="Q33" s="46">
        <f t="shared" si="2"/>
        <v>6.91174285117655E-2</v>
      </c>
      <c r="R33" s="46">
        <f t="shared" si="2"/>
        <v>6.91174285117655E-2</v>
      </c>
      <c r="S33" s="46">
        <f t="shared" si="2"/>
        <v>6.91174285117655E-2</v>
      </c>
      <c r="T33" s="46">
        <f t="shared" si="2"/>
        <v>6.91174285117655E-2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-7.8700933925335281E-4</v>
      </c>
      <c r="J34" s="14">
        <f t="shared" si="3"/>
        <v>2.8869226599185005E-2</v>
      </c>
      <c r="K34" s="14">
        <f t="shared" si="3"/>
        <v>6.8654680191276851E-2</v>
      </c>
      <c r="L34" s="14">
        <f t="shared" si="3"/>
        <v>0.13373570571843341</v>
      </c>
      <c r="M34" s="14">
        <f t="shared" si="3"/>
        <v>0.11331213255382933</v>
      </c>
      <c r="N34" s="14">
        <f t="shared" si="3"/>
        <v>5.7183215608713978E-2</v>
      </c>
      <c r="O34" s="14">
        <f t="shared" si="3"/>
        <v>5.6716522114860446E-2</v>
      </c>
      <c r="P34" s="14">
        <f t="shared" si="2"/>
        <v>5.6716522114860224E-2</v>
      </c>
      <c r="Q34" s="14">
        <f t="shared" si="2"/>
        <v>5.6716522114860224E-2</v>
      </c>
      <c r="R34" s="14">
        <f t="shared" si="2"/>
        <v>5.6716522114860224E-2</v>
      </c>
      <c r="S34" s="14">
        <f t="shared" si="2"/>
        <v>5.6716522114860446E-2</v>
      </c>
      <c r="T34" s="14">
        <f t="shared" si="2"/>
        <v>5.6716522114860446E-2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-3.1757584217644297E-3</v>
      </c>
      <c r="J35" s="14">
        <f t="shared" si="3"/>
        <v>1.2877974627187871E-3</v>
      </c>
      <c r="K35" s="14">
        <f t="shared" si="3"/>
        <v>4.4628060385762947E-2</v>
      </c>
      <c r="L35" s="14">
        <f t="shared" si="3"/>
        <v>3.8630529898225019E-2</v>
      </c>
      <c r="M35" s="14">
        <f t="shared" si="3"/>
        <v>7.8019298257848924E-2</v>
      </c>
      <c r="N35" s="14">
        <f t="shared" si="3"/>
        <v>2.2611158285248401E-3</v>
      </c>
      <c r="O35" s="14">
        <f t="shared" si="3"/>
        <v>2.0061295800404277E-2</v>
      </c>
      <c r="P35" s="14">
        <f t="shared" si="2"/>
        <v>2.0061295800404277E-2</v>
      </c>
      <c r="Q35" s="14">
        <f t="shared" si="2"/>
        <v>2.0061295800404277E-2</v>
      </c>
      <c r="R35" s="14">
        <f t="shared" si="2"/>
        <v>2.0061295800404277E-2</v>
      </c>
      <c r="S35" s="14">
        <f t="shared" si="2"/>
        <v>2.0061295800404277E-2</v>
      </c>
      <c r="T35" s="14">
        <f t="shared" si="2"/>
        <v>2.0061295800404277E-2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-1.6010555269918569E-4</v>
      </c>
      <c r="J36" s="14">
        <f t="shared" si="3"/>
        <v>3.1184545808336184E-2</v>
      </c>
      <c r="K36" s="14">
        <f t="shared" si="3"/>
        <v>7.7318635456636198E-2</v>
      </c>
      <c r="L36" s="14">
        <f t="shared" si="3"/>
        <v>0.15698530974020852</v>
      </c>
      <c r="M36" s="14">
        <f t="shared" si="3"/>
        <v>0.15561289577891579</v>
      </c>
      <c r="N36" s="14">
        <f t="shared" si="3"/>
        <v>7.884458882243206E-2</v>
      </c>
      <c r="O36" s="14">
        <f t="shared" si="3"/>
        <v>7.8342772324875742E-2</v>
      </c>
      <c r="P36" s="14">
        <f t="shared" si="2"/>
        <v>7.8342772324875742E-2</v>
      </c>
      <c r="Q36" s="14">
        <f t="shared" si="2"/>
        <v>7.8342772324875742E-2</v>
      </c>
      <c r="R36" s="14">
        <f t="shared" si="2"/>
        <v>7.8342772324875742E-2</v>
      </c>
      <c r="S36" s="14">
        <f t="shared" si="2"/>
        <v>7.8342772324875742E-2</v>
      </c>
      <c r="T36" s="14">
        <f t="shared" si="2"/>
        <v>7.8342772324875742E-2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344623558.61572927</v>
      </c>
      <c r="Q17" s="19">
        <f>'Spot Prices'!Q17/'Spot Prices'!P17*WindFarmRevenue!P17</f>
        <v>320865278.39443564</v>
      </c>
      <c r="R17" s="19">
        <f>'Spot Prices'!R17/'Spot Prices'!Q17*WindFarmRevenue!Q17</f>
        <v>322844937.57246363</v>
      </c>
      <c r="S17" s="19">
        <f>'Spot Prices'!S17/'Spot Prices'!R17*WindFarmRevenue!R17</f>
        <v>332918232.85839808</v>
      </c>
      <c r="T17" s="19">
        <f>'Spot Prices'!T17/'Spot Prices'!S17*WindFarmRevenue!S17</f>
        <v>325530438.31992412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301127382.60346073</v>
      </c>
      <c r="Q18" s="19">
        <f>'Spot Prices'!Q18/'Spot Prices'!P18*WindFarmRevenue!P18</f>
        <v>279416146.99528354</v>
      </c>
      <c r="R18" s="19">
        <f>'Spot Prices'!R18/'Spot Prices'!Q18*WindFarmRevenue!Q18</f>
        <v>287038475.88498223</v>
      </c>
      <c r="S18" s="19">
        <f>'Spot Prices'!S18/'Spot Prices'!R18*WindFarmRevenue!R18</f>
        <v>294358250.20579213</v>
      </c>
      <c r="T18" s="19">
        <f>'Spot Prices'!T18/'Spot Prices'!S18*WindFarmRevenue!S18</f>
        <v>296285977.00662053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275218841.93064374</v>
      </c>
      <c r="Q19" s="49">
        <f>'Spot Prices'!Q19/'Spot Prices'!P19*WindFarmRevenue!P19</f>
        <v>261296481.16123915</v>
      </c>
      <c r="R19" s="49">
        <f>'Spot Prices'!R19/'Spot Prices'!Q19*WindFarmRevenue!Q19</f>
        <v>273853048.7691896</v>
      </c>
      <c r="S19" s="49">
        <f>'Spot Prices'!S19/'Spot Prices'!R19*WindFarmRevenue!R19</f>
        <v>283967581.66087133</v>
      </c>
      <c r="T19" s="49">
        <f>'Spot Prices'!T19/'Spot Prices'!S19*WindFarmRevenue!S19</f>
        <v>286278583.20351011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254463440.46442515</v>
      </c>
      <c r="Q20" s="40">
        <f>'Spot Prices'!Q20/'Spot Prices'!P20*WindFarmRevenue!P20</f>
        <v>244063288.35837775</v>
      </c>
      <c r="R20" s="40">
        <f>'Spot Prices'!R20/'Spot Prices'!Q20*WindFarmRevenue!Q20</f>
        <v>260136672.11893868</v>
      </c>
      <c r="S20" s="40">
        <f>'Spot Prices'!S20/'Spot Prices'!R20*WindFarmRevenue!R20</f>
        <v>271207199.18051153</v>
      </c>
      <c r="T20" s="40">
        <f>'Spot Prices'!T20/'Spot Prices'!S20*WindFarmRevenue!S20</f>
        <v>272977715.30997932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228130160.25008494</v>
      </c>
      <c r="Q21" s="49">
        <f>'Spot Prices'!Q21/'Spot Prices'!P21*WindFarmRevenue!P21</f>
        <v>217155518.43846768</v>
      </c>
      <c r="R21" s="49">
        <f>'Spot Prices'!R21/'Spot Prices'!Q21*WindFarmRevenue!Q21</f>
        <v>225568377.0392682</v>
      </c>
      <c r="S21" s="49">
        <f>'Spot Prices'!S21/'Spot Prices'!R21*WindFarmRevenue!R21</f>
        <v>232670578.0575915</v>
      </c>
      <c r="T21" s="49">
        <f>'Spot Prices'!T21/'Spot Prices'!S21*WindFarmRevenue!S21</f>
        <v>231297590.63802382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197311151.00648767</v>
      </c>
      <c r="Q22" s="19">
        <f>'Spot Prices'!Q22/'Spot Prices'!P22*WindFarmRevenue!P22</f>
        <v>182496315.58397371</v>
      </c>
      <c r="R22" s="19">
        <f>'Spot Prices'!R22/'Spot Prices'!Q22*WindFarmRevenue!Q22</f>
        <v>177829319.42393643</v>
      </c>
      <c r="S22" s="19">
        <f>'Spot Prices'!S22/'Spot Prices'!R22*WindFarmRevenue!R22</f>
        <v>179614573.42210057</v>
      </c>
      <c r="T22" s="19">
        <f>'Spot Prices'!T22/'Spot Prices'!S22*WindFarmRevenue!S22</f>
        <v>172752666.47488022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163118313.17843151</v>
      </c>
      <c r="Q23" s="19">
        <f>'Spot Prices'!Q23/'Spot Prices'!P23*WindFarmRevenue!P23</f>
        <v>156306855.53219014</v>
      </c>
      <c r="R23" s="19">
        <f>'Spot Prices'!R23/'Spot Prices'!Q23*WindFarmRevenue!Q23</f>
        <v>153474864.99793917</v>
      </c>
      <c r="S23" s="19">
        <f>'Spot Prices'!S23/'Spot Prices'!R23*WindFarmRevenue!R23</f>
        <v>151877250.64638978</v>
      </c>
      <c r="T23" s="19">
        <f>'Spot Prices'!T23/'Spot Prices'!S23*WindFarmRevenue!S23</f>
        <v>142012027.52114668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251814223.03999662</v>
      </c>
      <c r="Q24" s="49">
        <f>'Spot Prices'!Q24/'Spot Prices'!P24*WindFarmRevenue!P24</f>
        <v>238301947.61226326</v>
      </c>
      <c r="R24" s="49">
        <f>'Spot Prices'!R24/'Spot Prices'!Q24*WindFarmRevenue!Q24</f>
        <v>247877574.17168498</v>
      </c>
      <c r="S24" s="49">
        <f>'Spot Prices'!S24/'Spot Prices'!R24*WindFarmRevenue!R24</f>
        <v>256086241.14245141</v>
      </c>
      <c r="T24" s="49">
        <f>'Spot Prices'!T24/'Spot Prices'!S24*WindFarmRevenue!S24</f>
        <v>255895252.27761012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249208497.49055055</v>
      </c>
      <c r="J28" s="20">
        <f t="shared" si="4"/>
        <v>281793631.25268602</v>
      </c>
      <c r="K28" s="20">
        <f t="shared" si="4"/>
        <v>284416004.32905626</v>
      </c>
      <c r="L28" s="20">
        <f t="shared" si="4"/>
        <v>347829797.67465371</v>
      </c>
      <c r="M28" s="20">
        <f t="shared" si="4"/>
        <v>364155822.99394929</v>
      </c>
      <c r="N28" s="20">
        <f t="shared" si="4"/>
        <v>387935153.31618387</v>
      </c>
      <c r="O28" s="20">
        <f t="shared" si="4"/>
        <v>376107522.85766155</v>
      </c>
      <c r="P28" s="21">
        <f>(O28*'Spot Prices'!P5/'Spot Prices'!O5)*($E$26)</f>
        <v>392260968.36716914</v>
      </c>
      <c r="Q28" s="21">
        <f>(P28*'Spot Prices'!Q5/'Spot Prices'!P5)*($E$26)</f>
        <v>365218574.50478435</v>
      </c>
      <c r="R28" s="21">
        <f>(Q28*'Spot Prices'!R5/'Spot Prices'!Q5)*($E$26)</f>
        <v>367471882.51811171</v>
      </c>
      <c r="S28" s="21">
        <f>(R28*'Spot Prices'!S5/'Spot Prices'!R5)*($E$26)</f>
        <v>378937612.19538844</v>
      </c>
      <c r="T28" s="21">
        <f>(S28*'Spot Prices'!T5/'Spot Prices'!S5)*($E$26)</f>
        <v>370528600.77608842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209663847.38943866</v>
      </c>
      <c r="J29" s="20">
        <f t="shared" si="5"/>
        <v>230761751.76238963</v>
      </c>
      <c r="K29" s="20">
        <f t="shared" si="5"/>
        <v>240549172.44470108</v>
      </c>
      <c r="L29" s="20">
        <f t="shared" si="5"/>
        <v>277125526.79362482</v>
      </c>
      <c r="M29" s="20">
        <f t="shared" si="5"/>
        <v>297210520.8511495</v>
      </c>
      <c r="N29" s="20">
        <f t="shared" si="5"/>
        <v>305930958.61986387</v>
      </c>
      <c r="O29" s="20">
        <f t="shared" si="5"/>
        <v>307139790.38978171</v>
      </c>
      <c r="P29" s="21">
        <f>(O29*'Spot Prices'!P6/'Spot Prices'!O6)*($E$26)</f>
        <v>331115834.56256241</v>
      </c>
      <c r="Q29" s="21">
        <f>(P29*'Spot Prices'!Q6/'Spot Prices'!P6)*($E$26)</f>
        <v>307242436.41579622</v>
      </c>
      <c r="R29" s="21">
        <f>(Q29*'Spot Prices'!R6/'Spot Prices'!Q6)*($E$26)</f>
        <v>315623852.18012232</v>
      </c>
      <c r="S29" s="21">
        <f>(R29*'Spot Prices'!S6/'Spot Prices'!R6)*($E$26)</f>
        <v>323672582.79402411</v>
      </c>
      <c r="T29" s="21">
        <f>(S29*'Spot Prices'!T6/'Spot Prices'!S6)*($E$26)</f>
        <v>325792286.63147104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188908362.79468626</v>
      </c>
      <c r="J30" s="51">
        <f t="shared" si="6"/>
        <v>206256143.74080917</v>
      </c>
      <c r="K30" s="51">
        <f t="shared" si="6"/>
        <v>217159315.20154554</v>
      </c>
      <c r="L30" s="51">
        <f t="shared" si="6"/>
        <v>247151056.72852162</v>
      </c>
      <c r="M30" s="51">
        <f t="shared" si="6"/>
        <v>263381372.97512582</v>
      </c>
      <c r="N30" s="51">
        <f t="shared" si="6"/>
        <v>268594714.42425591</v>
      </c>
      <c r="O30" s="51">
        <f t="shared" si="6"/>
        <v>272563793.22918981</v>
      </c>
      <c r="P30" s="52">
        <f>(O30*'Spot Prices'!P7/'Spot Prices'!O7)*($E$26)</f>
        <v>298928719.76158363</v>
      </c>
      <c r="Q30" s="52">
        <f>(P30*'Spot Prices'!Q7/'Spot Prices'!P7)*($E$26)</f>
        <v>283806959.01416427</v>
      </c>
      <c r="R30" s="52">
        <f>(Q30*'Spot Prices'!R7/'Spot Prices'!Q7)*($E$26)</f>
        <v>297445264.63784063</v>
      </c>
      <c r="S30" s="52">
        <f>(R30*'Spot Prices'!S7/'Spot Prices'!R7)*($E$26)</f>
        <v>308431156.25444287</v>
      </c>
      <c r="T30" s="52">
        <f>(S30*'Spot Prices'!T7/'Spot Prices'!S7)*($E$26)</f>
        <v>310941248.68729365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173061120.86075142</v>
      </c>
      <c r="J31" s="43">
        <f t="shared" si="7"/>
        <v>188546829.58577561</v>
      </c>
      <c r="K31" s="43">
        <f t="shared" si="7"/>
        <v>200163832.25865704</v>
      </c>
      <c r="L31" s="43">
        <f t="shared" si="7"/>
        <v>226097497.76457709</v>
      </c>
      <c r="M31" s="43">
        <f t="shared" si="7"/>
        <v>238291319.24962083</v>
      </c>
      <c r="N31" s="43">
        <f t="shared" si="7"/>
        <v>242510573.04750431</v>
      </c>
      <c r="O31" s="43">
        <f t="shared" si="7"/>
        <v>246640092.7278443</v>
      </c>
      <c r="P31" s="44">
        <f>(O31*'Spot Prices'!P8/'Spot Prices'!O8)*($E$26)</f>
        <v>273118787.81028205</v>
      </c>
      <c r="Q31" s="44">
        <f>(P31*'Spot Prices'!Q8/'Spot Prices'!P8)*($E$26)</f>
        <v>261956174.70145187</v>
      </c>
      <c r="R31" s="44">
        <f>(Q31*'Spot Prices'!R8/'Spot Prices'!Q8)*($E$26)</f>
        <v>279207938.17946553</v>
      </c>
      <c r="S31" s="44">
        <f>(R31*'Spot Prices'!S8/'Spot Prices'!R8)*($E$26)</f>
        <v>291090073.0981766</v>
      </c>
      <c r="T31" s="44">
        <f>(S31*'Spot Prices'!T8/'Spot Prices'!S8)*($E$26)</f>
        <v>292990390.16610688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158493862.19157922</v>
      </c>
      <c r="J32" s="51">
        <f t="shared" si="8"/>
        <v>172532785.63180444</v>
      </c>
      <c r="K32" s="51">
        <f t="shared" si="8"/>
        <v>183090746.91025212</v>
      </c>
      <c r="L32" s="51">
        <f t="shared" si="8"/>
        <v>206555146.63874558</v>
      </c>
      <c r="M32" s="51">
        <f t="shared" si="8"/>
        <v>216750453.81674781</v>
      </c>
      <c r="N32" s="51">
        <f t="shared" si="8"/>
        <v>219421726.93595511</v>
      </c>
      <c r="O32" s="51">
        <f t="shared" si="8"/>
        <v>223749960.06202462</v>
      </c>
      <c r="P32" s="52">
        <f>(O32*'Spot Prices'!P9/'Spot Prices'!O9)*($E$26)</f>
        <v>243897930.29254779</v>
      </c>
      <c r="Q32" s="52">
        <f>(P32*'Spot Prices'!Q9/'Spot Prices'!P9)*($E$26)</f>
        <v>232164749.46007386</v>
      </c>
      <c r="R32" s="52">
        <f>(Q32*'Spot Prices'!R9/'Spot Prices'!Q9)*($E$26)</f>
        <v>241159083.2137948</v>
      </c>
      <c r="S32" s="52">
        <f>(R32*'Spot Prices'!S9/'Spot Prices'!R9)*($E$26)</f>
        <v>248752170.10327825</v>
      </c>
      <c r="T32" s="52">
        <f>(S32*'Spot Prices'!T9/'Spot Prices'!S9)*($E$26)</f>
        <v>247284285.32389104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142488580.53176799</v>
      </c>
      <c r="J33" s="20">
        <f t="shared" si="9"/>
        <v>154320210.42807823</v>
      </c>
      <c r="K33" s="20">
        <f t="shared" si="9"/>
        <v>163428359.23281306</v>
      </c>
      <c r="L33" s="20">
        <f t="shared" si="9"/>
        <v>181575470.65600753</v>
      </c>
      <c r="M33" s="20">
        <f t="shared" si="9"/>
        <v>188645168.73402295</v>
      </c>
      <c r="N33" s="20">
        <f t="shared" si="9"/>
        <v>192912437.67435545</v>
      </c>
      <c r="O33" s="20">
        <f t="shared" si="9"/>
        <v>195885357.77744657</v>
      </c>
      <c r="P33" s="21">
        <f>(O33*'Spot Prices'!P10/'Spot Prices'!O10)*($E$26)</f>
        <v>208501953.26605564</v>
      </c>
      <c r="Q33" s="21">
        <f>(P33*'Spot Prices'!Q10/'Spot Prices'!P10)*($E$26)</f>
        <v>192846871.90267265</v>
      </c>
      <c r="R33" s="21">
        <f>(Q33*'Spot Prices'!R10/'Spot Prices'!Q10)*($E$26)</f>
        <v>187915179.95171466</v>
      </c>
      <c r="S33" s="21">
        <f>(R33*'Spot Prices'!S10/'Spot Prices'!R10)*($E$26)</f>
        <v>189801687.34774634</v>
      </c>
      <c r="T33" s="21">
        <f>(S33*'Spot Prices'!T10/'Spot Prices'!S10)*($E$26)</f>
        <v>182550596.90340388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119815389.32739606</v>
      </c>
      <c r="J34" s="20">
        <f t="shared" si="10"/>
        <v>128035214.36083187</v>
      </c>
      <c r="K34" s="20">
        <f t="shared" si="10"/>
        <v>139573045.03242853</v>
      </c>
      <c r="L34" s="20">
        <f t="shared" si="10"/>
        <v>144194064.72271979</v>
      </c>
      <c r="M34" s="20">
        <f t="shared" si="10"/>
        <v>153390811.20037845</v>
      </c>
      <c r="N34" s="20">
        <f t="shared" si="10"/>
        <v>146795314.69046587</v>
      </c>
      <c r="O34" s="20">
        <f t="shared" si="10"/>
        <v>162543829.91327477</v>
      </c>
      <c r="P34" s="21">
        <f>(O34*'Spot Prices'!P11/'Spot Prices'!O11)*($E$26)</f>
        <v>166390677.90956703</v>
      </c>
      <c r="Q34" s="21">
        <f>(P34*'Spot Prices'!Q11/'Spot Prices'!P11)*($E$26)</f>
        <v>159442573.59665248</v>
      </c>
      <c r="R34" s="21">
        <f>(Q34*'Spot Prices'!R11/'Spot Prices'!Q11)*($E$26)</f>
        <v>156553769.66258994</v>
      </c>
      <c r="S34" s="21">
        <f>(R34*'Spot Prices'!S11/'Spot Prices'!R11)*($E$26)</f>
        <v>154924105.09695914</v>
      </c>
      <c r="T34" s="21">
        <f>(S34*'Spot Prices'!T11/'Spot Prices'!S11)*($E$26)</f>
        <v>144860972.81246358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174274503.01634219</v>
      </c>
      <c r="J35" s="51">
        <f t="shared" si="11"/>
        <v>190230449.03350893</v>
      </c>
      <c r="K35" s="51">
        <f t="shared" si="11"/>
        <v>200756344.69693187</v>
      </c>
      <c r="L35" s="51">
        <f t="shared" si="11"/>
        <v>227536163.6732249</v>
      </c>
      <c r="M35" s="51">
        <f t="shared" si="11"/>
        <v>240576804.37945268</v>
      </c>
      <c r="N35" s="51">
        <f t="shared" si="11"/>
        <v>245055385.62916946</v>
      </c>
      <c r="O35" s="51">
        <f t="shared" si="11"/>
        <v>248709005.58509281</v>
      </c>
      <c r="P35" s="52">
        <f>(O35*'Spot Prices'!P12/'Spot Prices'!O12)*($E$26)</f>
        <v>271542047.38378453</v>
      </c>
      <c r="Q35" s="52">
        <f>(P35*'Spot Prices'!Q12/'Spot Prices'!P12)*($E$26)</f>
        <v>256971182.83862522</v>
      </c>
      <c r="R35" s="52">
        <f>(Q35*'Spot Prices'!R12/'Spot Prices'!Q12)*($E$26)</f>
        <v>267296990.52945977</v>
      </c>
      <c r="S35" s="52">
        <f>(R35*'Spot Prices'!S12/'Spot Prices'!R12)*($E$26)</f>
        <v>276148747.2278077</v>
      </c>
      <c r="T35" s="52">
        <f>(S35*'Spot Prices'!T12/'Spot Prices'!S12)*($E$26)</f>
        <v>275942795.76581162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6" sqref="E2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113.0894015826828</v>
      </c>
      <c r="Q17" s="65">
        <f>'Spot Prices'!Q17/'Spot Prices'!P17*WindFarmAvPrice!P17</f>
        <v>105.2930405223651</v>
      </c>
      <c r="R17" s="65">
        <f>'Spot Prices'!R17/'Spot Prices'!Q17*WindFarmAvPrice!Q17</f>
        <v>105.9426724647666</v>
      </c>
      <c r="S17" s="65">
        <f>'Spot Prices'!S17/'Spot Prices'!R17*WindFarmAvPrice!R17</f>
        <v>109.24825882812439</v>
      </c>
      <c r="T17" s="65">
        <f>'Spot Prices'!T17/'Spot Prices'!S17*WindFarmAvPrice!S17</f>
        <v>106.8239287366827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97.802435585537808</v>
      </c>
      <c r="Q18" s="65">
        <f>'Spot Prices'!Q18/'Spot Prices'!P18*WindFarmAvPrice!P18</f>
        <v>90.750895789678736</v>
      </c>
      <c r="R18" s="65">
        <f>'Spot Prices'!R18/'Spot Prices'!Q18*WindFarmAvPrice!Q18</f>
        <v>93.226533587215826</v>
      </c>
      <c r="S18" s="65">
        <f>'Spot Prices'!S18/'Spot Prices'!R18*WindFarmAvPrice!R18</f>
        <v>95.603905416779412</v>
      </c>
      <c r="T18" s="65">
        <f>'Spot Prices'!T18/'Spot Prices'!S18*WindFarmAvPrice!S18</f>
        <v>96.230007150319892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89.727463192563874</v>
      </c>
      <c r="Q19" s="67">
        <f>'Spot Prices'!Q19/'Spot Prices'!P19*WindFarmAvPrice!P19</f>
        <v>85.188463955712365</v>
      </c>
      <c r="R19" s="67">
        <f>'Spot Prices'!R19/'Spot Prices'!Q19*WindFarmAvPrice!Q19</f>
        <v>89.282184247403876</v>
      </c>
      <c r="S19" s="67">
        <f>'Spot Prices'!S19/'Spot Prices'!R19*WindFarmAvPrice!R19</f>
        <v>92.579746912016262</v>
      </c>
      <c r="T19" s="67">
        <f>'Spot Prices'!T19/'Spot Prices'!S19*WindFarmAvPrice!S19</f>
        <v>93.333184810382733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82.979547008651608</v>
      </c>
      <c r="Q20" s="69">
        <f>'Spot Prices'!Q20/'Spot Prices'!P20*WindFarmAvPrice!P20</f>
        <v>79.588097498239378</v>
      </c>
      <c r="R20" s="69">
        <f>'Spot Prices'!R20/'Spot Prices'!Q20*WindFarmAvPrice!Q20</f>
        <v>84.829565981544064</v>
      </c>
      <c r="S20" s="69">
        <f>'Spot Prices'!S20/'Spot Prices'!R20*WindFarmAvPrice!R20</f>
        <v>88.439622180736109</v>
      </c>
      <c r="T20" s="69">
        <f>'Spot Prices'!T20/'Spot Prices'!S20*WindFarmAvPrice!S20</f>
        <v>89.016980665422977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74.380402543039111</v>
      </c>
      <c r="Q21" s="67">
        <f>'Spot Prices'!Q21/'Spot Prices'!P21*WindFarmAvPrice!P21</f>
        <v>70.802189671847927</v>
      </c>
      <c r="R21" s="67">
        <f>'Spot Prices'!R21/'Spot Prices'!Q21*WindFarmAvPrice!Q21</f>
        <v>73.545149255005356</v>
      </c>
      <c r="S21" s="67">
        <f>'Spot Prices'!S21/'Spot Prices'!R21*WindFarmAvPrice!R21</f>
        <v>75.860777184716042</v>
      </c>
      <c r="T21" s="67">
        <f>'Spot Prices'!T21/'Spot Prices'!S21*WindFarmAvPrice!S21</f>
        <v>75.41312328028701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64.569818802766733</v>
      </c>
      <c r="Q22" s="65">
        <f>'Spot Prices'!Q22/'Spot Prices'!P22*WindFarmAvPrice!P22</f>
        <v>59.721683084410486</v>
      </c>
      <c r="R22" s="65">
        <f>'Spot Prices'!R22/'Spot Prices'!Q22*WindFarmAvPrice!Q22</f>
        <v>58.194414631159681</v>
      </c>
      <c r="S22" s="65">
        <f>'Spot Prices'!S22/'Spot Prices'!R22*WindFarmAvPrice!R22</f>
        <v>58.778636691546843</v>
      </c>
      <c r="T22" s="65">
        <f>'Spot Prices'!T22/'Spot Prices'!S22*WindFarmAvPrice!S22</f>
        <v>56.533086523888571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52.49371472351902</v>
      </c>
      <c r="Q23" s="65">
        <f>'Spot Prices'!Q23/'Spot Prices'!P23*WindFarmAvPrice!P23</f>
        <v>50.301694051125232</v>
      </c>
      <c r="R23" s="65">
        <f>'Spot Prices'!R23/'Spot Prices'!Q23*WindFarmAvPrice!Q23</f>
        <v>49.390320580495612</v>
      </c>
      <c r="S23" s="65">
        <f>'Spot Prices'!S23/'Spot Prices'!R23*WindFarmAvPrice!R23</f>
        <v>48.876186328036198</v>
      </c>
      <c r="T23" s="65">
        <f>'Spot Prices'!T23/'Spot Prices'!S23*WindFarmAvPrice!S23</f>
        <v>45.701421960200349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82.109557813555895</v>
      </c>
      <c r="Q24" s="67">
        <f>'Spot Prices'!Q24/'Spot Prices'!P24*WindFarmAvPrice!P24</f>
        <v>77.703583651207097</v>
      </c>
      <c r="R24" s="67">
        <f>'Spot Prices'!R24/'Spot Prices'!Q24*WindFarmAvPrice!Q24</f>
        <v>80.825926992619458</v>
      </c>
      <c r="S24" s="67">
        <f>'Spot Prices'!S24/'Spot Prices'!R24*WindFarmAvPrice!R24</f>
        <v>83.502543138726963</v>
      </c>
      <c r="T24" s="67">
        <f>'Spot Prices'!T24/'Spot Prices'!S24*WindFarmAvPrice!S24</f>
        <v>83.440267024812073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82.318793863506514</v>
      </c>
      <c r="J28" s="4">
        <f t="shared" si="4"/>
        <v>91.913746643054409</v>
      </c>
      <c r="K28" s="4">
        <f t="shared" si="4"/>
        <v>91.344573564651299</v>
      </c>
      <c r="L28" s="4">
        <f t="shared" si="4"/>
        <v>114.04239678154988</v>
      </c>
      <c r="M28" s="4">
        <f t="shared" si="4"/>
        <v>118.46236296670033</v>
      </c>
      <c r="N28" s="4">
        <f t="shared" si="4"/>
        <v>129.55114578990882</v>
      </c>
      <c r="O28" s="4">
        <f t="shared" si="4"/>
        <v>123.42097232576371</v>
      </c>
      <c r="P28" s="18">
        <f>(O28*'Spot Prices'!P5/'Spot Prices'!O5)*($E$26)</f>
        <v>128.72178081809793</v>
      </c>
      <c r="Q28" s="18">
        <f>(P28*'Spot Prices'!Q5/'Spot Prices'!P5)*($E$26)</f>
        <v>119.84772661372372</v>
      </c>
      <c r="R28" s="18">
        <f>(Q28*'Spot Prices'!R5/'Spot Prices'!Q5)*($E$26)</f>
        <v>120.58715735906287</v>
      </c>
      <c r="S28" s="18">
        <f>(R28*'Spot Prices'!S5/'Spot Prices'!R5)*($E$26)</f>
        <v>124.34967583899609</v>
      </c>
      <c r="T28" s="18">
        <f>(S28*'Spot Prices'!T5/'Spot Prices'!S5)*($E$26)</f>
        <v>121.59022992899968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68.484283520037039</v>
      </c>
      <c r="J29" s="4">
        <f t="shared" si="5"/>
        <v>75.176986726576743</v>
      </c>
      <c r="K29" s="4">
        <f t="shared" si="5"/>
        <v>78.209722051966281</v>
      </c>
      <c r="L29" s="4">
        <f t="shared" si="5"/>
        <v>90.632977819851803</v>
      </c>
      <c r="M29" s="4">
        <f t="shared" si="5"/>
        <v>97.101591783544848</v>
      </c>
      <c r="N29" s="4">
        <f t="shared" si="5"/>
        <v>99.975540189687408</v>
      </c>
      <c r="O29" s="4">
        <f t="shared" si="5"/>
        <v>99.7551909947328</v>
      </c>
      <c r="P29" s="18">
        <f>(O29*'Spot Prices'!P6/'Spot Prices'!O6)*($E$26)</f>
        <v>107.54231249637417</v>
      </c>
      <c r="Q29" s="18">
        <f>(P29*'Spot Prices'!Q6/'Spot Prices'!P6)*($E$26)</f>
        <v>99.788529149704303</v>
      </c>
      <c r="R29" s="18">
        <f>(Q29*'Spot Prices'!R6/'Spot Prices'!Q6)*($E$26)</f>
        <v>102.51070894059222</v>
      </c>
      <c r="S29" s="18">
        <f>(R29*'Spot Prices'!S6/'Spot Prices'!R6)*($E$26)</f>
        <v>105.12483672467381</v>
      </c>
      <c r="T29" s="18">
        <f>(S29*'Spot Prices'!T6/'Spot Prices'!S6)*($E$26)</f>
        <v>105.81329021644848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61.821873055742977</v>
      </c>
      <c r="J30" s="6">
        <f t="shared" si="6"/>
        <v>67.399826695444574</v>
      </c>
      <c r="K30" s="6">
        <f t="shared" si="6"/>
        <v>70.850017564153447</v>
      </c>
      <c r="L30" s="6">
        <f t="shared" si="6"/>
        <v>80.933098002662987</v>
      </c>
      <c r="M30" s="6">
        <f t="shared" si="6"/>
        <v>86.083343726375688</v>
      </c>
      <c r="N30" s="6">
        <f t="shared" si="6"/>
        <v>87.964261893100513</v>
      </c>
      <c r="O30" s="6">
        <f t="shared" si="6"/>
        <v>88.861858268994695</v>
      </c>
      <c r="P30" s="70">
        <f>(O30*'Spot Prices'!P7/'Spot Prices'!O7)*($E$26)</f>
        <v>97.457410660738915</v>
      </c>
      <c r="Q30" s="70">
        <f>(P30*'Spot Prices'!Q7/'Spot Prices'!P7)*($E$26)</f>
        <v>92.527380357026061</v>
      </c>
      <c r="R30" s="70">
        <f>(Q30*'Spot Prices'!R7/'Spot Prices'!Q7)*($E$26)</f>
        <v>96.973771299132224</v>
      </c>
      <c r="S30" s="70">
        <f>(R30*'Spot Prices'!S7/'Spot Prices'!R7)*($E$26)</f>
        <v>100.55541628663126</v>
      </c>
      <c r="T30" s="70">
        <f>(S30*'Spot Prices'!T7/'Spot Prices'!S7)*($E$26)</f>
        <v>101.37376224288417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56.585975911080375</v>
      </c>
      <c r="J31" s="71">
        <f t="shared" si="7"/>
        <v>61.57351298082105</v>
      </c>
      <c r="K31" s="71">
        <f t="shared" si="7"/>
        <v>65.307961398231498</v>
      </c>
      <c r="L31" s="71">
        <f t="shared" si="7"/>
        <v>74.151596773213029</v>
      </c>
      <c r="M31" s="71">
        <f t="shared" si="7"/>
        <v>78.015332760695813</v>
      </c>
      <c r="N31" s="71">
        <f t="shared" si="7"/>
        <v>79.458940774834687</v>
      </c>
      <c r="O31" s="71">
        <f t="shared" si="7"/>
        <v>80.428383469842984</v>
      </c>
      <c r="P31" s="72">
        <f>(O31*'Spot Prices'!P8/'Spot Prices'!O8)*($E$26)</f>
        <v>89.062983863953704</v>
      </c>
      <c r="Q31" s="72">
        <f>(P31*'Spot Prices'!Q8/'Spot Prices'!P8)*($E$26)</f>
        <v>85.422898759731993</v>
      </c>
      <c r="R31" s="72">
        <f>(Q31*'Spot Prices'!R8/'Spot Prices'!Q8)*($E$26)</f>
        <v>91.048632326382048</v>
      </c>
      <c r="S31" s="72">
        <f>(R31*'Spot Prices'!S8/'Spot Prices'!R8)*($E$26)</f>
        <v>94.923350719133509</v>
      </c>
      <c r="T31" s="72">
        <f>(S31*'Spot Prices'!T8/'Spot Prices'!S8)*($E$26)</f>
        <v>95.543036789485555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51.918451991120619</v>
      </c>
      <c r="J32" s="6">
        <f t="shared" si="8"/>
        <v>56.430955421051621</v>
      </c>
      <c r="K32" s="6">
        <f t="shared" si="8"/>
        <v>59.864842889221038</v>
      </c>
      <c r="L32" s="6">
        <f t="shared" si="8"/>
        <v>67.714712642421787</v>
      </c>
      <c r="M32" s="6">
        <f t="shared" si="8"/>
        <v>70.969896374429254</v>
      </c>
      <c r="N32" s="6">
        <f t="shared" si="8"/>
        <v>71.918104439921407</v>
      </c>
      <c r="O32" s="6">
        <f t="shared" si="8"/>
        <v>72.952265847523407</v>
      </c>
      <c r="P32" s="70">
        <f>(O32*'Spot Prices'!P9/'Spot Prices'!O9)*($E$26)</f>
        <v>79.521384698483956</v>
      </c>
      <c r="Q32" s="70">
        <f>(P32*'Spot Prices'!Q9/'Spot Prices'!P9)*($E$26)</f>
        <v>75.69585495496834</v>
      </c>
      <c r="R32" s="70">
        <f>(Q32*'Spot Prices'!R9/'Spot Prices'!Q9)*($E$26)</f>
        <v>78.628400851025319</v>
      </c>
      <c r="S32" s="70">
        <f>(R32*'Spot Prices'!S9/'Spot Prices'!R9)*($E$26)</f>
        <v>81.104079028627623</v>
      </c>
      <c r="T32" s="70">
        <f>(S32*'Spot Prices'!T9/'Spot Prices'!S9)*($E$26)</f>
        <v>80.625484437461196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46.648878980264158</v>
      </c>
      <c r="J33" s="4">
        <f t="shared" si="9"/>
        <v>50.645700824515679</v>
      </c>
      <c r="K33" s="4">
        <f t="shared" si="9"/>
        <v>53.575278651390512</v>
      </c>
      <c r="L33" s="4">
        <f t="shared" si="9"/>
        <v>59.68852629584562</v>
      </c>
      <c r="M33" s="4">
        <f t="shared" si="9"/>
        <v>61.970148503766566</v>
      </c>
      <c r="N33" s="4">
        <f t="shared" si="9"/>
        <v>63.478355801765325</v>
      </c>
      <c r="O33" s="4">
        <f t="shared" si="9"/>
        <v>64.103229813853645</v>
      </c>
      <c r="P33" s="18">
        <f>(O33*'Spot Prices'!P10/'Spot Prices'!O10)*($E$26)</f>
        <v>68.231994358846379</v>
      </c>
      <c r="Q33" s="18">
        <f>(P33*'Spot Prices'!Q10/'Spot Prices'!P10)*($E$26)</f>
        <v>63.108889243804128</v>
      </c>
      <c r="R33" s="18">
        <f>(Q33*'Spot Prices'!R10/'Spot Prices'!Q10)*($E$26)</f>
        <v>61.494999435549204</v>
      </c>
      <c r="S33" s="18">
        <f>(R33*'Spot Prices'!S10/'Spot Prices'!R10)*($E$26)</f>
        <v>62.112356539344312</v>
      </c>
      <c r="T33" s="18">
        <f>(S33*'Spot Prices'!T10/'Spot Prices'!S10)*($E$26)</f>
        <v>59.739446575942026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40.403523384763986</v>
      </c>
      <c r="J34" s="4">
        <f t="shared" si="10"/>
        <v>41.926427304408882</v>
      </c>
      <c r="K34" s="4">
        <f t="shared" si="10"/>
        <v>46.203553338974309</v>
      </c>
      <c r="L34" s="4">
        <f t="shared" si="10"/>
        <v>47.657572250685355</v>
      </c>
      <c r="M34" s="4">
        <f t="shared" si="10"/>
        <v>52.347198450004633</v>
      </c>
      <c r="N34" s="4">
        <f t="shared" si="10"/>
        <v>50.368803762613318</v>
      </c>
      <c r="O34" s="4">
        <f t="shared" si="10"/>
        <v>52.308838114345242</v>
      </c>
      <c r="P34" s="18">
        <f>(O34*'Spot Prices'!P11/'Spot Prices'!O11)*($E$26)</f>
        <v>53.546806662249573</v>
      </c>
      <c r="Q34" s="18">
        <f>(P34*'Spot Prices'!Q11/'Spot Prices'!P11)*($E$26)</f>
        <v>51.310811214746288</v>
      </c>
      <c r="R34" s="18">
        <f>(Q34*'Spot Prices'!R11/'Spot Prices'!Q11)*($E$26)</f>
        <v>50.381154411337725</v>
      </c>
      <c r="S34" s="18">
        <f>(R34*'Spot Prices'!S11/'Spot Prices'!R11)*($E$26)</f>
        <v>49.85670595955861</v>
      </c>
      <c r="T34" s="18">
        <f>(S34*'Spot Prices'!T11/'Spot Prices'!S11)*($E$26)</f>
        <v>46.618251704643022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57.027142175827329</v>
      </c>
      <c r="J35" s="6">
        <f t="shared" si="11"/>
        <v>62.135596332929104</v>
      </c>
      <c r="K35" s="6">
        <f t="shared" si="11"/>
        <v>65.501769174235079</v>
      </c>
      <c r="L35" s="6">
        <f t="shared" si="11"/>
        <v>74.539788628188333</v>
      </c>
      <c r="M35" s="6">
        <f t="shared" si="11"/>
        <v>78.694463575981402</v>
      </c>
      <c r="N35" s="6">
        <f t="shared" si="11"/>
        <v>80.254762403591158</v>
      </c>
      <c r="O35" s="6">
        <f t="shared" si="11"/>
        <v>81.097033465014277</v>
      </c>
      <c r="P35" s="70">
        <f>(O35*'Spot Prices'!P12/'Spot Prices'!O12)*($E$26)</f>
        <v>88.54224820703952</v>
      </c>
      <c r="Q35" s="70">
        <f>(P35*'Spot Prices'!Q12/'Spot Prices'!P12)*($E$26)</f>
        <v>83.791097814020546</v>
      </c>
      <c r="R35" s="70">
        <f>(Q35*'Spot Prices'!R12/'Spot Prices'!Q12)*($E$26)</f>
        <v>87.158054188949265</v>
      </c>
      <c r="S35" s="70">
        <f>(R35*'Spot Prices'!S12/'Spot Prices'!R12)*($E$26)</f>
        <v>90.044363864392366</v>
      </c>
      <c r="T35" s="70">
        <f>(S35*'Spot Prices'!T12/'Spot Prices'!S12)*($E$26)</f>
        <v>89.977208867063752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82.318793863506514</v>
      </c>
      <c r="J17" s="16">
        <f>WindFarmAvPrice!J28</f>
        <v>91.913746643054409</v>
      </c>
      <c r="K17" s="16">
        <f>WindFarmAvPrice!K28</f>
        <v>91.344573564651299</v>
      </c>
      <c r="L17" s="16">
        <f>WindFarmAvPrice!L28</f>
        <v>114.04239678154988</v>
      </c>
      <c r="M17" s="16">
        <f>WindFarmAvPrice!M28</f>
        <v>118.46236296670033</v>
      </c>
      <c r="N17" s="16">
        <f>WindFarmAvPrice!N28</f>
        <v>129.55114578990882</v>
      </c>
      <c r="O17" s="16">
        <f>WindFarmAvPrice!O28</f>
        <v>123.42097232576371</v>
      </c>
      <c r="P17" s="16">
        <f>WindFarmAvPrice!P28</f>
        <v>128.72178081809793</v>
      </c>
      <c r="Q17" s="16">
        <f>WindFarmAvPrice!Q28</f>
        <v>119.84772661372372</v>
      </c>
      <c r="R17" s="16">
        <f>WindFarmAvPrice!R28</f>
        <v>120.58715735906287</v>
      </c>
      <c r="S17" s="16">
        <f>WindFarmAvPrice!S28</f>
        <v>124.34967583899609</v>
      </c>
      <c r="T17" s="16">
        <f>WindFarmAvPrice!T28</f>
        <v>121.59022992899968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68.484283520037039</v>
      </c>
      <c r="J18" s="16">
        <f>WindFarmAvPrice!J29</f>
        <v>75.176986726576743</v>
      </c>
      <c r="K18" s="16">
        <f>WindFarmAvPrice!K29</f>
        <v>78.209722051966281</v>
      </c>
      <c r="L18" s="16">
        <f>WindFarmAvPrice!L29</f>
        <v>90.632977819851803</v>
      </c>
      <c r="M18" s="16">
        <f>WindFarmAvPrice!M29</f>
        <v>97.101591783544848</v>
      </c>
      <c r="N18" s="16">
        <f>WindFarmAvPrice!N29</f>
        <v>99.975540189687408</v>
      </c>
      <c r="O18" s="16">
        <f>WindFarmAvPrice!O29</f>
        <v>99.7551909947328</v>
      </c>
      <c r="P18" s="16">
        <f>WindFarmAvPrice!P29</f>
        <v>107.54231249637417</v>
      </c>
      <c r="Q18" s="16">
        <f>WindFarmAvPrice!Q29</f>
        <v>99.788529149704303</v>
      </c>
      <c r="R18" s="16">
        <f>WindFarmAvPrice!R29</f>
        <v>102.51070894059222</v>
      </c>
      <c r="S18" s="16">
        <f>WindFarmAvPrice!S29</f>
        <v>105.12483672467381</v>
      </c>
      <c r="T18" s="16">
        <f>WindFarmAvPrice!T29</f>
        <v>105.81329021644848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61.821873055742977</v>
      </c>
      <c r="J19" s="66">
        <f>WindFarmAvPrice!J30</f>
        <v>67.399826695444574</v>
      </c>
      <c r="K19" s="66">
        <f>WindFarmAvPrice!K30</f>
        <v>70.850017564153447</v>
      </c>
      <c r="L19" s="66">
        <f>WindFarmAvPrice!L30</f>
        <v>80.933098002662987</v>
      </c>
      <c r="M19" s="66">
        <f>WindFarmAvPrice!M30</f>
        <v>86.083343726375688</v>
      </c>
      <c r="N19" s="66">
        <f>WindFarmAvPrice!N30</f>
        <v>87.964261893100513</v>
      </c>
      <c r="O19" s="66">
        <f>WindFarmAvPrice!O30</f>
        <v>88.861858268994695</v>
      </c>
      <c r="P19" s="66">
        <f>WindFarmAvPrice!P30</f>
        <v>97.457410660738915</v>
      </c>
      <c r="Q19" s="66">
        <f>WindFarmAvPrice!Q30</f>
        <v>92.527380357026061</v>
      </c>
      <c r="R19" s="66">
        <f>WindFarmAvPrice!R30</f>
        <v>96.973771299132224</v>
      </c>
      <c r="S19" s="66">
        <f>WindFarmAvPrice!S30</f>
        <v>100.55541628663126</v>
      </c>
      <c r="T19" s="66">
        <f>WindFarmAvPrice!T30</f>
        <v>101.37376224288417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56.585975911080375</v>
      </c>
      <c r="J20" s="68">
        <f>WindFarmAvPrice!J31</f>
        <v>61.57351298082105</v>
      </c>
      <c r="K20" s="68">
        <f>WindFarmAvPrice!K31</f>
        <v>65.307961398231498</v>
      </c>
      <c r="L20" s="68">
        <f>WindFarmAvPrice!L31</f>
        <v>74.151596773213029</v>
      </c>
      <c r="M20" s="68">
        <f>WindFarmAvPrice!M31</f>
        <v>78.015332760695813</v>
      </c>
      <c r="N20" s="68">
        <f>WindFarmAvPrice!N31</f>
        <v>79.458940774834687</v>
      </c>
      <c r="O20" s="68">
        <f>WindFarmAvPrice!O31</f>
        <v>80.428383469842984</v>
      </c>
      <c r="P20" s="68">
        <f>WindFarmAvPrice!P31</f>
        <v>89.062983863953704</v>
      </c>
      <c r="Q20" s="68">
        <f>WindFarmAvPrice!Q31</f>
        <v>85.422898759731993</v>
      </c>
      <c r="R20" s="68">
        <f>WindFarmAvPrice!R31</f>
        <v>91.048632326382048</v>
      </c>
      <c r="S20" s="68">
        <f>WindFarmAvPrice!S31</f>
        <v>94.923350719133509</v>
      </c>
      <c r="T20" s="68">
        <f>WindFarmAvPrice!T31</f>
        <v>95.543036789485555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51.918451991120619</v>
      </c>
      <c r="J21" s="66">
        <f>WindFarmAvPrice!J32</f>
        <v>56.430955421051621</v>
      </c>
      <c r="K21" s="66">
        <f>WindFarmAvPrice!K32</f>
        <v>59.864842889221038</v>
      </c>
      <c r="L21" s="66">
        <f>WindFarmAvPrice!L32</f>
        <v>67.714712642421787</v>
      </c>
      <c r="M21" s="66">
        <f>WindFarmAvPrice!M32</f>
        <v>70.969896374429254</v>
      </c>
      <c r="N21" s="66">
        <f>WindFarmAvPrice!N32</f>
        <v>71.918104439921407</v>
      </c>
      <c r="O21" s="66">
        <f>WindFarmAvPrice!O32</f>
        <v>72.952265847523407</v>
      </c>
      <c r="P21" s="66">
        <f>WindFarmAvPrice!P32</f>
        <v>79.521384698483956</v>
      </c>
      <c r="Q21" s="66">
        <f>WindFarmAvPrice!Q32</f>
        <v>75.69585495496834</v>
      </c>
      <c r="R21" s="66">
        <f>WindFarmAvPrice!R32</f>
        <v>78.628400851025319</v>
      </c>
      <c r="S21" s="66">
        <f>WindFarmAvPrice!S32</f>
        <v>81.104079028627623</v>
      </c>
      <c r="T21" s="66">
        <f>WindFarmAvPrice!T32</f>
        <v>80.625484437461196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46.648878980264158</v>
      </c>
      <c r="J22" s="16">
        <f>WindFarmAvPrice!J33</f>
        <v>50.645700824515679</v>
      </c>
      <c r="K22" s="16">
        <f>WindFarmAvPrice!K33</f>
        <v>53.575278651390512</v>
      </c>
      <c r="L22" s="16">
        <f>WindFarmAvPrice!L33</f>
        <v>59.68852629584562</v>
      </c>
      <c r="M22" s="16">
        <f>WindFarmAvPrice!M33</f>
        <v>61.970148503766566</v>
      </c>
      <c r="N22" s="16">
        <f>WindFarmAvPrice!N33</f>
        <v>63.478355801765325</v>
      </c>
      <c r="O22" s="16">
        <f>WindFarmAvPrice!O33</f>
        <v>64.103229813853645</v>
      </c>
      <c r="P22" s="16">
        <f>WindFarmAvPrice!P33</f>
        <v>68.231994358846379</v>
      </c>
      <c r="Q22" s="16">
        <f>WindFarmAvPrice!Q33</f>
        <v>63.108889243804128</v>
      </c>
      <c r="R22" s="16">
        <f>WindFarmAvPrice!R33</f>
        <v>61.494999435549204</v>
      </c>
      <c r="S22" s="16">
        <f>WindFarmAvPrice!S33</f>
        <v>62.112356539344312</v>
      </c>
      <c r="T22" s="16">
        <f>WindFarmAvPrice!T33</f>
        <v>59.739446575942026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40.403523384763986</v>
      </c>
      <c r="J23" s="16">
        <f>WindFarmAvPrice!J34</f>
        <v>41.926427304408882</v>
      </c>
      <c r="K23" s="16">
        <f>WindFarmAvPrice!K34</f>
        <v>46.203553338974309</v>
      </c>
      <c r="L23" s="16">
        <f>WindFarmAvPrice!L34</f>
        <v>47.657572250685355</v>
      </c>
      <c r="M23" s="16">
        <f>WindFarmAvPrice!M34</f>
        <v>52.347198450004633</v>
      </c>
      <c r="N23" s="16">
        <f>WindFarmAvPrice!N34</f>
        <v>50.368803762613318</v>
      </c>
      <c r="O23" s="16">
        <f>WindFarmAvPrice!O34</f>
        <v>52.308838114345242</v>
      </c>
      <c r="P23" s="16">
        <f>WindFarmAvPrice!P34</f>
        <v>53.546806662249573</v>
      </c>
      <c r="Q23" s="16">
        <f>WindFarmAvPrice!Q34</f>
        <v>51.310811214746288</v>
      </c>
      <c r="R23" s="16">
        <f>WindFarmAvPrice!R34</f>
        <v>50.381154411337725</v>
      </c>
      <c r="S23" s="16">
        <f>WindFarmAvPrice!S34</f>
        <v>49.85670595955861</v>
      </c>
      <c r="T23" s="16">
        <f>WindFarmAvPrice!T34</f>
        <v>46.618251704643022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98.811956618049123</v>
      </c>
      <c r="J28" s="4">
        <f t="shared" si="3"/>
        <v>106.02060361202055</v>
      </c>
      <c r="K28" s="4">
        <f t="shared" si="3"/>
        <v>104.45278398841924</v>
      </c>
      <c r="L28" s="4">
        <f t="shared" si="3"/>
        <v>126.6827516926345</v>
      </c>
      <c r="M28" s="4">
        <f t="shared" si="3"/>
        <v>131.79656114356405</v>
      </c>
      <c r="N28" s="4">
        <f t="shared" ref="N28:T28" si="4">N17+N6</f>
        <v>129.55114578990882</v>
      </c>
      <c r="O28" s="4">
        <f t="shared" si="4"/>
        <v>123.42097232576371</v>
      </c>
      <c r="P28" s="4">
        <f t="shared" si="4"/>
        <v>128.72178081809793</v>
      </c>
      <c r="Q28" s="4">
        <f t="shared" si="4"/>
        <v>119.84772661372372</v>
      </c>
      <c r="R28" s="4">
        <f t="shared" si="4"/>
        <v>120.58715735906287</v>
      </c>
      <c r="S28" s="4">
        <f t="shared" si="4"/>
        <v>124.34967583899609</v>
      </c>
      <c r="T28" s="4">
        <f t="shared" si="4"/>
        <v>121.59022992899968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83.065631428818619</v>
      </c>
      <c r="J29" s="4">
        <f t="shared" si="5"/>
        <v>88.078172133645026</v>
      </c>
      <c r="K29" s="4">
        <f t="shared" si="5"/>
        <v>90.198745522679133</v>
      </c>
      <c r="L29" s="4">
        <f t="shared" si="5"/>
        <v>102.48074414598213</v>
      </c>
      <c r="M29" s="4">
        <f t="shared" si="5"/>
        <v>109.51512134556734</v>
      </c>
      <c r="N29" s="4">
        <f t="shared" ref="N29:T29" si="6">N18+N7</f>
        <v>99.975540189687408</v>
      </c>
      <c r="O29" s="4">
        <f t="shared" si="6"/>
        <v>99.7551909947328</v>
      </c>
      <c r="P29" s="4">
        <f t="shared" si="6"/>
        <v>107.54231249637417</v>
      </c>
      <c r="Q29" s="4">
        <f t="shared" si="6"/>
        <v>99.788529149704303</v>
      </c>
      <c r="R29" s="4">
        <f t="shared" si="6"/>
        <v>102.51070894059222</v>
      </c>
      <c r="S29" s="4">
        <f t="shared" si="6"/>
        <v>105.12483672467381</v>
      </c>
      <c r="T29" s="4">
        <f t="shared" si="6"/>
        <v>105.81329021644848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73.100333728504452</v>
      </c>
      <c r="J30" s="6">
        <f t="shared" si="5"/>
        <v>77.665155546735875</v>
      </c>
      <c r="K30" s="6">
        <f t="shared" si="5"/>
        <v>80.337132406973524</v>
      </c>
      <c r="L30" s="6">
        <f t="shared" si="5"/>
        <v>89.702665323553589</v>
      </c>
      <c r="M30" s="6">
        <f t="shared" si="5"/>
        <v>95.168512898655337</v>
      </c>
      <c r="N30" s="6">
        <f t="shared" ref="N30:T30" si="7">N19+N8</f>
        <v>87.964261893100513</v>
      </c>
      <c r="O30" s="6">
        <f t="shared" si="7"/>
        <v>88.861858268994695</v>
      </c>
      <c r="P30" s="6">
        <f t="shared" si="7"/>
        <v>97.457410660738915</v>
      </c>
      <c r="Q30" s="6">
        <f t="shared" si="7"/>
        <v>92.527380357026061</v>
      </c>
      <c r="R30" s="6">
        <f t="shared" si="7"/>
        <v>96.973771299132224</v>
      </c>
      <c r="S30" s="6">
        <f t="shared" si="7"/>
        <v>100.55541628663126</v>
      </c>
      <c r="T30" s="6">
        <f t="shared" si="7"/>
        <v>101.37376224288417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65.795307640473254</v>
      </c>
      <c r="J31" s="71">
        <f t="shared" si="5"/>
        <v>70.345014182452772</v>
      </c>
      <c r="K31" s="71">
        <f t="shared" si="5"/>
        <v>73.361181611684174</v>
      </c>
      <c r="L31" s="71">
        <f t="shared" si="5"/>
        <v>82.039638179821068</v>
      </c>
      <c r="M31" s="71">
        <f t="shared" si="5"/>
        <v>85.94464985571274</v>
      </c>
      <c r="N31" s="71">
        <f t="shared" ref="N31:T31" si="8">N20+N9</f>
        <v>79.458940774834687</v>
      </c>
      <c r="O31" s="71">
        <f t="shared" si="8"/>
        <v>80.428383469842984</v>
      </c>
      <c r="P31" s="71">
        <f t="shared" si="8"/>
        <v>89.062983863953704</v>
      </c>
      <c r="Q31" s="71">
        <f t="shared" si="8"/>
        <v>85.422898759731993</v>
      </c>
      <c r="R31" s="71">
        <f t="shared" si="8"/>
        <v>91.048632326382048</v>
      </c>
      <c r="S31" s="71">
        <f t="shared" si="8"/>
        <v>94.923350719133509</v>
      </c>
      <c r="T31" s="71">
        <f t="shared" si="8"/>
        <v>95.543036789485555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59.622697377707368</v>
      </c>
      <c r="J32" s="6">
        <f t="shared" si="5"/>
        <v>64.641229830577586</v>
      </c>
      <c r="K32" s="6">
        <f t="shared" si="5"/>
        <v>66.988423544879964</v>
      </c>
      <c r="L32" s="6">
        <f t="shared" si="5"/>
        <v>74.836312007963912</v>
      </c>
      <c r="M32" s="6">
        <f t="shared" si="5"/>
        <v>78.297213072472346</v>
      </c>
      <c r="N32" s="6">
        <f t="shared" ref="N32:T32" si="9">N21+N10</f>
        <v>71.918104439921407</v>
      </c>
      <c r="O32" s="6">
        <f t="shared" si="9"/>
        <v>72.952265847523407</v>
      </c>
      <c r="P32" s="6">
        <f t="shared" si="9"/>
        <v>79.521384698483956</v>
      </c>
      <c r="Q32" s="6">
        <f t="shared" si="9"/>
        <v>75.69585495496834</v>
      </c>
      <c r="R32" s="6">
        <f t="shared" si="9"/>
        <v>78.628400851025319</v>
      </c>
      <c r="S32" s="6">
        <f t="shared" si="9"/>
        <v>81.104079028627623</v>
      </c>
      <c r="T32" s="6">
        <f t="shared" si="9"/>
        <v>80.625484437461196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55.379014385265179</v>
      </c>
      <c r="J33" s="4">
        <f t="shared" si="5"/>
        <v>58.317358880818958</v>
      </c>
      <c r="K33" s="4">
        <f t="shared" si="5"/>
        <v>59.336379411224151</v>
      </c>
      <c r="L33" s="4">
        <f t="shared" si="5"/>
        <v>66.283637097189782</v>
      </c>
      <c r="M33" s="4">
        <f t="shared" si="5"/>
        <v>67.816644125512838</v>
      </c>
      <c r="N33" s="4">
        <f t="shared" ref="N33:T33" si="10">N22+N11</f>
        <v>63.478355801765325</v>
      </c>
      <c r="O33" s="4">
        <f t="shared" si="10"/>
        <v>64.103229813853645</v>
      </c>
      <c r="P33" s="4">
        <f t="shared" si="10"/>
        <v>68.231994358846379</v>
      </c>
      <c r="Q33" s="4">
        <f t="shared" si="10"/>
        <v>63.108889243804128</v>
      </c>
      <c r="R33" s="4">
        <f t="shared" si="10"/>
        <v>61.494999435549204</v>
      </c>
      <c r="S33" s="4">
        <f t="shared" si="10"/>
        <v>62.112356539344312</v>
      </c>
      <c r="T33" s="4">
        <f t="shared" si="10"/>
        <v>59.739446575942026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45.227475247614699</v>
      </c>
      <c r="J34" s="4">
        <f t="shared" si="5"/>
        <v>46.648045040613972</v>
      </c>
      <c r="K34" s="4">
        <f t="shared" si="5"/>
        <v>50.609971893523721</v>
      </c>
      <c r="L34" s="4">
        <f t="shared" si="5"/>
        <v>52.089079167145485</v>
      </c>
      <c r="M34" s="4">
        <f t="shared" si="5"/>
        <v>56.151507666306337</v>
      </c>
      <c r="N34" s="4">
        <f t="shared" ref="N34:T34" si="11">N23+N12</f>
        <v>50.368803762613318</v>
      </c>
      <c r="O34" s="4">
        <f t="shared" si="11"/>
        <v>52.308838114345242</v>
      </c>
      <c r="P34" s="4">
        <f t="shared" si="11"/>
        <v>53.546806662249573</v>
      </c>
      <c r="Q34" s="4">
        <f t="shared" si="11"/>
        <v>51.310811214746288</v>
      </c>
      <c r="R34" s="4">
        <f t="shared" si="11"/>
        <v>50.381154411337725</v>
      </c>
      <c r="S34" s="4">
        <f t="shared" si="11"/>
        <v>49.85670595955861</v>
      </c>
      <c r="T34" s="4">
        <f t="shared" si="11"/>
        <v>46.618251704643022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66.864615380202608</v>
      </c>
      <c r="J35" s="6">
        <f t="shared" si="12"/>
        <v>71.493587763577139</v>
      </c>
      <c r="K35" s="6">
        <f t="shared" si="12"/>
        <v>73.858726167716881</v>
      </c>
      <c r="L35" s="6">
        <f t="shared" si="12"/>
        <v>82.714080565536932</v>
      </c>
      <c r="M35" s="6">
        <f t="shared" si="12"/>
        <v>87.059684044727788</v>
      </c>
      <c r="N35" s="6">
        <f t="shared" ref="N35:T35" si="13">SUMPRODUCT($A$28:$A$34,N28:N34)/SUM($A$28:$A$34)</f>
        <v>80.332551855668171</v>
      </c>
      <c r="O35" s="6">
        <f t="shared" si="13"/>
        <v>81.120719409427281</v>
      </c>
      <c r="P35" s="6">
        <f t="shared" si="13"/>
        <v>88.493442492791601</v>
      </c>
      <c r="Q35" s="6">
        <f t="shared" si="13"/>
        <v>83.816639288212542</v>
      </c>
      <c r="R35" s="6">
        <f t="shared" si="13"/>
        <v>87.118760239432106</v>
      </c>
      <c r="S35" s="6">
        <f t="shared" si="13"/>
        <v>89.982981993579571</v>
      </c>
      <c r="T35" s="6">
        <f t="shared" si="13"/>
        <v>89.986029003909366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7" workbookViewId="0">
      <selection activeCell="I24" sqref="I24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98.811956618049123</v>
      </c>
      <c r="J6" s="16">
        <f>PPAPrice!J28</f>
        <v>106.02060361202055</v>
      </c>
      <c r="K6" s="16">
        <f>PPAPrice!K28</f>
        <v>104.45278398841924</v>
      </c>
      <c r="L6" s="16">
        <f>PPAPrice!L28</f>
        <v>126.6827516926345</v>
      </c>
      <c r="M6" s="16">
        <f>PPAPrice!M28</f>
        <v>131.79656114356405</v>
      </c>
      <c r="N6" s="16">
        <f>PPAPrice!N28</f>
        <v>129.55114578990882</v>
      </c>
      <c r="O6" s="16">
        <f>PPAPrice!O28</f>
        <v>123.42097232576371</v>
      </c>
      <c r="P6" s="16">
        <f>PPAPrice!P28</f>
        <v>128.72178081809793</v>
      </c>
      <c r="Q6" s="16">
        <f>PPAPrice!Q28</f>
        <v>119.84772661372372</v>
      </c>
      <c r="R6" s="16">
        <f>PPAPrice!R28</f>
        <v>120.58715735906287</v>
      </c>
      <c r="S6" s="16">
        <f>PPAPrice!S28</f>
        <v>124.34967583899609</v>
      </c>
      <c r="T6" s="16">
        <f>PPAPrice!T28</f>
        <v>121.59022992899968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83.065631428818619</v>
      </c>
      <c r="J7" s="16">
        <f>PPAPrice!J29</f>
        <v>88.078172133645026</v>
      </c>
      <c r="K7" s="16">
        <f>PPAPrice!K29</f>
        <v>90.198745522679133</v>
      </c>
      <c r="L7" s="16">
        <f>PPAPrice!L29</f>
        <v>102.48074414598213</v>
      </c>
      <c r="M7" s="16">
        <f>PPAPrice!M29</f>
        <v>109.51512134556734</v>
      </c>
      <c r="N7" s="16">
        <f>PPAPrice!N29</f>
        <v>99.975540189687408</v>
      </c>
      <c r="O7" s="16">
        <f>PPAPrice!O29</f>
        <v>99.7551909947328</v>
      </c>
      <c r="P7" s="16">
        <f>PPAPrice!P29</f>
        <v>107.54231249637417</v>
      </c>
      <c r="Q7" s="16">
        <f>PPAPrice!Q29</f>
        <v>99.788529149704303</v>
      </c>
      <c r="R7" s="16">
        <f>PPAPrice!R29</f>
        <v>102.51070894059222</v>
      </c>
      <c r="S7" s="16">
        <f>PPAPrice!S29</f>
        <v>105.12483672467381</v>
      </c>
      <c r="T7" s="16">
        <f>PPAPrice!T29</f>
        <v>105.81329021644848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73.100333728504452</v>
      </c>
      <c r="J8" s="66">
        <f>PPAPrice!J30</f>
        <v>77.665155546735875</v>
      </c>
      <c r="K8" s="66">
        <f>PPAPrice!K30</f>
        <v>80.337132406973524</v>
      </c>
      <c r="L8" s="66">
        <f>PPAPrice!L30</f>
        <v>89.702665323553589</v>
      </c>
      <c r="M8" s="66">
        <f>PPAPrice!M30</f>
        <v>95.168512898655337</v>
      </c>
      <c r="N8" s="66">
        <f>PPAPrice!N30</f>
        <v>87.964261893100513</v>
      </c>
      <c r="O8" s="66">
        <f>PPAPrice!O30</f>
        <v>88.861858268994695</v>
      </c>
      <c r="P8" s="66">
        <f>PPAPrice!P30</f>
        <v>97.457410660738915</v>
      </c>
      <c r="Q8" s="66">
        <f>PPAPrice!Q30</f>
        <v>92.527380357026061</v>
      </c>
      <c r="R8" s="66">
        <f>PPAPrice!R30</f>
        <v>96.973771299132224</v>
      </c>
      <c r="S8" s="66">
        <f>PPAPrice!S30</f>
        <v>100.55541628663126</v>
      </c>
      <c r="T8" s="66">
        <f>PPAPrice!T30</f>
        <v>101.37376224288417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65.795307640473254</v>
      </c>
      <c r="J9" s="68">
        <f>PPAPrice!J31</f>
        <v>70.345014182452772</v>
      </c>
      <c r="K9" s="68">
        <f>PPAPrice!K31</f>
        <v>73.361181611684174</v>
      </c>
      <c r="L9" s="68">
        <f>PPAPrice!L31</f>
        <v>82.039638179821068</v>
      </c>
      <c r="M9" s="68">
        <f>PPAPrice!M31</f>
        <v>85.94464985571274</v>
      </c>
      <c r="N9" s="68">
        <f>PPAPrice!N31</f>
        <v>79.458940774834687</v>
      </c>
      <c r="O9" s="68">
        <f>PPAPrice!O31</f>
        <v>80.428383469842984</v>
      </c>
      <c r="P9" s="68">
        <f>PPAPrice!P31</f>
        <v>89.062983863953704</v>
      </c>
      <c r="Q9" s="68">
        <f>PPAPrice!Q31</f>
        <v>85.422898759731993</v>
      </c>
      <c r="R9" s="68">
        <f>PPAPrice!R31</f>
        <v>91.048632326382048</v>
      </c>
      <c r="S9" s="68">
        <f>PPAPrice!S31</f>
        <v>94.923350719133509</v>
      </c>
      <c r="T9" s="68">
        <f>PPAPrice!T31</f>
        <v>95.543036789485555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59.622697377707368</v>
      </c>
      <c r="J10" s="66">
        <f>PPAPrice!J32</f>
        <v>64.641229830577586</v>
      </c>
      <c r="K10" s="66">
        <f>PPAPrice!K32</f>
        <v>66.988423544879964</v>
      </c>
      <c r="L10" s="66">
        <f>PPAPrice!L32</f>
        <v>74.836312007963912</v>
      </c>
      <c r="M10" s="66">
        <f>PPAPrice!M32</f>
        <v>78.297213072472346</v>
      </c>
      <c r="N10" s="66">
        <f>PPAPrice!N32</f>
        <v>71.918104439921407</v>
      </c>
      <c r="O10" s="66">
        <f>PPAPrice!O32</f>
        <v>72.952265847523407</v>
      </c>
      <c r="P10" s="66">
        <f>PPAPrice!P32</f>
        <v>79.521384698483956</v>
      </c>
      <c r="Q10" s="66">
        <f>PPAPrice!Q32</f>
        <v>75.69585495496834</v>
      </c>
      <c r="R10" s="66">
        <f>PPAPrice!R32</f>
        <v>78.628400851025319</v>
      </c>
      <c r="S10" s="66">
        <f>PPAPrice!S32</f>
        <v>81.104079028627623</v>
      </c>
      <c r="T10" s="66">
        <f>PPAPrice!T32</f>
        <v>80.625484437461196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55.379014385265179</v>
      </c>
      <c r="J11" s="16">
        <f>PPAPrice!J33</f>
        <v>58.317358880818958</v>
      </c>
      <c r="K11" s="16">
        <f>PPAPrice!K33</f>
        <v>59.336379411224151</v>
      </c>
      <c r="L11" s="16">
        <f>PPAPrice!L33</f>
        <v>66.283637097189782</v>
      </c>
      <c r="M11" s="16">
        <f>PPAPrice!M33</f>
        <v>67.816644125512838</v>
      </c>
      <c r="N11" s="16">
        <f>PPAPrice!N33</f>
        <v>63.478355801765325</v>
      </c>
      <c r="O11" s="16">
        <f>PPAPrice!O33</f>
        <v>64.103229813853645</v>
      </c>
      <c r="P11" s="16">
        <f>PPAPrice!P33</f>
        <v>68.231994358846379</v>
      </c>
      <c r="Q11" s="16">
        <f>PPAPrice!Q33</f>
        <v>63.108889243804128</v>
      </c>
      <c r="R11" s="16">
        <f>PPAPrice!R33</f>
        <v>61.494999435549204</v>
      </c>
      <c r="S11" s="16">
        <f>PPAPrice!S33</f>
        <v>62.112356539344312</v>
      </c>
      <c r="T11" s="16">
        <f>PPAPrice!T33</f>
        <v>59.739446575942026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45.227475247614699</v>
      </c>
      <c r="J12" s="16">
        <f>PPAPrice!J34</f>
        <v>46.648045040613972</v>
      </c>
      <c r="K12" s="16">
        <f>PPAPrice!K34</f>
        <v>50.609971893523721</v>
      </c>
      <c r="L12" s="16">
        <f>PPAPrice!L34</f>
        <v>52.089079167145485</v>
      </c>
      <c r="M12" s="16">
        <f>PPAPrice!M34</f>
        <v>56.151507666306337</v>
      </c>
      <c r="N12" s="16">
        <f>PPAPrice!N34</f>
        <v>50.368803762613318</v>
      </c>
      <c r="O12" s="16">
        <f>PPAPrice!O34</f>
        <v>52.308838114345242</v>
      </c>
      <c r="P12" s="16">
        <f>PPAPrice!P34</f>
        <v>53.546806662249573</v>
      </c>
      <c r="Q12" s="16">
        <f>PPAPrice!Q34</f>
        <v>51.310811214746288</v>
      </c>
      <c r="R12" s="16">
        <f>PPAPrice!R34</f>
        <v>50.381154411337725</v>
      </c>
      <c r="S12" s="16">
        <f>PPAPrice!S34</f>
        <v>49.85670595955861</v>
      </c>
      <c r="T12" s="16">
        <f>PPAPrice!T34</f>
        <v>46.618251704643022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18593785.163536575</v>
      </c>
      <c r="J28" s="73">
        <f t="shared" si="4"/>
        <v>21561224.723636165</v>
      </c>
      <c r="K28" s="73">
        <f t="shared" si="4"/>
        <v>19982933.40243781</v>
      </c>
      <c r="L28" s="73">
        <f t="shared" si="4"/>
        <v>30073368.904463168</v>
      </c>
      <c r="M28" s="73">
        <f t="shared" si="4"/>
        <v>31694066.836424977</v>
      </c>
      <c r="N28" s="73">
        <f t="shared" si="4"/>
        <v>29976132.453964472</v>
      </c>
      <c r="O28" s="73">
        <f t="shared" si="4"/>
        <v>25862816.155015063</v>
      </c>
      <c r="P28" s="73">
        <f t="shared" si="4"/>
        <v>27629811.566035036</v>
      </c>
      <c r="Q28" s="73">
        <f t="shared" si="4"/>
        <v>22778201.508485787</v>
      </c>
      <c r="R28" s="73">
        <f t="shared" si="4"/>
        <v>22405353.422372259</v>
      </c>
      <c r="S28" s="73">
        <f t="shared" si="4"/>
        <v>22844370.621922512</v>
      </c>
      <c r="T28" s="73">
        <f t="shared" si="4"/>
        <v>20256555.674958073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10262130.483157594</v>
      </c>
      <c r="J29" s="73">
        <f t="shared" si="5"/>
        <v>11967219.208078902</v>
      </c>
      <c r="K29" s="73">
        <f t="shared" si="5"/>
        <v>12203675.957003817</v>
      </c>
      <c r="L29" s="73">
        <f t="shared" si="5"/>
        <v>17287025.724814441</v>
      </c>
      <c r="M29" s="73">
        <f t="shared" si="5"/>
        <v>19877838.698262725</v>
      </c>
      <c r="N29" s="73">
        <f t="shared" si="5"/>
        <v>14489678.826108094</v>
      </c>
      <c r="O29" s="73">
        <f t="shared" si="5"/>
        <v>13593743.601906182</v>
      </c>
      <c r="P29" s="73">
        <f t="shared" si="5"/>
        <v>16398323.664693773</v>
      </c>
      <c r="Q29" s="73">
        <f t="shared" si="5"/>
        <v>11824243.63169237</v>
      </c>
      <c r="R29" s="73">
        <f t="shared" si="5"/>
        <v>12217790.054487824</v>
      </c>
      <c r="S29" s="73">
        <f t="shared" si="5"/>
        <v>12531590.098922079</v>
      </c>
      <c r="T29" s="73">
        <f t="shared" si="5"/>
        <v>11931092.608932082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5281558.5503313709</v>
      </c>
      <c r="J30" s="74">
        <f t="shared" si="5"/>
        <v>6718325.7532292493</v>
      </c>
      <c r="K30" s="74">
        <f t="shared" si="5"/>
        <v>7242369.7338452069</v>
      </c>
      <c r="L30" s="74">
        <f t="shared" si="5"/>
        <v>10830013.404108427</v>
      </c>
      <c r="M30" s="74">
        <f t="shared" si="5"/>
        <v>12642700.359960232</v>
      </c>
      <c r="N30" s="74">
        <f t="shared" si="5"/>
        <v>8427894.8973393999</v>
      </c>
      <c r="O30" s="74">
        <f t="shared" si="5"/>
        <v>8069215.937536669</v>
      </c>
      <c r="P30" s="74">
        <f t="shared" si="5"/>
        <v>11271292.628230924</v>
      </c>
      <c r="Q30" s="74">
        <f t="shared" si="5"/>
        <v>8059141.0295440778</v>
      </c>
      <c r="R30" s="74">
        <f t="shared" si="5"/>
        <v>9297820.9736462422</v>
      </c>
      <c r="S30" s="74">
        <f t="shared" si="5"/>
        <v>10022808.97920954</v>
      </c>
      <c r="T30" s="74">
        <f t="shared" si="5"/>
        <v>9490610.6168031003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1824170.1851069212</v>
      </c>
      <c r="J31" s="75">
        <f t="shared" si="5"/>
        <v>3211816.0799452071</v>
      </c>
      <c r="K31" s="75">
        <f t="shared" si="5"/>
        <v>3874156.0075858594</v>
      </c>
      <c r="L31" s="75">
        <f t="shared" si="5"/>
        <v>7101884.8782012668</v>
      </c>
      <c r="M31" s="75">
        <f t="shared" si="5"/>
        <v>8131940.3765021367</v>
      </c>
      <c r="N31" s="75">
        <f t="shared" si="5"/>
        <v>4360013.2170178052</v>
      </c>
      <c r="O31" s="75">
        <f t="shared" si="5"/>
        <v>4027670.9654715378</v>
      </c>
      <c r="P31" s="75">
        <f t="shared" si="5"/>
        <v>7151892.6070279032</v>
      </c>
      <c r="Q31" s="75">
        <f t="shared" si="5"/>
        <v>4631114.3223810298</v>
      </c>
      <c r="R31" s="75">
        <f t="shared" si="5"/>
        <v>6346440.7271196516</v>
      </c>
      <c r="S31" s="75">
        <f t="shared" si="5"/>
        <v>7273180.6334808357</v>
      </c>
      <c r="T31" s="75">
        <f t="shared" si="5"/>
        <v>6629047.3659920068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-984787.43716549641</v>
      </c>
      <c r="J32" s="74">
        <f t="shared" si="5"/>
        <v>576391.25634290406</v>
      </c>
      <c r="K32" s="74">
        <f t="shared" si="5"/>
        <v>921768.992540634</v>
      </c>
      <c r="L32" s="74">
        <f t="shared" si="5"/>
        <v>3701737.9550393941</v>
      </c>
      <c r="M32" s="74">
        <f t="shared" si="5"/>
        <v>4515416.4627001453</v>
      </c>
      <c r="N32" s="74">
        <f t="shared" si="5"/>
        <v>889142.69545861322</v>
      </c>
      <c r="O32" s="74">
        <f t="shared" si="5"/>
        <v>571251.27181618137</v>
      </c>
      <c r="P32" s="74">
        <f t="shared" si="5"/>
        <v>2709141.0467794044</v>
      </c>
      <c r="Q32" s="74">
        <f t="shared" si="5"/>
        <v>171405.93506239375</v>
      </c>
      <c r="R32" s="74">
        <f t="shared" si="5"/>
        <v>642797.82215389551</v>
      </c>
      <c r="S32" s="74">
        <f t="shared" si="5"/>
        <v>885460.03629621619</v>
      </c>
      <c r="T32" s="74">
        <f t="shared" si="5"/>
        <v>-215074.62505548034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-2798811.7937330152</v>
      </c>
      <c r="J33" s="73">
        <f t="shared" si="5"/>
        <v>-2193931.3492144002</v>
      </c>
      <c r="K33" s="73">
        <f t="shared" si="5"/>
        <v>-2434627.0398810082</v>
      </c>
      <c r="L33" s="73">
        <f t="shared" si="5"/>
        <v>-122300.10195260517</v>
      </c>
      <c r="M33" s="73">
        <f t="shared" si="5"/>
        <v>-180093.27490357697</v>
      </c>
      <c r="N33" s="73">
        <f t="shared" si="5"/>
        <v>-2811084.1188633288</v>
      </c>
      <c r="O33" s="73">
        <f t="shared" si="5"/>
        <v>-3306329.2532484266</v>
      </c>
      <c r="P33" s="73">
        <f t="shared" si="5"/>
        <v>-2275324.2426936575</v>
      </c>
      <c r="Q33" s="73">
        <f t="shared" si="5"/>
        <v>-5287730.9948192639</v>
      </c>
      <c r="R33" s="73">
        <f t="shared" si="5"/>
        <v>-6799423.6291858712</v>
      </c>
      <c r="S33" s="73">
        <f t="shared" si="5"/>
        <v>-7387342.3144311868</v>
      </c>
      <c r="T33" s="73">
        <f t="shared" si="5"/>
        <v>-9249033.0727265272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-6835634.0163198262</v>
      </c>
      <c r="J34" s="73">
        <f t="shared" si="5"/>
        <v>-6936547.7868852317</v>
      </c>
      <c r="K34" s="73">
        <f t="shared" si="5"/>
        <v>-5893728.5516634053</v>
      </c>
      <c r="L34" s="73">
        <f t="shared" si="5"/>
        <v>-5905929.3849627394</v>
      </c>
      <c r="M34" s="73">
        <f t="shared" si="5"/>
        <v>-4983492.6070532454</v>
      </c>
      <c r="N34" s="73">
        <f t="shared" si="5"/>
        <v>-8178818.5063558184</v>
      </c>
      <c r="O34" s="73">
        <f t="shared" si="5"/>
        <v>-8052681.3275191253</v>
      </c>
      <c r="P34" s="73">
        <f t="shared" si="5"/>
        <v>-8328808.1494712029</v>
      </c>
      <c r="Q34" s="73">
        <f t="shared" si="5"/>
        <v>-9956193.7997387778</v>
      </c>
      <c r="R34" s="73">
        <f t="shared" si="5"/>
        <v>-10947571.430226369</v>
      </c>
      <c r="S34" s="73">
        <f t="shared" si="5"/>
        <v>-11951011.27368764</v>
      </c>
      <c r="T34" s="73">
        <f t="shared" si="5"/>
        <v>-14279824.953752957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2428579.257770156</v>
      </c>
      <c r="J35" s="74">
        <f t="shared" si="6"/>
        <v>3859797.340854079</v>
      </c>
      <c r="K35" s="74">
        <f t="shared" si="6"/>
        <v>4225845.1273277448</v>
      </c>
      <c r="L35" s="74">
        <f t="shared" si="6"/>
        <v>7536663.7355155228</v>
      </c>
      <c r="M35" s="74">
        <f t="shared" si="6"/>
        <v>8798520.4215100426</v>
      </c>
      <c r="N35" s="74">
        <f t="shared" si="6"/>
        <v>4907674.8132285299</v>
      </c>
      <c r="O35" s="74">
        <f t="shared" si="6"/>
        <v>4483605.3094952134</v>
      </c>
      <c r="P35" s="74">
        <f t="shared" si="6"/>
        <v>7053390.8101168079</v>
      </c>
      <c r="Q35" s="74">
        <f t="shared" si="6"/>
        <v>4050338.1557949232</v>
      </c>
      <c r="R35" s="74">
        <f t="shared" si="6"/>
        <v>4730054.3997118771</v>
      </c>
      <c r="S35" s="74">
        <f t="shared" si="6"/>
        <v>5146685.0459350403</v>
      </c>
      <c r="T35" s="74">
        <f t="shared" si="6"/>
        <v>4256694.0877843034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D20" sqref="D20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[1]Yallourn!BB4</f>
        <v>24.064397308113612</v>
      </c>
      <c r="F6" s="80">
        <f>[1]Yallourn!BC4</f>
        <v>34.824210954398474</v>
      </c>
      <c r="G6" s="80">
        <f>[1]Yallourn!BD4</f>
        <v>32.745468956196106</v>
      </c>
      <c r="H6" s="80">
        <f>[1]Yallourn!BE4</f>
        <v>33.214349310556187</v>
      </c>
      <c r="I6" s="80">
        <f>[1]Yallourn!BF4</f>
        <v>35.602757781854123</v>
      </c>
      <c r="J6" s="80">
        <f>[1]Yallourn!BG4</f>
        <v>46.688103415345935</v>
      </c>
      <c r="K6" s="80">
        <f>[1]Yallourn!BH4</f>
        <v>35.741658555928893</v>
      </c>
      <c r="L6" s="80">
        <f>[1]Yallourn!BI4</f>
        <v>51.215378354330866</v>
      </c>
      <c r="M6" s="80">
        <f>[1]Yallourn!BJ4</f>
        <v>52.190862532285664</v>
      </c>
      <c r="N6" s="80">
        <f>[1]Yallourn!BK4</f>
        <v>61.984753314784349</v>
      </c>
      <c r="O6" s="80">
        <f>[1]Yallourn!BL4</f>
        <v>57.978566350265581</v>
      </c>
      <c r="P6" s="80">
        <f>[1]Yallourn!BM4</f>
        <v>65.586546259119018</v>
      </c>
      <c r="Q6" s="80">
        <f>[1]Yallourn!BN4</f>
        <v>60.652948707785143</v>
      </c>
      <c r="R6" s="80">
        <f>[1]Yallourn!BO4</f>
        <v>72.389268177087985</v>
      </c>
      <c r="S6" s="80">
        <f>[1]Yallourn!BP4</f>
        <v>71.082927376760566</v>
      </c>
      <c r="T6" s="80">
        <f>[1]Yallourn!BQ4</f>
        <v>83.974656245744399</v>
      </c>
    </row>
    <row r="7" spans="1:21" x14ac:dyDescent="0.3">
      <c r="A7" s="3">
        <v>0.05</v>
      </c>
      <c r="B7" s="3">
        <v>0.95</v>
      </c>
      <c r="C7" s="14"/>
      <c r="D7" s="14"/>
      <c r="E7" s="80">
        <f>[1]Yallourn!BB5</f>
        <v>10.781204701455694</v>
      </c>
      <c r="F7" s="80">
        <f>[1]Yallourn!BC5</f>
        <v>14.789384980725577</v>
      </c>
      <c r="G7" s="80">
        <f>[1]Yallourn!BD5</f>
        <v>15.38170295604737</v>
      </c>
      <c r="H7" s="80">
        <f>[1]Yallourn!BE5</f>
        <v>15.702339618086462</v>
      </c>
      <c r="I7" s="80">
        <f>[1]Yallourn!BF5</f>
        <v>17.700323853877531</v>
      </c>
      <c r="J7" s="80">
        <f>[1]Yallourn!BG5</f>
        <v>19.272080942815482</v>
      </c>
      <c r="K7" s="80">
        <f>[1]Yallourn!BH5</f>
        <v>19.159657745318221</v>
      </c>
      <c r="L7" s="80">
        <f>[1]Yallourn!BI5</f>
        <v>24.592095960597419</v>
      </c>
      <c r="M7" s="80">
        <f>[1]Yallourn!BJ5</f>
        <v>26.628541086982452</v>
      </c>
      <c r="N7" s="80">
        <f>[1]Yallourn!BK5</f>
        <v>28.42878497605696</v>
      </c>
      <c r="O7" s="80">
        <f>[1]Yallourn!BL5</f>
        <v>28.08555051445984</v>
      </c>
      <c r="P7" s="80">
        <f>[1]Yallourn!BM5</f>
        <v>33.245428149440059</v>
      </c>
      <c r="Q7" s="80">
        <f>[1]Yallourn!BN5</f>
        <v>32.631810634597407</v>
      </c>
      <c r="R7" s="80">
        <f>[1]Yallourn!BO5</f>
        <v>40.265319302767303</v>
      </c>
      <c r="S7" s="80">
        <f>[1]Yallourn!BP5</f>
        <v>42.474743695017011</v>
      </c>
      <c r="T7" s="80">
        <f>[1]Yallourn!BQ5</f>
        <v>46.505528117852698</v>
      </c>
    </row>
    <row r="8" spans="1:21" x14ac:dyDescent="0.3">
      <c r="A8" s="3">
        <v>0.25</v>
      </c>
      <c r="B8" s="5">
        <v>0.75</v>
      </c>
      <c r="C8" s="46"/>
      <c r="D8" s="46"/>
      <c r="E8" s="78">
        <f>[1]Yallourn!BB6</f>
        <v>4.605302661421133</v>
      </c>
      <c r="F8" s="78">
        <f>[1]Yallourn!BC6</f>
        <v>6.331291369721793</v>
      </c>
      <c r="G8" s="78">
        <f>[1]Yallourn!BD6</f>
        <v>6.6280700642255113</v>
      </c>
      <c r="H8" s="78">
        <f>[1]Yallourn!BE6</f>
        <v>6.4164788082402886</v>
      </c>
      <c r="I8" s="78">
        <f>[1]Yallourn!BF6</f>
        <v>7.5542909365166135</v>
      </c>
      <c r="J8" s="78">
        <f>[1]Yallourn!BG6</f>
        <v>8.4285674522099008</v>
      </c>
      <c r="K8" s="78">
        <f>[1]Yallourn!BH6</f>
        <v>8.4203188385175771</v>
      </c>
      <c r="L8" s="78">
        <f>[1]Yallourn!BI6</f>
        <v>10.202987280843981</v>
      </c>
      <c r="M8" s="78">
        <f>[1]Yallourn!BJ6</f>
        <v>11.795908205908233</v>
      </c>
      <c r="N8" s="78">
        <f>[1]Yallourn!BK6</f>
        <v>12.430332147145531</v>
      </c>
      <c r="O8" s="78">
        <f>[1]Yallourn!BL6</f>
        <v>12.163367051171416</v>
      </c>
      <c r="P8" s="78">
        <f>[1]Yallourn!BM6</f>
        <v>14.078456199755621</v>
      </c>
      <c r="Q8" s="78">
        <f>[1]Yallourn!BN6</f>
        <v>13.493505685790595</v>
      </c>
      <c r="R8" s="78">
        <f>[1]Yallourn!BO6</f>
        <v>15.715250235977717</v>
      </c>
      <c r="S8" s="78">
        <f>[1]Yallourn!BP6</f>
        <v>16.627673670665786</v>
      </c>
      <c r="T8" s="78">
        <f>[1]Yallourn!BQ6</f>
        <v>18.097973572918491</v>
      </c>
    </row>
    <row r="9" spans="1:21" x14ac:dyDescent="0.3">
      <c r="A9" s="3">
        <v>0.5</v>
      </c>
      <c r="B9" s="7">
        <v>0.5</v>
      </c>
      <c r="C9" s="41"/>
      <c r="D9" s="41"/>
      <c r="E9" s="79">
        <f>[1]Yallourn!BB7</f>
        <v>3.0182943055123701E-4</v>
      </c>
      <c r="F9" s="79">
        <f>[1]Yallourn!BC7</f>
        <v>0</v>
      </c>
      <c r="G9" s="79">
        <f>[1]Yallourn!BD7</f>
        <v>-3.5527136788005009E-15</v>
      </c>
      <c r="H9" s="79">
        <f>[1]Yallourn!BE7</f>
        <v>-7.1054273576010019E-15</v>
      </c>
      <c r="I9" s="79">
        <f>[1]Yallourn!BF7</f>
        <v>0</v>
      </c>
      <c r="J9" s="79">
        <f>[1]Yallourn!BG7</f>
        <v>-7.1054273576010019E-15</v>
      </c>
      <c r="K9" s="79">
        <f>[1]Yallourn!BH7</f>
        <v>0</v>
      </c>
      <c r="L9" s="79">
        <f>[1]Yallourn!BI7</f>
        <v>0</v>
      </c>
      <c r="M9" s="79">
        <f>[1]Yallourn!BJ7</f>
        <v>0.26599875130113304</v>
      </c>
      <c r="N9" s="79">
        <f>[1]Yallourn!BK7</f>
        <v>0.17372448595087775</v>
      </c>
      <c r="O9" s="79">
        <f>[1]Yallourn!BL7</f>
        <v>0.21871921856030241</v>
      </c>
      <c r="P9" s="79">
        <f>[1]Yallourn!BM7</f>
        <v>1.7289214455878721E-2</v>
      </c>
      <c r="Q9" s="79">
        <f>[1]Yallourn!BN7</f>
        <v>-0.39510624782366932</v>
      </c>
      <c r="R9" s="79">
        <f>[1]Yallourn!BO7</f>
        <v>-7.7995616227426012E-2</v>
      </c>
      <c r="S9" s="79">
        <f>[1]Yallourn!BP7</f>
        <v>-2.5425508596491397E-2</v>
      </c>
      <c r="T9" s="79">
        <f>[1]Yallourn!BQ7</f>
        <v>-0.26961719754023505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[1]Yallourn!BB8</f>
        <v>-5.1885847431415577</v>
      </c>
      <c r="F10" s="78">
        <f>[1]Yallourn!BC8</f>
        <v>-7.2027770480994064</v>
      </c>
      <c r="G10" s="78">
        <f>[1]Yallourn!BD8</f>
        <v>-6.7772630564819245</v>
      </c>
      <c r="H10" s="78">
        <f>[1]Yallourn!BE8</f>
        <v>-6.5667118317594024</v>
      </c>
      <c r="I10" s="78">
        <f>[1]Yallourn!BF8</f>
        <v>-7.9630758866432032</v>
      </c>
      <c r="J10" s="78">
        <f>[1]Yallourn!BG8</f>
        <v>-8.7363668667790186</v>
      </c>
      <c r="K10" s="78">
        <f>[1]Yallourn!BH8</f>
        <v>-8.5895317634828103</v>
      </c>
      <c r="L10" s="78">
        <f>[1]Yallourn!BI8</f>
        <v>-10.994840769383103</v>
      </c>
      <c r="M10" s="78">
        <f>[1]Yallourn!BJ8</f>
        <v>-12.276814202047948</v>
      </c>
      <c r="N10" s="78">
        <f>[1]Yallourn!BK8</f>
        <v>-12.914355396243629</v>
      </c>
      <c r="O10" s="78">
        <f>[1]Yallourn!BL8</f>
        <v>-13.356976899696051</v>
      </c>
      <c r="P10" s="78">
        <f>[1]Yallourn!BM8</f>
        <v>-13.977392563543898</v>
      </c>
      <c r="Q10" s="78">
        <f>[1]Yallourn!BN8</f>
        <v>-12.138089694586508</v>
      </c>
      <c r="R10" s="78">
        <f>[1]Yallourn!BO8</f>
        <v>-10.961913941552105</v>
      </c>
      <c r="S10" s="78">
        <f>[1]Yallourn!BP8</f>
        <v>-10.758618511417755</v>
      </c>
      <c r="T10" s="78">
        <f>[1]Yallourn!BQ8</f>
        <v>-11.632141684921159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[1]Yallourn!BB9</f>
        <v>-12.801640963837713</v>
      </c>
      <c r="F11" s="80">
        <f>[1]Yallourn!BC9</f>
        <v>-17.558054301490856</v>
      </c>
      <c r="G11" s="80">
        <f>[1]Yallourn!BD9</f>
        <v>-16.908445100988182</v>
      </c>
      <c r="H11" s="80">
        <f>[1]Yallourn!BE9</f>
        <v>-16.29695605078745</v>
      </c>
      <c r="I11" s="80">
        <f>[1]Yallourn!BF9</f>
        <v>-19.803754586335007</v>
      </c>
      <c r="J11" s="80">
        <f>[1]Yallourn!BG9</f>
        <v>-21.616780708451056</v>
      </c>
      <c r="K11" s="80">
        <f>[1]Yallourn!BH9</f>
        <v>-20.94226641408444</v>
      </c>
      <c r="L11" s="80">
        <f>[1]Yallourn!BI9</f>
        <v>-27.131274763667669</v>
      </c>
      <c r="M11" s="80">
        <f>[1]Yallourn!BJ9</f>
        <v>-31.701681029595626</v>
      </c>
      <c r="N11" s="80">
        <f>[1]Yallourn!BK9</f>
        <v>-33.346926460964617</v>
      </c>
      <c r="O11" s="80">
        <f>[1]Yallourn!BL9</f>
        <v>-32.930901036537669</v>
      </c>
      <c r="P11" s="80">
        <f>[1]Yallourn!BM9</f>
        <v>-32.702282813291909</v>
      </c>
      <c r="Q11" s="80">
        <f>[1]Yallourn!BN9</f>
        <v>-27.291169746280531</v>
      </c>
      <c r="R11" s="80">
        <f>[1]Yallourn!BO9</f>
        <v>-24.086198483944557</v>
      </c>
      <c r="S11" s="80">
        <f>[1]Yallourn!BP9</f>
        <v>-22.122121533858511</v>
      </c>
      <c r="T11" s="80">
        <f>[1]Yallourn!BQ9</f>
        <v>-23.612127554118906</v>
      </c>
    </row>
    <row r="12" spans="1:21" x14ac:dyDescent="0.3">
      <c r="A12" s="3">
        <v>1</v>
      </c>
      <c r="B12" s="3">
        <v>0</v>
      </c>
      <c r="C12" s="14"/>
      <c r="D12" s="14"/>
      <c r="E12" s="80">
        <f>[1]Yallourn!BB10</f>
        <v>-30.055145199297023</v>
      </c>
      <c r="F12" s="80">
        <f>[1]Yallourn!BC10</f>
        <v>-45.408315085106345</v>
      </c>
      <c r="G12" s="80">
        <f>[1]Yallourn!BD10</f>
        <v>-33.946503329341738</v>
      </c>
      <c r="H12" s="80">
        <f>[1]Yallourn!BE10</f>
        <v>-44.122657542284799</v>
      </c>
      <c r="I12" s="80">
        <f>[1]Yallourn!BF10</f>
        <v>-44.61245826907777</v>
      </c>
      <c r="J12" s="80">
        <f>[1]Yallourn!BG10</f>
        <v>-54.524744081191258</v>
      </c>
      <c r="K12" s="80">
        <f>[1]Yallourn!BH10</f>
        <v>-46.190747648436627</v>
      </c>
      <c r="L12" s="80">
        <f>[1]Yallourn!BI10</f>
        <v>-67.332761637521969</v>
      </c>
      <c r="M12" s="80">
        <f>[1]Yallourn!BJ10</f>
        <v>-74.865756680220983</v>
      </c>
      <c r="N12" s="80">
        <f>[1]Yallourn!BK10</f>
        <v>-72.23240468808774</v>
      </c>
      <c r="O12" s="80">
        <f>[1]Yallourn!BL10</f>
        <v>-83.798318768283977</v>
      </c>
      <c r="P12" s="80">
        <f>[1]Yallourn!BM10</f>
        <v>-64.834100390466062</v>
      </c>
      <c r="Q12" s="80">
        <f>[1]Yallourn!BN10</f>
        <v>-61.764360709496515</v>
      </c>
      <c r="R12" s="80">
        <f>[1]Yallourn!BO10</f>
        <v>-59.679543639283082</v>
      </c>
      <c r="S12" s="80">
        <f>[1]Yallourn!BP10</f>
        <v>-52.341840349639</v>
      </c>
      <c r="T12" s="80">
        <f>[1]Yallourn!BQ10</f>
        <v>-60.905203673784143</v>
      </c>
    </row>
    <row r="13" spans="1:21" x14ac:dyDescent="0.3">
      <c r="B13" s="9" t="s">
        <v>19</v>
      </c>
      <c r="C13" s="66"/>
      <c r="D13" s="66"/>
      <c r="E13" s="81">
        <f>[1]Yallourn!BB11</f>
        <v>-0.39985770535543019</v>
      </c>
      <c r="F13" s="81">
        <f>[1]Yallourn!BC11</f>
        <v>-0.57044308373977071</v>
      </c>
      <c r="G13" s="81">
        <f>[1]Yallourn!BD11</f>
        <v>-0.29307349001254862</v>
      </c>
      <c r="H13" s="81">
        <f>[1]Yallourn!BE11</f>
        <v>-0.13335664060592062</v>
      </c>
      <c r="I13" s="81">
        <f>[1]Yallourn!BF11</f>
        <v>-0.39197820492591934</v>
      </c>
      <c r="J13" s="81">
        <f>[1]Yallourn!BG11</f>
        <v>-0.44569915332179527</v>
      </c>
      <c r="K13" s="81">
        <f>[1]Yallourn!BH11</f>
        <v>-0.33884404621096909</v>
      </c>
      <c r="L13" s="81">
        <f>[1]Yallourn!BI11</f>
        <v>-0.52093283912566435</v>
      </c>
      <c r="M13" s="81">
        <f>[1]Yallourn!BJ11</f>
        <v>-0.67704702569336184</v>
      </c>
      <c r="N13" s="81">
        <f>[1]Yallourn!BK11</f>
        <v>-0.76216887174784675</v>
      </c>
      <c r="O13" s="81">
        <f>[1]Yallourn!BL11</f>
        <v>-0.83859318566256669</v>
      </c>
      <c r="P13" s="81">
        <f>[1]Yallourn!BM11</f>
        <v>0.13133429053643741</v>
      </c>
      <c r="Q13" s="81">
        <f>[1]Yallourn!BN11</f>
        <v>0.94218010191022306</v>
      </c>
      <c r="R13" s="81">
        <f>[1]Yallourn!BO11</f>
        <v>3.2659631311337258</v>
      </c>
      <c r="S13" s="81">
        <f>[1]Yallourn!BP11</f>
        <v>4.1758099907395101</v>
      </c>
      <c r="T13" s="81">
        <f>[1]Yallourn!BQ11</f>
        <v>4.5718614979321712</v>
      </c>
    </row>
    <row r="15" spans="1:21" x14ac:dyDescent="0.3">
      <c r="B15" s="1" t="s">
        <v>78</v>
      </c>
      <c r="C15" s="106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10540206.020953761</v>
      </c>
      <c r="F28" s="73">
        <f t="shared" ref="F28:T28" si="3">F17*F6</f>
        <v>15253004.398026532</v>
      </c>
      <c r="G28" s="73">
        <f t="shared" si="3"/>
        <v>14381809.96556133</v>
      </c>
      <c r="H28" s="73">
        <f t="shared" si="3"/>
        <v>14547884.998023611</v>
      </c>
      <c r="I28" s="73">
        <f t="shared" si="3"/>
        <v>15594007.908452107</v>
      </c>
      <c r="J28" s="73">
        <f t="shared" si="3"/>
        <v>20449389.295921519</v>
      </c>
      <c r="K28" s="73">
        <f t="shared" si="3"/>
        <v>15697736.43776397</v>
      </c>
      <c r="L28" s="73">
        <f t="shared" si="3"/>
        <v>22432335.719196919</v>
      </c>
      <c r="M28" s="73">
        <f t="shared" si="3"/>
        <v>22859597.789141122</v>
      </c>
      <c r="N28" s="73">
        <f t="shared" si="3"/>
        <v>27149321.951875545</v>
      </c>
      <c r="O28" s="73">
        <f t="shared" si="3"/>
        <v>25464186.341036644</v>
      </c>
      <c r="P28" s="73">
        <f t="shared" si="3"/>
        <v>28726907.26149413</v>
      </c>
      <c r="Q28" s="73">
        <f t="shared" si="3"/>
        <v>26565991.534009892</v>
      </c>
      <c r="R28" s="73">
        <f t="shared" si="3"/>
        <v>31706499.461564537</v>
      </c>
      <c r="S28" s="73">
        <f t="shared" si="3"/>
        <v>31219621.703873239</v>
      </c>
      <c r="T28" s="73">
        <f t="shared" si="3"/>
        <v>36780899.435636044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4722167.6592375943</v>
      </c>
      <c r="F29" s="73">
        <f t="shared" si="4"/>
        <v>6477750.6215578029</v>
      </c>
      <c r="G29" s="73">
        <f t="shared" si="4"/>
        <v>6755643.9382960051</v>
      </c>
      <c r="H29" s="73">
        <f t="shared" si="4"/>
        <v>6877624.7527218703</v>
      </c>
      <c r="I29" s="73">
        <f t="shared" si="4"/>
        <v>7752741.8479983583</v>
      </c>
      <c r="J29" s="73">
        <f t="shared" si="4"/>
        <v>8441171.4529531803</v>
      </c>
      <c r="K29" s="73">
        <f t="shared" si="4"/>
        <v>8414921.6817437634</v>
      </c>
      <c r="L29" s="73">
        <f t="shared" si="4"/>
        <v>10771338.030741669</v>
      </c>
      <c r="M29" s="73">
        <f t="shared" si="4"/>
        <v>11663300.996098313</v>
      </c>
      <c r="N29" s="73">
        <f t="shared" si="4"/>
        <v>12451807.819512948</v>
      </c>
      <c r="O29" s="73">
        <f t="shared" si="4"/>
        <v>12335173.785950761</v>
      </c>
      <c r="P29" s="73">
        <f t="shared" si="4"/>
        <v>14561497.529454745</v>
      </c>
      <c r="Q29" s="73">
        <f t="shared" si="4"/>
        <v>14292733.057953665</v>
      </c>
      <c r="R29" s="73">
        <f t="shared" si="4"/>
        <v>17636209.854612079</v>
      </c>
      <c r="S29" s="73">
        <f t="shared" si="4"/>
        <v>18654907.430851471</v>
      </c>
      <c r="T29" s="73">
        <f t="shared" si="4"/>
        <v>20369421.315619484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2017122.5657024563</v>
      </c>
      <c r="F30" s="74">
        <f t="shared" si="4"/>
        <v>2773105.6199381454</v>
      </c>
      <c r="G30" s="74">
        <f t="shared" si="4"/>
        <v>2911048.3722078446</v>
      </c>
      <c r="H30" s="74">
        <f t="shared" si="4"/>
        <v>2810417.7180092465</v>
      </c>
      <c r="I30" s="74">
        <f t="shared" si="4"/>
        <v>3308779.4301942769</v>
      </c>
      <c r="J30" s="74">
        <f t="shared" si="4"/>
        <v>3691712.5440679365</v>
      </c>
      <c r="K30" s="74">
        <f t="shared" si="4"/>
        <v>3698204.0338769197</v>
      </c>
      <c r="L30" s="74">
        <f t="shared" si="4"/>
        <v>4468908.4290096639</v>
      </c>
      <c r="M30" s="74">
        <f t="shared" si="4"/>
        <v>5166607.7941878065</v>
      </c>
      <c r="N30" s="74">
        <f t="shared" si="4"/>
        <v>5444485.4804497426</v>
      </c>
      <c r="O30" s="74">
        <f t="shared" si="4"/>
        <v>5342150.808874486</v>
      </c>
      <c r="P30" s="74">
        <f t="shared" si="4"/>
        <v>6166363.8154929616</v>
      </c>
      <c r="Q30" s="74">
        <f t="shared" si="4"/>
        <v>5910155.4903762806</v>
      </c>
      <c r="R30" s="74">
        <f t="shared" si="4"/>
        <v>6883279.6033582399</v>
      </c>
      <c r="S30" s="74">
        <f t="shared" si="4"/>
        <v>7302874.2761564134</v>
      </c>
      <c r="T30" s="74">
        <f t="shared" si="4"/>
        <v>7926912.4249382988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132.20129058144181</v>
      </c>
      <c r="F31" s="75">
        <f t="shared" si="4"/>
        <v>0</v>
      </c>
      <c r="G31" s="75">
        <f t="shared" si="4"/>
        <v>-1.56035184772918E-9</v>
      </c>
      <c r="H31" s="75">
        <f t="shared" si="4"/>
        <v>-3.1121771826292388E-9</v>
      </c>
      <c r="I31" s="75">
        <f t="shared" si="4"/>
        <v>0</v>
      </c>
      <c r="J31" s="75">
        <f t="shared" si="4"/>
        <v>-3.1121771826292388E-9</v>
      </c>
      <c r="K31" s="75">
        <f t="shared" si="4"/>
        <v>0</v>
      </c>
      <c r="L31" s="75">
        <f t="shared" si="4"/>
        <v>0</v>
      </c>
      <c r="M31" s="75">
        <f t="shared" si="4"/>
        <v>116507.45306989628</v>
      </c>
      <c r="N31" s="75">
        <f t="shared" si="4"/>
        <v>76091.324846484451</v>
      </c>
      <c r="O31" s="75">
        <f t="shared" si="4"/>
        <v>96061.480791684822</v>
      </c>
      <c r="P31" s="75">
        <f t="shared" si="4"/>
        <v>7572.6759316748794</v>
      </c>
      <c r="Q31" s="75">
        <f t="shared" si="4"/>
        <v>-173056.53654676717</v>
      </c>
      <c r="R31" s="75">
        <f t="shared" si="4"/>
        <v>-34162.079907612591</v>
      </c>
      <c r="S31" s="75">
        <f t="shared" si="4"/>
        <v>-11166.883375579022</v>
      </c>
      <c r="T31" s="75">
        <f t="shared" si="4"/>
        <v>-118092.33252262295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-2272600.1174960025</v>
      </c>
      <c r="F32" s="74">
        <f t="shared" si="4"/>
        <v>-3154816.34706754</v>
      </c>
      <c r="G32" s="74">
        <f t="shared" si="4"/>
        <v>-2976573.9344068612</v>
      </c>
      <c r="H32" s="74">
        <f t="shared" si="4"/>
        <v>-2876219.7823106181</v>
      </c>
      <c r="I32" s="74">
        <f t="shared" si="4"/>
        <v>-3487827.2383497232</v>
      </c>
      <c r="J32" s="74">
        <f t="shared" si="4"/>
        <v>-3826528.68764921</v>
      </c>
      <c r="K32" s="74">
        <f t="shared" si="4"/>
        <v>-3772522.3505216502</v>
      </c>
      <c r="L32" s="74">
        <f t="shared" si="4"/>
        <v>-4815740.2569897994</v>
      </c>
      <c r="M32" s="74">
        <f t="shared" si="4"/>
        <v>-5377244.6204970013</v>
      </c>
      <c r="N32" s="74">
        <f t="shared" si="4"/>
        <v>-5656487.6635547094</v>
      </c>
      <c r="O32" s="74">
        <f t="shared" si="4"/>
        <v>-5866384.2543465057</v>
      </c>
      <c r="P32" s="74">
        <f t="shared" si="4"/>
        <v>-6122097.9428322269</v>
      </c>
      <c r="Q32" s="74">
        <f t="shared" si="4"/>
        <v>-5316483.2862288905</v>
      </c>
      <c r="R32" s="74">
        <f t="shared" si="4"/>
        <v>-4801318.3063998222</v>
      </c>
      <c r="S32" s="74">
        <f t="shared" si="4"/>
        <v>-4725185.2502146782</v>
      </c>
      <c r="T32" s="74">
        <f t="shared" si="4"/>
        <v>-5094878.0579954674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-5607118.7421609182</v>
      </c>
      <c r="F33" s="73">
        <f t="shared" si="4"/>
        <v>-7690427.784052995</v>
      </c>
      <c r="G33" s="73">
        <f t="shared" si="4"/>
        <v>-7426189.0883540092</v>
      </c>
      <c r="H33" s="73">
        <f t="shared" si="4"/>
        <v>-7138066.7502449034</v>
      </c>
      <c r="I33" s="73">
        <f t="shared" si="4"/>
        <v>-8674044.5088147335</v>
      </c>
      <c r="J33" s="73">
        <f t="shared" si="4"/>
        <v>-9468149.9503015634</v>
      </c>
      <c r="K33" s="73">
        <f t="shared" si="4"/>
        <v>-9197843.4090658855</v>
      </c>
      <c r="L33" s="73">
        <f t="shared" si="4"/>
        <v>-11883498.34648644</v>
      </c>
      <c r="M33" s="73">
        <f t="shared" si="4"/>
        <v>-13885336.290962884</v>
      </c>
      <c r="N33" s="73">
        <f t="shared" si="4"/>
        <v>-14605953.789902503</v>
      </c>
      <c r="O33" s="73">
        <f t="shared" si="4"/>
        <v>-14463251.735247344</v>
      </c>
      <c r="P33" s="73">
        <f t="shared" si="4"/>
        <v>-14323599.872221855</v>
      </c>
      <c r="Q33" s="73">
        <f t="shared" si="4"/>
        <v>-11953532.348870872</v>
      </c>
      <c r="R33" s="73">
        <f t="shared" si="4"/>
        <v>-10549754.935967715</v>
      </c>
      <c r="S33" s="73">
        <f t="shared" si="4"/>
        <v>-9716035.7776706573</v>
      </c>
      <c r="T33" s="73">
        <f t="shared" si="4"/>
        <v>-10342111.868704081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-13164153.597292095</v>
      </c>
      <c r="F34" s="73">
        <f t="shared" si="4"/>
        <v>-19888842.00727658</v>
      </c>
      <c r="G34" s="73">
        <f t="shared" si="4"/>
        <v>-14909304.262246892</v>
      </c>
      <c r="H34" s="73">
        <f t="shared" si="4"/>
        <v>-19325724.003520742</v>
      </c>
      <c r="I34" s="73">
        <f t="shared" si="4"/>
        <v>-19540256.721856065</v>
      </c>
      <c r="J34" s="73">
        <f t="shared" si="4"/>
        <v>-23881837.907561772</v>
      </c>
      <c r="K34" s="73">
        <f t="shared" si="4"/>
        <v>-20286976.367193367</v>
      </c>
      <c r="L34" s="73">
        <f t="shared" si="4"/>
        <v>-29491749.597234622</v>
      </c>
      <c r="M34" s="73">
        <f t="shared" si="4"/>
        <v>-32791201.425936792</v>
      </c>
      <c r="N34" s="73">
        <f t="shared" si="4"/>
        <v>-31637793.253382429</v>
      </c>
      <c r="O34" s="73">
        <f t="shared" si="4"/>
        <v>-36804221.603030324</v>
      </c>
      <c r="P34" s="73">
        <f t="shared" si="4"/>
        <v>-28397335.971024137</v>
      </c>
      <c r="Q34" s="73">
        <f t="shared" si="4"/>
        <v>-27052789.990759473</v>
      </c>
      <c r="R34" s="73">
        <f t="shared" si="4"/>
        <v>-26139640.11400599</v>
      </c>
      <c r="S34" s="73">
        <f t="shared" si="4"/>
        <v>-22988536.281561449</v>
      </c>
      <c r="T34" s="73">
        <f t="shared" si="4"/>
        <v>-26676479.209117454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-175137.67494567842</v>
      </c>
      <c r="F35" s="74">
        <f t="shared" si="4"/>
        <v>-249854.07067801958</v>
      </c>
      <c r="G35" s="74">
        <f t="shared" si="4"/>
        <v>-128717.87681351135</v>
      </c>
      <c r="H35" s="74">
        <f t="shared" si="4"/>
        <v>-58410.208585393229</v>
      </c>
      <c r="I35" s="74">
        <f t="shared" si="4"/>
        <v>-171686.45375755266</v>
      </c>
      <c r="J35" s="74">
        <f t="shared" si="4"/>
        <v>-195216.22915494634</v>
      </c>
      <c r="K35" s="74">
        <f t="shared" si="4"/>
        <v>-148820.30509585762</v>
      </c>
      <c r="L35" s="74">
        <f t="shared" si="4"/>
        <v>-228168.58353704098</v>
      </c>
      <c r="M35" s="74">
        <f t="shared" si="4"/>
        <v>-296546.59725369251</v>
      </c>
      <c r="N35" s="74">
        <f t="shared" si="4"/>
        <v>-333829.96582555689</v>
      </c>
      <c r="O35" s="74">
        <f t="shared" si="4"/>
        <v>-368310.12714299926</v>
      </c>
      <c r="P35" s="74">
        <f t="shared" si="4"/>
        <v>57524.41925495959</v>
      </c>
      <c r="Q35" s="74">
        <f t="shared" si="4"/>
        <v>412674.88463667769</v>
      </c>
      <c r="R35" s="74">
        <f t="shared" si="4"/>
        <v>1430491.8514365719</v>
      </c>
      <c r="S35" s="74">
        <f t="shared" si="4"/>
        <v>1834015.7479327929</v>
      </c>
      <c r="T35" s="74">
        <f t="shared" si="4"/>
        <v>2002475.3360942909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workbookViewId="0">
      <selection activeCell="A18" sqref="A18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13841770.644115131</v>
      </c>
      <c r="Q17" s="19">
        <f>'Spot Prices'!Q17/'Spot Prices'!P17*DualFuelCM!P17</f>
        <v>12887521.703495106</v>
      </c>
      <c r="R17" s="19">
        <f>'Spot Prices'!R17/'Spot Prices'!Q17*DualFuelCM!Q17</f>
        <v>12967034.515694737</v>
      </c>
      <c r="S17" s="19">
        <f>'Spot Prices'!S17/'Spot Prices'!R17*DualFuelCM!R17</f>
        <v>13371627.409861397</v>
      </c>
      <c r="T17" s="19">
        <f>'Spot Prices'!T17/'Spot Prices'!S17*DualFuelCM!S17</f>
        <v>13074897.383689776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10131262.584612476</v>
      </c>
      <c r="Q18" s="19">
        <f>'Spot Prices'!Q18/'Spot Prices'!P18*DualFuelCM!P18</f>
        <v>9400800.1899903007</v>
      </c>
      <c r="R18" s="19">
        <f>'Spot Prices'!R18/'Spot Prices'!Q18*DualFuelCM!Q18</f>
        <v>9657249.1878202558</v>
      </c>
      <c r="S18" s="19">
        <f>'Spot Prices'!S18/'Spot Prices'!R18*DualFuelCM!R18</f>
        <v>9903518.9061802235</v>
      </c>
      <c r="T18" s="19">
        <f>'Spot Prices'!T18/'Spot Prices'!S18*DualFuelCM!S18</f>
        <v>9968376.1976086348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8529809.6161630545</v>
      </c>
      <c r="Q19" s="49">
        <f>'Spot Prices'!Q19/'Spot Prices'!P19*DualFuelCM!P19</f>
        <v>8098316.3145507853</v>
      </c>
      <c r="R19" s="49">
        <f>'Spot Prices'!R19/'Spot Prices'!Q19*DualFuelCM!Q19</f>
        <v>8487479.8266743068</v>
      </c>
      <c r="S19" s="49">
        <f>'Spot Prices'!S19/'Spot Prices'!R19*DualFuelCM!R19</f>
        <v>8800957.7823158968</v>
      </c>
      <c r="T19" s="49">
        <f>'Spot Prices'!T19/'Spot Prices'!S19*DualFuelCM!S19</f>
        <v>8872582.2504776213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7490475.6429322697</v>
      </c>
      <c r="Q20" s="40">
        <f>'Spot Prices'!Q20/'Spot Prices'!P20*DualFuelCM!P20</f>
        <v>7184333.0949459719</v>
      </c>
      <c r="R20" s="40">
        <f>'Spot Prices'!R20/'Spot Prices'!Q20*DualFuelCM!Q20</f>
        <v>7657474.8922047289</v>
      </c>
      <c r="S20" s="40">
        <f>'Spot Prices'!S20/'Spot Prices'!R20*DualFuelCM!R20</f>
        <v>7983350.8339816267</v>
      </c>
      <c r="T20" s="40">
        <f>'Spot Prices'!T20/'Spot Prices'!S20*DualFuelCM!S20</f>
        <v>8035468.3716483051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6361269.205762119</v>
      </c>
      <c r="Q21" s="49">
        <f>'Spot Prices'!Q21/'Spot Prices'!P21*DualFuelCM!P21</f>
        <v>6055248.0688638715</v>
      </c>
      <c r="R21" s="49">
        <f>'Spot Prices'!R21/'Spot Prices'!Q21*DualFuelCM!Q21</f>
        <v>6289835.4565684889</v>
      </c>
      <c r="S21" s="49">
        <f>'Spot Prices'!S21/'Spot Prices'!R21*DualFuelCM!R21</f>
        <v>6487875.963713469</v>
      </c>
      <c r="T21" s="49">
        <f>'Spot Prices'!T21/'Spot Prices'!S21*DualFuelCM!S21</f>
        <v>6449591.0539829005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4964700.6740496326</v>
      </c>
      <c r="Q22" s="19">
        <f>'Spot Prices'!Q22/'Spot Prices'!P22*DualFuelCM!P22</f>
        <v>4591932.9767709775</v>
      </c>
      <c r="R22" s="19">
        <f>'Spot Prices'!R22/'Spot Prices'!Q22*DualFuelCM!Q22</f>
        <v>4474503.0248228367</v>
      </c>
      <c r="S22" s="19">
        <f>'Spot Prices'!S22/'Spot Prices'!R22*DualFuelCM!R22</f>
        <v>4519423.2013198249</v>
      </c>
      <c r="T22" s="19">
        <f>'Spot Prices'!T22/'Spot Prices'!S22*DualFuelCM!S22</f>
        <v>4346765.3770034965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3141994.3674111785</v>
      </c>
      <c r="Q23" s="19">
        <f>'Spot Prices'!Q23/'Spot Prices'!P23*DualFuelCM!P23</f>
        <v>3010791.6769141313</v>
      </c>
      <c r="R23" s="19">
        <f>'Spot Prices'!R23/'Spot Prices'!Q23*DualFuelCM!Q23</f>
        <v>2956241.7117152829</v>
      </c>
      <c r="S23" s="19">
        <f>'Spot Prices'!S23/'Spot Prices'!R23*DualFuelCM!R23</f>
        <v>2925468.3718244242</v>
      </c>
      <c r="T23" s="19">
        <f>'Spot Prices'!T23/'Spot Prices'!S23*DualFuelCM!S23</f>
        <v>2735443.8743367516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7497420.0912325168</v>
      </c>
      <c r="Q24" s="49">
        <f>'Spot Prices'!Q24/'Spot Prices'!P24*DualFuelCM!P24</f>
        <v>7095110.7853992851</v>
      </c>
      <c r="R24" s="49">
        <f>'Spot Prices'!R24/'Spot Prices'!Q24*DualFuelCM!Q24</f>
        <v>7380211.8177637085</v>
      </c>
      <c r="S24" s="49">
        <f>'Spot Prices'!S24/'Spot Prices'!R24*DualFuelCM!R24</f>
        <v>7624613.5196448835</v>
      </c>
      <c r="T24" s="49">
        <f>'Spot Prices'!T24/'Spot Prices'!S24*DualFuelCM!S24</f>
        <v>7618927.0904385587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12640472.42592223</v>
      </c>
      <c r="J28" s="20">
        <f t="shared" si="2"/>
        <v>13789461.977874728</v>
      </c>
      <c r="K28" s="20">
        <f t="shared" si="2"/>
        <v>13220094.423608819</v>
      </c>
      <c r="L28" s="20">
        <f t="shared" si="2"/>
        <v>18084654.964767188</v>
      </c>
      <c r="M28" s="20">
        <f t="shared" si="2"/>
        <v>15049669.385058472</v>
      </c>
      <c r="N28" s="20">
        <f t="shared" si="2"/>
        <v>15680905.637534004</v>
      </c>
      <c r="O28" s="20">
        <f t="shared" si="2"/>
        <v>15106320.908046095</v>
      </c>
      <c r="P28" s="21">
        <f>(O28*'Spot Prices'!P5/'Spot Prices'!O5)*($E$26)</f>
        <v>15755122.42571637</v>
      </c>
      <c r="Q28" s="21">
        <f>(P28*'Spot Prices'!Q5/'Spot Prices'!P5)*($E$26)</f>
        <v>14668967.39030762</v>
      </c>
      <c r="R28" s="21">
        <f>(Q28*'Spot Prices'!R5/'Spot Prices'!Q5)*($E$26)</f>
        <v>14759471.280512648</v>
      </c>
      <c r="S28" s="21">
        <f>(R28*'Spot Prices'!S5/'Spot Prices'!R5)*($E$26)</f>
        <v>15219991.16225774</v>
      </c>
      <c r="T28" s="21">
        <f>(S28*'Spot Prices'!T5/'Spot Prices'!S5)*($E$26)</f>
        <v>14882244.062560814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9538330.5364906155</v>
      </c>
      <c r="J29" s="20">
        <f t="shared" si="3"/>
        <v>9844425.4981834386</v>
      </c>
      <c r="K29" s="20">
        <f t="shared" si="3"/>
        <v>9721593.5785867497</v>
      </c>
      <c r="L29" s="20">
        <f t="shared" si="3"/>
        <v>11289338.798499908</v>
      </c>
      <c r="M29" s="20">
        <f t="shared" si="3"/>
        <v>11641255.401485171</v>
      </c>
      <c r="N29" s="20">
        <f t="shared" si="3"/>
        <v>10389014.090753054</v>
      </c>
      <c r="O29" s="20">
        <f t="shared" si="3"/>
        <v>10333546.686185529</v>
      </c>
      <c r="P29" s="21">
        <f>(O29*'Spot Prices'!P6/'Spot Prices'!O6)*($E$26)</f>
        <v>11140207.299891928</v>
      </c>
      <c r="Q29" s="21">
        <f>(P29*'Spot Prices'!Q6/'Spot Prices'!P6)*($E$26)</f>
        <v>10337000.154394994</v>
      </c>
      <c r="R29" s="21">
        <f>(Q29*'Spot Prices'!R6/'Spot Prices'!Q6)*($E$26)</f>
        <v>10618988.206112687</v>
      </c>
      <c r="S29" s="21">
        <f>(R29*'Spot Prices'!S6/'Spot Prices'!R6)*($E$26)</f>
        <v>10889783.251774903</v>
      </c>
      <c r="T29" s="21">
        <f>(S29*'Spot Prices'!T6/'Spot Prices'!S6)*($E$26)</f>
        <v>10961099.503366228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7955366.32689902</v>
      </c>
      <c r="J30" s="51">
        <f t="shared" si="4"/>
        <v>8083521.0836787187</v>
      </c>
      <c r="K30" s="51">
        <f t="shared" si="4"/>
        <v>8102107.7545726579</v>
      </c>
      <c r="L30" s="51">
        <f t="shared" si="4"/>
        <v>9133265.6611147802</v>
      </c>
      <c r="M30" s="51">
        <f t="shared" si="4"/>
        <v>9367108.0046419371</v>
      </c>
      <c r="N30" s="51">
        <f t="shared" si="4"/>
        <v>8294026.2628120193</v>
      </c>
      <c r="O30" s="51">
        <f t="shared" si="4"/>
        <v>8447522.1543520261</v>
      </c>
      <c r="P30" s="52">
        <f>(O30*'Spot Prices'!P7/'Spot Prices'!O7)*($E$26)</f>
        <v>9264645.7287696451</v>
      </c>
      <c r="Q30" s="52">
        <f>(P30*'Spot Prices'!Q7/'Spot Prices'!P7)*($E$26)</f>
        <v>8795979.6326120291</v>
      </c>
      <c r="R30" s="52">
        <f>(Q30*'Spot Prices'!R7/'Spot Prices'!Q7)*($E$26)</f>
        <v>9218669.2625840995</v>
      </c>
      <c r="S30" s="52">
        <f>(R30*'Spot Prices'!S7/'Spot Prices'!R7)*($E$26)</f>
        <v>9559153.0873690099</v>
      </c>
      <c r="T30" s="52">
        <f>(S30*'Spot Prices'!T7/'Spot Prices'!S7)*($E$26)</f>
        <v>9636947.944803169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6867361.7375930594</v>
      </c>
      <c r="J31" s="43">
        <f t="shared" si="5"/>
        <v>7012939.2894468689</v>
      </c>
      <c r="K31" s="43">
        <f t="shared" si="5"/>
        <v>7156579.0977116479</v>
      </c>
      <c r="L31" s="43">
        <f t="shared" si="5"/>
        <v>7966159.1591682313</v>
      </c>
      <c r="M31" s="43">
        <f t="shared" si="5"/>
        <v>8071257.3646819163</v>
      </c>
      <c r="N31" s="43">
        <f t="shared" si="5"/>
        <v>7210507.3417422799</v>
      </c>
      <c r="O31" s="43">
        <f t="shared" si="5"/>
        <v>7260184.8178137569</v>
      </c>
      <c r="P31" s="44">
        <f>(O31*'Spot Prices'!P8/'Spot Prices'!O8)*($E$26)</f>
        <v>8039621.031556841</v>
      </c>
      <c r="Q31" s="44">
        <f>(P31*'Spot Prices'!Q8/'Spot Prices'!P8)*($E$26)</f>
        <v>7711034.4123923555</v>
      </c>
      <c r="R31" s="44">
        <f>(Q31*'Spot Prices'!R8/'Spot Prices'!Q8)*($E$26)</f>
        <v>8218863.4109071968</v>
      </c>
      <c r="S31" s="44">
        <f>(R31*'Spot Prices'!S8/'Spot Prices'!R8)*($E$26)</f>
        <v>8568630.1280128043</v>
      </c>
      <c r="T31" s="44">
        <f>(S31*'Spot Prices'!T8/'Spot Prices'!S8)*($E$26)</f>
        <v>8624568.5319155436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5984979.902987862</v>
      </c>
      <c r="J32" s="51">
        <f t="shared" si="6"/>
        <v>6083666.6118757678</v>
      </c>
      <c r="K32" s="51">
        <f t="shared" si="6"/>
        <v>6225834.3350743633</v>
      </c>
      <c r="L32" s="51">
        <f t="shared" si="6"/>
        <v>6845600.6095773512</v>
      </c>
      <c r="M32" s="51">
        <f t="shared" si="6"/>
        <v>6904774.4069985002</v>
      </c>
      <c r="N32" s="51">
        <f t="shared" si="6"/>
        <v>6221528.9628404835</v>
      </c>
      <c r="O32" s="51">
        <f t="shared" si="6"/>
        <v>6239130.0175862266</v>
      </c>
      <c r="P32" s="52">
        <f>(O32*'Spot Prices'!P9/'Spot Prices'!O9)*($E$26)</f>
        <v>6800943.7753354777</v>
      </c>
      <c r="Q32" s="52">
        <f>(P32*'Spot Prices'!Q9/'Spot Prices'!P9)*($E$26)</f>
        <v>6473771.2443845775</v>
      </c>
      <c r="R32" s="52">
        <f>(Q32*'Spot Prices'!R9/'Spot Prices'!Q9)*($E$26)</f>
        <v>6724572.7090886319</v>
      </c>
      <c r="S32" s="52">
        <f>(R32*'Spot Prices'!S9/'Spot Prices'!R9)*($E$26)</f>
        <v>6936301.2668286394</v>
      </c>
      <c r="T32" s="52">
        <f>(S32*'Spot Prices'!T9/'Spot Prices'!S9)*($E$26)</f>
        <v>6895370.202586689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4795754.3068201374</v>
      </c>
      <c r="J33" s="20">
        <f t="shared" si="7"/>
        <v>4845821.1704016961</v>
      </c>
      <c r="K33" s="20">
        <f t="shared" si="7"/>
        <v>4998598.3939816272</v>
      </c>
      <c r="L33" s="20">
        <f t="shared" si="7"/>
        <v>5524073.8963192059</v>
      </c>
      <c r="M33" s="20">
        <f t="shared" si="7"/>
        <v>5374764.7733842311</v>
      </c>
      <c r="N33" s="20">
        <f t="shared" si="7"/>
        <v>4960567.6543003786</v>
      </c>
      <c r="O33" s="20">
        <f t="shared" si="7"/>
        <v>4928825.1719851652</v>
      </c>
      <c r="P33" s="21">
        <f>(O33*'Spot Prices'!P10/'Spot Prices'!O10)*($E$26)</f>
        <v>5246281.2296230309</v>
      </c>
      <c r="Q33" s="21">
        <f>(P33*'Spot Prices'!Q10/'Spot Prices'!P10)*($E$26)</f>
        <v>4852371.4449979654</v>
      </c>
      <c r="R33" s="21">
        <f>(Q33*'Spot Prices'!R10/'Spot Prices'!Q10)*($E$26)</f>
        <v>4728281.2745832121</v>
      </c>
      <c r="S33" s="21">
        <f>(R33*'Spot Prices'!S10/'Spot Prices'!R10)*($E$26)</f>
        <v>4775749.1672638953</v>
      </c>
      <c r="T33" s="21">
        <f>(S33*'Spot Prices'!T10/'Spot Prices'!S10)*($E$26)</f>
        <v>4593298.791636426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2505167.7417299682</v>
      </c>
      <c r="J34" s="20">
        <f t="shared" si="8"/>
        <v>3109294.7960573821</v>
      </c>
      <c r="K34" s="20">
        <f t="shared" si="8"/>
        <v>3240840.8643264063</v>
      </c>
      <c r="L34" s="20">
        <f t="shared" si="8"/>
        <v>2809749.6988746654</v>
      </c>
      <c r="M34" s="20">
        <f t="shared" si="8"/>
        <v>3204982.2444202187</v>
      </c>
      <c r="N34" s="20">
        <f t="shared" si="8"/>
        <v>2705256.2859970001</v>
      </c>
      <c r="O34" s="20">
        <f t="shared" si="8"/>
        <v>3130928.6375852455</v>
      </c>
      <c r="P34" s="21">
        <f>(O34*'Spot Prices'!P11/'Spot Prices'!O11)*($E$26)</f>
        <v>3205026.8458190188</v>
      </c>
      <c r="Q34" s="21">
        <f>(P34*'Spot Prices'!Q11/'Spot Prices'!P11)*($E$26)</f>
        <v>3071192.0593381012</v>
      </c>
      <c r="R34" s="21">
        <f>(Q34*'Spot Prices'!R11/'Spot Prices'!Q11)*($E$26)</f>
        <v>3015547.751151497</v>
      </c>
      <c r="S34" s="21">
        <f>(R34*'Spot Prices'!S11/'Spot Prices'!R11)*($E$26)</f>
        <v>2984157.0581863215</v>
      </c>
      <c r="T34" s="21">
        <f>(S34*'Spot Prices'!T11/'Spot Prices'!S11)*($E$26)</f>
        <v>2790320.423045225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6996635.5304223755</v>
      </c>
      <c r="J35" s="51">
        <f t="shared" si="9"/>
        <v>7143696.9463313567</v>
      </c>
      <c r="K35" s="51">
        <f t="shared" si="9"/>
        <v>7216857.0466416907</v>
      </c>
      <c r="L35" s="51">
        <f t="shared" si="9"/>
        <v>8108019.6328983884</v>
      </c>
      <c r="M35" s="51">
        <f t="shared" si="9"/>
        <v>8211182.7817340195</v>
      </c>
      <c r="N35" s="51">
        <f t="shared" si="9"/>
        <v>7349606.369933378</v>
      </c>
      <c r="O35" s="51">
        <f t="shared" si="9"/>
        <v>7404966.5377636803</v>
      </c>
      <c r="P35" s="52">
        <f>(O35*'Spot Prices'!P12/'Spot Prices'!O12)*($E$26)</f>
        <v>8084788.7664638944</v>
      </c>
      <c r="Q35" s="52">
        <f>(P35*'Spot Prices'!Q12/'Spot Prices'!P12)*($E$26)</f>
        <v>7650961.4342795908</v>
      </c>
      <c r="R35" s="52">
        <f>(Q35*'Spot Prices'!R12/'Spot Prices'!Q12)*($E$26)</f>
        <v>7958398.0719121266</v>
      </c>
      <c r="S35" s="52">
        <f>(R35*'Spot Prices'!S12/'Spot Prices'!R12)*($E$26)</f>
        <v>8221946.8806795906</v>
      </c>
      <c r="T35" s="52">
        <f>(S35*'Spot Prices'!T12/'Spot Prices'!S12)*($E$26)</f>
        <v>8215814.9608446127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247324.38052504972</v>
      </c>
      <c r="Q17" s="36">
        <f>'Spot Prices'!Q17/'Spot Prices'!P17*DualFuelMWh!P17</f>
        <v>230273.88646807207</v>
      </c>
      <c r="R17" s="36">
        <f>'Spot Prices'!R17/'Spot Prices'!Q17*DualFuelMWh!Q17</f>
        <v>231694.61922883627</v>
      </c>
      <c r="S17" s="36">
        <f>'Spot Prices'!S17/'Spot Prices'!R17*DualFuelMWh!R17</f>
        <v>238923.87403209723</v>
      </c>
      <c r="T17" s="36">
        <f>'Spot Prices'!T17/'Spot Prices'!S17*DualFuelMWh!S17</f>
        <v>233621.91001369475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207970.3764109819</v>
      </c>
      <c r="Q18" s="36">
        <f>'Spot Prices'!Q18/'Spot Prices'!P18*DualFuelMWh!P18</f>
        <v>192975.74589036236</v>
      </c>
      <c r="R18" s="36">
        <f>'Spot Prices'!R18/'Spot Prices'!Q18*DualFuelMWh!Q18</f>
        <v>198240.02506223173</v>
      </c>
      <c r="S18" s="36">
        <f>'Spot Prices'!S18/'Spot Prices'!R18*DualFuelMWh!R18</f>
        <v>203295.34818688725</v>
      </c>
      <c r="T18" s="36">
        <f>'Spot Prices'!T18/'Spot Prices'!S18*DualFuelMWh!S18</f>
        <v>204626.71189389942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189840.18150939618</v>
      </c>
      <c r="Q19" s="50">
        <f>'Spot Prices'!Q19/'Spot Prices'!P19*DualFuelMWh!P19</f>
        <v>180236.82922085948</v>
      </c>
      <c r="R19" s="50">
        <f>'Spot Prices'!R19/'Spot Prices'!Q19*DualFuelMWh!Q19</f>
        <v>188898.08604872241</v>
      </c>
      <c r="S19" s="50">
        <f>'Spot Prices'!S19/'Spot Prices'!R19*DualFuelMWh!R19</f>
        <v>195874.87857706065</v>
      </c>
      <c r="T19" s="50">
        <f>'Spot Prices'!T19/'Spot Prices'!S19*DualFuelMWh!S19</f>
        <v>197468.95894323557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175372.47654609926</v>
      </c>
      <c r="Q20" s="45">
        <f>'Spot Prices'!Q20/'Spot Prices'!P20*DualFuelMWh!P20</f>
        <v>168204.84402503914</v>
      </c>
      <c r="R20" s="45">
        <f>'Spot Prices'!R20/'Spot Prices'!Q20*DualFuelMWh!Q20</f>
        <v>179282.38471780324</v>
      </c>
      <c r="S20" s="45">
        <f>'Spot Prices'!S20/'Spot Prices'!R20*DualFuelMWh!R20</f>
        <v>186912.0298405574</v>
      </c>
      <c r="T20" s="45">
        <f>'Spot Prices'!T20/'Spot Prices'!S20*DualFuelMWh!S20</f>
        <v>188132.24362774382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156258.48278242117</v>
      </c>
      <c r="Q21" s="50">
        <f>'Spot Prices'!Q21/'Spot Prices'!P21*DualFuelMWh!P21</f>
        <v>148741.36677862791</v>
      </c>
      <c r="R21" s="50">
        <f>'Spot Prices'!R21/'Spot Prices'!Q21*DualFuelMWh!Q21</f>
        <v>154503.78118005136</v>
      </c>
      <c r="S21" s="50">
        <f>'Spot Prices'!S21/'Spot Prices'!R21*DualFuelMWh!R21</f>
        <v>159368.45647911038</v>
      </c>
      <c r="T21" s="50">
        <f>'Spot Prices'!T21/'Spot Prices'!S21*DualFuelMWh!S21</f>
        <v>158428.02435551127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133627.43743607134</v>
      </c>
      <c r="Q22" s="36">
        <f>'Spot Prices'!Q22/'Spot Prices'!P22*DualFuelMWh!P22</f>
        <v>123594.20574364366</v>
      </c>
      <c r="R22" s="36">
        <f>'Spot Prices'!R22/'Spot Prices'!Q22*DualFuelMWh!Q22</f>
        <v>120433.51900998176</v>
      </c>
      <c r="S22" s="36">
        <f>'Spot Prices'!S22/'Spot Prices'!R22*DualFuelMWh!R22</f>
        <v>121642.56835022575</v>
      </c>
      <c r="T22" s="36">
        <f>'Spot Prices'!T22/'Spot Prices'!S22*DualFuelMWh!S22</f>
        <v>116995.3954124343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100766.76431945071</v>
      </c>
      <c r="Q23" s="36">
        <f>'Spot Prices'!Q23/'Spot Prices'!P23*DualFuelMWh!P23</f>
        <v>96558.968554913095</v>
      </c>
      <c r="R23" s="36">
        <f>'Spot Prices'!R23/'Spot Prices'!Q23*DualFuelMWh!Q23</f>
        <v>94809.499000212498</v>
      </c>
      <c r="S23" s="36">
        <f>'Spot Prices'!S23/'Spot Prices'!R23*DualFuelMWh!R23</f>
        <v>93822.568558749132</v>
      </c>
      <c r="T23" s="36">
        <f>'Spot Prices'!T23/'Spot Prices'!S23*DualFuelMWh!S23</f>
        <v>87728.301187722827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173338.82815429906</v>
      </c>
      <c r="Q24" s="50">
        <f>'Spot Prices'!Q24/'Spot Prices'!P24*DualFuelMWh!P24</f>
        <v>164037.51879986512</v>
      </c>
      <c r="R24" s="50">
        <f>'Spot Prices'!R24/'Spot Prices'!Q24*DualFuelMWh!Q24</f>
        <v>170628.99670216657</v>
      </c>
      <c r="S24" s="50">
        <f>'Spot Prices'!S24/'Spot Prices'!R24*DualFuelMWh!R24</f>
        <v>176279.51435857214</v>
      </c>
      <c r="T24" s="50">
        <f>'Spot Prices'!T24/'Spot Prices'!S24*DualFuelMWh!S24</f>
        <v>176148.04527147117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229729.37467319923</v>
      </c>
      <c r="J28" s="15">
        <f t="shared" si="1"/>
        <v>241398.00919873401</v>
      </c>
      <c r="K28" s="15">
        <f t="shared" si="1"/>
        <v>231023.7600850439</v>
      </c>
      <c r="L28" s="15">
        <f t="shared" si="1"/>
        <v>281427.98173010198</v>
      </c>
      <c r="M28" s="15">
        <f t="shared" si="1"/>
        <v>282352.60327860789</v>
      </c>
      <c r="N28" s="15">
        <f t="shared" si="1"/>
        <v>270757.28799533233</v>
      </c>
      <c r="O28" s="15">
        <f t="shared" si="1"/>
        <v>269919.3301677446</v>
      </c>
      <c r="P28" s="36">
        <f>(O28*'Spot Prices'!P5/'Spot Prices'!O5)*($E$26)</f>
        <v>281512.09799833532</v>
      </c>
      <c r="Q28" s="36">
        <f>(P28*'Spot Prices'!Q5/'Spot Prices'!P5)*($E$26)</f>
        <v>262104.70943559802</v>
      </c>
      <c r="R28" s="36">
        <f>(Q28*'Spot Prices'!R5/'Spot Prices'!Q5)*($E$26)</f>
        <v>263721.83047853212</v>
      </c>
      <c r="S28" s="36">
        <f>(R28*'Spot Prices'!S5/'Spot Prices'!R5)*($E$26)</f>
        <v>271950.38717120484</v>
      </c>
      <c r="T28" s="36">
        <f>(S28*'Spot Prices'!T5/'Spot Prices'!S5)*($E$26)</f>
        <v>265915.53120122897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183691.47051148658</v>
      </c>
      <c r="J29" s="15">
        <f t="shared" si="2"/>
        <v>190385.70376082571</v>
      </c>
      <c r="K29" s="15">
        <f t="shared" si="2"/>
        <v>190182.17122088719</v>
      </c>
      <c r="L29" s="15">
        <f t="shared" si="2"/>
        <v>214417.68838814279</v>
      </c>
      <c r="M29" s="15">
        <f t="shared" si="2"/>
        <v>216599.29685261654</v>
      </c>
      <c r="N29" s="15">
        <f t="shared" si="2"/>
        <v>208083.15383481319</v>
      </c>
      <c r="O29" s="15">
        <f t="shared" si="2"/>
        <v>212122.78095037272</v>
      </c>
      <c r="P29" s="36">
        <f>(O29*'Spot Prices'!P6/'Spot Prices'!O6)*($E$26)</f>
        <v>228681.57705967818</v>
      </c>
      <c r="Q29" s="36">
        <f>(P29*'Spot Prices'!Q6/'Spot Prices'!P6)*($E$26)</f>
        <v>212193.67232027327</v>
      </c>
      <c r="R29" s="36">
        <f>(Q29*'Spot Prices'!R6/'Spot Prices'!Q6)*($E$26)</f>
        <v>217982.20664848221</v>
      </c>
      <c r="S29" s="36">
        <f>(R29*'Spot Prices'!S6/'Spot Prices'!R6)*($E$26)</f>
        <v>223540.97556857081</v>
      </c>
      <c r="T29" s="36">
        <f>(S29*'Spot Prices'!T6/'Spot Prices'!S6)*($E$26)</f>
        <v>225004.92614371379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165547.42933151408</v>
      </c>
      <c r="J30" s="47">
        <f t="shared" si="3"/>
        <v>169844.62510104125</v>
      </c>
      <c r="K30" s="47">
        <f t="shared" si="3"/>
        <v>171346.98519419221</v>
      </c>
      <c r="L30" s="47">
        <f t="shared" si="3"/>
        <v>189031.97524172114</v>
      </c>
      <c r="M30" s="47">
        <f t="shared" si="3"/>
        <v>190966.75010132542</v>
      </c>
      <c r="N30" s="47">
        <f t="shared" si="3"/>
        <v>182906.16948414821</v>
      </c>
      <c r="O30" s="47">
        <f t="shared" si="3"/>
        <v>188008.78463313391</v>
      </c>
      <c r="P30" s="50">
        <f>(O30*'Spot Prices'!P7/'Spot Prices'!O7)*($E$26)</f>
        <v>206194.75766928543</v>
      </c>
      <c r="Q30" s="50">
        <f>(P30*'Spot Prices'!Q7/'Spot Prices'!P7)*($E$26)</f>
        <v>195764.08444613748</v>
      </c>
      <c r="R30" s="50">
        <f>(Q30*'Spot Prices'!R7/'Spot Prices'!Q7)*($E$26)</f>
        <v>205171.50145624107</v>
      </c>
      <c r="S30" s="50">
        <f>(R30*'Spot Prices'!S7/'Spot Prices'!R7)*($E$26)</f>
        <v>212749.33894697469</v>
      </c>
      <c r="T30" s="50">
        <f>(S30*'Spot Prices'!T7/'Spot Prices'!S7)*($E$26)</f>
        <v>214480.7480311603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154242.80759447024</v>
      </c>
      <c r="J31" s="42">
        <f t="shared" si="4"/>
        <v>159078.43590831297</v>
      </c>
      <c r="K31" s="42">
        <f t="shared" si="4"/>
        <v>159470.51678117155</v>
      </c>
      <c r="L31" s="42">
        <f t="shared" si="4"/>
        <v>174594.99050137683</v>
      </c>
      <c r="M31" s="42">
        <f t="shared" si="4"/>
        <v>174805.96780033218</v>
      </c>
      <c r="N31" s="42">
        <f t="shared" si="4"/>
        <v>168161.4233825611</v>
      </c>
      <c r="O31" s="42">
        <f t="shared" si="4"/>
        <v>169980.7398591259</v>
      </c>
      <c r="P31" s="45">
        <f>(O31*'Spot Prices'!P8/'Spot Prices'!O8)*($E$26)</f>
        <v>188229.46872894291</v>
      </c>
      <c r="Q31" s="45">
        <f>(P31*'Spot Prices'!Q8/'Spot Prices'!P8)*($E$26)</f>
        <v>180536.35925102094</v>
      </c>
      <c r="R31" s="45">
        <f>(Q31*'Spot Prices'!R8/'Spot Prices'!Q8)*($E$26)</f>
        <v>192426.02198765983</v>
      </c>
      <c r="S31" s="45">
        <f>(R31*'Spot Prices'!S8/'Spot Prices'!R8)*($E$26)</f>
        <v>200615.01535954094</v>
      </c>
      <c r="T31" s="45">
        <f>(S31*'Spot Prices'!T8/'Spot Prices'!S8)*($E$26)</f>
        <v>201924.68605257841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143167.7988226976</v>
      </c>
      <c r="J32" s="47">
        <f t="shared" si="5"/>
        <v>148189.77514269305</v>
      </c>
      <c r="K32" s="47">
        <f t="shared" si="5"/>
        <v>148084.86189715334</v>
      </c>
      <c r="L32" s="47">
        <f t="shared" si="5"/>
        <v>161448.6109221704</v>
      </c>
      <c r="M32" s="47">
        <f t="shared" si="5"/>
        <v>160903.67930522771</v>
      </c>
      <c r="N32" s="47">
        <f t="shared" si="5"/>
        <v>153384.00062177054</v>
      </c>
      <c r="O32" s="47">
        <f t="shared" si="5"/>
        <v>153258.25065651871</v>
      </c>
      <c r="P32" s="50">
        <f>(O32*'Spot Prices'!P9/'Spot Prices'!O9)*($E$26)</f>
        <v>167058.66729549211</v>
      </c>
      <c r="Q32" s="50">
        <f>(P32*'Spot Prices'!Q9/'Spot Prices'!P9)*($E$26)</f>
        <v>159021.987563692</v>
      </c>
      <c r="R32" s="50">
        <f>(Q32*'Spot Prices'!R9/'Spot Prices'!Q9)*($E$26)</f>
        <v>165182.68523056101</v>
      </c>
      <c r="S32" s="50">
        <f>(R32*'Spot Prices'!S9/'Spot Prices'!R9)*($E$26)</f>
        <v>170383.59437683571</v>
      </c>
      <c r="T32" s="50">
        <f>(S32*'Spot Prices'!T9/'Spot Prices'!S9)*($E$26)</f>
        <v>169378.16200316354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127275.99121148855</v>
      </c>
      <c r="J33" s="15">
        <f t="shared" si="6"/>
        <v>132286.75792306752</v>
      </c>
      <c r="K33" s="15">
        <f t="shared" si="6"/>
        <v>133376.30601254181</v>
      </c>
      <c r="L33" s="15">
        <f t="shared" si="6"/>
        <v>141138.37536908712</v>
      </c>
      <c r="M33" s="15">
        <f t="shared" si="6"/>
        <v>138840.96122116485</v>
      </c>
      <c r="N33" s="15">
        <f t="shared" si="6"/>
        <v>132099.74725561828</v>
      </c>
      <c r="O33" s="15">
        <f t="shared" si="6"/>
        <v>132661.83009690887</v>
      </c>
      <c r="P33" s="36">
        <f>(O33*'Spot Prices'!P10/'Spot Prices'!O10)*($E$26)</f>
        <v>141206.32094656641</v>
      </c>
      <c r="Q33" s="36">
        <f>(P33*'Spot Prices'!Q10/'Spot Prices'!P10)*($E$26)</f>
        <v>130604.03924697162</v>
      </c>
      <c r="R33" s="36">
        <f>(Q33*'Spot Prices'!R10/'Spot Prices'!Q10)*($E$26)</f>
        <v>127264.08935428184</v>
      </c>
      <c r="S33" s="36">
        <f>(R33*'Spot Prices'!S10/'Spot Prices'!R10)*($E$26)</f>
        <v>128541.71176816973</v>
      </c>
      <c r="T33" s="36">
        <f>(S33*'Spot Prices'!T10/'Spot Prices'!S10)*($E$26)</f>
        <v>123630.96734368047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96027.393631834682</v>
      </c>
      <c r="J34" s="15">
        <f t="shared" si="7"/>
        <v>92587.33037773204</v>
      </c>
      <c r="K34" s="15">
        <f t="shared" si="7"/>
        <v>94499.483102736514</v>
      </c>
      <c r="L34" s="15">
        <f t="shared" si="7"/>
        <v>94414.267538652872</v>
      </c>
      <c r="M34" s="15">
        <f t="shared" si="7"/>
        <v>100051.7526353022</v>
      </c>
      <c r="N34" s="15">
        <f t="shared" si="7"/>
        <v>99199.069560935095</v>
      </c>
      <c r="O34" s="15">
        <f t="shared" si="7"/>
        <v>100411.87578083399</v>
      </c>
      <c r="P34" s="36">
        <f>(O34*'Spot Prices'!P11/'Spot Prices'!O11)*($E$26)</f>
        <v>102788.27618531285</v>
      </c>
      <c r="Q34" s="36">
        <f>(P34*'Spot Prices'!Q11/'Spot Prices'!P11)*($E$26)</f>
        <v>98496.066585275155</v>
      </c>
      <c r="R34" s="36">
        <f>(Q34*'Spot Prices'!R11/'Spot Prices'!Q11)*($E$26)</f>
        <v>96711.500404343911</v>
      </c>
      <c r="S34" s="36">
        <f>(R34*'Spot Prices'!S11/'Spot Prices'!R11)*($E$26)</f>
        <v>95704.770859359924</v>
      </c>
      <c r="T34" s="36">
        <f>(S34*'Spot Prices'!T11/'Spot Prices'!S11)*($E$26)</f>
        <v>89488.244587916721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154849.37328549338</v>
      </c>
      <c r="J35" s="47">
        <f t="shared" si="8"/>
        <v>159750.38811056383</v>
      </c>
      <c r="K35" s="47">
        <f t="shared" si="8"/>
        <v>160308.14062740991</v>
      </c>
      <c r="L35" s="47">
        <f t="shared" si="8"/>
        <v>175997.43760760096</v>
      </c>
      <c r="M35" s="47">
        <f t="shared" si="8"/>
        <v>176425.41731248965</v>
      </c>
      <c r="N35" s="47">
        <f t="shared" si="8"/>
        <v>168781.24818801583</v>
      </c>
      <c r="O35" s="47">
        <f t="shared" si="8"/>
        <v>171201.32079550379</v>
      </c>
      <c r="P35" s="50">
        <f>(O35*'Spot Prices'!P12/'Spot Prices'!O12)*($E$26)</f>
        <v>186918.67250345205</v>
      </c>
      <c r="Q35" s="50">
        <f>(P35*'Spot Prices'!Q12/'Spot Prices'!P12)*($E$26)</f>
        <v>176888.67278794045</v>
      </c>
      <c r="R35" s="50">
        <f>(Q35*'Spot Prices'!R12/'Spot Prices'!Q12)*($E$26)</f>
        <v>183996.54534282634</v>
      </c>
      <c r="S35" s="50">
        <f>(R35*'Spot Prices'!S12/'Spot Prices'!R12)*($E$26)</f>
        <v>190089.74021750537</v>
      </c>
      <c r="T35" s="50">
        <f>(S35*'Spot Prices'!T12/'Spot Prices'!S12)*($E$26)</f>
        <v>189947.97147764592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K19" sqref="K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20484559.597853724</v>
      </c>
      <c r="Q17" s="19">
        <f>'Spot Prices'!Q17/'Spot Prices'!P17*'2hBatteryCM'!P17</f>
        <v>19072358.095755413</v>
      </c>
      <c r="R17" s="19">
        <f>'Spot Prices'!R17/'Spot Prices'!Q17*'2hBatteryCM'!Q17</f>
        <v>19190029.814365257</v>
      </c>
      <c r="S17" s="19">
        <f>'Spot Prices'!S17/'Spot Prices'!R17*'2hBatteryCM'!R17</f>
        <v>19788790.440192319</v>
      </c>
      <c r="T17" s="19">
        <f>'Spot Prices'!T17/'Spot Prices'!S17*'2hBatteryCM'!S17</f>
        <v>19349657.032923393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16091060.395283919</v>
      </c>
      <c r="Q18" s="19">
        <f>'Spot Prices'!Q18/'Spot Prices'!P18*'2hBatteryCM'!P18</f>
        <v>14930897.541919407</v>
      </c>
      <c r="R18" s="19">
        <f>'Spot Prices'!R18/'Spot Prices'!Q18*'2hBatteryCM'!Q18</f>
        <v>15338204.753427209</v>
      </c>
      <c r="S18" s="19">
        <f>'Spot Prices'!S18/'Spot Prices'!R18*'2hBatteryCM'!R18</f>
        <v>15729344.641330073</v>
      </c>
      <c r="T18" s="19">
        <f>'Spot Prices'!T18/'Spot Prices'!S18*'2hBatteryCM'!S18</f>
        <v>15832354.763191307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14235047.834961547</v>
      </c>
      <c r="Q19" s="49">
        <f>'Spot Prices'!Q19/'Spot Prices'!P19*'2hBatteryCM'!P19</f>
        <v>13514946.441692803</v>
      </c>
      <c r="R19" s="49">
        <f>'Spot Prices'!R19/'Spot Prices'!Q19*'2hBatteryCM'!Q19</f>
        <v>14164405.393297387</v>
      </c>
      <c r="S19" s="49">
        <f>'Spot Prices'!S19/'Spot Prices'!R19*'2hBatteryCM'!R19</f>
        <v>14687555.837981204</v>
      </c>
      <c r="T19" s="49">
        <f>'Spot Prices'!T19/'Spot Prices'!S19*'2hBatteryCM'!S19</f>
        <v>14807086.961923739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12697037.439421097</v>
      </c>
      <c r="Q20" s="40">
        <f>'Spot Prices'!Q20/'Spot Prices'!P20*'2hBatteryCM'!P20</f>
        <v>12178097.978313642</v>
      </c>
      <c r="R20" s="40">
        <f>'Spot Prices'!R20/'Spot Prices'!Q20*'2hBatteryCM'!Q20</f>
        <v>12980116.354759185</v>
      </c>
      <c r="S20" s="40">
        <f>'Spot Prices'!S20/'Spot Prices'!R20*'2hBatteryCM'!R20</f>
        <v>13532505.713004014</v>
      </c>
      <c r="T20" s="40">
        <f>'Spot Prices'!T20/'Spot Prices'!S20*'2hBatteryCM'!S20</f>
        <v>13620849.679201761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10817543.915620644</v>
      </c>
      <c r="Q21" s="49">
        <f>'Spot Prices'!Q21/'Spot Prices'!P21*'2hBatteryCM'!P21</f>
        <v>10297145.080038218</v>
      </c>
      <c r="R21" s="49">
        <f>'Spot Prices'!R21/'Spot Prices'!Q21*'2hBatteryCM'!Q21</f>
        <v>10696068.515985055</v>
      </c>
      <c r="S21" s="49">
        <f>'Spot Prices'!S21/'Spot Prices'!R21*'2hBatteryCM'!R21</f>
        <v>11032842.800143957</v>
      </c>
      <c r="T21" s="49">
        <f>'Spot Prices'!T21/'Spot Prices'!S21*'2hBatteryCM'!S21</f>
        <v>10967738.07356819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8558270.6898681596</v>
      </c>
      <c r="Q22" s="19">
        <f>'Spot Prices'!Q22/'Spot Prices'!P22*'2hBatteryCM'!P22</f>
        <v>7915684.7481970126</v>
      </c>
      <c r="R22" s="19">
        <f>'Spot Prices'!R22/'Spot Prices'!Q22*'2hBatteryCM'!Q22</f>
        <v>7713256.166525716</v>
      </c>
      <c r="S22" s="19">
        <f>'Spot Prices'!S22/'Spot Prices'!R22*'2hBatteryCM'!R22</f>
        <v>7790690.6495162677</v>
      </c>
      <c r="T22" s="19">
        <f>'Spot Prices'!T22/'Spot Prices'!S22*'2hBatteryCM'!S22</f>
        <v>7493058.9302574424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5916818.9734744849</v>
      </c>
      <c r="Q23" s="19">
        <f>'Spot Prices'!Q23/'Spot Prices'!P23*'2hBatteryCM'!P23</f>
        <v>5669745.7843702482</v>
      </c>
      <c r="R23" s="19">
        <f>'Spot Prices'!R23/'Spot Prices'!Q23*'2hBatteryCM'!Q23</f>
        <v>5567020.4986604406</v>
      </c>
      <c r="S23" s="19">
        <f>'Spot Prices'!S23/'Spot Prices'!R23*'2hBatteryCM'!R23</f>
        <v>5509069.9551356174</v>
      </c>
      <c r="T23" s="19">
        <f>'Spot Prices'!T23/'Spot Prices'!S23*'2hBatteryCM'!S23</f>
        <v>5151226.9991387203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12518393.381974438</v>
      </c>
      <c r="Q24" s="49">
        <f>'Spot Prices'!Q24/'Spot Prices'!P24*'2hBatteryCM'!P24</f>
        <v>11846660.160364132</v>
      </c>
      <c r="R24" s="49">
        <f>'Spot Prices'!R24/'Spot Prices'!Q24*'2hBatteryCM'!Q24</f>
        <v>12322691.49291791</v>
      </c>
      <c r="S24" s="49">
        <f>'Spot Prices'!S24/'Spot Prices'!R24*'2hBatteryCM'!R24</f>
        <v>12730767.419055542</v>
      </c>
      <c r="T24" s="49">
        <f>'Spot Prices'!T24/'Spot Prices'!S24*'2hBatteryCM'!S24</f>
        <v>12721272.82533166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11306205.188570285</v>
      </c>
      <c r="J28" s="20">
        <f t="shared" si="3"/>
        <v>13262597.283230044</v>
      </c>
      <c r="K28" s="20">
        <f t="shared" si="3"/>
        <v>13267824.408307916</v>
      </c>
      <c r="L28" s="20">
        <f t="shared" si="3"/>
        <v>13561744.577573491</v>
      </c>
      <c r="M28" s="20">
        <f t="shared" si="3"/>
        <v>12938832.310344609</v>
      </c>
      <c r="N28" s="20">
        <f t="shared" si="3"/>
        <v>13635996.508438282</v>
      </c>
      <c r="O28" s="20">
        <f t="shared" si="3"/>
        <v>12742907.91068262</v>
      </c>
      <c r="P28" s="21">
        <f t="shared" si="3"/>
        <v>13057041.722146828</v>
      </c>
      <c r="Q28" s="21">
        <f t="shared" si="3"/>
        <v>11939804.484509014</v>
      </c>
      <c r="R28" s="21">
        <f t="shared" si="3"/>
        <v>11795043.387154156</v>
      </c>
      <c r="S28" s="21">
        <f t="shared" si="3"/>
        <v>11937826.2182485</v>
      </c>
      <c r="T28" s="21">
        <f t="shared" si="3"/>
        <v>11672913.700303173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8543519.692129178</v>
      </c>
      <c r="J29" s="20">
        <f t="shared" si="5"/>
        <v>9553181.877150543</v>
      </c>
      <c r="K29" s="20">
        <f t="shared" si="5"/>
        <v>10026889.593690403</v>
      </c>
      <c r="L29" s="20">
        <f t="shared" si="5"/>
        <v>8953953.2075403742</v>
      </c>
      <c r="M29" s="20">
        <f t="shared" si="5"/>
        <v>9563402.7527572159</v>
      </c>
      <c r="N29" s="20">
        <f t="shared" si="5"/>
        <v>9573051.5104427524</v>
      </c>
      <c r="O29" s="20">
        <f t="shared" si="5"/>
        <v>9355033.6681769844</v>
      </c>
      <c r="P29" s="21">
        <f t="shared" si="5"/>
        <v>9908374.0362676866</v>
      </c>
      <c r="Q29" s="21">
        <f t="shared" si="5"/>
        <v>9029803.6222733259</v>
      </c>
      <c r="R29" s="21">
        <f t="shared" si="5"/>
        <v>9107475.0785039943</v>
      </c>
      <c r="S29" s="21">
        <f t="shared" si="5"/>
        <v>9166767.1252406687</v>
      </c>
      <c r="T29" s="21">
        <f t="shared" si="5"/>
        <v>9226799.4927789494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7080258.0756201595</v>
      </c>
      <c r="J30" s="48">
        <f t="shared" si="6"/>
        <v>7985830.9259286122</v>
      </c>
      <c r="K30" s="48">
        <f t="shared" si="6"/>
        <v>8552263.7923660912</v>
      </c>
      <c r="L30" s="48">
        <f t="shared" si="6"/>
        <v>7553167.4241222301</v>
      </c>
      <c r="M30" s="48">
        <f t="shared" si="6"/>
        <v>8059552.6071387045</v>
      </c>
      <c r="N30" s="48">
        <f t="shared" si="6"/>
        <v>8093339.8203082625</v>
      </c>
      <c r="O30" s="48">
        <f t="shared" si="6"/>
        <v>8035701.3577365987</v>
      </c>
      <c r="P30" s="49">
        <f t="shared" si="6"/>
        <v>8658375.9066484589</v>
      </c>
      <c r="Q30" s="49">
        <f t="shared" si="6"/>
        <v>8073586.4049738031</v>
      </c>
      <c r="R30" s="49">
        <f t="shared" si="6"/>
        <v>8307714.9514113544</v>
      </c>
      <c r="S30" s="49">
        <f t="shared" si="6"/>
        <v>8455024.6745674871</v>
      </c>
      <c r="T30" s="49">
        <f t="shared" si="6"/>
        <v>8523833.8497264665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6034664.829258576</v>
      </c>
      <c r="J31" s="39">
        <f t="shared" si="7"/>
        <v>6852886.6146078799</v>
      </c>
      <c r="K31" s="39">
        <f t="shared" si="7"/>
        <v>7466867.0036059562</v>
      </c>
      <c r="L31" s="39">
        <f t="shared" si="7"/>
        <v>6591983.0066945413</v>
      </c>
      <c r="M31" s="39">
        <f t="shared" si="7"/>
        <v>6998909.1249798182</v>
      </c>
      <c r="N31" s="39">
        <f t="shared" si="7"/>
        <v>7020836.0162970424</v>
      </c>
      <c r="O31" s="39">
        <f t="shared" si="7"/>
        <v>7014803.9217576981</v>
      </c>
      <c r="P31" s="40">
        <f t="shared" si="7"/>
        <v>7631617.7366308523</v>
      </c>
      <c r="Q31" s="40">
        <f t="shared" si="7"/>
        <v>7188997.5368594248</v>
      </c>
      <c r="R31" s="40">
        <f t="shared" si="7"/>
        <v>7523129.3128322167</v>
      </c>
      <c r="S31" s="40">
        <f t="shared" si="7"/>
        <v>7698041.8927829592</v>
      </c>
      <c r="T31" s="40">
        <f t="shared" si="7"/>
        <v>7748296.8542208364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5050861.9928755546</v>
      </c>
      <c r="J32" s="48">
        <f t="shared" si="8"/>
        <v>5731355.7835149709</v>
      </c>
      <c r="K32" s="48">
        <f t="shared" si="8"/>
        <v>6310165.7360881409</v>
      </c>
      <c r="L32" s="48">
        <f t="shared" si="8"/>
        <v>5648394.6383965043</v>
      </c>
      <c r="M32" s="48">
        <f t="shared" si="8"/>
        <v>6032005.5312799001</v>
      </c>
      <c r="N32" s="48">
        <f t="shared" si="8"/>
        <v>6016692.594049247</v>
      </c>
      <c r="O32" s="48">
        <f t="shared" si="8"/>
        <v>6047610.0984126506</v>
      </c>
      <c r="P32" s="49">
        <f t="shared" si="8"/>
        <v>6476525.8509736042</v>
      </c>
      <c r="Q32" s="49">
        <f t="shared" si="8"/>
        <v>6054871.4979406688</v>
      </c>
      <c r="R32" s="49">
        <f t="shared" si="8"/>
        <v>6175090.7641776223</v>
      </c>
      <c r="S32" s="49">
        <f t="shared" si="8"/>
        <v>6251564.39754216</v>
      </c>
      <c r="T32" s="49">
        <f t="shared" si="8"/>
        <v>6214673.9606760163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3936925.8073981479</v>
      </c>
      <c r="J33" s="20">
        <f t="shared" si="9"/>
        <v>4405354.1234353324</v>
      </c>
      <c r="K33" s="20">
        <f t="shared" si="9"/>
        <v>4861030.6815449586</v>
      </c>
      <c r="L33" s="20">
        <f t="shared" si="9"/>
        <v>4330189.4685099768</v>
      </c>
      <c r="M33" s="20">
        <f t="shared" si="9"/>
        <v>4675245.2665597564</v>
      </c>
      <c r="N33" s="20">
        <f t="shared" si="9"/>
        <v>4823578.4862439968</v>
      </c>
      <c r="O33" s="20">
        <f t="shared" si="9"/>
        <v>4842963.7517647641</v>
      </c>
      <c r="P33" s="21">
        <f t="shared" si="9"/>
        <v>5064452.9816804146</v>
      </c>
      <c r="Q33" s="21">
        <f t="shared" si="9"/>
        <v>4600549.1714998139</v>
      </c>
      <c r="R33" s="21">
        <f t="shared" si="9"/>
        <v>4401391.6244549081</v>
      </c>
      <c r="S33" s="21">
        <f t="shared" si="9"/>
        <v>4363252.3098556837</v>
      </c>
      <c r="T33" s="21">
        <f t="shared" si="9"/>
        <v>4196560.7615751699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1989312.2258198252</v>
      </c>
      <c r="J34" s="20">
        <f t="shared" si="10"/>
        <v>2590488.6503812261</v>
      </c>
      <c r="K34" s="20">
        <f t="shared" si="10"/>
        <v>2941146.9258598695</v>
      </c>
      <c r="L34" s="20">
        <f t="shared" si="10"/>
        <v>2294938.3732868144</v>
      </c>
      <c r="M34" s="20">
        <f t="shared" si="10"/>
        <v>2922642.6426565768</v>
      </c>
      <c r="N34" s="20">
        <f t="shared" si="10"/>
        <v>3105588.4051018236</v>
      </c>
      <c r="O34" s="20">
        <f t="shared" si="10"/>
        <v>3360708.9659272381</v>
      </c>
      <c r="P34" s="21">
        <f t="shared" si="10"/>
        <v>3379890.0962953283</v>
      </c>
      <c r="Q34" s="21">
        <f t="shared" si="10"/>
        <v>3180918.5274149766</v>
      </c>
      <c r="R34" s="21">
        <f t="shared" si="10"/>
        <v>3066499.1575499298</v>
      </c>
      <c r="S34" s="21">
        <f t="shared" si="10"/>
        <v>2978382.1896580774</v>
      </c>
      <c r="T34" s="21">
        <f t="shared" si="10"/>
        <v>2784920.6624828395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6112363.8728145165</v>
      </c>
      <c r="J35" s="20">
        <f t="shared" si="11"/>
        <v>6897264.0496104062</v>
      </c>
      <c r="K35" s="20">
        <f t="shared" si="11"/>
        <v>7444065.0736053009</v>
      </c>
      <c r="L35" s="20">
        <f t="shared" si="11"/>
        <v>6610153.7903399775</v>
      </c>
      <c r="M35" s="20">
        <f t="shared" si="11"/>
        <v>7049879.0351086576</v>
      </c>
      <c r="N35" s="20">
        <f t="shared" si="11"/>
        <v>7081743.7470892137</v>
      </c>
      <c r="O35" s="20">
        <f t="shared" si="11"/>
        <v>7047493.843760483</v>
      </c>
      <c r="P35" s="21">
        <f t="shared" si="11"/>
        <v>7559506.6537601473</v>
      </c>
      <c r="Q35" s="21">
        <f t="shared" si="11"/>
        <v>7026118.1980647426</v>
      </c>
      <c r="R35" s="21">
        <f t="shared" si="11"/>
        <v>7175566.0657677194</v>
      </c>
      <c r="S35" s="21">
        <f t="shared" si="11"/>
        <v>7275909.4472184042</v>
      </c>
      <c r="T35" s="21">
        <f t="shared" si="11"/>
        <v>7270483.0811636997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B1" workbookViewId="0">
      <selection activeCell="B21" sqref="B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>AVERAGEIFS($F$39:$F$1048576,$B$39:$B$1048576,$B$2,$D$39:$D$1048576,$B$15,$C$39:$C$1048576,M$16,$E$39:$E$1048576,$B17)/100*$E$15</f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76950.603069371253</v>
      </c>
      <c r="Q17" s="36">
        <f>'Spot Prices'!Q17/'Spot Prices'!P17*'2hBatteryMWh'!P17</f>
        <v>71645.643657242967</v>
      </c>
      <c r="R17" s="36">
        <f>'Spot Prices'!R17/'Spot Prices'!Q17*'2hBatteryMWh'!Q17</f>
        <v>72087.679507122084</v>
      </c>
      <c r="S17" s="36">
        <f>'Spot Prices'!S17/'Spot Prices'!R17*'2hBatteryMWh'!R17</f>
        <v>74336.934172885769</v>
      </c>
      <c r="T17" s="36">
        <f>'Spot Prices'!T17/'Spot Prices'!S17*'2hBatteryMWh'!S17</f>
        <v>72687.321919528258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69103.093881885725</v>
      </c>
      <c r="Q18" s="36">
        <f>'Spot Prices'!Q18/'Spot Prices'!P18*'2hBatteryMWh'!P18</f>
        <v>64120.771983583654</v>
      </c>
      <c r="R18" s="36">
        <f>'Spot Prices'!R18/'Spot Prices'!Q18*'2hBatteryMWh'!Q18</f>
        <v>65869.953689709262</v>
      </c>
      <c r="S18" s="36">
        <f>'Spot Prices'!S18/'Spot Prices'!R18*'2hBatteryMWh'!R18</f>
        <v>67549.704789433163</v>
      </c>
      <c r="T18" s="36">
        <f>'Spot Prices'!T18/'Spot Prices'!S18*'2hBatteryMWh'!S18</f>
        <v>67992.081981917479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64020.151767091047</v>
      </c>
      <c r="Q19" s="50">
        <f>'Spot Prices'!Q19/'Spot Prices'!P19*'2hBatteryMWh'!P19</f>
        <v>60781.595703265695</v>
      </c>
      <c r="R19" s="50">
        <f>'Spot Prices'!R19/'Spot Prices'!Q19*'2hBatteryMWh'!Q19</f>
        <v>63702.447191105719</v>
      </c>
      <c r="S19" s="50">
        <f>'Spot Prices'!S19/'Spot Prices'!R19*'2hBatteryMWh'!R19</f>
        <v>66055.243701098589</v>
      </c>
      <c r="T19" s="50">
        <f>'Spot Prices'!T19/'Spot Prices'!S19*'2hBatteryMWh'!S19</f>
        <v>66592.818339723803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58918.78968550756</v>
      </c>
      <c r="Q20" s="45">
        <f>'Spot Prices'!Q20/'Spot Prices'!P20*'2hBatteryMWh'!P20</f>
        <v>56510.725196891319</v>
      </c>
      <c r="R20" s="45">
        <f>'Spot Prices'!R20/'Spot Prices'!Q20*'2hBatteryMWh'!Q20</f>
        <v>60232.376981503337</v>
      </c>
      <c r="S20" s="45">
        <f>'Spot Prices'!S20/'Spot Prices'!R20*'2hBatteryMWh'!R20</f>
        <v>62795.66094268093</v>
      </c>
      <c r="T20" s="45">
        <f>'Spot Prices'!T20/'Spot Prices'!S20*'2hBatteryMWh'!S20</f>
        <v>63205.608506372286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51934.108481146468</v>
      </c>
      <c r="Q21" s="50">
        <f>'Spot Prices'!Q21/'Spot Prices'!P21*'2hBatteryMWh'!P21</f>
        <v>49435.7179230482</v>
      </c>
      <c r="R21" s="50">
        <f>'Spot Prices'!R21/'Spot Prices'!Q21*'2hBatteryMWh'!Q21</f>
        <v>51350.915417020755</v>
      </c>
      <c r="S21" s="50">
        <f>'Spot Prices'!S21/'Spot Prices'!R21*'2hBatteryMWh'!R21</f>
        <v>52967.740118043046</v>
      </c>
      <c r="T21" s="50">
        <f>'Spot Prices'!T21/'Spot Prices'!S21*'2hBatteryMWh'!S21</f>
        <v>52655.177861860393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42314.158616030698</v>
      </c>
      <c r="Q22" s="36">
        <f>'Spot Prices'!Q22/'Spot Prices'!P22*'2hBatteryMWh'!P22</f>
        <v>39137.058423056638</v>
      </c>
      <c r="R22" s="36">
        <f>'Spot Prices'!R22/'Spot Prices'!Q22*'2hBatteryMWh'!Q22</f>
        <v>38136.202593222013</v>
      </c>
      <c r="S22" s="36">
        <f>'Spot Prices'!S22/'Spot Prices'!R22*'2hBatteryMWh'!R22</f>
        <v>38519.05739115351</v>
      </c>
      <c r="T22" s="36">
        <f>'Spot Prices'!T22/'Spot Prices'!S22*'2hBatteryMWh'!S22</f>
        <v>37047.494240809421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30711.505728641863</v>
      </c>
      <c r="Q23" s="36">
        <f>'Spot Prices'!Q23/'Spot Prices'!P23*'2hBatteryMWh'!P23</f>
        <v>29429.061615244769</v>
      </c>
      <c r="R23" s="36">
        <f>'Spot Prices'!R23/'Spot Prices'!Q23*'2hBatteryMWh'!Q23</f>
        <v>28895.861560503101</v>
      </c>
      <c r="S23" s="36">
        <f>'Spot Prices'!S23/'Spot Prices'!R23*'2hBatteryMWh'!R23</f>
        <v>28595.066748726829</v>
      </c>
      <c r="T23" s="36">
        <f>'Spot Prices'!T23/'Spot Prices'!S23*'2hBatteryMWh'!S23</f>
        <v>26737.667351800657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57615.38749158413</v>
      </c>
      <c r="Q24" s="50">
        <f>'Spot Prices'!Q24/'Spot Prices'!P24*'2hBatteryMWh'!P24</f>
        <v>54523.763137473623</v>
      </c>
      <c r="R24" s="50">
        <f>'Spot Prices'!R24/'Spot Prices'!Q24*'2hBatteryMWh'!Q24</f>
        <v>56714.677645937103</v>
      </c>
      <c r="S24" s="50">
        <f>'Spot Prices'!S24/'Spot Prices'!R24*'2hBatteryMWh'!R24</f>
        <v>58592.830208570376</v>
      </c>
      <c r="T24" s="50">
        <f>'Spot Prices'!T24/'Spot Prices'!S24*'2hBatteryMWh'!S24</f>
        <v>58549.131733871196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45039.647250811497</v>
      </c>
      <c r="J28" s="15">
        <f t="shared" si="4"/>
        <v>50570.960842420151</v>
      </c>
      <c r="K28" s="15">
        <f t="shared" si="4"/>
        <v>51902.04041635168</v>
      </c>
      <c r="L28" s="15">
        <f t="shared" si="4"/>
        <v>46665.403420148279</v>
      </c>
      <c r="M28" s="15">
        <f t="shared" si="4"/>
        <v>50049.328054205434</v>
      </c>
      <c r="N28" s="15">
        <f t="shared" si="4"/>
        <v>47832.101903135248</v>
      </c>
      <c r="O28" s="15">
        <f t="shared" si="4"/>
        <v>47868.954365376208</v>
      </c>
      <c r="P28" s="36">
        <f t="shared" si="4"/>
        <v>49049.003471200464</v>
      </c>
      <c r="Q28" s="36">
        <f t="shared" si="4"/>
        <v>44852.082429422444</v>
      </c>
      <c r="R28" s="36">
        <f t="shared" si="4"/>
        <v>44308.284858904626</v>
      </c>
      <c r="S28" s="36">
        <f t="shared" si="4"/>
        <v>44844.651037937016</v>
      </c>
      <c r="T28" s="36">
        <f t="shared" si="4"/>
        <v>43849.50257408357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37668.741239723691</v>
      </c>
      <c r="J29" s="15">
        <f t="shared" si="5"/>
        <v>42345.525883063434</v>
      </c>
      <c r="K29" s="15">
        <f t="shared" si="5"/>
        <v>44151.402452964474</v>
      </c>
      <c r="L29" s="15">
        <f t="shared" si="5"/>
        <v>38531.690172989467</v>
      </c>
      <c r="M29" s="15">
        <f t="shared" si="5"/>
        <v>40680.581912342357</v>
      </c>
      <c r="N29" s="15">
        <f t="shared" si="5"/>
        <v>40633.832833547196</v>
      </c>
      <c r="O29" s="15">
        <f t="shared" si="5"/>
        <v>40175.212444650664</v>
      </c>
      <c r="P29" s="36">
        <f t="shared" si="5"/>
        <v>42551.533859491421</v>
      </c>
      <c r="Q29" s="36">
        <f t="shared" si="5"/>
        <v>38778.511304812957</v>
      </c>
      <c r="R29" s="36">
        <f t="shared" si="5"/>
        <v>39112.071542609585</v>
      </c>
      <c r="S29" s="36">
        <f t="shared" si="5"/>
        <v>39366.701366340429</v>
      </c>
      <c r="T29" s="36">
        <f t="shared" si="5"/>
        <v>39624.510499364711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30999.534122912111</v>
      </c>
      <c r="J30" s="47">
        <f t="shared" si="6"/>
        <v>36463.039344385106</v>
      </c>
      <c r="K30" s="47">
        <f t="shared" si="6"/>
        <v>38861.896480843759</v>
      </c>
      <c r="L30" s="47">
        <f t="shared" si="6"/>
        <v>33982.344540980434</v>
      </c>
      <c r="M30" s="47">
        <f t="shared" si="6"/>
        <v>35776.392436818409</v>
      </c>
      <c r="N30" s="47">
        <f t="shared" si="6"/>
        <v>36226.230792101916</v>
      </c>
      <c r="O30" s="47">
        <f t="shared" si="6"/>
        <v>36139.451475099748</v>
      </c>
      <c r="P30" s="50">
        <f t="shared" si="6"/>
        <v>38939.843829590915</v>
      </c>
      <c r="Q30" s="50">
        <f t="shared" si="6"/>
        <v>36309.834216482079</v>
      </c>
      <c r="R30" s="50">
        <f t="shared" si="6"/>
        <v>37362.794856285997</v>
      </c>
      <c r="S30" s="50">
        <f t="shared" si="6"/>
        <v>38025.299889115005</v>
      </c>
      <c r="T30" s="50">
        <f t="shared" si="6"/>
        <v>38334.759603456601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23316.957666713228</v>
      </c>
      <c r="J31" s="42">
        <f t="shared" si="7"/>
        <v>29801.096702266132</v>
      </c>
      <c r="K31" s="42">
        <f t="shared" si="7"/>
        <v>33534.867392238979</v>
      </c>
      <c r="L31" s="42">
        <f t="shared" si="7"/>
        <v>30056.14065714955</v>
      </c>
      <c r="M31" s="42">
        <f t="shared" si="7"/>
        <v>31869.052578930121</v>
      </c>
      <c r="N31" s="42">
        <f t="shared" si="7"/>
        <v>32480.37184740759</v>
      </c>
      <c r="O31" s="42">
        <f t="shared" si="7"/>
        <v>32551.196208015546</v>
      </c>
      <c r="P31" s="45">
        <f t="shared" si="7"/>
        <v>35413.432663331849</v>
      </c>
      <c r="Q31" s="45">
        <f t="shared" si="7"/>
        <v>33359.516812070164</v>
      </c>
      <c r="R31" s="45">
        <f t="shared" si="7"/>
        <v>34910.007619844255</v>
      </c>
      <c r="S31" s="45">
        <f t="shared" si="7"/>
        <v>35721.66447764566</v>
      </c>
      <c r="T31" s="45">
        <f t="shared" si="7"/>
        <v>35954.865452104357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18249.199790798415</v>
      </c>
      <c r="J32" s="47">
        <f t="shared" si="8"/>
        <v>22482.708101727301</v>
      </c>
      <c r="K32" s="47">
        <f t="shared" si="8"/>
        <v>26271.336891051033</v>
      </c>
      <c r="L32" s="47">
        <f t="shared" si="8"/>
        <v>25032.754312010122</v>
      </c>
      <c r="M32" s="47">
        <f t="shared" si="8"/>
        <v>27559.228387949828</v>
      </c>
      <c r="N32" s="47">
        <f t="shared" si="8"/>
        <v>28855.300611058563</v>
      </c>
      <c r="O32" s="47">
        <f t="shared" si="8"/>
        <v>29034.061830718227</v>
      </c>
      <c r="P32" s="50">
        <f t="shared" si="8"/>
        <v>31093.249886392052</v>
      </c>
      <c r="Q32" s="50">
        <f t="shared" si="8"/>
        <v>29068.923192387254</v>
      </c>
      <c r="R32" s="50">
        <f t="shared" si="8"/>
        <v>29646.085666880015</v>
      </c>
      <c r="S32" s="50">
        <f t="shared" si="8"/>
        <v>30013.229077813277</v>
      </c>
      <c r="T32" s="50">
        <f t="shared" si="8"/>
        <v>29836.121227355961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13916.798722805121</v>
      </c>
      <c r="J33" s="15">
        <f t="shared" si="9"/>
        <v>16437.173609379515</v>
      </c>
      <c r="K33" s="15">
        <f t="shared" si="9"/>
        <v>18147.295332387355</v>
      </c>
      <c r="L33" s="15">
        <f t="shared" si="9"/>
        <v>17099.228660786557</v>
      </c>
      <c r="M33" s="15">
        <f t="shared" si="9"/>
        <v>20348.701388441157</v>
      </c>
      <c r="N33" s="15">
        <f t="shared" si="9"/>
        <v>23797.634235865644</v>
      </c>
      <c r="O33" s="15">
        <f t="shared" si="9"/>
        <v>23944.783214962586</v>
      </c>
      <c r="P33" s="36">
        <f t="shared" si="9"/>
        <v>25039.879496211161</v>
      </c>
      <c r="Q33" s="36">
        <f t="shared" si="9"/>
        <v>22746.226944440175</v>
      </c>
      <c r="R33" s="36">
        <f t="shared" si="9"/>
        <v>21761.543900327728</v>
      </c>
      <c r="S33" s="36">
        <f t="shared" si="9"/>
        <v>21572.973911606896</v>
      </c>
      <c r="T33" s="36">
        <f t="shared" si="9"/>
        <v>20748.81061162578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8426.6337896967834</v>
      </c>
      <c r="J34" s="15">
        <f t="shared" si="10"/>
        <v>9228.7695004341331</v>
      </c>
      <c r="K34" s="15">
        <f t="shared" si="10"/>
        <v>11534.427869239065</v>
      </c>
      <c r="L34" s="15">
        <f t="shared" si="10"/>
        <v>10414.213301320617</v>
      </c>
      <c r="M34" s="15">
        <f t="shared" si="10"/>
        <v>14803.630508501345</v>
      </c>
      <c r="N34" s="15">
        <f t="shared" si="10"/>
        <v>17196.660419004635</v>
      </c>
      <c r="O34" s="15">
        <f t="shared" si="10"/>
        <v>17443.905774721356</v>
      </c>
      <c r="P34" s="36">
        <f t="shared" si="10"/>
        <v>17543.466264542374</v>
      </c>
      <c r="Q34" s="36">
        <f t="shared" si="10"/>
        <v>16510.695698990083</v>
      </c>
      <c r="R34" s="36">
        <f t="shared" si="10"/>
        <v>15916.796992804975</v>
      </c>
      <c r="S34" s="36">
        <f t="shared" si="10"/>
        <v>15459.42204583883</v>
      </c>
      <c r="T34" s="36">
        <f t="shared" si="10"/>
        <v>14455.251590945707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24655.870879241025</v>
      </c>
      <c r="J35" s="47">
        <f t="shared" si="11"/>
        <v>29570.689604908839</v>
      </c>
      <c r="K35" s="47">
        <f t="shared" si="11"/>
        <v>32406.466355435809</v>
      </c>
      <c r="L35" s="47">
        <f t="shared" si="11"/>
        <v>29189.650446732667</v>
      </c>
      <c r="M35" s="47">
        <f t="shared" si="11"/>
        <v>31399.516646354768</v>
      </c>
      <c r="N35" s="47">
        <f t="shared" si="11"/>
        <v>32414.939319267902</v>
      </c>
      <c r="O35" s="47">
        <f t="shared" si="11"/>
        <v>32435.79876931231</v>
      </c>
      <c r="P35" s="50">
        <f t="shared" si="11"/>
        <v>34792.316538698207</v>
      </c>
      <c r="Q35" s="50">
        <f t="shared" si="11"/>
        <v>32337.418244586494</v>
      </c>
      <c r="R35" s="50">
        <f t="shared" si="11"/>
        <v>33025.24587108499</v>
      </c>
      <c r="S35" s="50">
        <f t="shared" si="11"/>
        <v>33487.072131699366</v>
      </c>
      <c r="T35" s="50">
        <f t="shared" si="11"/>
        <v>33462.09750649202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9.482915886573573E-2</v>
      </c>
      <c r="L6" s="14">
        <f>'Spot Prices'!L29</f>
        <v>0.23306165836701065</v>
      </c>
      <c r="M6" s="14">
        <f>'Spot Prices'!M29</f>
        <v>0.27792989160035497</v>
      </c>
      <c r="N6" s="14">
        <f>'Spot Prices'!N29</f>
        <v>0.17248507312010042</v>
      </c>
      <c r="O6" s="14">
        <f>'Spot Prices'!O29</f>
        <v>0.13823027637108742</v>
      </c>
      <c r="P6" s="14">
        <f>'Spot Prices'!P29</f>
        <v>0.1382302763710872</v>
      </c>
      <c r="Q6" s="14">
        <f>'Spot Prices'!Q29</f>
        <v>0.1382302763710872</v>
      </c>
      <c r="R6" s="14">
        <f>'Spot Prices'!R29</f>
        <v>0.13823027637108698</v>
      </c>
      <c r="S6" s="14">
        <f>'Spot Prices'!S29</f>
        <v>0.13823027637108698</v>
      </c>
      <c r="T6" s="14">
        <f>'Spot Prices'!T29</f>
        <v>0.13823027637108698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8.5208996329442455E-2</v>
      </c>
      <c r="L7" s="14">
        <f>'Spot Prices'!L30</f>
        <v>0.17938084526767284</v>
      </c>
      <c r="M7" s="14">
        <f>'Spot Prices'!M30</f>
        <v>0.1962091580856371</v>
      </c>
      <c r="N7" s="14">
        <f>'Spot Prices'!N30</f>
        <v>0.10055759620989946</v>
      </c>
      <c r="O7" s="14">
        <f>'Spot Prices'!O30</f>
        <v>9.9587263369508738E-2</v>
      </c>
      <c r="P7" s="14">
        <f>'Spot Prices'!P30</f>
        <v>9.9587263369508738E-2</v>
      </c>
      <c r="Q7" s="14">
        <f>'Spot Prices'!Q30</f>
        <v>9.9587263369508738E-2</v>
      </c>
      <c r="R7" s="14">
        <f>'Spot Prices'!R30</f>
        <v>9.9587263369508738E-2</v>
      </c>
      <c r="S7" s="14">
        <f>'Spot Prices'!S30</f>
        <v>9.9587263369508738E-2</v>
      </c>
      <c r="T7" s="14">
        <f>'Spot Prices'!T30</f>
        <v>9.9587263369508738E-2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7.8607273467271588E-2</v>
      </c>
      <c r="L8" s="46">
        <f>'Spot Prices'!L31</f>
        <v>0.16097032866313943</v>
      </c>
      <c r="M8" s="46">
        <f>'Spot Prices'!M31</f>
        <v>0.16724132302228423</v>
      </c>
      <c r="N8" s="46">
        <f>'Spot Prices'!N31</f>
        <v>8.4252077936352032E-2</v>
      </c>
      <c r="O8" s="46">
        <f>'Spot Prices'!O31</f>
        <v>8.6149181010342524E-2</v>
      </c>
      <c r="P8" s="46">
        <f>'Spot Prices'!P31</f>
        <v>8.6149181010342524E-2</v>
      </c>
      <c r="Q8" s="46">
        <f>'Spot Prices'!Q31</f>
        <v>8.6149181010342524E-2</v>
      </c>
      <c r="R8" s="46">
        <f>'Spot Prices'!R31</f>
        <v>8.6149181010342524E-2</v>
      </c>
      <c r="S8" s="46">
        <f>'Spot Prices'!S31</f>
        <v>8.6149181010342524E-2</v>
      </c>
      <c r="T8" s="46">
        <f>'Spot Prices'!T31</f>
        <v>8.6149181010342524E-2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7.7161056442337506E-2</v>
      </c>
      <c r="L9" s="41">
        <f>'Spot Prices'!L32</f>
        <v>0.1534018270737918</v>
      </c>
      <c r="M9" s="41">
        <f>'Spot Prices'!M32</f>
        <v>0.14774735384707727</v>
      </c>
      <c r="N9" s="41">
        <f>'Spot Prices'!N32</f>
        <v>7.7976067592560261E-2</v>
      </c>
      <c r="O9" s="41">
        <f>'Spot Prices'!O32</f>
        <v>7.3312485722148102E-2</v>
      </c>
      <c r="P9" s="41">
        <f>'Spot Prices'!P32</f>
        <v>7.3312485722148324E-2</v>
      </c>
      <c r="Q9" s="41">
        <f>'Spot Prices'!Q32</f>
        <v>7.3312485722148324E-2</v>
      </c>
      <c r="R9" s="41">
        <f>'Spot Prices'!R32</f>
        <v>7.3312485722148324E-2</v>
      </c>
      <c r="S9" s="41">
        <f>'Spot Prices'!S32</f>
        <v>7.3312485722148324E-2</v>
      </c>
      <c r="T9" s="41">
        <f>'Spot Prices'!T32</f>
        <v>7.3312485722148324E-2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7.2943230879386034E-2</v>
      </c>
      <c r="L10" s="46">
        <f>'Spot Prices'!L33</f>
        <v>0.14979808689735519</v>
      </c>
      <c r="M10" s="46">
        <f>'Spot Prices'!M33</f>
        <v>0.13995924016424333</v>
      </c>
      <c r="N10" s="46">
        <f>'Spot Prices'!N33</f>
        <v>7.0359960885012951E-2</v>
      </c>
      <c r="O10" s="46">
        <f>'Spot Prices'!O33</f>
        <v>6.91174285117655E-2</v>
      </c>
      <c r="P10" s="46">
        <f>'Spot Prices'!P33</f>
        <v>6.91174285117655E-2</v>
      </c>
      <c r="Q10" s="46">
        <f>'Spot Prices'!Q33</f>
        <v>6.91174285117655E-2</v>
      </c>
      <c r="R10" s="46">
        <f>'Spot Prices'!R33</f>
        <v>6.91174285117655E-2</v>
      </c>
      <c r="S10" s="46">
        <f>'Spot Prices'!S33</f>
        <v>6.91174285117655E-2</v>
      </c>
      <c r="T10" s="46">
        <f>'Spot Prices'!T33</f>
        <v>6.91174285117655E-2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6.8654680191276851E-2</v>
      </c>
      <c r="L11" s="14">
        <f>'Spot Prices'!L34</f>
        <v>0.13373570571843341</v>
      </c>
      <c r="M11" s="14">
        <f>'Spot Prices'!M34</f>
        <v>0.11331213255382933</v>
      </c>
      <c r="N11" s="14">
        <f>'Spot Prices'!N34</f>
        <v>5.7183215608713978E-2</v>
      </c>
      <c r="O11" s="14">
        <f>'Spot Prices'!O34</f>
        <v>5.6716522114860446E-2</v>
      </c>
      <c r="P11" s="14">
        <f>'Spot Prices'!P34</f>
        <v>5.6716522114860224E-2</v>
      </c>
      <c r="Q11" s="14">
        <f>'Spot Prices'!Q34</f>
        <v>5.6716522114860224E-2</v>
      </c>
      <c r="R11" s="14">
        <f>'Spot Prices'!R34</f>
        <v>5.6716522114860224E-2</v>
      </c>
      <c r="S11" s="14">
        <f>'Spot Prices'!S34</f>
        <v>5.6716522114860446E-2</v>
      </c>
      <c r="T11" s="14">
        <f>'Spot Prices'!T34</f>
        <v>5.6716522114860446E-2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4.4628060385762947E-2</v>
      </c>
      <c r="L12" s="14">
        <f>'Spot Prices'!L35</f>
        <v>3.8630529898225019E-2</v>
      </c>
      <c r="M12" s="14">
        <f>'Spot Prices'!M35</f>
        <v>7.8019298257848924E-2</v>
      </c>
      <c r="N12" s="14">
        <f>'Spot Prices'!N35</f>
        <v>2.2611158285248401E-3</v>
      </c>
      <c r="O12" s="14">
        <f>'Spot Prices'!O35</f>
        <v>2.0061295800404277E-2</v>
      </c>
      <c r="P12" s="14">
        <f>'Spot Prices'!P35</f>
        <v>2.0061295800404277E-2</v>
      </c>
      <c r="Q12" s="14">
        <f>'Spot Prices'!Q35</f>
        <v>2.0061295800404277E-2</v>
      </c>
      <c r="R12" s="14">
        <f>'Spot Prices'!R35</f>
        <v>2.0061295800404277E-2</v>
      </c>
      <c r="S12" s="14">
        <f>'Spot Prices'!S35</f>
        <v>2.0061295800404277E-2</v>
      </c>
      <c r="T12" s="14">
        <f>'Spot Prices'!T35</f>
        <v>2.0061295800404277E-2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7.7318635456636198E-2</v>
      </c>
      <c r="L13" s="46">
        <f>'Spot Prices'!L36</f>
        <v>0.15698530974020852</v>
      </c>
      <c r="M13" s="46">
        <f>'Spot Prices'!M36</f>
        <v>0.15561289577891579</v>
      </c>
      <c r="N13" s="46">
        <f>'Spot Prices'!N36</f>
        <v>7.884458882243206E-2</v>
      </c>
      <c r="O13" s="46">
        <f>'Spot Prices'!O36</f>
        <v>7.8342772324875742E-2</v>
      </c>
      <c r="P13" s="46">
        <f>'Spot Prices'!P36</f>
        <v>7.8342772324875742E-2</v>
      </c>
      <c r="Q13" s="46">
        <f>'Spot Prices'!Q36</f>
        <v>7.8342772324875742E-2</v>
      </c>
      <c r="R13" s="46">
        <f>'Spot Prices'!R36</f>
        <v>7.8342772324875742E-2</v>
      </c>
      <c r="S13" s="46">
        <f>'Spot Prices'!S36</f>
        <v>7.8342772324875742E-2</v>
      </c>
      <c r="T13" s="46">
        <f>'Spot Prices'!T36</f>
        <v>7.8342772324875742E-2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384.75301534685627</v>
      </c>
      <c r="Q17" s="15">
        <f>'2hBatteryMWh'!Q17/200</f>
        <v>358.22821828621483</v>
      </c>
      <c r="R17" s="15">
        <f>'2hBatteryMWh'!R17/200</f>
        <v>360.43839753561042</v>
      </c>
      <c r="S17" s="15">
        <f>'2hBatteryMWh'!S17/200</f>
        <v>371.68467086442882</v>
      </c>
      <c r="T17" s="15">
        <f>'2hBatteryMWh'!T17/200</f>
        <v>363.43660959764128</v>
      </c>
      <c r="U17" s="37">
        <f>SUM(E17:T17)</f>
        <v>4975.7781616307511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345.51546940942865</v>
      </c>
      <c r="Q18" s="15">
        <f>'2hBatteryMWh'!Q18/200</f>
        <v>320.60385991791827</v>
      </c>
      <c r="R18" s="15">
        <f>'2hBatteryMWh'!R18/200</f>
        <v>329.34976844854629</v>
      </c>
      <c r="S18" s="15">
        <f>'2hBatteryMWh'!S18/200</f>
        <v>337.74852394716584</v>
      </c>
      <c r="T18" s="15">
        <f>'2hBatteryMWh'!T18/200</f>
        <v>339.96040990958738</v>
      </c>
      <c r="U18" s="37">
        <f t="shared" ref="U18:U24" si="0">SUM(E18:T18)</f>
        <v>4288.0660941326469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320.10075883545522</v>
      </c>
      <c r="Q19" s="47">
        <f>'2hBatteryMWh'!Q19/200</f>
        <v>303.90797851632846</v>
      </c>
      <c r="R19" s="47">
        <f>'2hBatteryMWh'!R19/200</f>
        <v>318.51223595552858</v>
      </c>
      <c r="S19" s="47">
        <f>'2hBatteryMWh'!S19/200</f>
        <v>330.27621850549292</v>
      </c>
      <c r="T19" s="47">
        <f>'2hBatteryMWh'!T19/200</f>
        <v>332.96409169861903</v>
      </c>
      <c r="U19" s="37">
        <f t="shared" si="0"/>
        <v>3843.6525335114243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294.59394842753778</v>
      </c>
      <c r="Q20" s="42">
        <f>'2hBatteryMWh'!Q20/200</f>
        <v>282.55362598445657</v>
      </c>
      <c r="R20" s="42">
        <f>'2hBatteryMWh'!R20/200</f>
        <v>301.16188490751671</v>
      </c>
      <c r="S20" s="42">
        <f>'2hBatteryMWh'!S20/200</f>
        <v>313.97830471340467</v>
      </c>
      <c r="T20" s="42">
        <f>'2hBatteryMWh'!T20/200</f>
        <v>316.02804253186144</v>
      </c>
      <c r="U20" s="37">
        <f t="shared" si="0"/>
        <v>3416.1093690647776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259.67054240573236</v>
      </c>
      <c r="Q21" s="47">
        <f>'2hBatteryMWh'!Q21/200</f>
        <v>247.17858961524101</v>
      </c>
      <c r="R21" s="47">
        <f>'2hBatteryMWh'!R21/200</f>
        <v>256.75457708510379</v>
      </c>
      <c r="S21" s="47">
        <f>'2hBatteryMWh'!S21/200</f>
        <v>264.83870059021524</v>
      </c>
      <c r="T21" s="47">
        <f>'2hBatteryMWh'!T21/200</f>
        <v>263.27588930930199</v>
      </c>
      <c r="U21" s="37">
        <f t="shared" si="0"/>
        <v>2893.0964865055944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211.57079308015349</v>
      </c>
      <c r="Q22" s="15">
        <f>'2hBatteryMWh'!Q22/200</f>
        <v>195.6852921152832</v>
      </c>
      <c r="R22" s="15">
        <f>'2hBatteryMWh'!R22/200</f>
        <v>190.68101296611007</v>
      </c>
      <c r="S22" s="15">
        <f>'2hBatteryMWh'!S22/200</f>
        <v>192.59528695576756</v>
      </c>
      <c r="T22" s="15">
        <f>'2hBatteryMWh'!T22/200</f>
        <v>185.2374712040471</v>
      </c>
      <c r="U22" s="37">
        <f t="shared" si="0"/>
        <v>2215.1054188213611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153.55752864320931</v>
      </c>
      <c r="Q23" s="15">
        <f>'2hBatteryMWh'!Q23/200</f>
        <v>147.14530807622384</v>
      </c>
      <c r="R23" s="15">
        <f>'2hBatteryMWh'!R23/200</f>
        <v>144.47930780251551</v>
      </c>
      <c r="S23" s="15">
        <f>'2hBatteryMWh'!S23/200</f>
        <v>142.97533374363414</v>
      </c>
      <c r="T23" s="15">
        <f>'2hBatteryMWh'!T23/200</f>
        <v>133.68833675900328</v>
      </c>
      <c r="U23" s="37">
        <f t="shared" si="0"/>
        <v>1564.4008150245861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288.07693745792062</v>
      </c>
      <c r="Q24" s="47">
        <f>'2hBatteryMWh'!Q24/200</f>
        <v>272.61881568736811</v>
      </c>
      <c r="R24" s="47">
        <f>'2hBatteryMWh'!R24/200</f>
        <v>283.57338822968552</v>
      </c>
      <c r="S24" s="47">
        <f>'2hBatteryMWh'!S24/200</f>
        <v>292.96415104285188</v>
      </c>
      <c r="T24" s="47">
        <f>'2hBatteryMWh'!T24/200</f>
        <v>292.74565866935598</v>
      </c>
      <c r="U24" s="37">
        <f t="shared" si="0"/>
        <v>3349.5824425446822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225.19823625405749</v>
      </c>
      <c r="J28" s="15">
        <f>'2hBatteryMWh'!J28/200</f>
        <v>252.85480421210076</v>
      </c>
      <c r="K28" s="15">
        <f>'2hBatteryMWh'!K28/200</f>
        <v>259.51020208175839</v>
      </c>
      <c r="L28" s="15">
        <f>'2hBatteryMWh'!L28/200</f>
        <v>233.32701710074139</v>
      </c>
      <c r="M28" s="15">
        <f>'2hBatteryMWh'!M28/200</f>
        <v>250.24664027102716</v>
      </c>
      <c r="N28" s="15">
        <f>'2hBatteryMWh'!N28/200</f>
        <v>239.16050951567624</v>
      </c>
      <c r="O28" s="15">
        <f>'2hBatteryMWh'!O28/200</f>
        <v>239.34477182688104</v>
      </c>
      <c r="P28" s="15">
        <f>'2hBatteryMWh'!P28/200</f>
        <v>245.24501735600231</v>
      </c>
      <c r="Q28" s="15">
        <f>'2hBatteryMWh'!Q28/200</f>
        <v>224.26041214711222</v>
      </c>
      <c r="R28" s="15">
        <f>'2hBatteryMWh'!R28/200</f>
        <v>221.54142429452313</v>
      </c>
      <c r="S28" s="15">
        <f>'2hBatteryMWh'!S28/200</f>
        <v>224.22325518968509</v>
      </c>
      <c r="T28" s="15">
        <f>'2hBatteryMWh'!T28/200</f>
        <v>219.24751287041784</v>
      </c>
      <c r="U28" s="37">
        <f>SUM(E28:T28)</f>
        <v>3546.3422959517075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188.34370619861846</v>
      </c>
      <c r="J29" s="15">
        <f>'2hBatteryMWh'!J29/200</f>
        <v>211.72762941531718</v>
      </c>
      <c r="K29" s="15">
        <f>'2hBatteryMWh'!K29/200</f>
        <v>220.75701226482238</v>
      </c>
      <c r="L29" s="15">
        <f>'2hBatteryMWh'!L29/200</f>
        <v>192.65845086494733</v>
      </c>
      <c r="M29" s="15">
        <f>'2hBatteryMWh'!M29/200</f>
        <v>203.40290956171179</v>
      </c>
      <c r="N29" s="15">
        <f>'2hBatteryMWh'!N29/200</f>
        <v>203.16916416773597</v>
      </c>
      <c r="O29" s="15">
        <f>'2hBatteryMWh'!O29/200</f>
        <v>200.87606222325331</v>
      </c>
      <c r="P29" s="15">
        <f>'2hBatteryMWh'!P29/200</f>
        <v>212.75766929745711</v>
      </c>
      <c r="Q29" s="15">
        <f>'2hBatteryMWh'!Q29/200</f>
        <v>193.89255652406479</v>
      </c>
      <c r="R29" s="15">
        <f>'2hBatteryMWh'!R29/200</f>
        <v>195.56035771304792</v>
      </c>
      <c r="S29" s="15">
        <f>'2hBatteryMWh'!S29/200</f>
        <v>196.83350683170215</v>
      </c>
      <c r="T29" s="15">
        <f>'2hBatteryMWh'!T29/200</f>
        <v>198.12255249682354</v>
      </c>
      <c r="U29" s="37">
        <f t="shared" ref="U29:U35" si="2">SUM(E29:T29)</f>
        <v>2954.1000461710132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154.99767061456055</v>
      </c>
      <c r="J30" s="47">
        <f>'2hBatteryMWh'!J30/200</f>
        <v>182.31519672192553</v>
      </c>
      <c r="K30" s="47">
        <f>'2hBatteryMWh'!K30/200</f>
        <v>194.30948240421878</v>
      </c>
      <c r="L30" s="47">
        <f>'2hBatteryMWh'!L30/200</f>
        <v>169.91172270490216</v>
      </c>
      <c r="M30" s="47">
        <f>'2hBatteryMWh'!M30/200</f>
        <v>178.88196218409203</v>
      </c>
      <c r="N30" s="47">
        <f>'2hBatteryMWh'!N30/200</f>
        <v>181.13115396050958</v>
      </c>
      <c r="O30" s="47">
        <f>'2hBatteryMWh'!O30/200</f>
        <v>180.69725737549874</v>
      </c>
      <c r="P30" s="47">
        <f>'2hBatteryMWh'!P30/200</f>
        <v>194.69921914795458</v>
      </c>
      <c r="Q30" s="47">
        <f>'2hBatteryMWh'!Q30/200</f>
        <v>181.5491710824104</v>
      </c>
      <c r="R30" s="47">
        <f>'2hBatteryMWh'!R30/200</f>
        <v>186.81397428142998</v>
      </c>
      <c r="S30" s="47">
        <f>'2hBatteryMWh'!S30/200</f>
        <v>190.12649944557504</v>
      </c>
      <c r="T30" s="47">
        <f>'2hBatteryMWh'!T30/200</f>
        <v>191.67379801728302</v>
      </c>
      <c r="U30" s="37">
        <f t="shared" si="2"/>
        <v>2598.3979231229146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116.58478833356614</v>
      </c>
      <c r="J31" s="42">
        <f>'2hBatteryMWh'!J31/200</f>
        <v>149.00548351133065</v>
      </c>
      <c r="K31" s="42">
        <f>'2hBatteryMWh'!K31/200</f>
        <v>167.67433696119488</v>
      </c>
      <c r="L31" s="42">
        <f>'2hBatteryMWh'!L31/200</f>
        <v>150.28070328574776</v>
      </c>
      <c r="M31" s="42">
        <f>'2hBatteryMWh'!M31/200</f>
        <v>159.3452628946506</v>
      </c>
      <c r="N31" s="42">
        <f>'2hBatteryMWh'!N31/200</f>
        <v>162.40185923703794</v>
      </c>
      <c r="O31" s="42">
        <f>'2hBatteryMWh'!O31/200</f>
        <v>162.75598104007773</v>
      </c>
      <c r="P31" s="42">
        <f>'2hBatteryMWh'!P31/200</f>
        <v>177.06716331665925</v>
      </c>
      <c r="Q31" s="42">
        <f>'2hBatteryMWh'!Q31/200</f>
        <v>166.79758406035083</v>
      </c>
      <c r="R31" s="42">
        <f>'2hBatteryMWh'!R31/200</f>
        <v>174.55003809922127</v>
      </c>
      <c r="S31" s="42">
        <f>'2hBatteryMWh'!S31/200</f>
        <v>178.60832238822829</v>
      </c>
      <c r="T31" s="42">
        <f>'2hBatteryMWh'!T31/200</f>
        <v>179.77432726052177</v>
      </c>
      <c r="U31" s="37">
        <f t="shared" si="2"/>
        <v>2271.5674113545292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91.245998953992071</v>
      </c>
      <c r="J32" s="47">
        <f>'2hBatteryMWh'!J32/200</f>
        <v>112.4135405086365</v>
      </c>
      <c r="K32" s="47">
        <f>'2hBatteryMWh'!K32/200</f>
        <v>131.35668445525516</v>
      </c>
      <c r="L32" s="47">
        <f>'2hBatteryMWh'!L32/200</f>
        <v>125.16377156005061</v>
      </c>
      <c r="M32" s="47">
        <f>'2hBatteryMWh'!M32/200</f>
        <v>137.79614193974913</v>
      </c>
      <c r="N32" s="47">
        <f>'2hBatteryMWh'!N32/200</f>
        <v>144.27650305529281</v>
      </c>
      <c r="O32" s="47">
        <f>'2hBatteryMWh'!O32/200</f>
        <v>145.17030915359112</v>
      </c>
      <c r="P32" s="47">
        <f>'2hBatteryMWh'!P32/200</f>
        <v>155.46624943196025</v>
      </c>
      <c r="Q32" s="47">
        <f>'2hBatteryMWh'!Q32/200</f>
        <v>145.34461596193626</v>
      </c>
      <c r="R32" s="47">
        <f>'2hBatteryMWh'!R32/200</f>
        <v>148.23042833440007</v>
      </c>
      <c r="S32" s="47">
        <f>'2hBatteryMWh'!S32/200</f>
        <v>150.06614538906638</v>
      </c>
      <c r="T32" s="47">
        <f>'2hBatteryMWh'!T32/200</f>
        <v>149.1806061367798</v>
      </c>
      <c r="U32" s="37">
        <f t="shared" si="2"/>
        <v>1908.1810854150883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69.583993614025601</v>
      </c>
      <c r="J33" s="15">
        <f>'2hBatteryMWh'!J33/200</f>
        <v>82.185868046897582</v>
      </c>
      <c r="K33" s="15">
        <f>'2hBatteryMWh'!K33/200</f>
        <v>90.736476661936777</v>
      </c>
      <c r="L33" s="15">
        <f>'2hBatteryMWh'!L33/200</f>
        <v>85.496143303932783</v>
      </c>
      <c r="M33" s="15">
        <f>'2hBatteryMWh'!M33/200</f>
        <v>101.74350694220578</v>
      </c>
      <c r="N33" s="15">
        <f>'2hBatteryMWh'!N33/200</f>
        <v>118.98817117932822</v>
      </c>
      <c r="O33" s="15">
        <f>'2hBatteryMWh'!O33/200</f>
        <v>119.72391607481293</v>
      </c>
      <c r="P33" s="15">
        <f>'2hBatteryMWh'!P33/200</f>
        <v>125.1993974810558</v>
      </c>
      <c r="Q33" s="15">
        <f>'2hBatteryMWh'!Q33/200</f>
        <v>113.73113472220088</v>
      </c>
      <c r="R33" s="15">
        <f>'2hBatteryMWh'!R33/200</f>
        <v>108.80771950163864</v>
      </c>
      <c r="S33" s="15">
        <f>'2hBatteryMWh'!S33/200</f>
        <v>107.86486955803448</v>
      </c>
      <c r="T33" s="15">
        <f>'2hBatteryMWh'!T33/200</f>
        <v>103.7440530581289</v>
      </c>
      <c r="U33" s="37">
        <f t="shared" si="2"/>
        <v>1446.0796255412629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42.13316894848392</v>
      </c>
      <c r="J34" s="15">
        <f>'2hBatteryMWh'!J34/200</f>
        <v>46.143847502170665</v>
      </c>
      <c r="K34" s="15">
        <f>'2hBatteryMWh'!K34/200</f>
        <v>57.67213934619533</v>
      </c>
      <c r="L34" s="15">
        <f>'2hBatteryMWh'!L34/200</f>
        <v>52.071066506603081</v>
      </c>
      <c r="M34" s="15">
        <f>'2hBatteryMWh'!M34/200</f>
        <v>74.018152542506726</v>
      </c>
      <c r="N34" s="15">
        <f>'2hBatteryMWh'!N34/200</f>
        <v>85.983302095023177</v>
      </c>
      <c r="O34" s="15">
        <f>'2hBatteryMWh'!O34/200</f>
        <v>87.219528873606777</v>
      </c>
      <c r="P34" s="15">
        <f>'2hBatteryMWh'!P34/200</f>
        <v>87.717331322711871</v>
      </c>
      <c r="Q34" s="15">
        <f>'2hBatteryMWh'!Q34/200</f>
        <v>82.553478494950411</v>
      </c>
      <c r="R34" s="15">
        <f>'2hBatteryMWh'!R34/200</f>
        <v>79.583984964024879</v>
      </c>
      <c r="S34" s="15">
        <f>'2hBatteryMWh'!S34/200</f>
        <v>77.297110229194146</v>
      </c>
      <c r="T34" s="15">
        <f>'2hBatteryMWh'!T34/200</f>
        <v>72.276257954728536</v>
      </c>
      <c r="U34" s="37">
        <f t="shared" si="2"/>
        <v>976.71674157616167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123.27935439620512</v>
      </c>
      <c r="J35" s="47">
        <f>'2hBatteryMWh'!J35/200</f>
        <v>147.85344802454421</v>
      </c>
      <c r="K35" s="47">
        <f>'2hBatteryMWh'!K35/200</f>
        <v>162.03233177717905</v>
      </c>
      <c r="L35" s="47">
        <f>'2hBatteryMWh'!L35/200</f>
        <v>145.94825223366334</v>
      </c>
      <c r="M35" s="47">
        <f>'2hBatteryMWh'!M35/200</f>
        <v>156.99758323177383</v>
      </c>
      <c r="N35" s="47">
        <f>'2hBatteryMWh'!N35/200</f>
        <v>162.07469659633952</v>
      </c>
      <c r="O35" s="47">
        <f>'2hBatteryMWh'!O35/200</f>
        <v>162.17899384656155</v>
      </c>
      <c r="P35" s="47">
        <f>'2hBatteryMWh'!P35/200</f>
        <v>173.96158269349104</v>
      </c>
      <c r="Q35" s="47">
        <f>'2hBatteryMWh'!Q35/200</f>
        <v>161.68709122293248</v>
      </c>
      <c r="R35" s="47">
        <f>'2hBatteryMWh'!R35/200</f>
        <v>165.12622935542495</v>
      </c>
      <c r="S35" s="47">
        <f>'2hBatteryMWh'!S35/200</f>
        <v>167.43536065849682</v>
      </c>
      <c r="T35" s="47">
        <f>'2hBatteryMWh'!T35/200</f>
        <v>167.31048753246012</v>
      </c>
      <c r="U35" s="37">
        <f t="shared" si="2"/>
        <v>2243.7439218975051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5" workbookViewId="0">
      <selection activeCell="F251" sqref="F251"/>
    </sheetView>
  </sheetViews>
  <sheetFormatPr defaultRowHeight="15.05" x14ac:dyDescent="0.3"/>
  <cols>
    <col min="2" max="2" width="14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Yallourn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Yallourn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10540206.020953761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Yallourn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4722167.6592375943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Yallourn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2017122.5657024563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Yallourn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132.20129058144181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Yallourn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-2272600.1174960025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Yallourn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-5607118.7421609182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Yallourn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-13164153.597292095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Yallourn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-175137.67494567842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Yallourn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15253004.398026532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Yallourn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6477750.6215578029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Yallourn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2773105.6199381454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Yallourn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0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Yallourn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-3154816.34706754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Yallourn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-7690427.784052995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Yallourn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-19888842.00727658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Yallourn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-249854.07067801958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Yallourn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14381809.96556133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Yallourn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6755643.9382960051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Yallourn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2911048.3722078446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Yallourn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-1.56035184772918E-9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Yallourn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-2976573.9344068612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Yallourn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-7426189.0883540092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Yallourn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-14909304.262246892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Yallourn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-128717.87681351135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Yallourn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14547884.998023611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Yallourn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6877624.7527218703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Yallourn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2810417.7180092465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Yallourn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-3.1121771826292388E-9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Yallourn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-2876219.7823106181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Yallourn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-7138066.7502449034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Yallourn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-19325724.003520742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Yallourn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-58410.208585393229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Yallourn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18593785.163536575</v>
      </c>
      <c r="H37" s="73" cm="1">
        <f t="array" ref="H37">INDEX(SwapSold!$E$28:$T$35,Summary!K37,Summary!L37)</f>
        <v>15594007.908452107</v>
      </c>
      <c r="I37" s="20" cm="1">
        <f t="array" ref="I37">INDEX(DualFuelCM!$E$28:$T$35,Summary!K37,Summary!L37)</f>
        <v>12640472.42592223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Yallourn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10262130.483157594</v>
      </c>
      <c r="H38" s="73" cm="1">
        <f t="array" ref="H38">INDEX(SwapSold!$E$28:$T$35,Summary!K38,Summary!L38)</f>
        <v>7752741.8479983583</v>
      </c>
      <c r="I38" s="20" cm="1">
        <f t="array" ref="I38">INDEX(DualFuelCM!$E$28:$T$35,Summary!K38,Summary!L38)</f>
        <v>9538330.5364906155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Yallourn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5281558.5503313709</v>
      </c>
      <c r="H39" s="73" cm="1">
        <f t="array" ref="H39">INDEX(SwapSold!$E$28:$T$35,Summary!K39,Summary!L39)</f>
        <v>3308779.4301942769</v>
      </c>
      <c r="I39" s="20" cm="1">
        <f t="array" ref="I39">INDEX(DualFuelCM!$E$28:$T$35,Summary!K39,Summary!L39)</f>
        <v>7955366.32689902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Yallourn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1824170.1851069212</v>
      </c>
      <c r="H40" s="73" cm="1">
        <f t="array" ref="H40">INDEX(SwapSold!$E$28:$T$35,Summary!K40,Summary!L40)</f>
        <v>0</v>
      </c>
      <c r="I40" s="20" cm="1">
        <f t="array" ref="I40">INDEX(DualFuelCM!$E$28:$T$35,Summary!K40,Summary!L40)</f>
        <v>6867361.7375930594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Yallourn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-984787.43716549641</v>
      </c>
      <c r="H41" s="73" cm="1">
        <f t="array" ref="H41">INDEX(SwapSold!$E$28:$T$35,Summary!K41,Summary!L41)</f>
        <v>-3487827.2383497232</v>
      </c>
      <c r="I41" s="20" cm="1">
        <f t="array" ref="I41">INDEX(DualFuelCM!$E$28:$T$35,Summary!K41,Summary!L41)</f>
        <v>5984979.902987862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Yallourn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-2798811.7937330152</v>
      </c>
      <c r="H42" s="73" cm="1">
        <f t="array" ref="H42">INDEX(SwapSold!$E$28:$T$35,Summary!K42,Summary!L42)</f>
        <v>-8674044.5088147335</v>
      </c>
      <c r="I42" s="20" cm="1">
        <f t="array" ref="I42">INDEX(DualFuelCM!$E$28:$T$35,Summary!K42,Summary!L42)</f>
        <v>4795754.3068201374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Yallourn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-6835634.0163198262</v>
      </c>
      <c r="H43" s="73" cm="1">
        <f t="array" ref="H43">INDEX(SwapSold!$E$28:$T$35,Summary!K43,Summary!L43)</f>
        <v>-19540256.721856065</v>
      </c>
      <c r="I43" s="20" cm="1">
        <f t="array" ref="I43">INDEX(DualFuelCM!$E$28:$T$35,Summary!K43,Summary!L43)</f>
        <v>2505167.7417299682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Yallourn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2428579.257770156</v>
      </c>
      <c r="H44" s="73" cm="1">
        <f t="array" ref="H44">INDEX(SwapSold!$E$28:$T$35,Summary!K44,Summary!L44)</f>
        <v>-171686.45375755266</v>
      </c>
      <c r="I44" s="20" cm="1">
        <f t="array" ref="I44">INDEX(DualFuelCM!$E$28:$T$35,Summary!K44,Summary!L44)</f>
        <v>6996635.5304223755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Yallourn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21561224.723636165</v>
      </c>
      <c r="H45" s="73" cm="1">
        <f t="array" ref="H45">INDEX(SwapSold!$E$28:$T$35,Summary!K45,Summary!L45)</f>
        <v>20449389.295921519</v>
      </c>
      <c r="I45" s="20" cm="1">
        <f t="array" ref="I45">INDEX(DualFuelCM!$E$28:$T$35,Summary!K45,Summary!L45)</f>
        <v>13789461.977874728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Yallourn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11967219.208078902</v>
      </c>
      <c r="H46" s="73" cm="1">
        <f t="array" ref="H46">INDEX(SwapSold!$E$28:$T$35,Summary!K46,Summary!L46)</f>
        <v>8441171.4529531803</v>
      </c>
      <c r="I46" s="20" cm="1">
        <f t="array" ref="I46">INDEX(DualFuelCM!$E$28:$T$35,Summary!K46,Summary!L46)</f>
        <v>9844425.4981834386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Yallourn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6718325.7532292493</v>
      </c>
      <c r="H47" s="73" cm="1">
        <f t="array" ref="H47">INDEX(SwapSold!$E$28:$T$35,Summary!K47,Summary!L47)</f>
        <v>3691712.5440679365</v>
      </c>
      <c r="I47" s="20" cm="1">
        <f t="array" ref="I47">INDEX(DualFuelCM!$E$28:$T$35,Summary!K47,Summary!L47)</f>
        <v>8083521.0836787187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Yallourn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3211816.0799452071</v>
      </c>
      <c r="H48" s="73" cm="1">
        <f t="array" ref="H48">INDEX(SwapSold!$E$28:$T$35,Summary!K48,Summary!L48)</f>
        <v>-3.1121771826292388E-9</v>
      </c>
      <c r="I48" s="20" cm="1">
        <f t="array" ref="I48">INDEX(DualFuelCM!$E$28:$T$35,Summary!K48,Summary!L48)</f>
        <v>7012939.2894468689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Yallourn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576391.25634290406</v>
      </c>
      <c r="H49" s="73" cm="1">
        <f t="array" ref="H49">INDEX(SwapSold!$E$28:$T$35,Summary!K49,Summary!L49)</f>
        <v>-3826528.68764921</v>
      </c>
      <c r="I49" s="20" cm="1">
        <f t="array" ref="I49">INDEX(DualFuelCM!$E$28:$T$35,Summary!K49,Summary!L49)</f>
        <v>6083666.6118757678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Yallourn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-2193931.3492144002</v>
      </c>
      <c r="H50" s="73" cm="1">
        <f t="array" ref="H50">INDEX(SwapSold!$E$28:$T$35,Summary!K50,Summary!L50)</f>
        <v>-9468149.9503015634</v>
      </c>
      <c r="I50" s="20" cm="1">
        <f t="array" ref="I50">INDEX(DualFuelCM!$E$28:$T$35,Summary!K50,Summary!L50)</f>
        <v>4845821.1704016961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Yallourn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-6936547.7868852317</v>
      </c>
      <c r="H51" s="73" cm="1">
        <f t="array" ref="H51">INDEX(SwapSold!$E$28:$T$35,Summary!K51,Summary!L51)</f>
        <v>-23881837.907561772</v>
      </c>
      <c r="I51" s="20" cm="1">
        <f t="array" ref="I51">INDEX(DualFuelCM!$E$28:$T$35,Summary!K51,Summary!L51)</f>
        <v>3109294.7960573821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Yallourn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3859797.340854079</v>
      </c>
      <c r="H52" s="73" cm="1">
        <f t="array" ref="H52">INDEX(SwapSold!$E$28:$T$35,Summary!K52,Summary!L52)</f>
        <v>-195216.22915494634</v>
      </c>
      <c r="I52" s="20" cm="1">
        <f t="array" ref="I52">INDEX(DualFuelCM!$E$28:$T$35,Summary!K52,Summary!L52)</f>
        <v>7143696.9463313567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Yallourn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19982933.40243781</v>
      </c>
      <c r="H53" s="73" cm="1">
        <f t="array" ref="H53">INDEX(SwapSold!$E$28:$T$35,Summary!K53,Summary!L53)</f>
        <v>15697736.43776397</v>
      </c>
      <c r="I53" s="20" cm="1">
        <f t="array" ref="I53">INDEX(DualFuelCM!$E$28:$T$35,Summary!K53,Summary!L53)</f>
        <v>13220094.423608819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Yallourn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12203675.957003817</v>
      </c>
      <c r="H54" s="73" cm="1">
        <f t="array" ref="H54">INDEX(SwapSold!$E$28:$T$35,Summary!K54,Summary!L54)</f>
        <v>8414921.6817437634</v>
      </c>
      <c r="I54" s="20" cm="1">
        <f t="array" ref="I54">INDEX(DualFuelCM!$E$28:$T$35,Summary!K54,Summary!L54)</f>
        <v>9721593.5785867497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Yallourn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7242369.7338452069</v>
      </c>
      <c r="H55" s="73" cm="1">
        <f t="array" ref="H55">INDEX(SwapSold!$E$28:$T$35,Summary!K55,Summary!L55)</f>
        <v>3698204.0338769197</v>
      </c>
      <c r="I55" s="20" cm="1">
        <f t="array" ref="I55">INDEX(DualFuelCM!$E$28:$T$35,Summary!K55,Summary!L55)</f>
        <v>8102107.7545726579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Yallourn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3874156.0075858594</v>
      </c>
      <c r="H56" s="73" cm="1">
        <f t="array" ref="H56">INDEX(SwapSold!$E$28:$T$35,Summary!K56,Summary!L56)</f>
        <v>0</v>
      </c>
      <c r="I56" s="20" cm="1">
        <f t="array" ref="I56">INDEX(DualFuelCM!$E$28:$T$35,Summary!K56,Summary!L56)</f>
        <v>7156579.0977116479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Yallourn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921768.992540634</v>
      </c>
      <c r="H57" s="73" cm="1">
        <f t="array" ref="H57">INDEX(SwapSold!$E$28:$T$35,Summary!K57,Summary!L57)</f>
        <v>-3772522.3505216502</v>
      </c>
      <c r="I57" s="20" cm="1">
        <f t="array" ref="I57">INDEX(DualFuelCM!$E$28:$T$35,Summary!K57,Summary!L57)</f>
        <v>6225834.3350743633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Yallourn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-2434627.0398810082</v>
      </c>
      <c r="H58" s="73" cm="1">
        <f t="array" ref="H58">INDEX(SwapSold!$E$28:$T$35,Summary!K58,Summary!L58)</f>
        <v>-9197843.4090658855</v>
      </c>
      <c r="I58" s="20" cm="1">
        <f t="array" ref="I58">INDEX(DualFuelCM!$E$28:$T$35,Summary!K58,Summary!L58)</f>
        <v>4998598.3939816272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Yallourn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-5893728.5516634053</v>
      </c>
      <c r="H59" s="73" cm="1">
        <f t="array" ref="H59">INDEX(SwapSold!$E$28:$T$35,Summary!K59,Summary!L59)</f>
        <v>-20286976.367193367</v>
      </c>
      <c r="I59" s="20" cm="1">
        <f t="array" ref="I59">INDEX(DualFuelCM!$E$28:$T$35,Summary!K59,Summary!L59)</f>
        <v>3240840.8643264063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Yallourn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4225845.1273277448</v>
      </c>
      <c r="H60" s="73" cm="1">
        <f t="array" ref="H60">INDEX(SwapSold!$E$28:$T$35,Summary!K60,Summary!L60)</f>
        <v>-148820.30509585762</v>
      </c>
      <c r="I60" s="20" cm="1">
        <f t="array" ref="I60">INDEX(DualFuelCM!$E$28:$T$35,Summary!K60,Summary!L60)</f>
        <v>7216857.0466416907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Yallourn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30073368.904463168</v>
      </c>
      <c r="H61" s="73" cm="1">
        <f t="array" ref="H61">INDEX(SwapSold!$E$28:$T$35,Summary!K61,Summary!L61)</f>
        <v>22432335.719196919</v>
      </c>
      <c r="I61" s="20" cm="1">
        <f t="array" ref="I61">INDEX(DualFuelCM!$E$28:$T$35,Summary!K61,Summary!L61)</f>
        <v>18084654.964767188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Yallourn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17287025.724814441</v>
      </c>
      <c r="H62" s="73" cm="1">
        <f t="array" ref="H62">INDEX(SwapSold!$E$28:$T$35,Summary!K62,Summary!L62)</f>
        <v>10771338.030741669</v>
      </c>
      <c r="I62" s="20" cm="1">
        <f t="array" ref="I62">INDEX(DualFuelCM!$E$28:$T$35,Summary!K62,Summary!L62)</f>
        <v>11289338.798499908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Yallourn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10830013.404108427</v>
      </c>
      <c r="H63" s="73" cm="1">
        <f t="array" ref="H63">INDEX(SwapSold!$E$28:$T$35,Summary!K63,Summary!L63)</f>
        <v>4468908.4290096639</v>
      </c>
      <c r="I63" s="20" cm="1">
        <f t="array" ref="I63">INDEX(DualFuelCM!$E$28:$T$35,Summary!K63,Summary!L63)</f>
        <v>9133265.6611147802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Yallourn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7101884.8782012668</v>
      </c>
      <c r="H64" s="73" cm="1">
        <f t="array" ref="H64">INDEX(SwapSold!$E$28:$T$35,Summary!K64,Summary!L64)</f>
        <v>0</v>
      </c>
      <c r="I64" s="20" cm="1">
        <f t="array" ref="I64">INDEX(DualFuelCM!$E$28:$T$35,Summary!K64,Summary!L64)</f>
        <v>7966159.1591682313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Yallourn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3701737.9550393941</v>
      </c>
      <c r="H65" s="73" cm="1">
        <f t="array" ref="H65">INDEX(SwapSold!$E$28:$T$35,Summary!K65,Summary!L65)</f>
        <v>-4815740.2569897994</v>
      </c>
      <c r="I65" s="20" cm="1">
        <f t="array" ref="I65">INDEX(DualFuelCM!$E$28:$T$35,Summary!K65,Summary!L65)</f>
        <v>6845600.6095773512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Yallourn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-122300.10195260517</v>
      </c>
      <c r="H66" s="73" cm="1">
        <f t="array" ref="H66">INDEX(SwapSold!$E$28:$T$35,Summary!K66,Summary!L66)</f>
        <v>-11883498.34648644</v>
      </c>
      <c r="I66" s="20" cm="1">
        <f t="array" ref="I66">INDEX(DualFuelCM!$E$28:$T$35,Summary!K66,Summary!L66)</f>
        <v>5524073.8963192059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Yallourn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-5905929.3849627394</v>
      </c>
      <c r="H67" s="73" cm="1">
        <f t="array" ref="H67">INDEX(SwapSold!$E$28:$T$35,Summary!K67,Summary!L67)</f>
        <v>-29491749.597234622</v>
      </c>
      <c r="I67" s="20" cm="1">
        <f t="array" ref="I67">INDEX(DualFuelCM!$E$28:$T$35,Summary!K67,Summary!L67)</f>
        <v>2809749.6988746654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Yallourn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7536663.7355155228</v>
      </c>
      <c r="H68" s="73" cm="1">
        <f t="array" ref="H68">INDEX(SwapSold!$E$28:$T$35,Summary!K68,Summary!L68)</f>
        <v>-228168.58353704098</v>
      </c>
      <c r="I68" s="20" cm="1">
        <f t="array" ref="I68">INDEX(DualFuelCM!$E$28:$T$35,Summary!K68,Summary!L68)</f>
        <v>8108019.6328983884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Yallourn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31694066.836424977</v>
      </c>
      <c r="H69" s="73" cm="1">
        <f t="array" ref="H69">INDEX(SwapSold!$E$28:$T$35,Summary!K69,Summary!L69)</f>
        <v>22859597.789141122</v>
      </c>
      <c r="I69" s="20" cm="1">
        <f t="array" ref="I69">INDEX(DualFuelCM!$E$28:$T$35,Summary!K69,Summary!L69)</f>
        <v>15049669.385058472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Yallourn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19877838.698262725</v>
      </c>
      <c r="H70" s="73" cm="1">
        <f t="array" ref="H70">INDEX(SwapSold!$E$28:$T$35,Summary!K70,Summary!L70)</f>
        <v>11663300.996098313</v>
      </c>
      <c r="I70" s="20" cm="1">
        <f t="array" ref="I70">INDEX(DualFuelCM!$E$28:$T$35,Summary!K70,Summary!L70)</f>
        <v>11641255.401485171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Yallourn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12642700.359960232</v>
      </c>
      <c r="H71" s="73" cm="1">
        <f t="array" ref="H71">INDEX(SwapSold!$E$28:$T$35,Summary!K71,Summary!L71)</f>
        <v>5166607.7941878065</v>
      </c>
      <c r="I71" s="20" cm="1">
        <f t="array" ref="I71">INDEX(DualFuelCM!$E$28:$T$35,Summary!K71,Summary!L71)</f>
        <v>9367108.0046419371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Yallourn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8131940.3765021367</v>
      </c>
      <c r="H72" s="73" cm="1">
        <f t="array" ref="H72">INDEX(SwapSold!$E$28:$T$35,Summary!K72,Summary!L72)</f>
        <v>116507.45306989628</v>
      </c>
      <c r="I72" s="20" cm="1">
        <f t="array" ref="I72">INDEX(DualFuelCM!$E$28:$T$35,Summary!K72,Summary!L72)</f>
        <v>8071257.3646819163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Yallourn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4515416.4627001453</v>
      </c>
      <c r="H73" s="73" cm="1">
        <f t="array" ref="H73">INDEX(SwapSold!$E$28:$T$35,Summary!K73,Summary!L73)</f>
        <v>-5377244.6204970013</v>
      </c>
      <c r="I73" s="20" cm="1">
        <f t="array" ref="I73">INDEX(DualFuelCM!$E$28:$T$35,Summary!K73,Summary!L73)</f>
        <v>6904774.4069985002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Yallourn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-180093.27490357697</v>
      </c>
      <c r="H74" s="73" cm="1">
        <f t="array" ref="H74">INDEX(SwapSold!$E$28:$T$35,Summary!K74,Summary!L74)</f>
        <v>-13885336.290962884</v>
      </c>
      <c r="I74" s="20" cm="1">
        <f t="array" ref="I74">INDEX(DualFuelCM!$E$28:$T$35,Summary!K74,Summary!L74)</f>
        <v>5374764.7733842311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Yallourn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-4983492.6070532454</v>
      </c>
      <c r="H75" s="73" cm="1">
        <f t="array" ref="H75">INDEX(SwapSold!$E$28:$T$35,Summary!K75,Summary!L75)</f>
        <v>-32791201.425936792</v>
      </c>
      <c r="I75" s="20" cm="1">
        <f t="array" ref="I75">INDEX(DualFuelCM!$E$28:$T$35,Summary!K75,Summary!L75)</f>
        <v>3204982.2444202187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Yallourn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8798520.4215100426</v>
      </c>
      <c r="H76" s="73" cm="1">
        <f t="array" ref="H76">INDEX(SwapSold!$E$28:$T$35,Summary!K76,Summary!L76)</f>
        <v>-296546.59725369251</v>
      </c>
      <c r="I76" s="20" cm="1">
        <f t="array" ref="I76">INDEX(DualFuelCM!$E$28:$T$35,Summary!K76,Summary!L76)</f>
        <v>8211182.7817340195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Yallourn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29976132.453964472</v>
      </c>
      <c r="H77" s="73" cm="1">
        <f t="array" ref="H77">INDEX(SwapSold!$E$28:$T$35,Summary!K77,Summary!L77)</f>
        <v>27149321.951875545</v>
      </c>
      <c r="I77" s="20" cm="1">
        <f t="array" ref="I77">INDEX(DualFuelCM!$E$28:$T$35,Summary!K77,Summary!L77)</f>
        <v>15680905.637534004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Yallourn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14489678.826108094</v>
      </c>
      <c r="H78" s="73" cm="1">
        <f t="array" ref="H78">INDEX(SwapSold!$E$28:$T$35,Summary!K78,Summary!L78)</f>
        <v>12451807.819512948</v>
      </c>
      <c r="I78" s="20" cm="1">
        <f t="array" ref="I78">INDEX(DualFuelCM!$E$28:$T$35,Summary!K78,Summary!L78)</f>
        <v>10389014.090753054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Yallourn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8427894.8973393999</v>
      </c>
      <c r="H79" s="73" cm="1">
        <f t="array" ref="H79">INDEX(SwapSold!$E$28:$T$35,Summary!K79,Summary!L79)</f>
        <v>5444485.4804497426</v>
      </c>
      <c r="I79" s="20" cm="1">
        <f t="array" ref="I79">INDEX(DualFuelCM!$E$28:$T$35,Summary!K79,Summary!L79)</f>
        <v>8294026.2628120193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Yallourn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4360013.2170178052</v>
      </c>
      <c r="H80" s="73" cm="1">
        <f t="array" ref="H80">INDEX(SwapSold!$E$28:$T$35,Summary!K80,Summary!L80)</f>
        <v>76091.324846484451</v>
      </c>
      <c r="I80" s="20" cm="1">
        <f t="array" ref="I80">INDEX(DualFuelCM!$E$28:$T$35,Summary!K80,Summary!L80)</f>
        <v>7210507.3417422799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Yallourn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889142.69545861322</v>
      </c>
      <c r="H81" s="73" cm="1">
        <f t="array" ref="H81">INDEX(SwapSold!$E$28:$T$35,Summary!K81,Summary!L81)</f>
        <v>-5656487.6635547094</v>
      </c>
      <c r="I81" s="20" cm="1">
        <f t="array" ref="I81">INDEX(DualFuelCM!$E$28:$T$35,Summary!K81,Summary!L81)</f>
        <v>6221528.9628404835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Yallourn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-2811084.1188633288</v>
      </c>
      <c r="H82" s="73" cm="1">
        <f t="array" ref="H82">INDEX(SwapSold!$E$28:$T$35,Summary!K82,Summary!L82)</f>
        <v>-14605953.789902503</v>
      </c>
      <c r="I82" s="20" cm="1">
        <f t="array" ref="I82">INDEX(DualFuelCM!$E$28:$T$35,Summary!K82,Summary!L82)</f>
        <v>4960567.6543003786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Yallourn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-8178818.5063558184</v>
      </c>
      <c r="H83" s="73" cm="1">
        <f t="array" ref="H83">INDEX(SwapSold!$E$28:$T$35,Summary!K83,Summary!L83)</f>
        <v>-31637793.253382429</v>
      </c>
      <c r="I83" s="20" cm="1">
        <f t="array" ref="I83">INDEX(DualFuelCM!$E$28:$T$35,Summary!K83,Summary!L83)</f>
        <v>2705256.2859970001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Yallourn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4907674.8132285299</v>
      </c>
      <c r="H84" s="73" cm="1">
        <f t="array" ref="H84">INDEX(SwapSold!$E$28:$T$35,Summary!K84,Summary!L84)</f>
        <v>-333829.96582555689</v>
      </c>
      <c r="I84" s="20" cm="1">
        <f t="array" ref="I84">INDEX(DualFuelCM!$E$28:$T$35,Summary!K84,Summary!L84)</f>
        <v>7349606.369933378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Yallourn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25862816.155015063</v>
      </c>
      <c r="H85" s="73" cm="1">
        <f t="array" ref="H85">INDEX(SwapSold!$E$28:$T$35,Summary!K85,Summary!L85)</f>
        <v>25464186.341036644</v>
      </c>
      <c r="I85" s="20" cm="1">
        <f t="array" ref="I85">INDEX(DualFuelCM!$E$28:$T$35,Summary!K85,Summary!L85)</f>
        <v>15106320.908046095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Yallourn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13593743.601906182</v>
      </c>
      <c r="H86" s="73" cm="1">
        <f t="array" ref="H86">INDEX(SwapSold!$E$28:$T$35,Summary!K86,Summary!L86)</f>
        <v>12335173.785950761</v>
      </c>
      <c r="I86" s="20" cm="1">
        <f t="array" ref="I86">INDEX(DualFuelCM!$E$28:$T$35,Summary!K86,Summary!L86)</f>
        <v>10333546.686185529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Yallourn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8069215.937536669</v>
      </c>
      <c r="H87" s="73" cm="1">
        <f t="array" ref="H87">INDEX(SwapSold!$E$28:$T$35,Summary!K87,Summary!L87)</f>
        <v>5342150.808874486</v>
      </c>
      <c r="I87" s="20" cm="1">
        <f t="array" ref="I87">INDEX(DualFuelCM!$E$28:$T$35,Summary!K87,Summary!L87)</f>
        <v>8447522.1543520261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Yallourn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4027670.9654715378</v>
      </c>
      <c r="H88" s="73" cm="1">
        <f t="array" ref="H88">INDEX(SwapSold!$E$28:$T$35,Summary!K88,Summary!L88)</f>
        <v>96061.480791684822</v>
      </c>
      <c r="I88" s="20" cm="1">
        <f t="array" ref="I88">INDEX(DualFuelCM!$E$28:$T$35,Summary!K88,Summary!L88)</f>
        <v>7260184.8178137569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Yallourn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571251.27181618137</v>
      </c>
      <c r="H89" s="73" cm="1">
        <f t="array" ref="H89">INDEX(SwapSold!$E$28:$T$35,Summary!K89,Summary!L89)</f>
        <v>-5866384.2543465057</v>
      </c>
      <c r="I89" s="20" cm="1">
        <f t="array" ref="I89">INDEX(DualFuelCM!$E$28:$T$35,Summary!K89,Summary!L89)</f>
        <v>6239130.0175862266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Yallourn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-3306329.2532484266</v>
      </c>
      <c r="H90" s="73" cm="1">
        <f t="array" ref="H90">INDEX(SwapSold!$E$28:$T$35,Summary!K90,Summary!L90)</f>
        <v>-14463251.735247344</v>
      </c>
      <c r="I90" s="20" cm="1">
        <f t="array" ref="I90">INDEX(DualFuelCM!$E$28:$T$35,Summary!K90,Summary!L90)</f>
        <v>4928825.1719851652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Yallourn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-8052681.3275191253</v>
      </c>
      <c r="H91" s="73" cm="1">
        <f t="array" ref="H91">INDEX(SwapSold!$E$28:$T$35,Summary!K91,Summary!L91)</f>
        <v>-36804221.603030324</v>
      </c>
      <c r="I91" s="20" cm="1">
        <f t="array" ref="I91">INDEX(DualFuelCM!$E$28:$T$35,Summary!K91,Summary!L91)</f>
        <v>3130928.6375852455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Yallourn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4483605.3094952134</v>
      </c>
      <c r="H92" s="73" cm="1">
        <f t="array" ref="H92">INDEX(SwapSold!$E$28:$T$35,Summary!K92,Summary!L92)</f>
        <v>-368310.12714299926</v>
      </c>
      <c r="I92" s="20" cm="1">
        <f t="array" ref="I92">INDEX(DualFuelCM!$E$28:$T$35,Summary!K92,Summary!L92)</f>
        <v>7404966.5377636803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Yallourn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27629811.566035036</v>
      </c>
      <c r="H93" s="73" cm="1">
        <f t="array" ref="H93">INDEX(SwapSold!$E$28:$T$35,Summary!K93,Summary!L93)</f>
        <v>28726907.26149413</v>
      </c>
      <c r="I93" s="20" cm="1">
        <f t="array" ref="I93">INDEX(DualFuelCM!$E$28:$T$35,Summary!K93,Summary!L93)</f>
        <v>15755122.42571637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Yallourn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16398323.664693773</v>
      </c>
      <c r="H94" s="73" cm="1">
        <f t="array" ref="H94">INDEX(SwapSold!$E$28:$T$35,Summary!K94,Summary!L94)</f>
        <v>14561497.529454745</v>
      </c>
      <c r="I94" s="20" cm="1">
        <f t="array" ref="I94">INDEX(DualFuelCM!$E$28:$T$35,Summary!K94,Summary!L94)</f>
        <v>11140207.299891928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Yallourn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11271292.628230924</v>
      </c>
      <c r="H95" s="73" cm="1">
        <f t="array" ref="H95">INDEX(SwapSold!$E$28:$T$35,Summary!K95,Summary!L95)</f>
        <v>6166363.8154929616</v>
      </c>
      <c r="I95" s="20" cm="1">
        <f t="array" ref="I95">INDEX(DualFuelCM!$E$28:$T$35,Summary!K95,Summary!L95)</f>
        <v>9264645.7287696451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Yallourn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7151892.6070279032</v>
      </c>
      <c r="H96" s="73" cm="1">
        <f t="array" ref="H96">INDEX(SwapSold!$E$28:$T$35,Summary!K96,Summary!L96)</f>
        <v>7572.6759316748794</v>
      </c>
      <c r="I96" s="20" cm="1">
        <f t="array" ref="I96">INDEX(DualFuelCM!$E$28:$T$35,Summary!K96,Summary!L96)</f>
        <v>8039621.031556841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Yallourn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2709141.0467794044</v>
      </c>
      <c r="H97" s="73" cm="1">
        <f t="array" ref="H97">INDEX(SwapSold!$E$28:$T$35,Summary!K97,Summary!L97)</f>
        <v>-6122097.9428322269</v>
      </c>
      <c r="I97" s="20" cm="1">
        <f t="array" ref="I97">INDEX(DualFuelCM!$E$28:$T$35,Summary!K97,Summary!L97)</f>
        <v>6800943.7753354777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Yallourn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-2275324.2426936575</v>
      </c>
      <c r="H98" s="73" cm="1">
        <f t="array" ref="H98">INDEX(SwapSold!$E$28:$T$35,Summary!K98,Summary!L98)</f>
        <v>-14323599.872221855</v>
      </c>
      <c r="I98" s="20" cm="1">
        <f t="array" ref="I98">INDEX(DualFuelCM!$E$28:$T$35,Summary!K98,Summary!L98)</f>
        <v>5246281.2296230309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Yallourn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-8328808.1494712029</v>
      </c>
      <c r="H99" s="73" cm="1">
        <f t="array" ref="H99">INDEX(SwapSold!$E$28:$T$35,Summary!K99,Summary!L99)</f>
        <v>-28397335.971024137</v>
      </c>
      <c r="I99" s="20" cm="1">
        <f t="array" ref="I99">INDEX(DualFuelCM!$E$28:$T$35,Summary!K99,Summary!L99)</f>
        <v>3205026.8458190188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Yallourn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7053390.8101168079</v>
      </c>
      <c r="H100" s="73" cm="1">
        <f t="array" ref="H100">INDEX(SwapSold!$E$28:$T$35,Summary!K100,Summary!L100)</f>
        <v>57524.41925495959</v>
      </c>
      <c r="I100" s="20" cm="1">
        <f t="array" ref="I100">INDEX(DualFuelCM!$E$28:$T$35,Summary!K100,Summary!L100)</f>
        <v>8084788.7664638944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Yallourn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22778201.508485787</v>
      </c>
      <c r="H101" s="73" cm="1">
        <f t="array" ref="H101">INDEX(SwapSold!$E$28:$T$35,Summary!K101,Summary!L101)</f>
        <v>26565991.534009892</v>
      </c>
      <c r="I101" s="20" cm="1">
        <f t="array" ref="I101">INDEX(DualFuelCM!$E$28:$T$35,Summary!K101,Summary!L101)</f>
        <v>14668967.39030762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Yallourn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11824243.63169237</v>
      </c>
      <c r="H102" s="73" cm="1">
        <f t="array" ref="H102">INDEX(SwapSold!$E$28:$T$35,Summary!K102,Summary!L102)</f>
        <v>14292733.057953665</v>
      </c>
      <c r="I102" s="20" cm="1">
        <f t="array" ref="I102">INDEX(DualFuelCM!$E$28:$T$35,Summary!K102,Summary!L102)</f>
        <v>10337000.154394994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Yallourn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8059141.0295440778</v>
      </c>
      <c r="H103" s="73" cm="1">
        <f t="array" ref="H103">INDEX(SwapSold!$E$28:$T$35,Summary!K103,Summary!L103)</f>
        <v>5910155.4903762806</v>
      </c>
      <c r="I103" s="20" cm="1">
        <f t="array" ref="I103">INDEX(DualFuelCM!$E$28:$T$35,Summary!K103,Summary!L103)</f>
        <v>8795979.6326120291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Yallourn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4631114.3223810298</v>
      </c>
      <c r="H104" s="73" cm="1">
        <f t="array" ref="H104">INDEX(SwapSold!$E$28:$T$35,Summary!K104,Summary!L104)</f>
        <v>-173056.53654676717</v>
      </c>
      <c r="I104" s="20" cm="1">
        <f t="array" ref="I104">INDEX(DualFuelCM!$E$28:$T$35,Summary!K104,Summary!L104)</f>
        <v>7711034.4123923555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Yallourn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171405.93506239375</v>
      </c>
      <c r="H105" s="73" cm="1">
        <f t="array" ref="H105">INDEX(SwapSold!$E$28:$T$35,Summary!K105,Summary!L105)</f>
        <v>-5316483.2862288905</v>
      </c>
      <c r="I105" s="20" cm="1">
        <f t="array" ref="I105">INDEX(DualFuelCM!$E$28:$T$35,Summary!K105,Summary!L105)</f>
        <v>6473771.2443845775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Yallourn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-5287730.9948192639</v>
      </c>
      <c r="H106" s="73" cm="1">
        <f t="array" ref="H106">INDEX(SwapSold!$E$28:$T$35,Summary!K106,Summary!L106)</f>
        <v>-11953532.348870872</v>
      </c>
      <c r="I106" s="20" cm="1">
        <f t="array" ref="I106">INDEX(DualFuelCM!$E$28:$T$35,Summary!K106,Summary!L106)</f>
        <v>4852371.4449979654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Yallourn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-9956193.7997387778</v>
      </c>
      <c r="H107" s="73" cm="1">
        <f t="array" ref="H107">INDEX(SwapSold!$E$28:$T$35,Summary!K107,Summary!L107)</f>
        <v>-27052789.990759473</v>
      </c>
      <c r="I107" s="20" cm="1">
        <f t="array" ref="I107">INDEX(DualFuelCM!$E$28:$T$35,Summary!K107,Summary!L107)</f>
        <v>3071192.0593381012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Yallourn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4050338.1557949232</v>
      </c>
      <c r="H108" s="73" cm="1">
        <f t="array" ref="H108">INDEX(SwapSold!$E$28:$T$35,Summary!K108,Summary!L108)</f>
        <v>412674.88463667769</v>
      </c>
      <c r="I108" s="20" cm="1">
        <f t="array" ref="I108">INDEX(DualFuelCM!$E$28:$T$35,Summary!K108,Summary!L108)</f>
        <v>7650961.4342795908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Yallourn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22405353.422372259</v>
      </c>
      <c r="H109" s="73" cm="1">
        <f t="array" ref="H109">INDEX(SwapSold!$E$28:$T$35,Summary!K109,Summary!L109)</f>
        <v>31706499.461564537</v>
      </c>
      <c r="I109" s="20" cm="1">
        <f t="array" ref="I109">INDEX(DualFuelCM!$E$28:$T$35,Summary!K109,Summary!L109)</f>
        <v>14759471.280512648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Yallourn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12217790.054487824</v>
      </c>
      <c r="H110" s="73" cm="1">
        <f t="array" ref="H110">INDEX(SwapSold!$E$28:$T$35,Summary!K110,Summary!L110)</f>
        <v>17636209.854612079</v>
      </c>
      <c r="I110" s="20" cm="1">
        <f t="array" ref="I110">INDEX(DualFuelCM!$E$28:$T$35,Summary!K110,Summary!L110)</f>
        <v>10618988.206112687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Yallourn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9297820.9736462422</v>
      </c>
      <c r="H111" s="73" cm="1">
        <f t="array" ref="H111">INDEX(SwapSold!$E$28:$T$35,Summary!K111,Summary!L111)</f>
        <v>6883279.6033582399</v>
      </c>
      <c r="I111" s="20" cm="1">
        <f t="array" ref="I111">INDEX(DualFuelCM!$E$28:$T$35,Summary!K111,Summary!L111)</f>
        <v>9218669.2625840995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Yallourn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6346440.7271196516</v>
      </c>
      <c r="H112" s="73" cm="1">
        <f t="array" ref="H112">INDEX(SwapSold!$E$28:$T$35,Summary!K112,Summary!L112)</f>
        <v>-34162.079907612591</v>
      </c>
      <c r="I112" s="20" cm="1">
        <f t="array" ref="I112">INDEX(DualFuelCM!$E$28:$T$35,Summary!K112,Summary!L112)</f>
        <v>8218863.4109071968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Yallourn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642797.82215389551</v>
      </c>
      <c r="H113" s="73" cm="1">
        <f t="array" ref="H113">INDEX(SwapSold!$E$28:$T$35,Summary!K113,Summary!L113)</f>
        <v>-4801318.3063998222</v>
      </c>
      <c r="I113" s="20" cm="1">
        <f t="array" ref="I113">INDEX(DualFuelCM!$E$28:$T$35,Summary!K113,Summary!L113)</f>
        <v>6724572.7090886319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Yallourn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-6799423.6291858712</v>
      </c>
      <c r="H114" s="73" cm="1">
        <f t="array" ref="H114">INDEX(SwapSold!$E$28:$T$35,Summary!K114,Summary!L114)</f>
        <v>-10549754.935967715</v>
      </c>
      <c r="I114" s="20" cm="1">
        <f t="array" ref="I114">INDEX(DualFuelCM!$E$28:$T$35,Summary!K114,Summary!L114)</f>
        <v>4728281.2745832121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Yallourn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-10947571.430226369</v>
      </c>
      <c r="H115" s="73" cm="1">
        <f t="array" ref="H115">INDEX(SwapSold!$E$28:$T$35,Summary!K115,Summary!L115)</f>
        <v>-26139640.11400599</v>
      </c>
      <c r="I115" s="20" cm="1">
        <f t="array" ref="I115">INDEX(DualFuelCM!$E$28:$T$35,Summary!K115,Summary!L115)</f>
        <v>3015547.751151497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Yallourn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4730054.3997118771</v>
      </c>
      <c r="H116" s="73" cm="1">
        <f t="array" ref="H116">INDEX(SwapSold!$E$28:$T$35,Summary!K116,Summary!L116)</f>
        <v>1430491.8514365719</v>
      </c>
      <c r="I116" s="20" cm="1">
        <f t="array" ref="I116">INDEX(DualFuelCM!$E$28:$T$35,Summary!K116,Summary!L116)</f>
        <v>7958398.0719121266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Yallourn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22844370.621922512</v>
      </c>
      <c r="H117" s="73" cm="1">
        <f t="array" ref="H117">INDEX(SwapSold!$E$28:$T$35,Summary!K117,Summary!L117)</f>
        <v>31219621.703873239</v>
      </c>
      <c r="I117" s="20" cm="1">
        <f t="array" ref="I117">INDEX(DualFuelCM!$E$28:$T$35,Summary!K117,Summary!L117)</f>
        <v>15219991.16225774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Yallourn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12531590.098922079</v>
      </c>
      <c r="H118" s="73" cm="1">
        <f t="array" ref="H118">INDEX(SwapSold!$E$28:$T$35,Summary!K118,Summary!L118)</f>
        <v>18654907.430851471</v>
      </c>
      <c r="I118" s="20" cm="1">
        <f t="array" ref="I118">INDEX(DualFuelCM!$E$28:$T$35,Summary!K118,Summary!L118)</f>
        <v>10889783.251774903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Yallourn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10022808.97920954</v>
      </c>
      <c r="H119" s="73" cm="1">
        <f t="array" ref="H119">INDEX(SwapSold!$E$28:$T$35,Summary!K119,Summary!L119)</f>
        <v>7302874.2761564134</v>
      </c>
      <c r="I119" s="20" cm="1">
        <f t="array" ref="I119">INDEX(DualFuelCM!$E$28:$T$35,Summary!K119,Summary!L119)</f>
        <v>9559153.0873690099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Yallourn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7273180.6334808357</v>
      </c>
      <c r="H120" s="73" cm="1">
        <f t="array" ref="H120">INDEX(SwapSold!$E$28:$T$35,Summary!K120,Summary!L120)</f>
        <v>-11166.883375579022</v>
      </c>
      <c r="I120" s="20" cm="1">
        <f t="array" ref="I120">INDEX(DualFuelCM!$E$28:$T$35,Summary!K120,Summary!L120)</f>
        <v>8568630.1280128043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Yallourn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885460.03629621619</v>
      </c>
      <c r="H121" s="73" cm="1">
        <f t="array" ref="H121">INDEX(SwapSold!$E$28:$T$35,Summary!K121,Summary!L121)</f>
        <v>-4725185.2502146782</v>
      </c>
      <c r="I121" s="20" cm="1">
        <f t="array" ref="I121">INDEX(DualFuelCM!$E$28:$T$35,Summary!K121,Summary!L121)</f>
        <v>6936301.2668286394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Yallourn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-7387342.3144311868</v>
      </c>
      <c r="H122" s="73" cm="1">
        <f t="array" ref="H122">INDEX(SwapSold!$E$28:$T$35,Summary!K122,Summary!L122)</f>
        <v>-9716035.7776706573</v>
      </c>
      <c r="I122" s="20" cm="1">
        <f t="array" ref="I122">INDEX(DualFuelCM!$E$28:$T$35,Summary!K122,Summary!L122)</f>
        <v>4775749.1672638953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Yallourn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-11951011.27368764</v>
      </c>
      <c r="H123" s="73" cm="1">
        <f t="array" ref="H123">INDEX(SwapSold!$E$28:$T$35,Summary!K123,Summary!L123)</f>
        <v>-22988536.281561449</v>
      </c>
      <c r="I123" s="20" cm="1">
        <f t="array" ref="I123">INDEX(DualFuelCM!$E$28:$T$35,Summary!K123,Summary!L123)</f>
        <v>2984157.0581863215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Yallourn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5146685.0459350403</v>
      </c>
      <c r="H124" s="73" cm="1">
        <f t="array" ref="H124">INDEX(SwapSold!$E$28:$T$35,Summary!K124,Summary!L124)</f>
        <v>1834015.7479327929</v>
      </c>
      <c r="I124" s="20" cm="1">
        <f t="array" ref="I124">INDEX(DualFuelCM!$E$28:$T$35,Summary!K124,Summary!L124)</f>
        <v>8221946.8806795906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Yallourn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20256555.674958073</v>
      </c>
      <c r="H125" s="73" cm="1">
        <f t="array" ref="H125">INDEX(SwapSold!$E$28:$T$35,Summary!K125,Summary!L125)</f>
        <v>36780899.435636044</v>
      </c>
      <c r="I125" s="20" cm="1">
        <f t="array" ref="I125">INDEX(DualFuelCM!$E$28:$T$35,Summary!K125,Summary!L125)</f>
        <v>14882244.062560814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Yallourn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11931092.608932082</v>
      </c>
      <c r="H126" s="73" cm="1">
        <f t="array" ref="H126">INDEX(SwapSold!$E$28:$T$35,Summary!K126,Summary!L126)</f>
        <v>20369421.315619484</v>
      </c>
      <c r="I126" s="20" cm="1">
        <f t="array" ref="I126">INDEX(DualFuelCM!$E$28:$T$35,Summary!K126,Summary!L126)</f>
        <v>10961099.503366228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Yallourn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9490610.6168031003</v>
      </c>
      <c r="H127" s="73" cm="1">
        <f t="array" ref="H127">INDEX(SwapSold!$E$28:$T$35,Summary!K127,Summary!L127)</f>
        <v>7926912.4249382988</v>
      </c>
      <c r="I127" s="20" cm="1">
        <f t="array" ref="I127">INDEX(DualFuelCM!$E$28:$T$35,Summary!K127,Summary!L127)</f>
        <v>9636947.944803169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Yallourn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6629047.3659920068</v>
      </c>
      <c r="H128" s="73" cm="1">
        <f t="array" ref="H128">INDEX(SwapSold!$E$28:$T$35,Summary!K128,Summary!L128)</f>
        <v>-118092.33252262295</v>
      </c>
      <c r="I128" s="20" cm="1">
        <f t="array" ref="I128">INDEX(DualFuelCM!$E$28:$T$35,Summary!K128,Summary!L128)</f>
        <v>8624568.5319155436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Yallourn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-215074.62505548034</v>
      </c>
      <c r="H129" s="73" cm="1">
        <f t="array" ref="H129">INDEX(SwapSold!$E$28:$T$35,Summary!K129,Summary!L129)</f>
        <v>-5094878.0579954674</v>
      </c>
      <c r="I129" s="20" cm="1">
        <f t="array" ref="I129">INDEX(DualFuelCM!$E$28:$T$35,Summary!K129,Summary!L129)</f>
        <v>6895370.202586689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Yallourn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-9249033.0727265272</v>
      </c>
      <c r="H130" s="73" cm="1">
        <f t="array" ref="H130">INDEX(SwapSold!$E$28:$T$35,Summary!K130,Summary!L130)</f>
        <v>-10342111.868704081</v>
      </c>
      <c r="I130" s="20" cm="1">
        <f t="array" ref="I130">INDEX(DualFuelCM!$E$28:$T$35,Summary!K130,Summary!L130)</f>
        <v>4593298.791636426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Yallourn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-14279824.953752957</v>
      </c>
      <c r="H131" s="73" cm="1">
        <f t="array" ref="H131">INDEX(SwapSold!$E$28:$T$35,Summary!K131,Summary!L131)</f>
        <v>-26676479.209117454</v>
      </c>
      <c r="I131" s="20" cm="1">
        <f t="array" ref="I131">INDEX(DualFuelCM!$E$28:$T$35,Summary!K131,Summary!L131)</f>
        <v>2790320.423045225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Yallourn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4256694.0877843034</v>
      </c>
      <c r="H132" s="73" cm="1">
        <f t="array" ref="H132">INDEX(SwapSold!$E$28:$T$35,Summary!K132,Summary!L132)</f>
        <v>2002475.3360942909</v>
      </c>
      <c r="I132" s="20" cm="1">
        <f t="array" ref="I132">INDEX(DualFuelCM!$E$28:$T$35,Summary!K132,Summary!L132)</f>
        <v>8215814.9608446127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Yallourn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10540206.020953761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Yallourn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4722167.6592375943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Yallourn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2017122.5657024563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Yallourn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132.20129058144181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Yallourn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-2272600.1174960025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Yallourn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-5607118.7421609182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Yallourn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-13164153.597292095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Yallourn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-175137.67494567842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Yallourn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15253004.398026532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Yallourn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6477750.6215578029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Yallourn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2773105.6199381454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Yallourn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0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Yallourn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-3154816.34706754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Yallourn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-7690427.784052995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Yallourn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-19888842.00727658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Yallourn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-249854.07067801958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Yallourn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14381809.96556133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Yallourn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6755643.9382960051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Yallourn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2911048.3722078446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Yallourn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-1.56035184772918E-9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Yallourn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-2976573.9344068612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Yallourn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-7426189.0883540092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Yallourn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-14909304.262246892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Yallourn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-128717.87681351135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Yallourn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14547884.998023611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Yallourn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6877624.7527218703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Yallourn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2810417.7180092465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Yallourn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-3.1121771826292388E-9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Yallourn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-2876219.7823106181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Yallourn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-7138066.7502449034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Yallourn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-19325724.003520742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Yallourn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-58410.208585393229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Yallourn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18593785.163536575</v>
      </c>
      <c r="H165" s="73" cm="1">
        <f t="array" ref="H165">INDEX(SwapSold!$E$28:$T$35,Summary!K165,Summary!L165)</f>
        <v>15594007.908452107</v>
      </c>
      <c r="I165" s="20" cm="1">
        <f t="array" ref="I165">INDEX('2hBatteryCM'!$E$28:$T$35,Summary!K165,Summary!L165)</f>
        <v>11306205.188570285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Yallourn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10262130.483157594</v>
      </c>
      <c r="H166" s="73" cm="1">
        <f t="array" ref="H166">INDEX(SwapSold!$E$28:$T$35,Summary!K166,Summary!L166)</f>
        <v>7752741.8479983583</v>
      </c>
      <c r="I166" s="20" cm="1">
        <f t="array" ref="I166">INDEX('2hBatteryCM'!$E$28:$T$35,Summary!K166,Summary!L166)</f>
        <v>8543519.692129178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Yallourn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5281558.5503313709</v>
      </c>
      <c r="H167" s="73" cm="1">
        <f t="array" ref="H167">INDEX(SwapSold!$E$28:$T$35,Summary!K167,Summary!L167)</f>
        <v>3308779.4301942769</v>
      </c>
      <c r="I167" s="20" cm="1">
        <f t="array" ref="I167">INDEX('2hBatteryCM'!$E$28:$T$35,Summary!K167,Summary!L167)</f>
        <v>7080258.0756201595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Yallourn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1824170.1851069212</v>
      </c>
      <c r="H168" s="73" cm="1">
        <f t="array" ref="H168">INDEX(SwapSold!$E$28:$T$35,Summary!K168,Summary!L168)</f>
        <v>0</v>
      </c>
      <c r="I168" s="20" cm="1">
        <f t="array" ref="I168">INDEX('2hBatteryCM'!$E$28:$T$35,Summary!K168,Summary!L168)</f>
        <v>6034664.829258576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Yallourn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-984787.43716549641</v>
      </c>
      <c r="H169" s="73" cm="1">
        <f t="array" ref="H169">INDEX(SwapSold!$E$28:$T$35,Summary!K169,Summary!L169)</f>
        <v>-3487827.2383497232</v>
      </c>
      <c r="I169" s="20" cm="1">
        <f t="array" ref="I169">INDEX('2hBatteryCM'!$E$28:$T$35,Summary!K169,Summary!L169)</f>
        <v>5050861.9928755546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Yallourn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-2798811.7937330152</v>
      </c>
      <c r="H170" s="73" cm="1">
        <f t="array" ref="H170">INDEX(SwapSold!$E$28:$T$35,Summary!K170,Summary!L170)</f>
        <v>-8674044.5088147335</v>
      </c>
      <c r="I170" s="20" cm="1">
        <f t="array" ref="I170">INDEX('2hBatteryCM'!$E$28:$T$35,Summary!K170,Summary!L170)</f>
        <v>3936925.8073981479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Yallourn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-6835634.0163198262</v>
      </c>
      <c r="H171" s="73" cm="1">
        <f t="array" ref="H171">INDEX(SwapSold!$E$28:$T$35,Summary!K171,Summary!L171)</f>
        <v>-19540256.721856065</v>
      </c>
      <c r="I171" s="20" cm="1">
        <f t="array" ref="I171">INDEX('2hBatteryCM'!$E$28:$T$35,Summary!K171,Summary!L171)</f>
        <v>1989312.2258198252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Yallourn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2428579.257770156</v>
      </c>
      <c r="H172" s="73" cm="1">
        <f t="array" ref="H172">INDEX(SwapSold!$E$28:$T$35,Summary!K172,Summary!L172)</f>
        <v>-171686.45375755266</v>
      </c>
      <c r="I172" s="20" cm="1">
        <f t="array" ref="I172">INDEX('2hBatteryCM'!$E$28:$T$35,Summary!K172,Summary!L172)</f>
        <v>6112363.8728145165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Yallourn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21561224.723636165</v>
      </c>
      <c r="H173" s="73" cm="1">
        <f t="array" ref="H173">INDEX(SwapSold!$E$28:$T$35,Summary!K173,Summary!L173)</f>
        <v>20449389.295921519</v>
      </c>
      <c r="I173" s="20" cm="1">
        <f t="array" ref="I173">INDEX('2hBatteryCM'!$E$28:$T$35,Summary!K173,Summary!L173)</f>
        <v>13262597.283230044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Yallourn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11967219.208078902</v>
      </c>
      <c r="H174" s="73" cm="1">
        <f t="array" ref="H174">INDEX(SwapSold!$E$28:$T$35,Summary!K174,Summary!L174)</f>
        <v>8441171.4529531803</v>
      </c>
      <c r="I174" s="20" cm="1">
        <f t="array" ref="I174">INDEX('2hBatteryCM'!$E$28:$T$35,Summary!K174,Summary!L174)</f>
        <v>9553181.877150543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Yallourn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6718325.7532292493</v>
      </c>
      <c r="H175" s="73" cm="1">
        <f t="array" ref="H175">INDEX(SwapSold!$E$28:$T$35,Summary!K175,Summary!L175)</f>
        <v>3691712.5440679365</v>
      </c>
      <c r="I175" s="20" cm="1">
        <f t="array" ref="I175">INDEX('2hBatteryCM'!$E$28:$T$35,Summary!K175,Summary!L175)</f>
        <v>7985830.9259286122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Yallourn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3211816.0799452071</v>
      </c>
      <c r="H176" s="73" cm="1">
        <f t="array" ref="H176">INDEX(SwapSold!$E$28:$T$35,Summary!K176,Summary!L176)</f>
        <v>-3.1121771826292388E-9</v>
      </c>
      <c r="I176" s="20" cm="1">
        <f t="array" ref="I176">INDEX('2hBatteryCM'!$E$28:$T$35,Summary!K176,Summary!L176)</f>
        <v>6852886.6146078799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Yallourn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576391.25634290406</v>
      </c>
      <c r="H177" s="73" cm="1">
        <f t="array" ref="H177">INDEX(SwapSold!$E$28:$T$35,Summary!K177,Summary!L177)</f>
        <v>-3826528.68764921</v>
      </c>
      <c r="I177" s="20" cm="1">
        <f t="array" ref="I177">INDEX('2hBatteryCM'!$E$28:$T$35,Summary!K177,Summary!L177)</f>
        <v>5731355.7835149709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Yallourn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-2193931.3492144002</v>
      </c>
      <c r="H178" s="73" cm="1">
        <f t="array" ref="H178">INDEX(SwapSold!$E$28:$T$35,Summary!K178,Summary!L178)</f>
        <v>-9468149.9503015634</v>
      </c>
      <c r="I178" s="20" cm="1">
        <f t="array" ref="I178">INDEX('2hBatteryCM'!$E$28:$T$35,Summary!K178,Summary!L178)</f>
        <v>4405354.1234353324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Yallourn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-6936547.7868852317</v>
      </c>
      <c r="H179" s="73" cm="1">
        <f t="array" ref="H179">INDEX(SwapSold!$E$28:$T$35,Summary!K179,Summary!L179)</f>
        <v>-23881837.907561772</v>
      </c>
      <c r="I179" s="20" cm="1">
        <f t="array" ref="I179">INDEX('2hBatteryCM'!$E$28:$T$35,Summary!K179,Summary!L179)</f>
        <v>2590488.6503812261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Yallourn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3859797.340854079</v>
      </c>
      <c r="H180" s="73" cm="1">
        <f t="array" ref="H180">INDEX(SwapSold!$E$28:$T$35,Summary!K180,Summary!L180)</f>
        <v>-195216.22915494634</v>
      </c>
      <c r="I180" s="20" cm="1">
        <f t="array" ref="I180">INDEX('2hBatteryCM'!$E$28:$T$35,Summary!K180,Summary!L180)</f>
        <v>6897264.0496104062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Yallourn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19982933.40243781</v>
      </c>
      <c r="H181" s="73" cm="1">
        <f t="array" ref="H181">INDEX(SwapSold!$E$28:$T$35,Summary!K181,Summary!L181)</f>
        <v>15697736.43776397</v>
      </c>
      <c r="I181" s="20" cm="1">
        <f t="array" ref="I181">INDEX('2hBatteryCM'!$E$28:$T$35,Summary!K181,Summary!L181)</f>
        <v>13267824.408307916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Yallourn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12203675.957003817</v>
      </c>
      <c r="H182" s="73" cm="1">
        <f t="array" ref="H182">INDEX(SwapSold!$E$28:$T$35,Summary!K182,Summary!L182)</f>
        <v>8414921.6817437634</v>
      </c>
      <c r="I182" s="20" cm="1">
        <f t="array" ref="I182">INDEX('2hBatteryCM'!$E$28:$T$35,Summary!K182,Summary!L182)</f>
        <v>10026889.593690403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Yallourn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7242369.7338452069</v>
      </c>
      <c r="H183" s="73" cm="1">
        <f t="array" ref="H183">INDEX(SwapSold!$E$28:$T$35,Summary!K183,Summary!L183)</f>
        <v>3698204.0338769197</v>
      </c>
      <c r="I183" s="20" cm="1">
        <f t="array" ref="I183">INDEX('2hBatteryCM'!$E$28:$T$35,Summary!K183,Summary!L183)</f>
        <v>8552263.7923660912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Yallourn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3874156.0075858594</v>
      </c>
      <c r="H184" s="73" cm="1">
        <f t="array" ref="H184">INDEX(SwapSold!$E$28:$T$35,Summary!K184,Summary!L184)</f>
        <v>0</v>
      </c>
      <c r="I184" s="20" cm="1">
        <f t="array" ref="I184">INDEX('2hBatteryCM'!$E$28:$T$35,Summary!K184,Summary!L184)</f>
        <v>7466867.0036059562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Yallourn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921768.992540634</v>
      </c>
      <c r="H185" s="73" cm="1">
        <f t="array" ref="H185">INDEX(SwapSold!$E$28:$T$35,Summary!K185,Summary!L185)</f>
        <v>-3772522.3505216502</v>
      </c>
      <c r="I185" s="20" cm="1">
        <f t="array" ref="I185">INDEX('2hBatteryCM'!$E$28:$T$35,Summary!K185,Summary!L185)</f>
        <v>6310165.7360881409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Yallourn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-2434627.0398810082</v>
      </c>
      <c r="H186" s="73" cm="1">
        <f t="array" ref="H186">INDEX(SwapSold!$E$28:$T$35,Summary!K186,Summary!L186)</f>
        <v>-9197843.4090658855</v>
      </c>
      <c r="I186" s="20" cm="1">
        <f t="array" ref="I186">INDEX('2hBatteryCM'!$E$28:$T$35,Summary!K186,Summary!L186)</f>
        <v>4861030.6815449586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Yallourn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-5893728.5516634053</v>
      </c>
      <c r="H187" s="73" cm="1">
        <f t="array" ref="H187">INDEX(SwapSold!$E$28:$T$35,Summary!K187,Summary!L187)</f>
        <v>-20286976.367193367</v>
      </c>
      <c r="I187" s="20" cm="1">
        <f t="array" ref="I187">INDEX('2hBatteryCM'!$E$28:$T$35,Summary!K187,Summary!L187)</f>
        <v>2941146.9258598695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Yallourn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4225845.1273277448</v>
      </c>
      <c r="H188" s="73" cm="1">
        <f t="array" ref="H188">INDEX(SwapSold!$E$28:$T$35,Summary!K188,Summary!L188)</f>
        <v>-148820.30509585762</v>
      </c>
      <c r="I188" s="20" cm="1">
        <f t="array" ref="I188">INDEX('2hBatteryCM'!$E$28:$T$35,Summary!K188,Summary!L188)</f>
        <v>7444065.0736053009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Yallourn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30073368.904463168</v>
      </c>
      <c r="H189" s="73" cm="1">
        <f t="array" ref="H189">INDEX(SwapSold!$E$28:$T$35,Summary!K189,Summary!L189)</f>
        <v>22432335.719196919</v>
      </c>
      <c r="I189" s="20" cm="1">
        <f t="array" ref="I189">INDEX('2hBatteryCM'!$E$28:$T$35,Summary!K189,Summary!L189)</f>
        <v>13561744.577573491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Yallourn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17287025.724814441</v>
      </c>
      <c r="H190" s="73" cm="1">
        <f t="array" ref="H190">INDEX(SwapSold!$E$28:$T$35,Summary!K190,Summary!L190)</f>
        <v>10771338.030741669</v>
      </c>
      <c r="I190" s="20" cm="1">
        <f t="array" ref="I190">INDEX('2hBatteryCM'!$E$28:$T$35,Summary!K190,Summary!L190)</f>
        <v>8953953.2075403742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Yallourn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10830013.404108427</v>
      </c>
      <c r="H191" s="73" cm="1">
        <f t="array" ref="H191">INDEX(SwapSold!$E$28:$T$35,Summary!K191,Summary!L191)</f>
        <v>4468908.4290096639</v>
      </c>
      <c r="I191" s="20" cm="1">
        <f t="array" ref="I191">INDEX('2hBatteryCM'!$E$28:$T$35,Summary!K191,Summary!L191)</f>
        <v>7553167.4241222301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Yallourn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7101884.8782012668</v>
      </c>
      <c r="H192" s="73" cm="1">
        <f t="array" ref="H192">INDEX(SwapSold!$E$28:$T$35,Summary!K192,Summary!L192)</f>
        <v>0</v>
      </c>
      <c r="I192" s="20" cm="1">
        <f t="array" ref="I192">INDEX('2hBatteryCM'!$E$28:$T$35,Summary!K192,Summary!L192)</f>
        <v>6591983.0066945413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Yallourn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3701737.9550393941</v>
      </c>
      <c r="H193" s="73" cm="1">
        <f t="array" ref="H193">INDEX(SwapSold!$E$28:$T$35,Summary!K193,Summary!L193)</f>
        <v>-4815740.2569897994</v>
      </c>
      <c r="I193" s="20" cm="1">
        <f t="array" ref="I193">INDEX('2hBatteryCM'!$E$28:$T$35,Summary!K193,Summary!L193)</f>
        <v>5648394.6383965043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Yallourn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-122300.10195260517</v>
      </c>
      <c r="H194" s="73" cm="1">
        <f t="array" ref="H194">INDEX(SwapSold!$E$28:$T$35,Summary!K194,Summary!L194)</f>
        <v>-11883498.34648644</v>
      </c>
      <c r="I194" s="20" cm="1">
        <f t="array" ref="I194">INDEX('2hBatteryCM'!$E$28:$T$35,Summary!K194,Summary!L194)</f>
        <v>4330189.4685099768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Yallourn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-5905929.3849627394</v>
      </c>
      <c r="H195" s="73" cm="1">
        <f t="array" ref="H195">INDEX(SwapSold!$E$28:$T$35,Summary!K195,Summary!L195)</f>
        <v>-29491749.597234622</v>
      </c>
      <c r="I195" s="20" cm="1">
        <f t="array" ref="I195">INDEX('2hBatteryCM'!$E$28:$T$35,Summary!K195,Summary!L195)</f>
        <v>2294938.3732868144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Yallourn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7536663.7355155228</v>
      </c>
      <c r="H196" s="73" cm="1">
        <f t="array" ref="H196">INDEX(SwapSold!$E$28:$T$35,Summary!K196,Summary!L196)</f>
        <v>-228168.58353704098</v>
      </c>
      <c r="I196" s="20" cm="1">
        <f t="array" ref="I196">INDEX('2hBatteryCM'!$E$28:$T$35,Summary!K196,Summary!L196)</f>
        <v>6610153.7903399775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Yallourn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31694066.836424977</v>
      </c>
      <c r="H197" s="73" cm="1">
        <f t="array" ref="H197">INDEX(SwapSold!$E$28:$T$35,Summary!K197,Summary!L197)</f>
        <v>22859597.789141122</v>
      </c>
      <c r="I197" s="20" cm="1">
        <f t="array" ref="I197">INDEX('2hBatteryCM'!$E$28:$T$35,Summary!K197,Summary!L197)</f>
        <v>12938832.310344609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Yallourn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19877838.698262725</v>
      </c>
      <c r="H198" s="73" cm="1">
        <f t="array" ref="H198">INDEX(SwapSold!$E$28:$T$35,Summary!K198,Summary!L198)</f>
        <v>11663300.996098313</v>
      </c>
      <c r="I198" s="20" cm="1">
        <f t="array" ref="I198">INDEX('2hBatteryCM'!$E$28:$T$35,Summary!K198,Summary!L198)</f>
        <v>9563402.7527572159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Yallourn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12642700.359960232</v>
      </c>
      <c r="H199" s="73" cm="1">
        <f t="array" ref="H199">INDEX(SwapSold!$E$28:$T$35,Summary!K199,Summary!L199)</f>
        <v>5166607.7941878065</v>
      </c>
      <c r="I199" s="20" cm="1">
        <f t="array" ref="I199">INDEX('2hBatteryCM'!$E$28:$T$35,Summary!K199,Summary!L199)</f>
        <v>8059552.6071387045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Yallourn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8131940.3765021367</v>
      </c>
      <c r="H200" s="73" cm="1">
        <f t="array" ref="H200">INDEX(SwapSold!$E$28:$T$35,Summary!K200,Summary!L200)</f>
        <v>116507.45306989628</v>
      </c>
      <c r="I200" s="20" cm="1">
        <f t="array" ref="I200">INDEX('2hBatteryCM'!$E$28:$T$35,Summary!K200,Summary!L200)</f>
        <v>6998909.1249798182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Yallourn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4515416.4627001453</v>
      </c>
      <c r="H201" s="73" cm="1">
        <f t="array" ref="H201">INDEX(SwapSold!$E$28:$T$35,Summary!K201,Summary!L201)</f>
        <v>-5377244.6204970013</v>
      </c>
      <c r="I201" s="20" cm="1">
        <f t="array" ref="I201">INDEX('2hBatteryCM'!$E$28:$T$35,Summary!K201,Summary!L201)</f>
        <v>6032005.5312799001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Yallourn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-180093.27490357697</v>
      </c>
      <c r="H202" s="73" cm="1">
        <f t="array" ref="H202">INDEX(SwapSold!$E$28:$T$35,Summary!K202,Summary!L202)</f>
        <v>-13885336.290962884</v>
      </c>
      <c r="I202" s="20" cm="1">
        <f t="array" ref="I202">INDEX('2hBatteryCM'!$E$28:$T$35,Summary!K202,Summary!L202)</f>
        <v>4675245.2665597564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Yallourn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-4983492.6070532454</v>
      </c>
      <c r="H203" s="73" cm="1">
        <f t="array" ref="H203">INDEX(SwapSold!$E$28:$T$35,Summary!K203,Summary!L203)</f>
        <v>-32791201.425936792</v>
      </c>
      <c r="I203" s="20" cm="1">
        <f t="array" ref="I203">INDEX('2hBatteryCM'!$E$28:$T$35,Summary!K203,Summary!L203)</f>
        <v>2922642.6426565768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Yallourn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8798520.4215100426</v>
      </c>
      <c r="H204" s="73" cm="1">
        <f t="array" ref="H204">INDEX(SwapSold!$E$28:$T$35,Summary!K204,Summary!L204)</f>
        <v>-296546.59725369251</v>
      </c>
      <c r="I204" s="20" cm="1">
        <f t="array" ref="I204">INDEX('2hBatteryCM'!$E$28:$T$35,Summary!K204,Summary!L204)</f>
        <v>7049879.0351086576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Yallourn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29976132.453964472</v>
      </c>
      <c r="H205" s="73" cm="1">
        <f t="array" ref="H205">INDEX(SwapSold!$E$28:$T$35,Summary!K205,Summary!L205)</f>
        <v>27149321.951875545</v>
      </c>
      <c r="I205" s="20" cm="1">
        <f t="array" ref="I205">INDEX('2hBatteryCM'!$E$28:$T$35,Summary!K205,Summary!L205)</f>
        <v>13635996.508438282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Yallourn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14489678.826108094</v>
      </c>
      <c r="H206" s="73" cm="1">
        <f t="array" ref="H206">INDEX(SwapSold!$E$28:$T$35,Summary!K206,Summary!L206)</f>
        <v>12451807.819512948</v>
      </c>
      <c r="I206" s="20" cm="1">
        <f t="array" ref="I206">INDEX('2hBatteryCM'!$E$28:$T$35,Summary!K206,Summary!L206)</f>
        <v>9573051.5104427524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Yallourn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8427894.8973393999</v>
      </c>
      <c r="H207" s="73" cm="1">
        <f t="array" ref="H207">INDEX(SwapSold!$E$28:$T$35,Summary!K207,Summary!L207)</f>
        <v>5444485.4804497426</v>
      </c>
      <c r="I207" s="20" cm="1">
        <f t="array" ref="I207">INDEX('2hBatteryCM'!$E$28:$T$35,Summary!K207,Summary!L207)</f>
        <v>8093339.8203082625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Yallourn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4360013.2170178052</v>
      </c>
      <c r="H208" s="73" cm="1">
        <f t="array" ref="H208">INDEX(SwapSold!$E$28:$T$35,Summary!K208,Summary!L208)</f>
        <v>76091.324846484451</v>
      </c>
      <c r="I208" s="20" cm="1">
        <f t="array" ref="I208">INDEX('2hBatteryCM'!$E$28:$T$35,Summary!K208,Summary!L208)</f>
        <v>7020836.0162970424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Yallourn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889142.69545861322</v>
      </c>
      <c r="H209" s="73" cm="1">
        <f t="array" ref="H209">INDEX(SwapSold!$E$28:$T$35,Summary!K209,Summary!L209)</f>
        <v>-5656487.6635547094</v>
      </c>
      <c r="I209" s="20" cm="1">
        <f t="array" ref="I209">INDEX('2hBatteryCM'!$E$28:$T$35,Summary!K209,Summary!L209)</f>
        <v>6016692.594049247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Yallourn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-2811084.1188633288</v>
      </c>
      <c r="H210" s="73" cm="1">
        <f t="array" ref="H210">INDEX(SwapSold!$E$28:$T$35,Summary!K210,Summary!L210)</f>
        <v>-14605953.789902503</v>
      </c>
      <c r="I210" s="20" cm="1">
        <f t="array" ref="I210">INDEX('2hBatteryCM'!$E$28:$T$35,Summary!K210,Summary!L210)</f>
        <v>4823578.4862439968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Yallourn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-8178818.5063558184</v>
      </c>
      <c r="H211" s="73" cm="1">
        <f t="array" ref="H211">INDEX(SwapSold!$E$28:$T$35,Summary!K211,Summary!L211)</f>
        <v>-31637793.253382429</v>
      </c>
      <c r="I211" s="20" cm="1">
        <f t="array" ref="I211">INDEX('2hBatteryCM'!$E$28:$T$35,Summary!K211,Summary!L211)</f>
        <v>3105588.4051018236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Yallourn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4907674.8132285299</v>
      </c>
      <c r="H212" s="73" cm="1">
        <f t="array" ref="H212">INDEX(SwapSold!$E$28:$T$35,Summary!K212,Summary!L212)</f>
        <v>-333829.96582555689</v>
      </c>
      <c r="I212" s="20" cm="1">
        <f t="array" ref="I212">INDEX('2hBatteryCM'!$E$28:$T$35,Summary!K212,Summary!L212)</f>
        <v>7081743.7470892137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Yallourn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25862816.155015063</v>
      </c>
      <c r="H213" s="73" cm="1">
        <f t="array" ref="H213">INDEX(SwapSold!$E$28:$T$35,Summary!K213,Summary!L213)</f>
        <v>25464186.341036644</v>
      </c>
      <c r="I213" s="20" cm="1">
        <f t="array" ref="I213">INDEX('2hBatteryCM'!$E$28:$T$35,Summary!K213,Summary!L213)</f>
        <v>12742907.91068262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Yallourn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13593743.601906182</v>
      </c>
      <c r="H214" s="73" cm="1">
        <f t="array" ref="H214">INDEX(SwapSold!$E$28:$T$35,Summary!K214,Summary!L214)</f>
        <v>12335173.785950761</v>
      </c>
      <c r="I214" s="20" cm="1">
        <f t="array" ref="I214">INDEX('2hBatteryCM'!$E$28:$T$35,Summary!K214,Summary!L214)</f>
        <v>9355033.6681769844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Yallourn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8069215.937536669</v>
      </c>
      <c r="H215" s="73" cm="1">
        <f t="array" ref="H215">INDEX(SwapSold!$E$28:$T$35,Summary!K215,Summary!L215)</f>
        <v>5342150.808874486</v>
      </c>
      <c r="I215" s="20" cm="1">
        <f t="array" ref="I215">INDEX('2hBatteryCM'!$E$28:$T$35,Summary!K215,Summary!L215)</f>
        <v>8035701.3577365987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Yallourn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4027670.9654715378</v>
      </c>
      <c r="H216" s="73" cm="1">
        <f t="array" ref="H216">INDEX(SwapSold!$E$28:$T$35,Summary!K216,Summary!L216)</f>
        <v>96061.480791684822</v>
      </c>
      <c r="I216" s="20" cm="1">
        <f t="array" ref="I216">INDEX('2hBatteryCM'!$E$28:$T$35,Summary!K216,Summary!L216)</f>
        <v>7014803.9217576981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Yallourn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571251.27181618137</v>
      </c>
      <c r="H217" s="73" cm="1">
        <f t="array" ref="H217">INDEX(SwapSold!$E$28:$T$35,Summary!K217,Summary!L217)</f>
        <v>-5866384.2543465057</v>
      </c>
      <c r="I217" s="20" cm="1">
        <f t="array" ref="I217">INDEX('2hBatteryCM'!$E$28:$T$35,Summary!K217,Summary!L217)</f>
        <v>6047610.0984126506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Yallourn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-3306329.2532484266</v>
      </c>
      <c r="H218" s="73" cm="1">
        <f t="array" ref="H218">INDEX(SwapSold!$E$28:$T$35,Summary!K218,Summary!L218)</f>
        <v>-14463251.735247344</v>
      </c>
      <c r="I218" s="20" cm="1">
        <f t="array" ref="I218">INDEX('2hBatteryCM'!$E$28:$T$35,Summary!K218,Summary!L218)</f>
        <v>4842963.7517647641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Yallourn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-8052681.3275191253</v>
      </c>
      <c r="H219" s="73" cm="1">
        <f t="array" ref="H219">INDEX(SwapSold!$E$28:$T$35,Summary!K219,Summary!L219)</f>
        <v>-36804221.603030324</v>
      </c>
      <c r="I219" s="20" cm="1">
        <f t="array" ref="I219">INDEX('2hBatteryCM'!$E$28:$T$35,Summary!K219,Summary!L219)</f>
        <v>3360708.9659272381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Yallourn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4483605.3094952134</v>
      </c>
      <c r="H220" s="73" cm="1">
        <f t="array" ref="H220">INDEX(SwapSold!$E$28:$T$35,Summary!K220,Summary!L220)</f>
        <v>-368310.12714299926</v>
      </c>
      <c r="I220" s="20" cm="1">
        <f t="array" ref="I220">INDEX('2hBatteryCM'!$E$28:$T$35,Summary!K220,Summary!L220)</f>
        <v>7047493.843760483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Yallourn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27629811.566035036</v>
      </c>
      <c r="H221" s="73" cm="1">
        <f t="array" ref="H221">INDEX(SwapSold!$E$28:$T$35,Summary!K221,Summary!L221)</f>
        <v>28726907.26149413</v>
      </c>
      <c r="I221" s="20" cm="1">
        <f t="array" ref="I221">INDEX('2hBatteryCM'!$E$28:$T$35,Summary!K221,Summary!L221)</f>
        <v>13057041.722146828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Yallourn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16398323.664693773</v>
      </c>
      <c r="H222" s="73" cm="1">
        <f t="array" ref="H222">INDEX(SwapSold!$E$28:$T$35,Summary!K222,Summary!L222)</f>
        <v>14561497.529454745</v>
      </c>
      <c r="I222" s="20" cm="1">
        <f t="array" ref="I222">INDEX('2hBatteryCM'!$E$28:$T$35,Summary!K222,Summary!L222)</f>
        <v>9908374.0362676866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Yallourn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11271292.628230924</v>
      </c>
      <c r="H223" s="73" cm="1">
        <f t="array" ref="H223">INDEX(SwapSold!$E$28:$T$35,Summary!K223,Summary!L223)</f>
        <v>6166363.8154929616</v>
      </c>
      <c r="I223" s="20" cm="1">
        <f t="array" ref="I223">INDEX('2hBatteryCM'!$E$28:$T$35,Summary!K223,Summary!L223)</f>
        <v>8658375.9066484589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Yallourn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7151892.6070279032</v>
      </c>
      <c r="H224" s="73" cm="1">
        <f t="array" ref="H224">INDEX(SwapSold!$E$28:$T$35,Summary!K224,Summary!L224)</f>
        <v>7572.6759316748794</v>
      </c>
      <c r="I224" s="20" cm="1">
        <f t="array" ref="I224">INDEX('2hBatteryCM'!$E$28:$T$35,Summary!K224,Summary!L224)</f>
        <v>7631617.7366308523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Yallourn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2709141.0467794044</v>
      </c>
      <c r="H225" s="73" cm="1">
        <f t="array" ref="H225">INDEX(SwapSold!$E$28:$T$35,Summary!K225,Summary!L225)</f>
        <v>-6122097.9428322269</v>
      </c>
      <c r="I225" s="20" cm="1">
        <f t="array" ref="I225">INDEX('2hBatteryCM'!$E$28:$T$35,Summary!K225,Summary!L225)</f>
        <v>6476525.8509736042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Yallourn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-2275324.2426936575</v>
      </c>
      <c r="H226" s="73" cm="1">
        <f t="array" ref="H226">INDEX(SwapSold!$E$28:$T$35,Summary!K226,Summary!L226)</f>
        <v>-14323599.872221855</v>
      </c>
      <c r="I226" s="20" cm="1">
        <f t="array" ref="I226">INDEX('2hBatteryCM'!$E$28:$T$35,Summary!K226,Summary!L226)</f>
        <v>5064452.9816804146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Yallourn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-8328808.1494712029</v>
      </c>
      <c r="H227" s="73" cm="1">
        <f t="array" ref="H227">INDEX(SwapSold!$E$28:$T$35,Summary!K227,Summary!L227)</f>
        <v>-28397335.971024137</v>
      </c>
      <c r="I227" s="20" cm="1">
        <f t="array" ref="I227">INDEX('2hBatteryCM'!$E$28:$T$35,Summary!K227,Summary!L227)</f>
        <v>3379890.0962953283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Yallourn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7053390.8101168079</v>
      </c>
      <c r="H228" s="73" cm="1">
        <f t="array" ref="H228">INDEX(SwapSold!$E$28:$T$35,Summary!K228,Summary!L228)</f>
        <v>57524.41925495959</v>
      </c>
      <c r="I228" s="20" cm="1">
        <f t="array" ref="I228">INDEX('2hBatteryCM'!$E$28:$T$35,Summary!K228,Summary!L228)</f>
        <v>7559506.6537601473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Yallourn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22778201.508485787</v>
      </c>
      <c r="H229" s="73" cm="1">
        <f t="array" ref="H229">INDEX(SwapSold!$E$28:$T$35,Summary!K229,Summary!L229)</f>
        <v>26565991.534009892</v>
      </c>
      <c r="I229" s="20" cm="1">
        <f t="array" ref="I229">INDEX('2hBatteryCM'!$E$28:$T$35,Summary!K229,Summary!L229)</f>
        <v>11939804.484509014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Yallourn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11824243.63169237</v>
      </c>
      <c r="H230" s="73" cm="1">
        <f t="array" ref="H230">INDEX(SwapSold!$E$28:$T$35,Summary!K230,Summary!L230)</f>
        <v>14292733.057953665</v>
      </c>
      <c r="I230" s="20" cm="1">
        <f t="array" ref="I230">INDEX('2hBatteryCM'!$E$28:$T$35,Summary!K230,Summary!L230)</f>
        <v>9029803.6222733259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Yallourn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8059141.0295440778</v>
      </c>
      <c r="H231" s="73" cm="1">
        <f t="array" ref="H231">INDEX(SwapSold!$E$28:$T$35,Summary!K231,Summary!L231)</f>
        <v>5910155.4903762806</v>
      </c>
      <c r="I231" s="20" cm="1">
        <f t="array" ref="I231">INDEX('2hBatteryCM'!$E$28:$T$35,Summary!K231,Summary!L231)</f>
        <v>8073586.4049738031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Yallourn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4631114.3223810298</v>
      </c>
      <c r="H232" s="73" cm="1">
        <f t="array" ref="H232">INDEX(SwapSold!$E$28:$T$35,Summary!K232,Summary!L232)</f>
        <v>-173056.53654676717</v>
      </c>
      <c r="I232" s="20" cm="1">
        <f t="array" ref="I232">INDEX('2hBatteryCM'!$E$28:$T$35,Summary!K232,Summary!L232)</f>
        <v>7188997.5368594248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Yallourn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171405.93506239375</v>
      </c>
      <c r="H233" s="73" cm="1">
        <f t="array" ref="H233">INDEX(SwapSold!$E$28:$T$35,Summary!K233,Summary!L233)</f>
        <v>-5316483.2862288905</v>
      </c>
      <c r="I233" s="20" cm="1">
        <f t="array" ref="I233">INDEX('2hBatteryCM'!$E$28:$T$35,Summary!K233,Summary!L233)</f>
        <v>6054871.4979406688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Yallourn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-5287730.9948192639</v>
      </c>
      <c r="H234" s="73" cm="1">
        <f t="array" ref="H234">INDEX(SwapSold!$E$28:$T$35,Summary!K234,Summary!L234)</f>
        <v>-11953532.348870872</v>
      </c>
      <c r="I234" s="20" cm="1">
        <f t="array" ref="I234">INDEX('2hBatteryCM'!$E$28:$T$35,Summary!K234,Summary!L234)</f>
        <v>4600549.1714998139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Yallourn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-9956193.7997387778</v>
      </c>
      <c r="H235" s="73" cm="1">
        <f t="array" ref="H235">INDEX(SwapSold!$E$28:$T$35,Summary!K235,Summary!L235)</f>
        <v>-27052789.990759473</v>
      </c>
      <c r="I235" s="20" cm="1">
        <f t="array" ref="I235">INDEX('2hBatteryCM'!$E$28:$T$35,Summary!K235,Summary!L235)</f>
        <v>3180918.5274149766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Yallourn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4050338.1557949232</v>
      </c>
      <c r="H236" s="73" cm="1">
        <f t="array" ref="H236">INDEX(SwapSold!$E$28:$T$35,Summary!K236,Summary!L236)</f>
        <v>412674.88463667769</v>
      </c>
      <c r="I236" s="20" cm="1">
        <f t="array" ref="I236">INDEX('2hBatteryCM'!$E$28:$T$35,Summary!K236,Summary!L236)</f>
        <v>7026118.1980647426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Yallourn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22405353.422372259</v>
      </c>
      <c r="H237" s="73" cm="1">
        <f t="array" ref="H237">INDEX(SwapSold!$E$28:$T$35,Summary!K237,Summary!L237)</f>
        <v>31706499.461564537</v>
      </c>
      <c r="I237" s="20" cm="1">
        <f t="array" ref="I237">INDEX('2hBatteryCM'!$E$28:$T$35,Summary!K237,Summary!L237)</f>
        <v>11795043.387154156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Yallourn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12217790.054487824</v>
      </c>
      <c r="H238" s="73" cm="1">
        <f t="array" ref="H238">INDEX(SwapSold!$E$28:$T$35,Summary!K238,Summary!L238)</f>
        <v>17636209.854612079</v>
      </c>
      <c r="I238" s="20" cm="1">
        <f t="array" ref="I238">INDEX('2hBatteryCM'!$E$28:$T$35,Summary!K238,Summary!L238)</f>
        <v>9107475.0785039943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Yallourn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9297820.9736462422</v>
      </c>
      <c r="H239" s="73" cm="1">
        <f t="array" ref="H239">INDEX(SwapSold!$E$28:$T$35,Summary!K239,Summary!L239)</f>
        <v>6883279.6033582399</v>
      </c>
      <c r="I239" s="20" cm="1">
        <f t="array" ref="I239">INDEX('2hBatteryCM'!$E$28:$T$35,Summary!K239,Summary!L239)</f>
        <v>8307714.9514113544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Yallourn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6346440.7271196516</v>
      </c>
      <c r="H240" s="73" cm="1">
        <f t="array" ref="H240">INDEX(SwapSold!$E$28:$T$35,Summary!K240,Summary!L240)</f>
        <v>-34162.079907612591</v>
      </c>
      <c r="I240" s="20" cm="1">
        <f t="array" ref="I240">INDEX('2hBatteryCM'!$E$28:$T$35,Summary!K240,Summary!L240)</f>
        <v>7523129.3128322167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Yallourn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642797.82215389551</v>
      </c>
      <c r="H241" s="73" cm="1">
        <f t="array" ref="H241">INDEX(SwapSold!$E$28:$T$35,Summary!K241,Summary!L241)</f>
        <v>-4801318.3063998222</v>
      </c>
      <c r="I241" s="20" cm="1">
        <f t="array" ref="I241">INDEX('2hBatteryCM'!$E$28:$T$35,Summary!K241,Summary!L241)</f>
        <v>6175090.7641776223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Yallourn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-6799423.6291858712</v>
      </c>
      <c r="H242" s="73" cm="1">
        <f t="array" ref="H242">INDEX(SwapSold!$E$28:$T$35,Summary!K242,Summary!L242)</f>
        <v>-10549754.935967715</v>
      </c>
      <c r="I242" s="20" cm="1">
        <f t="array" ref="I242">INDEX('2hBatteryCM'!$E$28:$T$35,Summary!K242,Summary!L242)</f>
        <v>4401391.6244549081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Yallourn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-10947571.430226369</v>
      </c>
      <c r="H243" s="73" cm="1">
        <f t="array" ref="H243">INDEX(SwapSold!$E$28:$T$35,Summary!K243,Summary!L243)</f>
        <v>-26139640.11400599</v>
      </c>
      <c r="I243" s="20" cm="1">
        <f t="array" ref="I243">INDEX('2hBatteryCM'!$E$28:$T$35,Summary!K243,Summary!L243)</f>
        <v>3066499.1575499298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Yallourn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4730054.3997118771</v>
      </c>
      <c r="H244" s="73" cm="1">
        <f t="array" ref="H244">INDEX(SwapSold!$E$28:$T$35,Summary!K244,Summary!L244)</f>
        <v>1430491.8514365719</v>
      </c>
      <c r="I244" s="20" cm="1">
        <f t="array" ref="I244">INDEX('2hBatteryCM'!$E$28:$T$35,Summary!K244,Summary!L244)</f>
        <v>7175566.0657677194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Yallourn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22844370.621922512</v>
      </c>
      <c r="H245" s="73" cm="1">
        <f t="array" ref="H245">INDEX(SwapSold!$E$28:$T$35,Summary!K245,Summary!L245)</f>
        <v>31219621.703873239</v>
      </c>
      <c r="I245" s="20" cm="1">
        <f t="array" ref="I245">INDEX('2hBatteryCM'!$E$28:$T$35,Summary!K245,Summary!L245)</f>
        <v>11937826.2182485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Yallourn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12531590.098922079</v>
      </c>
      <c r="H246" s="73" cm="1">
        <f t="array" ref="H246">INDEX(SwapSold!$E$28:$T$35,Summary!K246,Summary!L246)</f>
        <v>18654907.430851471</v>
      </c>
      <c r="I246" s="20" cm="1">
        <f t="array" ref="I246">INDEX('2hBatteryCM'!$E$28:$T$35,Summary!K246,Summary!L246)</f>
        <v>9166767.1252406687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Yallourn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10022808.97920954</v>
      </c>
      <c r="H247" s="73" cm="1">
        <f t="array" ref="H247">INDEX(SwapSold!$E$28:$T$35,Summary!K247,Summary!L247)</f>
        <v>7302874.2761564134</v>
      </c>
      <c r="I247" s="20" cm="1">
        <f t="array" ref="I247">INDEX('2hBatteryCM'!$E$28:$T$35,Summary!K247,Summary!L247)</f>
        <v>8455024.6745674871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Yallourn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7273180.6334808357</v>
      </c>
      <c r="H248" s="73" cm="1">
        <f t="array" ref="H248">INDEX(SwapSold!$E$28:$T$35,Summary!K248,Summary!L248)</f>
        <v>-11166.883375579022</v>
      </c>
      <c r="I248" s="20" cm="1">
        <f t="array" ref="I248">INDEX('2hBatteryCM'!$E$28:$T$35,Summary!K248,Summary!L248)</f>
        <v>7698041.8927829592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Yallourn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885460.03629621619</v>
      </c>
      <c r="H249" s="73" cm="1">
        <f t="array" ref="H249">INDEX(SwapSold!$E$28:$T$35,Summary!K249,Summary!L249)</f>
        <v>-4725185.2502146782</v>
      </c>
      <c r="I249" s="20" cm="1">
        <f t="array" ref="I249">INDEX('2hBatteryCM'!$E$28:$T$35,Summary!K249,Summary!L249)</f>
        <v>6251564.39754216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Yallourn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-7387342.3144311868</v>
      </c>
      <c r="H250" s="73" cm="1">
        <f t="array" ref="H250">INDEX(SwapSold!$E$28:$T$35,Summary!K250,Summary!L250)</f>
        <v>-9716035.7776706573</v>
      </c>
      <c r="I250" s="20" cm="1">
        <f t="array" ref="I250">INDEX('2hBatteryCM'!$E$28:$T$35,Summary!K250,Summary!L250)</f>
        <v>4363252.3098556837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Yallourn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-11951011.27368764</v>
      </c>
      <c r="H251" s="73" cm="1">
        <f t="array" ref="H251">INDEX(SwapSold!$E$28:$T$35,Summary!K251,Summary!L251)</f>
        <v>-22988536.281561449</v>
      </c>
      <c r="I251" s="20" cm="1">
        <f t="array" ref="I251">INDEX('2hBatteryCM'!$E$28:$T$35,Summary!K251,Summary!L251)</f>
        <v>2978382.1896580774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Yallourn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5146685.0459350403</v>
      </c>
      <c r="H252" s="73" cm="1">
        <f t="array" ref="H252">INDEX(SwapSold!$E$28:$T$35,Summary!K252,Summary!L252)</f>
        <v>1834015.7479327929</v>
      </c>
      <c r="I252" s="20" cm="1">
        <f t="array" ref="I252">INDEX('2hBatteryCM'!$E$28:$T$35,Summary!K252,Summary!L252)</f>
        <v>7275909.4472184042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Yallourn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20256555.674958073</v>
      </c>
      <c r="H253" s="73" cm="1">
        <f t="array" ref="H253">INDEX(SwapSold!$E$28:$T$35,Summary!K253,Summary!L253)</f>
        <v>36780899.435636044</v>
      </c>
      <c r="I253" s="20" cm="1">
        <f t="array" ref="I253">INDEX('2hBatteryCM'!$E$28:$T$35,Summary!K253,Summary!L253)</f>
        <v>11672913.700303173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Yallourn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11931092.608932082</v>
      </c>
      <c r="H254" s="73" cm="1">
        <f t="array" ref="H254">INDEX(SwapSold!$E$28:$T$35,Summary!K254,Summary!L254)</f>
        <v>20369421.315619484</v>
      </c>
      <c r="I254" s="20" cm="1">
        <f t="array" ref="I254">INDEX('2hBatteryCM'!$E$28:$T$35,Summary!K254,Summary!L254)</f>
        <v>9226799.4927789494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Yallourn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9490610.6168031003</v>
      </c>
      <c r="H255" s="73" cm="1">
        <f t="array" ref="H255">INDEX(SwapSold!$E$28:$T$35,Summary!K255,Summary!L255)</f>
        <v>7926912.4249382988</v>
      </c>
      <c r="I255" s="20" cm="1">
        <f t="array" ref="I255">INDEX('2hBatteryCM'!$E$28:$T$35,Summary!K255,Summary!L255)</f>
        <v>8523833.8497264665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Yallourn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6629047.3659920068</v>
      </c>
      <c r="H256" s="73" cm="1">
        <f t="array" ref="H256">INDEX(SwapSold!$E$28:$T$35,Summary!K256,Summary!L256)</f>
        <v>-118092.33252262295</v>
      </c>
      <c r="I256" s="20" cm="1">
        <f t="array" ref="I256">INDEX('2hBatteryCM'!$E$28:$T$35,Summary!K256,Summary!L256)</f>
        <v>7748296.8542208364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Yallourn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-215074.62505548034</v>
      </c>
      <c r="H257" s="73" cm="1">
        <f t="array" ref="H257">INDEX(SwapSold!$E$28:$T$35,Summary!K257,Summary!L257)</f>
        <v>-5094878.0579954674</v>
      </c>
      <c r="I257" s="20" cm="1">
        <f t="array" ref="I257">INDEX('2hBatteryCM'!$E$28:$T$35,Summary!K257,Summary!L257)</f>
        <v>6214673.9606760163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Yallourn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-9249033.0727265272</v>
      </c>
      <c r="H258" s="73" cm="1">
        <f t="array" ref="H258">INDEX(SwapSold!$E$28:$T$35,Summary!K258,Summary!L258)</f>
        <v>-10342111.868704081</v>
      </c>
      <c r="I258" s="20" cm="1">
        <f t="array" ref="I258">INDEX('2hBatteryCM'!$E$28:$T$35,Summary!K258,Summary!L258)</f>
        <v>4196560.7615751699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Yallourn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-14279824.953752957</v>
      </c>
      <c r="H259" s="73" cm="1">
        <f t="array" ref="H259">INDEX(SwapSold!$E$28:$T$35,Summary!K259,Summary!L259)</f>
        <v>-26676479.209117454</v>
      </c>
      <c r="I259" s="20" cm="1">
        <f t="array" ref="I259">INDEX('2hBatteryCM'!$E$28:$T$35,Summary!K259,Summary!L259)</f>
        <v>2784920.6624828395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Yallourn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4256694.0877843034</v>
      </c>
      <c r="H260" s="73" cm="1">
        <f t="array" ref="H260">INDEX(SwapSold!$E$28:$T$35,Summary!K260,Summary!L260)</f>
        <v>2002475.3360942909</v>
      </c>
      <c r="I260" s="20" cm="1">
        <f t="array" ref="I260">INDEX('2hBatteryCM'!$E$28:$T$35,Summary!K260,Summary!L260)</f>
        <v>7270483.0811636997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49384-6348-4F63-B9BF-38EC896C08EE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0DCF-AC04-4B71-8E76-2A52E79FED70}">
  <dimension ref="A2:AZ260"/>
  <sheetViews>
    <sheetView tabSelected="1" topLeftCell="R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142</v>
      </c>
      <c r="AX4" s="114"/>
    </row>
    <row r="5" spans="1:52" x14ac:dyDescent="0.3">
      <c r="A5">
        <v>1</v>
      </c>
      <c r="B5" t="str">
        <f>Summary!B5</f>
        <v>Yallourn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-13164153.597292095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41659658.197123967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-13164153.597292095</v>
      </c>
      <c r="AC5" s="73">
        <f>AB5/SUMIFS(FinParameters!$L$8:$L$39,FinParameters!$B$8:$B$39,Financials!$E5,FinParameters!$C$8:$C$39,Financials!$F5)</f>
        <v>-12529830.907595094</v>
      </c>
      <c r="AD5" s="73">
        <f>AC5</f>
        <v>-12529830.907595094</v>
      </c>
      <c r="AE5" s="12"/>
      <c r="AF5" s="73">
        <f>X5+AB5</f>
        <v>39009658.197123967</v>
      </c>
      <c r="AG5" s="73">
        <f>Y5+AC5</f>
        <v>35970015.55856967</v>
      </c>
      <c r="AH5" s="73">
        <f>Z5+AD5</f>
        <v>20604705.73488662</v>
      </c>
      <c r="AI5" s="12">
        <f>-AH5/SUM($N5,$O5)</f>
        <v>1.2141073259903965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-13164153.597292095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Yallourn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-5607118.7421609182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32484342.105614081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-5607118.7421609182</v>
      </c>
      <c r="AC6" s="73">
        <f>AB6/SUMIFS(FinParameters!$L$8:$L$39,FinParameters!$B$8:$B$39,Financials!$E6,FinParameters!$C$8:$C$39,Financials!$F6)</f>
        <v>-5336936.3399509043</v>
      </c>
      <c r="AD6" s="73">
        <f t="shared" ref="AD6:AD69" si="11">AC6</f>
        <v>-5336936.3399509043</v>
      </c>
      <c r="AE6" s="12"/>
      <c r="AF6" s="73">
        <f t="shared" ref="AF6:AF69" si="12">X6+AB6</f>
        <v>29834342.105614088</v>
      </c>
      <c r="AG6" s="73">
        <f t="shared" ref="AG6:AH69" si="13">Y6+AC6</f>
        <v>27741813.260450378</v>
      </c>
      <c r="AH6" s="73">
        <f t="shared" si="13"/>
        <v>11677411.227009572</v>
      </c>
      <c r="AI6" s="12">
        <f t="shared" ref="AI6:AI69" si="14">-AH6/SUM($N6,$O6)</f>
        <v>0.68807731116053428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-5607118.7421609182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Yallourn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-2272600.1174960025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27535953.450551145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-2272600.1174960025</v>
      </c>
      <c r="AC7" s="73">
        <f>AB7/SUMIFS(FinParameters!$L$8:$L$39,FinParameters!$B$8:$B$39,Financials!$E7,FinParameters!$C$8:$C$39,Financials!$F7)</f>
        <v>-2163093.508622013</v>
      </c>
      <c r="AD7" s="73">
        <f t="shared" si="11"/>
        <v>-2163093.508622013</v>
      </c>
      <c r="AE7" s="12"/>
      <c r="AF7" s="73">
        <f t="shared" si="12"/>
        <v>24885953.450551145</v>
      </c>
      <c r="AG7" s="73">
        <f t="shared" si="13"/>
        <v>23243095.500620492</v>
      </c>
      <c r="AH7" s="73">
        <f t="shared" si="13"/>
        <v>6886276.8722636029</v>
      </c>
      <c r="AI7" s="12">
        <f t="shared" si="14"/>
        <v>0.40576552303087188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-2272600.1174960025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Yallourn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132.20129058144181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23106273.474228896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132.20129058144181</v>
      </c>
      <c r="AC8" s="73">
        <f>AB8/SUMIFS(FinParameters!$L$8:$L$39,FinParameters!$B$8:$B$39,Financials!$E8,FinParameters!$C$8:$C$39,Financials!$F8)</f>
        <v>125.83109157067634</v>
      </c>
      <c r="AD8" s="73">
        <f t="shared" si="11"/>
        <v>125.83109157067634</v>
      </c>
      <c r="AE8" s="12"/>
      <c r="AF8" s="73">
        <f t="shared" si="12"/>
        <v>20456273.474228892</v>
      </c>
      <c r="AG8" s="73">
        <f t="shared" si="13"/>
        <v>19154270.298460197</v>
      </c>
      <c r="AH8" s="73">
        <f t="shared" si="13"/>
        <v>2621074.0723398915</v>
      </c>
      <c r="AI8" s="12">
        <f t="shared" si="14"/>
        <v>0.15444361468377241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132.20129058144181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Yallourn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2017122.5657024563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20394091.735597409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2017122.5657024563</v>
      </c>
      <c r="AC9" s="73">
        <f>AB9/SUMIFS(FinParameters!$L$8:$L$39,FinParameters!$B$8:$B$39,Financials!$E9,FinParameters!$C$8:$C$39,Financials!$F9)</f>
        <v>1919926.296920839</v>
      </c>
      <c r="AD9" s="73">
        <f t="shared" si="11"/>
        <v>1919926.296920839</v>
      </c>
      <c r="AE9" s="12"/>
      <c r="AF9" s="73">
        <f t="shared" si="12"/>
        <v>17744091.735597409</v>
      </c>
      <c r="AG9" s="73">
        <f t="shared" si="13"/>
        <v>16669682.235547265</v>
      </c>
      <c r="AH9" s="73">
        <f t="shared" si="13"/>
        <v>2334.5110297698993</v>
      </c>
      <c r="AI9" s="12">
        <f t="shared" si="14"/>
        <v>1.3755823452746901E-4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2017122.5657024563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Yallourn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4722167.6592375943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18504011.219124243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4722167.6592375943</v>
      </c>
      <c r="AC10" s="73">
        <f>AB10/SUMIFS(FinParameters!$L$8:$L$39,FinParameters!$B$8:$B$39,Financials!$E10,FinParameters!$C$8:$C$39,Financials!$F10)</f>
        <v>4494627.1592981266</v>
      </c>
      <c r="AD10" s="73">
        <f t="shared" si="11"/>
        <v>4494627.1592981266</v>
      </c>
      <c r="AE10" s="12"/>
      <c r="AF10" s="73">
        <f t="shared" si="12"/>
        <v>15854011.219124239</v>
      </c>
      <c r="AG10" s="73">
        <f t="shared" si="13"/>
        <v>14989511.169485435</v>
      </c>
      <c r="AH10" s="73">
        <f t="shared" si="13"/>
        <v>-1842345.8315202938</v>
      </c>
      <c r="AI10" s="12">
        <f t="shared" si="14"/>
        <v>-0.1085579964031923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4722167.6592375943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Yallourn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10540206.020953761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16128521.928053716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10540206.020953761</v>
      </c>
      <c r="AC11" s="73">
        <f>AB11/SUMIFS(FinParameters!$L$8:$L$39,FinParameters!$B$8:$B$39,Financials!$E11,FinParameters!$C$8:$C$39,Financials!$F11)</f>
        <v>10032319.829581214</v>
      </c>
      <c r="AD11" s="73">
        <f t="shared" si="11"/>
        <v>10032319.829581214</v>
      </c>
      <c r="AE11" s="12"/>
      <c r="AF11" s="73">
        <f t="shared" si="12"/>
        <v>13478521.928053716</v>
      </c>
      <c r="AG11" s="73">
        <f t="shared" si="13"/>
        <v>12928707.199075781</v>
      </c>
      <c r="AH11" s="73">
        <f t="shared" si="13"/>
        <v>-4180326.2419510633</v>
      </c>
      <c r="AI11" s="12">
        <f t="shared" si="14"/>
        <v>-0.24632065998348104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10540206.020953761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Yallourn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-175137.67494567842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24199656.233599514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-175137.67494567842</v>
      </c>
      <c r="AC12" s="73">
        <f>AB12/SUMIFS(FinParameters!$L$8:$L$39,FinParameters!$B$8:$B$39,Financials!$E12,FinParameters!$C$8:$C$39,Financials!$F12)</f>
        <v>-166698.56032902171</v>
      </c>
      <c r="AD12" s="73">
        <f t="shared" si="11"/>
        <v>-166698.56032902171</v>
      </c>
      <c r="AE12" s="12"/>
      <c r="AF12" s="73">
        <f t="shared" si="12"/>
        <v>21549656.233599514</v>
      </c>
      <c r="AG12" s="73">
        <f t="shared" si="13"/>
        <v>20171381.15862561</v>
      </c>
      <c r="AH12" s="73">
        <f t="shared" si="13"/>
        <v>3670837.0987858418</v>
      </c>
      <c r="AI12" s="12">
        <f t="shared" si="14"/>
        <v>0.21629962939035138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-175137.67494567842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Yallourn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-33052995.604568675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64619404.496138602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5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5">
        <f t="shared" si="10"/>
        <v>-33052995.604568675</v>
      </c>
      <c r="AC13" s="73">
        <f>AB13/SUMIFS(FinParameters!$L$8:$L$39,FinParameters!$B$8:$B$39,Financials!$E13,FinParameters!$C$8:$C$39,Financials!$F13)</f>
        <v>-30692992.247535519</v>
      </c>
      <c r="AD13" s="73">
        <f t="shared" si="11"/>
        <v>-30692992.247535519</v>
      </c>
      <c r="AE13" s="12"/>
      <c r="AF13" s="73">
        <f t="shared" si="12"/>
        <v>60344404.496138602</v>
      </c>
      <c r="AG13" s="73">
        <f t="shared" si="13"/>
        <v>52151506.167652942</v>
      </c>
      <c r="AH13" s="73">
        <f t="shared" si="13"/>
        <v>31945127.462149188</v>
      </c>
      <c r="AI13" s="12">
        <f t="shared" si="14"/>
        <v>1.2451801620609972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-19888842.00727658</v>
      </c>
      <c r="AN13" s="20">
        <f>Summary!I13</f>
        <v>14282548.56147233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Yallourn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-13297546.526213914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55453070.573548406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5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5">
        <f t="shared" si="10"/>
        <v>-13297546.526213914</v>
      </c>
      <c r="AC14" s="73">
        <f>AB14/SUMIFS(FinParameters!$L$8:$L$39,FinParameters!$B$8:$B$39,Financials!$E14,FinParameters!$C$8:$C$39,Financials!$F14)</f>
        <v>-12348093.870920192</v>
      </c>
      <c r="AD14" s="73">
        <f t="shared" si="11"/>
        <v>-12348093.870920192</v>
      </c>
      <c r="AE14" s="12"/>
      <c r="AF14" s="73">
        <f t="shared" si="12"/>
        <v>51178070.573548406</v>
      </c>
      <c r="AG14" s="73">
        <f t="shared" si="13"/>
        <v>45005612.821544379</v>
      </c>
      <c r="AH14" s="73">
        <f t="shared" si="13"/>
        <v>22883141.288795684</v>
      </c>
      <c r="AI14" s="12">
        <f t="shared" si="14"/>
        <v>0.89195554508926445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-7690427.784052995</v>
      </c>
      <c r="AN14" s="20">
        <f>Summary!I14</f>
        <v>10605758.384330196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Yallourn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-5427416.464563543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46768009.348117098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5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5">
        <f t="shared" si="10"/>
        <v>-5427416.464563543</v>
      </c>
      <c r="AC15" s="73">
        <f>AB15/SUMIFS(FinParameters!$L$8:$L$39,FinParameters!$B$8:$B$39,Financials!$E15,FinParameters!$C$8:$C$39,Financials!$F15)</f>
        <v>-5039895.7318098517</v>
      </c>
      <c r="AD15" s="73">
        <f t="shared" si="11"/>
        <v>-5039895.7318098517</v>
      </c>
      <c r="AE15" s="12"/>
      <c r="AF15" s="73">
        <f t="shared" si="12"/>
        <v>42493009.348117098</v>
      </c>
      <c r="AG15" s="73">
        <f t="shared" si="13"/>
        <v>37564462.389641911</v>
      </c>
      <c r="AH15" s="73">
        <f t="shared" si="13"/>
        <v>14566968.97114272</v>
      </c>
      <c r="AI15" s="12">
        <f t="shared" si="14"/>
        <v>0.56780179718227053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-3154816.34706754</v>
      </c>
      <c r="AN15" s="20">
        <f>Summary!I15</f>
        <v>8772042.4174723849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Yallourn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132.20129058144181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39075407.589687355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5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5">
        <f t="shared" si="10"/>
        <v>132.20129058144181</v>
      </c>
      <c r="AC16" s="73">
        <f>AB16/SUMIFS(FinParameters!$L$8:$L$39,FinParameters!$B$8:$B$39,Financials!$E16,FinParameters!$C$8:$C$39,Financials!$F16)</f>
        <v>122.7620405567574</v>
      </c>
      <c r="AD16" s="73">
        <f t="shared" si="11"/>
        <v>122.7620405567574</v>
      </c>
      <c r="AE16" s="12"/>
      <c r="AF16" s="73">
        <f t="shared" si="12"/>
        <v>34800407.589687362</v>
      </c>
      <c r="AG16" s="73">
        <f t="shared" si="13"/>
        <v>30795586.166546956</v>
      </c>
      <c r="AH16" s="73">
        <f t="shared" si="13"/>
        <v>7272807.6877472335</v>
      </c>
      <c r="AI16" s="12">
        <f t="shared" si="14"/>
        <v>0.28348473068381697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0</v>
      </c>
      <c r="AN16" s="20">
        <f>Summary!I16</f>
        <v>7676064.3492178209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Yallourn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4790228.1856406014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35878013.635312796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5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5">
        <f t="shared" si="10"/>
        <v>4790228.1856406014</v>
      </c>
      <c r="AC17" s="73">
        <f>AB17/SUMIFS(FinParameters!$L$8:$L$39,FinParameters!$B$8:$B$39,Financials!$E17,FinParameters!$C$8:$C$39,Financials!$F17)</f>
        <v>4448203.0713570397</v>
      </c>
      <c r="AD17" s="73">
        <f t="shared" si="11"/>
        <v>4448203.0713570397</v>
      </c>
      <c r="AE17" s="12"/>
      <c r="AF17" s="73">
        <f t="shared" si="12"/>
        <v>31603013.635312788</v>
      </c>
      <c r="AG17" s="73">
        <f t="shared" si="13"/>
        <v>28140610.583291396</v>
      </c>
      <c r="AH17" s="73">
        <f t="shared" si="13"/>
        <v>4177198.0800174866</v>
      </c>
      <c r="AI17" s="12">
        <f t="shared" si="14"/>
        <v>0.16282183216830171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2773105.6199381454</v>
      </c>
      <c r="AN17" s="20">
        <f>Summary!I17</f>
        <v>6677177.8644283172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Yallourn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11199918.280795397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32636294.616876327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5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5">
        <f t="shared" si="10"/>
        <v>11199918.280795397</v>
      </c>
      <c r="AC18" s="73">
        <f>AB18/SUMIFS(FinParameters!$L$8:$L$39,FinParameters!$B$8:$B$39,Financials!$E18,FinParameters!$C$8:$C$39,Financials!$F18)</f>
        <v>10400237.517895931</v>
      </c>
      <c r="AD18" s="73">
        <f t="shared" si="11"/>
        <v>10400237.517895931</v>
      </c>
      <c r="AE18" s="12"/>
      <c r="AF18" s="73">
        <f t="shared" si="12"/>
        <v>28361294.616876327</v>
      </c>
      <c r="AG18" s="73">
        <f t="shared" si="13"/>
        <v>25519294.873723671</v>
      </c>
      <c r="AH18" s="73">
        <f t="shared" si="13"/>
        <v>1010294.7802001052</v>
      </c>
      <c r="AI18" s="12">
        <f t="shared" si="14"/>
        <v>3.9379996828296002E-2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6477750.6215578029</v>
      </c>
      <c r="AN18" s="20">
        <f>Summary!I18</f>
        <v>5431176.1808665041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Yallourn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25793210.418980293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31473299.765325859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5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5">
        <f t="shared" si="10"/>
        <v>25793210.418980293</v>
      </c>
      <c r="AC19" s="73">
        <f>AB19/SUMIFS(FinParameters!$L$8:$L$39,FinParameters!$B$8:$B$39,Financials!$E19,FinParameters!$C$8:$C$39,Financials!$F19)</f>
        <v>23951560.000794228</v>
      </c>
      <c r="AD19" s="73">
        <f t="shared" si="11"/>
        <v>23951560.000794228</v>
      </c>
      <c r="AE19" s="12"/>
      <c r="AF19" s="73">
        <f t="shared" si="12"/>
        <v>27198299.765325855</v>
      </c>
      <c r="AG19" s="73">
        <f t="shared" si="13"/>
        <v>25179612.347290702</v>
      </c>
      <c r="AH19" s="73">
        <f t="shared" si="13"/>
        <v>-367803.54113087803</v>
      </c>
      <c r="AI19" s="12">
        <f t="shared" si="14"/>
        <v>-1.4336511053042565E-2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15253004.398026532</v>
      </c>
      <c r="AN19" s="20">
        <f>Summary!I19</f>
        <v>2852616.7960429494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Yallourn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-424991.74562369799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41661697.412765697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5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5">
        <f t="shared" si="10"/>
        <v>-424991.74562369799</v>
      </c>
      <c r="AC20" s="73">
        <f>AB20/SUMIFS(FinParameters!$L$8:$L$39,FinParameters!$B$8:$B$39,Financials!$E20,FinParameters!$C$8:$C$39,Financials!$F20)</f>
        <v>-394647.08463192167</v>
      </c>
      <c r="AD20" s="73">
        <f t="shared" si="11"/>
        <v>-394647.08463192167</v>
      </c>
      <c r="AE20" s="12"/>
      <c r="AF20" s="73">
        <f t="shared" si="12"/>
        <v>37386697.412765689</v>
      </c>
      <c r="AG20" s="73">
        <f t="shared" si="13"/>
        <v>33142791.882212482</v>
      </c>
      <c r="AH20" s="73">
        <f t="shared" si="13"/>
        <v>9696352.9074566271</v>
      </c>
      <c r="AI20" s="12">
        <f t="shared" si="14"/>
        <v>0.37795141994700859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-249854.07067801958</v>
      </c>
      <c r="AN20" s="20">
        <f>Summary!I20</f>
        <v>7794898.1236141296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Yallourn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-47962299.866815567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81520943.841120988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5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5">
        <f t="shared" si="10"/>
        <v>-47962299.866815567</v>
      </c>
      <c r="AC21" s="73">
        <f>AB21/SUMIFS(FinParameters!$L$8:$L$39,FinParameters!$B$8:$B$39,Financials!$E21,FinParameters!$C$8:$C$39,Financials!$F21)</f>
        <v>-43451476.490420766</v>
      </c>
      <c r="AD21" s="73">
        <f t="shared" si="11"/>
        <v>-43451476.490420766</v>
      </c>
      <c r="AE21" s="12"/>
      <c r="AF21" s="73">
        <f t="shared" si="12"/>
        <v>75595318.841120988</v>
      </c>
      <c r="AG21" s="73">
        <f t="shared" si="13"/>
        <v>61152994.151511081</v>
      </c>
      <c r="AH21" s="73">
        <f t="shared" si="13"/>
        <v>38562362.27405148</v>
      </c>
      <c r="AI21" s="12">
        <f t="shared" si="14"/>
        <v>1.1679672921633604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-14909304.262246892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Yallourn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-20723735.614567924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70364401.757051572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5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5">
        <f t="shared" si="10"/>
        <v>-20723735.614567924</v>
      </c>
      <c r="AC22" s="73">
        <f>AB22/SUMIFS(FinParameters!$L$8:$L$39,FinParameters!$B$8:$B$39,Financials!$E22,FinParameters!$C$8:$C$39,Financials!$F22)</f>
        <v>-18774681.64267746</v>
      </c>
      <c r="AD22" s="73">
        <f t="shared" si="11"/>
        <v>-18774681.64267746</v>
      </c>
      <c r="AE22" s="12"/>
      <c r="AF22" s="73">
        <f t="shared" si="12"/>
        <v>64438776.757051572</v>
      </c>
      <c r="AG22" s="73">
        <f t="shared" si="13"/>
        <v>53456566.430328086</v>
      </c>
      <c r="AH22" s="73">
        <f t="shared" si="13"/>
        <v>27438033.517946873</v>
      </c>
      <c r="AI22" s="12">
        <f t="shared" si="14"/>
        <v>0.8310363738221529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-7426189.0883540092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Yallourn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-8403990.3989704046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58982520.237047434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5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5">
        <f t="shared" si="10"/>
        <v>-8403990.3989704046</v>
      </c>
      <c r="AC23" s="73">
        <f>AB23/SUMIFS(FinParameters!$L$8:$L$39,FinParameters!$B$8:$B$39,Financials!$E23,FinParameters!$C$8:$C$39,Financials!$F23)</f>
        <v>-7613600.5208381889</v>
      </c>
      <c r="AD23" s="73">
        <f t="shared" si="11"/>
        <v>-7613600.5208381889</v>
      </c>
      <c r="AE23" s="12"/>
      <c r="AF23" s="73">
        <f t="shared" si="12"/>
        <v>53056895.237047426</v>
      </c>
      <c r="AG23" s="73">
        <f t="shared" si="13"/>
        <v>44275101.152463771</v>
      </c>
      <c r="AH23" s="73">
        <f t="shared" si="13"/>
        <v>16649921.256719332</v>
      </c>
      <c r="AI23" s="12">
        <f t="shared" si="14"/>
        <v>0.50428869753213224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-2976573.9344068612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Yallourn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132.20129057988146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49340132.296244435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5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5">
        <f t="shared" si="10"/>
        <v>132.20129057988146</v>
      </c>
      <c r="AC24" s="73">
        <f>AB24/SUMIFS(FinParameters!$L$8:$L$39,FinParameters!$B$8:$B$39,Financials!$E24,FinParameters!$C$8:$C$39,Financials!$F24)</f>
        <v>119.76784444420339</v>
      </c>
      <c r="AD24" s="73">
        <f t="shared" si="11"/>
        <v>119.76784444420339</v>
      </c>
      <c r="AE24" s="12"/>
      <c r="AF24" s="73">
        <f t="shared" si="12"/>
        <v>43414507.296244428</v>
      </c>
      <c r="AG24" s="73">
        <f t="shared" si="13"/>
        <v>36252663.502785183</v>
      </c>
      <c r="AH24" s="73">
        <f t="shared" si="13"/>
        <v>7613566.1391465496</v>
      </c>
      <c r="AI24" s="12">
        <f t="shared" si="14"/>
        <v>0.23059780840317756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-1.56035184772918E-9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Yallourn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7701276.5578484461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45623082.414597228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5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5">
        <f t="shared" si="10"/>
        <v>7701276.5578484461</v>
      </c>
      <c r="AC25" s="73">
        <f>AB25/SUMIFS(FinParameters!$L$8:$L$39,FinParameters!$B$8:$B$39,Financials!$E25,FinParameters!$C$8:$C$39,Financials!$F25)</f>
        <v>6976976.4633640377</v>
      </c>
      <c r="AD25" s="73">
        <f t="shared" si="11"/>
        <v>6976976.4633640377</v>
      </c>
      <c r="AE25" s="12"/>
      <c r="AF25" s="73">
        <f t="shared" si="12"/>
        <v>39697457.414597221</v>
      </c>
      <c r="AG25" s="73">
        <f t="shared" si="13"/>
        <v>33490990.839276407</v>
      </c>
      <c r="AH25" s="73">
        <f t="shared" si="13"/>
        <v>3990540.4656107118</v>
      </c>
      <c r="AI25" s="12">
        <f t="shared" si="14"/>
        <v>0.12086450276994347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2911048.3722078446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Yallourn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17955562.219091401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41917834.323035263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5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5">
        <f t="shared" si="10"/>
        <v>17955562.219091401</v>
      </c>
      <c r="AC26" s="73">
        <f>AB26/SUMIFS(FinParameters!$L$8:$L$39,FinParameters!$B$8:$B$39,Financials!$E26,FinParameters!$C$8:$C$39,Financials!$F26)</f>
        <v>16266853.170127975</v>
      </c>
      <c r="AD26" s="73">
        <f t="shared" si="11"/>
        <v>16266853.170127975</v>
      </c>
      <c r="AE26" s="12"/>
      <c r="AF26" s="73">
        <f t="shared" si="12"/>
        <v>35992209.323035263</v>
      </c>
      <c r="AG26" s="73">
        <f t="shared" si="13"/>
        <v>30892178.091726579</v>
      </c>
      <c r="AH26" s="73">
        <f t="shared" si="13"/>
        <v>314012.27458660677</v>
      </c>
      <c r="AI26" s="12">
        <f t="shared" si="14"/>
        <v>9.5107261180875837E-3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6755643.9382960051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Yallourn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40175020.384541623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41939154.139985152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5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5">
        <f t="shared" si="10"/>
        <v>40175020.384541623</v>
      </c>
      <c r="AC27" s="73">
        <f>AB27/SUMIFS(FinParameters!$L$8:$L$39,FinParameters!$B$8:$B$39,Financials!$E27,FinParameters!$C$8:$C$39,Financials!$F27)</f>
        <v>36396585.622218788</v>
      </c>
      <c r="AD27" s="73">
        <f t="shared" si="11"/>
        <v>36396585.622218788</v>
      </c>
      <c r="AE27" s="12"/>
      <c r="AF27" s="73">
        <f t="shared" si="12"/>
        <v>36013529.139985152</v>
      </c>
      <c r="AG27" s="73">
        <f t="shared" si="13"/>
        <v>32211952.116043996</v>
      </c>
      <c r="AH27" s="73">
        <f t="shared" si="13"/>
        <v>-215291.04926136881</v>
      </c>
      <c r="AI27" s="12">
        <f t="shared" si="14"/>
        <v>-6.5206820589933517E-3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14381809.96556133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Yallourn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-553709.62243720936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52749227.806056157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5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5">
        <f t="shared" si="10"/>
        <v>-553709.62243720936</v>
      </c>
      <c r="AC28" s="73">
        <f>AB28/SUMIFS(FinParameters!$L$8:$L$39,FinParameters!$B$8:$B$39,Financials!$E28,FinParameters!$C$8:$C$39,Financials!$F28)</f>
        <v>-501633.5894788187</v>
      </c>
      <c r="AD28" s="73">
        <f t="shared" si="11"/>
        <v>-501633.5894788187</v>
      </c>
      <c r="AE28" s="12"/>
      <c r="AF28" s="73">
        <f t="shared" si="12"/>
        <v>46823602.806056157</v>
      </c>
      <c r="AG28" s="73">
        <f t="shared" si="13"/>
        <v>39248231.021942951</v>
      </c>
      <c r="AH28" s="73">
        <f t="shared" si="13"/>
        <v>10741231.661798852</v>
      </c>
      <c r="AI28" s="12">
        <f t="shared" si="14"/>
        <v>0.32532776828800064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-128717.87681351135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Yallourn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-67288023.870336309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91977770.837630004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5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5">
        <f t="shared" si="10"/>
        <v>-67288023.870336309</v>
      </c>
      <c r="AC29" s="73">
        <f>AB29/SUMIFS(FinParameters!$L$8:$L$39,FinParameters!$B$8:$B$39,Financials!$E29,FinParameters!$C$8:$C$39,Financials!$F29)</f>
        <v>-59472808.402568288</v>
      </c>
      <c r="AD29" s="73">
        <f t="shared" si="11"/>
        <v>-59472808.402568288</v>
      </c>
      <c r="AE29" s="12"/>
      <c r="AF29" s="73">
        <f t="shared" si="12"/>
        <v>84375255.212630019</v>
      </c>
      <c r="AG29" s="73">
        <f t="shared" si="13"/>
        <v>63235601.160609342</v>
      </c>
      <c r="AH29" s="73">
        <f t="shared" si="13"/>
        <v>40327295.732979409</v>
      </c>
      <c r="AI29" s="12">
        <f t="shared" si="14"/>
        <v>1.0272561560951365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-19325724.003520742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Yallourn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-27861802.364812829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82855250.657856792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5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5">
        <f t="shared" si="10"/>
        <v>-27861802.364812829</v>
      </c>
      <c r="AC30" s="73">
        <f>AB30/SUMIFS(FinParameters!$L$8:$L$39,FinParameters!$B$8:$B$39,Financials!$E30,FinParameters!$C$8:$C$39,Financials!$F30)</f>
        <v>-24625773.480668802</v>
      </c>
      <c r="AD30" s="73">
        <f t="shared" si="11"/>
        <v>-24625773.480668802</v>
      </c>
      <c r="AE30" s="12"/>
      <c r="AF30" s="73">
        <f t="shared" si="12"/>
        <v>75252735.032856792</v>
      </c>
      <c r="AG30" s="73">
        <f t="shared" si="13"/>
        <v>58606592.148928285</v>
      </c>
      <c r="AH30" s="73">
        <f t="shared" si="13"/>
        <v>30747425.421615865</v>
      </c>
      <c r="AI30" s="12">
        <f t="shared" si="14"/>
        <v>0.78322836863570255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-7138066.7502449034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Yallourn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-11280210.181281023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68406731.911793262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5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5">
        <f t="shared" si="10"/>
        <v>-11280210.181281023</v>
      </c>
      <c r="AC31" s="73">
        <f>AB31/SUMIFS(FinParameters!$L$8:$L$39,FinParameters!$B$8:$B$39,Financials!$E31,FinParameters!$C$8:$C$39,Financials!$F31)</f>
        <v>-9970062.1338617615</v>
      </c>
      <c r="AD31" s="73">
        <f t="shared" si="11"/>
        <v>-9970062.1338617615</v>
      </c>
      <c r="AE31" s="12"/>
      <c r="AF31" s="73">
        <f t="shared" si="12"/>
        <v>60804216.286793269</v>
      </c>
      <c r="AG31" s="73">
        <f t="shared" si="13"/>
        <v>47670379.727316543</v>
      </c>
      <c r="AH31" s="73">
        <f t="shared" si="13"/>
        <v>17166828.68812811</v>
      </c>
      <c r="AI31" s="12">
        <f t="shared" si="14"/>
        <v>0.43729018100483796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-2876219.7823106181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Yallourn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132.20129057676928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57566766.437436044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5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5">
        <f t="shared" si="10"/>
        <v>132.20129057676928</v>
      </c>
      <c r="AC32" s="73">
        <f>AB32/SUMIFS(FinParameters!$L$8:$L$39,FinParameters!$B$8:$B$39,Financials!$E32,FinParameters!$C$8:$C$39,Financials!$F32)</f>
        <v>116.84667750378919</v>
      </c>
      <c r="AD32" s="73">
        <f t="shared" si="11"/>
        <v>116.84667750378919</v>
      </c>
      <c r="AE32" s="12"/>
      <c r="AF32" s="73">
        <f t="shared" si="12"/>
        <v>49964250.812436044</v>
      </c>
      <c r="AG32" s="73">
        <f t="shared" si="13"/>
        <v>39183940.304478504</v>
      </c>
      <c r="AH32" s="73">
        <f t="shared" si="13"/>
        <v>7102399.195419169</v>
      </c>
      <c r="AI32" s="12">
        <f t="shared" si="14"/>
        <v>0.18091923011274164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-3.1121771826292388E-9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Yallourn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10511694.275857693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53522946.67850671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5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5">
        <f t="shared" si="10"/>
        <v>10511694.275857693</v>
      </c>
      <c r="AC33" s="73">
        <f>AB33/SUMIFS(FinParameters!$L$8:$L$39,FinParameters!$B$8:$B$39,Financials!$E33,FinParameters!$C$8:$C$39,Financials!$F33)</f>
        <v>9290806.0557572395</v>
      </c>
      <c r="AD33" s="73">
        <f t="shared" si="11"/>
        <v>9290806.0557572395</v>
      </c>
      <c r="AE33" s="12"/>
      <c r="AF33" s="73">
        <f t="shared" si="12"/>
        <v>45920431.05350671</v>
      </c>
      <c r="AG33" s="73">
        <f t="shared" si="13"/>
        <v>36551426.096041575</v>
      </c>
      <c r="AH33" s="73">
        <f t="shared" si="13"/>
        <v>3112302.9232157655</v>
      </c>
      <c r="AI33" s="12">
        <f t="shared" si="14"/>
        <v>7.9279611473964742E-2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2810417.7180092465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Yallourn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24833186.971813269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49228230.772409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5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5">
        <f t="shared" si="10"/>
        <v>24833186.971813269</v>
      </c>
      <c r="AC34" s="73">
        <f>AB34/SUMIFS(FinParameters!$L$8:$L$39,FinParameters!$B$8:$B$39,Financials!$E34,FinParameters!$C$8:$C$39,Financials!$F34)</f>
        <v>21948918.78004596</v>
      </c>
      <c r="AD34" s="73">
        <f t="shared" si="11"/>
        <v>21948918.78004596</v>
      </c>
      <c r="AE34" s="12"/>
      <c r="AF34" s="73">
        <f t="shared" si="12"/>
        <v>41625715.147409</v>
      </c>
      <c r="AG34" s="73">
        <f t="shared" si="13"/>
        <v>33963871.42967248</v>
      </c>
      <c r="AH34" s="73">
        <f t="shared" si="13"/>
        <v>-1217365.4185221456</v>
      </c>
      <c r="AI34" s="12">
        <f t="shared" si="14"/>
        <v>-3.1009917666547562E-2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6877624.7527218703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Yallourn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54722905.38256523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52523487.728257015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5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5">
        <f t="shared" si="10"/>
        <v>54722905.38256523</v>
      </c>
      <c r="AC35" s="73">
        <f>AB35/SUMIFS(FinParameters!$L$8:$L$39,FinParameters!$B$8:$B$39,Financials!$E35,FinParameters!$C$8:$C$39,Financials!$F35)</f>
        <v>48367074.552830204</v>
      </c>
      <c r="AD35" s="73">
        <f t="shared" si="11"/>
        <v>48367074.552830204</v>
      </c>
      <c r="AE35" s="12"/>
      <c r="AF35" s="73">
        <f t="shared" si="12"/>
        <v>44920972.103257015</v>
      </c>
      <c r="AG35" s="73">
        <f t="shared" si="13"/>
        <v>38820019.886022113</v>
      </c>
      <c r="AH35" s="73">
        <f t="shared" si="13"/>
        <v>836603.19133939594</v>
      </c>
      <c r="AI35" s="12">
        <f t="shared" si="14"/>
        <v>2.1310771349575399E-2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14547884.998023611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Yallourn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-612119.83102260262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61628346.871227823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5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5">
        <f t="shared" si="10"/>
        <v>-612119.83102260262</v>
      </c>
      <c r="AC36" s="73">
        <f>AB36/SUMIFS(FinParameters!$L$8:$L$39,FinParameters!$B$8:$B$39,Financials!$E36,FinParameters!$C$8:$C$39,Financials!$F36)</f>
        <v>-541024.73718014045</v>
      </c>
      <c r="AD36" s="73">
        <f t="shared" si="11"/>
        <v>-541024.73718014045</v>
      </c>
      <c r="AE36" s="12"/>
      <c r="AF36" s="73">
        <f t="shared" si="12"/>
        <v>54025831.246227823</v>
      </c>
      <c r="AG36" s="73">
        <f t="shared" si="13"/>
        <v>42628476.176796556</v>
      </c>
      <c r="AH36" s="73">
        <f t="shared" si="13"/>
        <v>10756432.185902219</v>
      </c>
      <c r="AI36" s="12">
        <f t="shared" si="14"/>
        <v>0.27399831751057924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-58410.208585393229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Yallourn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127128847.33915149</v>
      </c>
      <c r="H37" s="73">
        <f>SUMIFS(AM$5:AM37,$F$5:$F37,$F37,$D$5:$D37,$D37)</f>
        <v>-86828280.592192382</v>
      </c>
      <c r="I37" s="20">
        <f>SUMIFS(AN$5:AN37,$F$5:$F37,$F37,$D$5:$D37,$D37)</f>
        <v>63371204.958273642</v>
      </c>
      <c r="J37" s="73">
        <f t="shared" si="0"/>
        <v>63371204.958273642</v>
      </c>
      <c r="K37" s="73">
        <f t="shared" si="1"/>
        <v>190500052.29742512</v>
      </c>
      <c r="L37" s="73">
        <f t="shared" si="2"/>
        <v>103671771.70523274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54064876.442648642</v>
      </c>
      <c r="Q37" s="73">
        <f>P37/SUMIFS(FinParameters!$H$8:$H$39,FinParameters!$B$8:$B$39,Financials!$E37,FinParameters!$C$8:$C$39,Financials!$F37)</f>
        <v>30518213.283453751</v>
      </c>
      <c r="R37" s="73">
        <f t="shared" si="15"/>
        <v>9517216.8376053199</v>
      </c>
      <c r="S37" s="12">
        <f t="shared" si="4"/>
        <v>0.21364123103176128</v>
      </c>
      <c r="T37" s="115">
        <f t="shared" si="5"/>
        <v>127128847.33915149</v>
      </c>
      <c r="U37" s="73">
        <f>T37/SUMIFS(FinParameters!$L$8:$L$39,FinParameters!$B$8:$B$39,Financials!$E37,FinParameters!$C$8:$C$39,Financials!$F37)</f>
        <v>109622806.63372177</v>
      </c>
      <c r="V37" s="73">
        <f t="shared" si="6"/>
        <v>109622806.63372177</v>
      </c>
      <c r="W37" s="12"/>
      <c r="X37" s="73">
        <f t="shared" si="7"/>
        <v>181193723.78180012</v>
      </c>
      <c r="Y37" s="73">
        <f t="shared" si="8"/>
        <v>140141019.91717553</v>
      </c>
      <c r="Z37" s="73">
        <f t="shared" si="8"/>
        <v>119140023.4713271</v>
      </c>
      <c r="AA37" s="12">
        <f t="shared" si="9"/>
        <v>2.6744395671425809</v>
      </c>
      <c r="AB37" s="115">
        <f t="shared" si="10"/>
        <v>-86828280.592192382</v>
      </c>
      <c r="AC37" s="73">
        <f>AB37/SUMIFS(FinParameters!$L$8:$L$39,FinParameters!$B$8:$B$39,Financials!$E37,FinParameters!$C$8:$C$39,Financials!$F37)</f>
        <v>-74871754.231386796</v>
      </c>
      <c r="AD37" s="73">
        <f t="shared" si="11"/>
        <v>-74871754.231386796</v>
      </c>
      <c r="AE37" s="12"/>
      <c r="AF37" s="73">
        <f t="shared" si="12"/>
        <v>94365443.189607739</v>
      </c>
      <c r="AG37" s="73">
        <f t="shared" si="13"/>
        <v>65269265.685788736</v>
      </c>
      <c r="AH37" s="73">
        <f t="shared" si="13"/>
        <v>44268269.239940301</v>
      </c>
      <c r="AI37" s="12">
        <f t="shared" si="14"/>
        <v>0.99372828185408446</v>
      </c>
      <c r="AL37" s="73">
        <f>Summary!G37</f>
        <v>18593785.163536575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-19540256.721856065</v>
      </c>
      <c r="AN37" s="20">
        <f>Summary!I37</f>
        <v>12640472.42592223</v>
      </c>
      <c r="AP37" s="12">
        <v>1</v>
      </c>
    </row>
    <row r="38" spans="1:42" x14ac:dyDescent="0.3">
      <c r="A38">
        <v>34</v>
      </c>
      <c r="B38" t="str">
        <f>Summary!B38</f>
        <v>Yallourn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83308698.359680206</v>
      </c>
      <c r="H38" s="73">
        <f>SUMIFS(AM$5:AM38,$F$5:$F38,$F38,$D$5:$D38,$D38)</f>
        <v>-36535846.873627558</v>
      </c>
      <c r="I38" s="20">
        <f>SUMIFS(AN$5:AN38,$F$5:$F38,$F38,$D$5:$D38,$D38)</f>
        <v>47208815.682637632</v>
      </c>
      <c r="J38" s="73">
        <f t="shared" si="0"/>
        <v>47208815.682637632</v>
      </c>
      <c r="K38" s="73">
        <f t="shared" si="1"/>
        <v>130517514.04231784</v>
      </c>
      <c r="L38" s="73">
        <f t="shared" si="2"/>
        <v>93981667.168690279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37902487.167012632</v>
      </c>
      <c r="Q38" s="73">
        <f>P38/SUMIFS(FinParameters!$H$8:$H$39,FinParameters!$B$8:$B$39,Financials!$E38,FinParameters!$C$8:$C$39,Financials!$F38)</f>
        <v>21394965.889976472</v>
      </c>
      <c r="R38" s="73">
        <f t="shared" si="15"/>
        <v>-6645172.43803069</v>
      </c>
      <c r="S38" s="12">
        <f t="shared" si="4"/>
        <v>-0.14916995633320271</v>
      </c>
      <c r="T38" s="115">
        <f t="shared" si="5"/>
        <v>83308698.359680206</v>
      </c>
      <c r="U38" s="73">
        <f>T38/SUMIFS(FinParameters!$L$8:$L$39,FinParameters!$B$8:$B$39,Financials!$E38,FinParameters!$C$8:$C$39,Financials!$F38)</f>
        <v>71836829.502801269</v>
      </c>
      <c r="V38" s="73">
        <f t="shared" si="6"/>
        <v>71836829.502801269</v>
      </c>
      <c r="W38" s="12"/>
      <c r="X38" s="73">
        <f t="shared" si="7"/>
        <v>121211185.52669284</v>
      </c>
      <c r="Y38" s="73">
        <f t="shared" si="8"/>
        <v>93231795.392777741</v>
      </c>
      <c r="Z38" s="73">
        <f t="shared" si="8"/>
        <v>65191657.064770579</v>
      </c>
      <c r="AA38" s="12">
        <f t="shared" si="9"/>
        <v>1.4634137380674004</v>
      </c>
      <c r="AB38" s="115">
        <f t="shared" si="10"/>
        <v>-36535846.873627558</v>
      </c>
      <c r="AC38" s="73">
        <f>AB38/SUMIFS(FinParameters!$L$8:$L$39,FinParameters!$B$8:$B$39,Financials!$E38,FinParameters!$C$8:$C$39,Financials!$F38)</f>
        <v>-31504746.254341945</v>
      </c>
      <c r="AD38" s="73">
        <f t="shared" si="11"/>
        <v>-31504746.254341945</v>
      </c>
      <c r="AE38" s="12"/>
      <c r="AF38" s="73">
        <f t="shared" si="12"/>
        <v>84675338.653065279</v>
      </c>
      <c r="AG38" s="73">
        <f t="shared" si="13"/>
        <v>61727049.138435796</v>
      </c>
      <c r="AH38" s="73">
        <f t="shared" si="13"/>
        <v>33686910.810428634</v>
      </c>
      <c r="AI38" s="12">
        <f t="shared" si="14"/>
        <v>0.75619934041641279</v>
      </c>
      <c r="AL38" s="73">
        <f>Summary!G38</f>
        <v>10262130.483157594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-8674044.5088147335</v>
      </c>
      <c r="AN38" s="20">
        <f>Summary!I38</f>
        <v>9538330.5364906155</v>
      </c>
      <c r="AP38" s="12">
        <v>1</v>
      </c>
    </row>
    <row r="39" spans="1:42" x14ac:dyDescent="0.3">
      <c r="A39">
        <v>35</v>
      </c>
      <c r="B39" t="str">
        <f>Summary!B39</f>
        <v>Yallourn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54273834.69451905</v>
      </c>
      <c r="H39" s="73">
        <f>SUMIFS(AM$5:AM39,$F$5:$F39,$F39,$D$5:$D39,$D39)</f>
        <v>-14768037.419630745</v>
      </c>
      <c r="I39" s="20">
        <f>SUMIFS(AN$5:AN39,$F$5:$F39,$F39,$D$5:$D39,$D39)</f>
        <v>38650032.275785632</v>
      </c>
      <c r="J39" s="73">
        <f t="shared" si="0"/>
        <v>38650032.275785632</v>
      </c>
      <c r="K39" s="73">
        <f t="shared" si="1"/>
        <v>92923866.970304683</v>
      </c>
      <c r="L39" s="73">
        <f t="shared" si="2"/>
        <v>78155829.550673932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29343703.760160632</v>
      </c>
      <c r="Q39" s="73">
        <f>P39/SUMIFS(FinParameters!$H$8:$H$39,FinParameters!$B$8:$B$39,Financials!$E39,FinParameters!$C$8:$C$39,Financials!$F39)</f>
        <v>16563755.783831669</v>
      </c>
      <c r="R39" s="73">
        <f t="shared" si="15"/>
        <v>-15203955.844882689</v>
      </c>
      <c r="S39" s="12">
        <f t="shared" si="4"/>
        <v>-0.34129639984861115</v>
      </c>
      <c r="T39" s="115">
        <f t="shared" si="5"/>
        <v>54273834.69451905</v>
      </c>
      <c r="U39" s="73">
        <f>T39/SUMIFS(FinParameters!$L$8:$L$39,FinParameters!$B$8:$B$39,Financials!$E39,FinParameters!$C$8:$C$39,Financials!$F39)</f>
        <v>46800157.560742281</v>
      </c>
      <c r="V39" s="73">
        <f t="shared" si="6"/>
        <v>46800157.560742281</v>
      </c>
      <c r="W39" s="12"/>
      <c r="X39" s="73">
        <f t="shared" si="7"/>
        <v>83617538.454679683</v>
      </c>
      <c r="Y39" s="73">
        <f t="shared" si="8"/>
        <v>63363913.344573952</v>
      </c>
      <c r="Z39" s="73">
        <f t="shared" si="8"/>
        <v>31596201.715859592</v>
      </c>
      <c r="AA39" s="12">
        <f t="shared" si="9"/>
        <v>0.70926737781489491</v>
      </c>
      <c r="AB39" s="115">
        <f t="shared" si="10"/>
        <v>-14768037.419630745</v>
      </c>
      <c r="AC39" s="73">
        <f>AB39/SUMIFS(FinParameters!$L$8:$L$39,FinParameters!$B$8:$B$39,Financials!$E39,FinParameters!$C$8:$C$39,Financials!$F39)</f>
        <v>-12734432.38333505</v>
      </c>
      <c r="AD39" s="73">
        <f t="shared" si="11"/>
        <v>-12734432.38333505</v>
      </c>
      <c r="AE39" s="12"/>
      <c r="AF39" s="73">
        <f t="shared" si="12"/>
        <v>68849501.035048932</v>
      </c>
      <c r="AG39" s="73">
        <f t="shared" si="13"/>
        <v>50629480.961238906</v>
      </c>
      <c r="AH39" s="73">
        <f t="shared" si="13"/>
        <v>18861769.332524542</v>
      </c>
      <c r="AI39" s="12">
        <f t="shared" si="14"/>
        <v>0.42340651562285814</v>
      </c>
      <c r="AL39" s="73">
        <f>Summary!G39</f>
        <v>5281558.5503313709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-3487827.2383497232</v>
      </c>
      <c r="AN39" s="20">
        <f>Summary!I39</f>
        <v>7955366.32689902</v>
      </c>
      <c r="AP39" s="12">
        <v>1</v>
      </c>
    </row>
    <row r="40" spans="1:42" x14ac:dyDescent="0.3">
      <c r="A40">
        <v>36</v>
      </c>
      <c r="B40" t="str">
        <f>Summary!B40</f>
        <v>Yallourn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32858836.523876451</v>
      </c>
      <c r="H40" s="73">
        <f>SUMIFS(AM$5:AM40,$F$5:$F40,$F40,$D$5:$D40,$D40)</f>
        <v>132.20129057676928</v>
      </c>
      <c r="I40" s="20">
        <f>SUMIFS(AN$5:AN40,$F$5:$F40,$F40,$D$5:$D40,$D40)</f>
        <v>33399329.634968996</v>
      </c>
      <c r="J40" s="73">
        <f t="shared" si="0"/>
        <v>33399329.634968996</v>
      </c>
      <c r="K40" s="73">
        <f t="shared" si="1"/>
        <v>66258166.158845447</v>
      </c>
      <c r="L40" s="73">
        <f t="shared" si="2"/>
        <v>66258298.360136025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24093001.119343996</v>
      </c>
      <c r="Q40" s="73">
        <f>P40/SUMIFS(FinParameters!$H$8:$H$39,FinParameters!$B$8:$B$39,Financials!$E40,FinParameters!$C$8:$C$39,Financials!$F40)</f>
        <v>13599871.028626157</v>
      </c>
      <c r="R40" s="73">
        <f t="shared" si="15"/>
        <v>-20454658.485699326</v>
      </c>
      <c r="S40" s="12">
        <f t="shared" si="4"/>
        <v>-0.45916348169688392</v>
      </c>
      <c r="T40" s="115">
        <f t="shared" si="5"/>
        <v>32858836.523876451</v>
      </c>
      <c r="U40" s="73">
        <f>T40/SUMIFS(FinParameters!$L$8:$L$39,FinParameters!$B$8:$B$39,Financials!$E40,FinParameters!$C$8:$C$39,Financials!$F40)</f>
        <v>28334071.753647227</v>
      </c>
      <c r="V40" s="73">
        <f t="shared" si="6"/>
        <v>28334071.753647227</v>
      </c>
      <c r="W40" s="12"/>
      <c r="X40" s="73">
        <f t="shared" si="7"/>
        <v>56951837.643220447</v>
      </c>
      <c r="Y40" s="73">
        <f t="shared" si="8"/>
        <v>41933942.782273382</v>
      </c>
      <c r="Z40" s="73">
        <f t="shared" si="8"/>
        <v>7879413.267947901</v>
      </c>
      <c r="AA40" s="12">
        <f t="shared" si="9"/>
        <v>0.17687603204761532</v>
      </c>
      <c r="AB40" s="115">
        <f t="shared" si="10"/>
        <v>132.20129057676928</v>
      </c>
      <c r="AC40" s="73">
        <f>AB40/SUMIFS(FinParameters!$L$8:$L$39,FinParameters!$B$8:$B$39,Financials!$E40,FinParameters!$C$8:$C$39,Financials!$F40)</f>
        <v>113.99675854028214</v>
      </c>
      <c r="AD40" s="73">
        <f t="shared" si="11"/>
        <v>113.99675854028214</v>
      </c>
      <c r="AE40" s="12"/>
      <c r="AF40" s="73">
        <f t="shared" si="12"/>
        <v>56951969.844511025</v>
      </c>
      <c r="AG40" s="73">
        <f t="shared" si="13"/>
        <v>41934056.779031925</v>
      </c>
      <c r="AH40" s="73">
        <f t="shared" si="13"/>
        <v>7879527.2647064412</v>
      </c>
      <c r="AI40" s="12">
        <f t="shared" si="14"/>
        <v>0.17687859103184819</v>
      </c>
      <c r="AL40" s="73">
        <f>Summary!G40</f>
        <v>1824170.1851069212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0</v>
      </c>
      <c r="AN40" s="20">
        <f>Summary!I40</f>
        <v>6867361.7375930594</v>
      </c>
      <c r="AP40" s="12">
        <v>1</v>
      </c>
    </row>
    <row r="41" spans="1:42" x14ac:dyDescent="0.3">
      <c r="A41">
        <v>37</v>
      </c>
      <c r="B41" t="str">
        <f>Summary!B41</f>
        <v>Yallourn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19075764.352044839</v>
      </c>
      <c r="H41" s="73">
        <f>SUMIFS(AM$5:AM41,$F$5:$F41,$F41,$D$5:$D41,$D41)</f>
        <v>13820473.70605197</v>
      </c>
      <c r="I41" s="20">
        <f>SUMIFS(AN$5:AN41,$F$5:$F41,$F41,$D$5:$D41,$D41)</f>
        <v>28935680.516426541</v>
      </c>
      <c r="J41" s="73">
        <f t="shared" si="0"/>
        <v>28935680.516426541</v>
      </c>
      <c r="K41" s="73">
        <f t="shared" si="1"/>
        <v>48011444.868471384</v>
      </c>
      <c r="L41" s="73">
        <f t="shared" si="2"/>
        <v>61831918.574523352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19629352.000801541</v>
      </c>
      <c r="Q41" s="73">
        <f>P41/SUMIFS(FinParameters!$H$8:$H$39,FinParameters!$B$8:$B$39,Financials!$E41,FinParameters!$C$8:$C$39,Financials!$F41)</f>
        <v>11080257.468301419</v>
      </c>
      <c r="R41" s="73">
        <f t="shared" si="15"/>
        <v>-24918307.604241781</v>
      </c>
      <c r="S41" s="12">
        <f t="shared" si="4"/>
        <v>-0.55936288965943193</v>
      </c>
      <c r="T41" s="115">
        <f t="shared" si="5"/>
        <v>19075764.352044839</v>
      </c>
      <c r="U41" s="73">
        <f>T41/SUMIFS(FinParameters!$L$8:$L$39,FinParameters!$B$8:$B$39,Financials!$E41,FinParameters!$C$8:$C$39,Financials!$F41)</f>
        <v>16448971.81656938</v>
      </c>
      <c r="V41" s="73">
        <f t="shared" si="6"/>
        <v>16448971.81656938</v>
      </c>
      <c r="W41" s="12"/>
      <c r="X41" s="73">
        <f t="shared" si="7"/>
        <v>38705116.352846384</v>
      </c>
      <c r="Y41" s="73">
        <f t="shared" si="8"/>
        <v>27529229.2848708</v>
      </c>
      <c r="Z41" s="73">
        <f t="shared" si="8"/>
        <v>-8469335.7876724005</v>
      </c>
      <c r="AA41" s="12">
        <f t="shared" si="9"/>
        <v>-0.19011853513205823</v>
      </c>
      <c r="AB41" s="115">
        <f t="shared" si="10"/>
        <v>13820473.70605197</v>
      </c>
      <c r="AC41" s="73">
        <f>AB41/SUMIFS(FinParameters!$L$8:$L$39,FinParameters!$B$8:$B$39,Financials!$E41,FinParameters!$C$8:$C$39,Financials!$F41)</f>
        <v>11917351.162818175</v>
      </c>
      <c r="AD41" s="73">
        <f t="shared" si="11"/>
        <v>11917351.162818175</v>
      </c>
      <c r="AE41" s="12"/>
      <c r="AF41" s="73">
        <f t="shared" si="12"/>
        <v>52525590.058898352</v>
      </c>
      <c r="AG41" s="73">
        <f t="shared" si="13"/>
        <v>39446580.447688974</v>
      </c>
      <c r="AH41" s="73">
        <f t="shared" si="13"/>
        <v>3448015.3751457743</v>
      </c>
      <c r="AI41" s="12">
        <f t="shared" si="14"/>
        <v>7.740059535597732E-2</v>
      </c>
      <c r="AL41" s="73">
        <f>Summary!G41</f>
        <v>-984787.43716549641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3308779.4301942769</v>
      </c>
      <c r="AN41" s="20">
        <f>Summary!I41</f>
        <v>5984979.902987862</v>
      </c>
      <c r="AP41" s="12">
        <v>1</v>
      </c>
    </row>
    <row r="42" spans="1:42" x14ac:dyDescent="0.3">
      <c r="A42">
        <v>38</v>
      </c>
      <c r="B42" t="str">
        <f>Summary!B42</f>
        <v>Yallourn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3241183.3816277073</v>
      </c>
      <c r="H42" s="73">
        <f>SUMIFS(AM$5:AM42,$F$5:$F42,$F42,$D$5:$D42,$D42)</f>
        <v>32585928.819811627</v>
      </c>
      <c r="I42" s="20">
        <f>SUMIFS(AN$5:AN42,$F$5:$F42,$F42,$D$5:$D42,$D42)</f>
        <v>23150802.932055146</v>
      </c>
      <c r="J42" s="73">
        <f t="shared" si="0"/>
        <v>23150802.932055146</v>
      </c>
      <c r="K42" s="73">
        <f t="shared" si="1"/>
        <v>26391986.313682854</v>
      </c>
      <c r="L42" s="73">
        <f t="shared" si="2"/>
        <v>58977915.133494481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13844474.416430146</v>
      </c>
      <c r="Q42" s="73">
        <f>P42/SUMIFS(FinParameters!$H$8:$H$39,FinParameters!$B$8:$B$39,Financials!$E42,FinParameters!$C$8:$C$39,Financials!$F42)</f>
        <v>7814844.8833712963</v>
      </c>
      <c r="R42" s="73">
        <f t="shared" si="15"/>
        <v>-30703185.188613176</v>
      </c>
      <c r="S42" s="12">
        <f t="shared" si="4"/>
        <v>-0.68922106033909836</v>
      </c>
      <c r="T42" s="115">
        <f t="shared" si="5"/>
        <v>3241183.3816277073</v>
      </c>
      <c r="U42" s="73">
        <f>T42/SUMIFS(FinParameters!$L$8:$L$39,FinParameters!$B$8:$B$39,Financials!$E42,FinParameters!$C$8:$C$39,Financials!$F42)</f>
        <v>2794862.2719808421</v>
      </c>
      <c r="V42" s="73">
        <f t="shared" si="6"/>
        <v>2794862.2719808421</v>
      </c>
      <c r="W42" s="12"/>
      <c r="X42" s="73">
        <f t="shared" si="7"/>
        <v>17085657.798057854</v>
      </c>
      <c r="Y42" s="73">
        <f t="shared" si="8"/>
        <v>10609707.155352138</v>
      </c>
      <c r="Z42" s="73">
        <f t="shared" si="8"/>
        <v>-27908322.916632336</v>
      </c>
      <c r="AA42" s="12">
        <f t="shared" si="9"/>
        <v>-0.6264823598830046</v>
      </c>
      <c r="AB42" s="115">
        <f t="shared" si="10"/>
        <v>32585928.819811627</v>
      </c>
      <c r="AC42" s="73">
        <f>AB42/SUMIFS(FinParameters!$L$8:$L$39,FinParameters!$B$8:$B$39,Financials!$E42,FinParameters!$C$8:$C$39,Financials!$F42)</f>
        <v>28098744.29573565</v>
      </c>
      <c r="AD42" s="73">
        <f t="shared" si="11"/>
        <v>28098744.29573565</v>
      </c>
      <c r="AE42" s="12"/>
      <c r="AF42" s="73">
        <f t="shared" si="12"/>
        <v>49671586.617869481</v>
      </c>
      <c r="AG42" s="73">
        <f t="shared" si="13"/>
        <v>38708451.451087788</v>
      </c>
      <c r="AH42" s="73">
        <f t="shared" si="13"/>
        <v>190421.37910331413</v>
      </c>
      <c r="AI42" s="12">
        <f t="shared" si="14"/>
        <v>4.2745540571957723E-3</v>
      </c>
      <c r="AL42" s="73">
        <f>Summary!G42</f>
        <v>-2798811.7937330152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7752741.8479983583</v>
      </c>
      <c r="AN42" s="20">
        <f>Summary!I42</f>
        <v>4795754.3068201374</v>
      </c>
      <c r="AP42" s="12">
        <v>1</v>
      </c>
    </row>
    <row r="43" spans="1:42" x14ac:dyDescent="0.3">
      <c r="A43">
        <v>39</v>
      </c>
      <c r="B43" t="str">
        <f>Summary!B43</f>
        <v>Yallourn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-19998020.453489393</v>
      </c>
      <c r="H43" s="73">
        <f>SUMIFS(AM$5:AM43,$F$5:$F43,$F43,$D$5:$D43,$D43)</f>
        <v>70316913.291017339</v>
      </c>
      <c r="I43" s="20">
        <f>SUMIFS(AN$5:AN43,$F$5:$F43,$F43,$D$5:$D43,$D43)</f>
        <v>13468136.524591323</v>
      </c>
      <c r="J43" s="73">
        <f t="shared" si="0"/>
        <v>13468136.524591323</v>
      </c>
      <c r="K43" s="73">
        <f t="shared" si="1"/>
        <v>-6529883.92889807</v>
      </c>
      <c r="L43" s="73">
        <f t="shared" si="2"/>
        <v>63787029.362119272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4161808.008966323</v>
      </c>
      <c r="Q43" s="73">
        <f>P43/SUMIFS(FinParameters!$H$8:$H$39,FinParameters!$B$8:$B$39,Financials!$E43,FinParameters!$C$8:$C$39,Financials!$F43)</f>
        <v>2349232.1229505055</v>
      </c>
      <c r="R43" s="73">
        <f t="shared" si="15"/>
        <v>-40385851.596076995</v>
      </c>
      <c r="S43" s="12">
        <f t="shared" si="4"/>
        <v>-0.90657628154060954</v>
      </c>
      <c r="T43" s="115">
        <f t="shared" si="5"/>
        <v>-19998020.453489393</v>
      </c>
      <c r="U43" s="73">
        <f>T43/SUMIFS(FinParameters!$L$8:$L$39,FinParameters!$B$8:$B$39,Financials!$E43,FinParameters!$C$8:$C$39,Financials!$F43)</f>
        <v>-17244230.362457972</v>
      </c>
      <c r="V43" s="73">
        <f t="shared" si="6"/>
        <v>-17244230.362457972</v>
      </c>
      <c r="W43" s="12"/>
      <c r="X43" s="73">
        <f t="shared" si="7"/>
        <v>-15836212.44452307</v>
      </c>
      <c r="Y43" s="73">
        <f t="shared" si="8"/>
        <v>-14894998.239507467</v>
      </c>
      <c r="Z43" s="73">
        <f t="shared" si="8"/>
        <v>-57630081.958534971</v>
      </c>
      <c r="AA43" s="12">
        <f t="shared" si="9"/>
        <v>-1.2936724952439604</v>
      </c>
      <c r="AB43" s="115">
        <f t="shared" si="10"/>
        <v>70316913.291017339</v>
      </c>
      <c r="AC43" s="73">
        <f>AB43/SUMIFS(FinParameters!$L$8:$L$39,FinParameters!$B$8:$B$39,Financials!$E43,FinParameters!$C$8:$C$39,Financials!$F43)</f>
        <v>60634053.954860806</v>
      </c>
      <c r="AD43" s="73">
        <f t="shared" si="11"/>
        <v>60634053.954860806</v>
      </c>
      <c r="AE43" s="12"/>
      <c r="AF43" s="73">
        <f t="shared" si="12"/>
        <v>54480700.846494272</v>
      </c>
      <c r="AG43" s="73">
        <f t="shared" si="13"/>
        <v>45739055.71535334</v>
      </c>
      <c r="AH43" s="73">
        <f t="shared" si="13"/>
        <v>3003971.9963258356</v>
      </c>
      <c r="AI43" s="12">
        <f t="shared" si="14"/>
        <v>6.743276802774506E-2</v>
      </c>
      <c r="AL43" s="73">
        <f>Summary!G43</f>
        <v>-6835634.0163198262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15594007.908452107</v>
      </c>
      <c r="AN43" s="20">
        <f>Summary!I43</f>
        <v>2505167.7417299682</v>
      </c>
      <c r="AP43" s="12">
        <v>1</v>
      </c>
    </row>
    <row r="44" spans="1:42" x14ac:dyDescent="0.3">
      <c r="A44">
        <v>40</v>
      </c>
      <c r="B44" t="str">
        <f>Summary!B44</f>
        <v>Yallourn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37584429.9425878</v>
      </c>
      <c r="H44" s="73">
        <f>SUMIFS(AM$5:AM44,$F$5:$F44,$F44,$D$5:$D44,$D44)</f>
        <v>-783806.28478015529</v>
      </c>
      <c r="I44" s="20">
        <f>SUMIFS(AN$5:AN44,$F$5:$F44,$F44,$D$5:$D44,$D44)</f>
        <v>34081251.547855161</v>
      </c>
      <c r="J44" s="73">
        <f t="shared" si="0"/>
        <v>34081251.547855161</v>
      </c>
      <c r="K44" s="73">
        <f t="shared" si="1"/>
        <v>71665681.490442961</v>
      </c>
      <c r="L44" s="73">
        <f t="shared" si="2"/>
        <v>70881875.205662817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24774923.032230161</v>
      </c>
      <c r="Q44" s="73">
        <f>P44/SUMIFS(FinParameters!$H$8:$H$39,FinParameters!$B$8:$B$39,Financials!$E44,FinParameters!$C$8:$C$39,Financials!$F44)</f>
        <v>13984798.170782799</v>
      </c>
      <c r="R44" s="73">
        <f t="shared" si="15"/>
        <v>-19772736.572813161</v>
      </c>
      <c r="S44" s="12">
        <f t="shared" si="4"/>
        <v>-0.44385578834257439</v>
      </c>
      <c r="T44" s="115">
        <f t="shared" si="5"/>
        <v>37584429.9425878</v>
      </c>
      <c r="U44" s="73">
        <f>T44/SUMIFS(FinParameters!$L$8:$L$39,FinParameters!$B$8:$B$39,Financials!$E44,FinParameters!$C$8:$C$39,Financials!$F44)</f>
        <v>32408936.148405608</v>
      </c>
      <c r="V44" s="73">
        <f t="shared" si="6"/>
        <v>32408936.148405608</v>
      </c>
      <c r="W44" s="12"/>
      <c r="X44" s="73">
        <f t="shared" si="7"/>
        <v>62359352.974817961</v>
      </c>
      <c r="Y44" s="73">
        <f t="shared" si="8"/>
        <v>46393734.319188409</v>
      </c>
      <c r="Z44" s="73">
        <f t="shared" si="8"/>
        <v>12636199.575592447</v>
      </c>
      <c r="AA44" s="12">
        <f t="shared" si="9"/>
        <v>0.28365574505202246</v>
      </c>
      <c r="AB44" s="115">
        <f t="shared" si="10"/>
        <v>-783806.28478015529</v>
      </c>
      <c r="AC44" s="73">
        <f>AB44/SUMIFS(FinParameters!$L$8:$L$39,FinParameters!$B$8:$B$39,Financials!$E44,FinParameters!$C$8:$C$39,Financials!$F44)</f>
        <v>-675873.70288607467</v>
      </c>
      <c r="AD44" s="73">
        <f t="shared" si="11"/>
        <v>-675873.70288607467</v>
      </c>
      <c r="AE44" s="12"/>
      <c r="AF44" s="73">
        <f t="shared" si="12"/>
        <v>61575546.690037809</v>
      </c>
      <c r="AG44" s="73">
        <f t="shared" si="13"/>
        <v>45717860.616302334</v>
      </c>
      <c r="AH44" s="73">
        <f t="shared" si="13"/>
        <v>11960325.872706372</v>
      </c>
      <c r="AI44" s="12">
        <f t="shared" si="14"/>
        <v>0.26848382111980407</v>
      </c>
      <c r="AL44" s="73">
        <f>Summary!G44</f>
        <v>2428579.257770156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-171686.45375755266</v>
      </c>
      <c r="AN44" s="20">
        <f>Summary!I44</f>
        <v>6996635.5304223755</v>
      </c>
      <c r="AP44" s="12">
        <v>1</v>
      </c>
    </row>
    <row r="45" spans="1:42" x14ac:dyDescent="0.3">
      <c r="A45">
        <v>41</v>
      </c>
      <c r="B45" t="str">
        <f>Summary!B45</f>
        <v>Yallourn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148690072.06278765</v>
      </c>
      <c r="H45" s="73">
        <f>SUMIFS(AM$5:AM45,$F$5:$F45,$F45,$D$5:$D45,$D45)</f>
        <v>-110710118.49975416</v>
      </c>
      <c r="I45" s="20">
        <f>SUMIFS(AN$5:AN45,$F$5:$F45,$F45,$D$5:$D45,$D45)</f>
        <v>77160666.936148375</v>
      </c>
      <c r="J45" s="73">
        <f t="shared" si="0"/>
        <v>77160666.936148375</v>
      </c>
      <c r="K45" s="73">
        <f t="shared" si="1"/>
        <v>225850738.99893603</v>
      </c>
      <c r="L45" s="73">
        <f t="shared" si="2"/>
        <v>115140620.49918187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66122930.20763275</v>
      </c>
      <c r="Q45" s="73">
        <f>P45/SUMIFS(FinParameters!$H$8:$H$39,FinParameters!$B$8:$B$39,Financials!$E45,FinParameters!$C$8:$C$39,Financials!$F45)</f>
        <v>33931518.437249154</v>
      </c>
      <c r="R45" s="73">
        <f t="shared" si="15"/>
        <v>17090482.40608466</v>
      </c>
      <c r="S45" s="12">
        <f t="shared" si="4"/>
        <v>0.34855454239722999</v>
      </c>
      <c r="T45" s="115">
        <f t="shared" si="5"/>
        <v>148690072.06278765</v>
      </c>
      <c r="U45" s="73">
        <f>T45/SUMIFS(FinParameters!$L$8:$L$39,FinParameters!$B$8:$B$39,Financials!$E45,FinParameters!$C$8:$C$39,Financials!$F45)</f>
        <v>125087788.42847161</v>
      </c>
      <c r="V45" s="73">
        <f t="shared" si="6"/>
        <v>125087788.42847161</v>
      </c>
      <c r="W45" s="12"/>
      <c r="X45" s="73">
        <f t="shared" si="7"/>
        <v>214813002.2704204</v>
      </c>
      <c r="Y45" s="73">
        <f t="shared" si="8"/>
        <v>159019306.86572075</v>
      </c>
      <c r="Z45" s="73">
        <f t="shared" si="8"/>
        <v>142178270.83455628</v>
      </c>
      <c r="AA45" s="12">
        <f t="shared" si="9"/>
        <v>2.8996771976386482</v>
      </c>
      <c r="AB45" s="115">
        <f t="shared" si="10"/>
        <v>-110710118.49975416</v>
      </c>
      <c r="AC45" s="73">
        <f>AB45/SUMIFS(FinParameters!$L$8:$L$39,FinParameters!$B$8:$B$39,Financials!$E45,FinParameters!$C$8:$C$39,Financials!$F45)</f>
        <v>-93136573.865808889</v>
      </c>
      <c r="AD45" s="73">
        <f t="shared" si="11"/>
        <v>-93136573.865808889</v>
      </c>
      <c r="AE45" s="12"/>
      <c r="AF45" s="73">
        <f t="shared" si="12"/>
        <v>104102883.77066624</v>
      </c>
      <c r="AG45" s="73">
        <f t="shared" si="13"/>
        <v>65882732.99991186</v>
      </c>
      <c r="AH45" s="73">
        <f t="shared" si="13"/>
        <v>49041696.968747392</v>
      </c>
      <c r="AI45" s="12">
        <f t="shared" si="14"/>
        <v>1.0001886336010948</v>
      </c>
      <c r="AL45" s="73">
        <f>Summary!G45</f>
        <v>21561224.723636165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-23881837.907561772</v>
      </c>
      <c r="AN45" s="20">
        <f>Summary!I45</f>
        <v>13789461.977874728</v>
      </c>
      <c r="AP45" s="12">
        <v>1</v>
      </c>
    </row>
    <row r="46" spans="1:42" x14ac:dyDescent="0.3">
      <c r="A46">
        <v>42</v>
      </c>
      <c r="B46" t="str">
        <f>Summary!B46</f>
        <v>Yallourn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95275917.567759112</v>
      </c>
      <c r="H46" s="73">
        <f>SUMIFS(AM$5:AM46,$F$5:$F46,$F46,$D$5:$D46,$D46)</f>
        <v>-46003996.823929124</v>
      </c>
      <c r="I46" s="20">
        <f>SUMIFS(AN$5:AN46,$F$5:$F46,$F46,$D$5:$D46,$D46)</f>
        <v>57053241.180821069</v>
      </c>
      <c r="J46" s="73">
        <f t="shared" si="0"/>
        <v>57053241.180821069</v>
      </c>
      <c r="K46" s="73">
        <f t="shared" si="1"/>
        <v>152329158.74858019</v>
      </c>
      <c r="L46" s="73">
        <f t="shared" si="2"/>
        <v>106325161.92465106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46015504.452305444</v>
      </c>
      <c r="Q46" s="73">
        <f>P46/SUMIFS(FinParameters!$H$8:$H$39,FinParameters!$B$8:$B$39,Financials!$E46,FinParameters!$C$8:$C$39,Financials!$F46)</f>
        <v>23613229.674181752</v>
      </c>
      <c r="R46" s="73">
        <f t="shared" si="15"/>
        <v>-3016943.3492426462</v>
      </c>
      <c r="S46" s="12">
        <f t="shared" si="4"/>
        <v>-6.1529527578417016E-2</v>
      </c>
      <c r="T46" s="115">
        <f t="shared" si="5"/>
        <v>95275917.567759112</v>
      </c>
      <c r="U46" s="73">
        <f>T46/SUMIFS(FinParameters!$L$8:$L$39,FinParameters!$B$8:$B$39,Financials!$E46,FinParameters!$C$8:$C$39,Financials!$F46)</f>
        <v>80152317.190429345</v>
      </c>
      <c r="V46" s="73">
        <f t="shared" si="6"/>
        <v>80152317.190429345</v>
      </c>
      <c r="W46" s="12"/>
      <c r="X46" s="73">
        <f t="shared" si="7"/>
        <v>141291422.02006456</v>
      </c>
      <c r="Y46" s="73">
        <f t="shared" si="8"/>
        <v>103765546.86461109</v>
      </c>
      <c r="Z46" s="73">
        <f t="shared" si="8"/>
        <v>77135373.841186702</v>
      </c>
      <c r="AA46" s="12">
        <f t="shared" si="9"/>
        <v>1.5731495631909145</v>
      </c>
      <c r="AB46" s="115">
        <f t="shared" si="10"/>
        <v>-46003996.823929124</v>
      </c>
      <c r="AC46" s="73">
        <f>AB46/SUMIFS(FinParameters!$L$8:$L$39,FinParameters!$B$8:$B$39,Financials!$E46,FinParameters!$C$8:$C$39,Financials!$F46)</f>
        <v>-38701563.20285961</v>
      </c>
      <c r="AD46" s="73">
        <f t="shared" si="11"/>
        <v>-38701563.20285961</v>
      </c>
      <c r="AE46" s="12"/>
      <c r="AF46" s="73">
        <f t="shared" si="12"/>
        <v>95287425.196135432</v>
      </c>
      <c r="AG46" s="73">
        <f t="shared" si="13"/>
        <v>65063983.661751479</v>
      </c>
      <c r="AH46" s="73">
        <f t="shared" si="13"/>
        <v>38433810.638327092</v>
      </c>
      <c r="AI46" s="12">
        <f t="shared" si="14"/>
        <v>0.78384442061474291</v>
      </c>
      <c r="AL46" s="73">
        <f>Summary!G46</f>
        <v>11967219.208078902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-9468149.9503015634</v>
      </c>
      <c r="AN46" s="20">
        <f>Summary!I46</f>
        <v>9844425.4981834386</v>
      </c>
      <c r="AP46" s="12">
        <v>1</v>
      </c>
    </row>
    <row r="47" spans="1:42" x14ac:dyDescent="0.3">
      <c r="A47">
        <v>43</v>
      </c>
      <c r="B47" t="str">
        <f>Summary!B47</f>
        <v>Yallourn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60992160.447748303</v>
      </c>
      <c r="H47" s="73">
        <f>SUMIFS(AM$5:AM47,$F$5:$F47,$F47,$D$5:$D47,$D47)</f>
        <v>-18594566.107279956</v>
      </c>
      <c r="I47" s="20">
        <f>SUMIFS(AN$5:AN47,$F$5:$F47,$F47,$D$5:$D47,$D47)</f>
        <v>46733553.359464347</v>
      </c>
      <c r="J47" s="73">
        <f t="shared" si="0"/>
        <v>46733553.359464347</v>
      </c>
      <c r="K47" s="73">
        <f t="shared" si="1"/>
        <v>107725713.80721265</v>
      </c>
      <c r="L47" s="73">
        <f t="shared" si="2"/>
        <v>89131147.699932694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35695816.630948722</v>
      </c>
      <c r="Q47" s="73">
        <f>P47/SUMIFS(FinParameters!$H$8:$H$39,FinParameters!$B$8:$B$39,Financials!$E47,FinParameters!$C$8:$C$39,Financials!$F47)</f>
        <v>18317598.091045998</v>
      </c>
      <c r="R47" s="73">
        <f t="shared" si="15"/>
        <v>-13336631.170599367</v>
      </c>
      <c r="S47" s="12">
        <f t="shared" si="4"/>
        <v>-0.27199603055873323</v>
      </c>
      <c r="T47" s="115">
        <f t="shared" si="5"/>
        <v>60992160.447748303</v>
      </c>
      <c r="U47" s="73">
        <f>T47/SUMIFS(FinParameters!$L$8:$L$39,FinParameters!$B$8:$B$39,Financials!$E47,FinParameters!$C$8:$C$39,Financials!$F47)</f>
        <v>51310584.197320603</v>
      </c>
      <c r="V47" s="73">
        <f t="shared" si="6"/>
        <v>51310584.197320603</v>
      </c>
      <c r="W47" s="12"/>
      <c r="X47" s="73">
        <f t="shared" si="7"/>
        <v>96687977.078697026</v>
      </c>
      <c r="Y47" s="73">
        <f t="shared" si="8"/>
        <v>69628182.288366601</v>
      </c>
      <c r="Z47" s="73">
        <f t="shared" si="8"/>
        <v>37973953.026721239</v>
      </c>
      <c r="AA47" s="12">
        <f t="shared" si="9"/>
        <v>0.77446578193312821</v>
      </c>
      <c r="AB47" s="115">
        <f t="shared" si="10"/>
        <v>-18594566.107279956</v>
      </c>
      <c r="AC47" s="73">
        <f>AB47/SUMIFS(FinParameters!$L$8:$L$39,FinParameters!$B$8:$B$39,Financials!$E47,FinParameters!$C$8:$C$39,Financials!$F47)</f>
        <v>-15642962.027515052</v>
      </c>
      <c r="AD47" s="73">
        <f t="shared" si="11"/>
        <v>-15642962.027515052</v>
      </c>
      <c r="AE47" s="12"/>
      <c r="AF47" s="73">
        <f t="shared" si="12"/>
        <v>78093410.971417069</v>
      </c>
      <c r="AG47" s="73">
        <f t="shared" si="13"/>
        <v>53985220.260851547</v>
      </c>
      <c r="AH47" s="73">
        <f t="shared" si="13"/>
        <v>22330990.999206185</v>
      </c>
      <c r="AI47" s="12">
        <f t="shared" si="14"/>
        <v>0.45543292249221817</v>
      </c>
      <c r="AL47" s="73">
        <f>Summary!G47</f>
        <v>6718325.7532292493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-3826528.68764921</v>
      </c>
      <c r="AN47" s="20">
        <f>Summary!I47</f>
        <v>8083521.0836787187</v>
      </c>
      <c r="AP47" s="12">
        <v>1</v>
      </c>
    </row>
    <row r="48" spans="1:42" x14ac:dyDescent="0.3">
      <c r="A48">
        <v>44</v>
      </c>
      <c r="B48" t="str">
        <f>Summary!B48</f>
        <v>Yallourn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36070652.603821658</v>
      </c>
      <c r="H48" s="73">
        <f>SUMIFS(AM$5:AM48,$F$5:$F48,$F48,$D$5:$D48,$D48)</f>
        <v>132.2012905736571</v>
      </c>
      <c r="I48" s="20">
        <f>SUMIFS(AN$5:AN48,$F$5:$F48,$F48,$D$5:$D48,$D48)</f>
        <v>40412268.924415864</v>
      </c>
      <c r="J48" s="73">
        <f t="shared" si="0"/>
        <v>40412268.924415864</v>
      </c>
      <c r="K48" s="73">
        <f t="shared" si="1"/>
        <v>76482921.528237522</v>
      </c>
      <c r="L48" s="73">
        <f t="shared" si="2"/>
        <v>76483053.729528099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29374532.195900239</v>
      </c>
      <c r="Q48" s="73">
        <f>P48/SUMIFS(FinParameters!$H$8:$H$39,FinParameters!$B$8:$B$39,Financials!$E48,FinParameters!$C$8:$C$39,Financials!$F48)</f>
        <v>15073779.665555466</v>
      </c>
      <c r="R48" s="73">
        <f t="shared" si="15"/>
        <v>-19657915.605647851</v>
      </c>
      <c r="S48" s="12">
        <f t="shared" si="4"/>
        <v>-0.40091646424038396</v>
      </c>
      <c r="T48" s="115">
        <f t="shared" si="5"/>
        <v>36070652.603821658</v>
      </c>
      <c r="U48" s="73">
        <f>T48/SUMIFS(FinParameters!$L$8:$L$39,FinParameters!$B$8:$B$39,Financials!$E48,FinParameters!$C$8:$C$39,Financials!$F48)</f>
        <v>30344986.042366374</v>
      </c>
      <c r="V48" s="73">
        <f t="shared" si="6"/>
        <v>30344986.042366374</v>
      </c>
      <c r="W48" s="12"/>
      <c r="X48" s="73">
        <f t="shared" si="7"/>
        <v>65445184.799721897</v>
      </c>
      <c r="Y48" s="73">
        <f t="shared" si="8"/>
        <v>45418765.70792184</v>
      </c>
      <c r="Z48" s="73">
        <f t="shared" si="8"/>
        <v>10687070.436718524</v>
      </c>
      <c r="AA48" s="12">
        <f t="shared" si="9"/>
        <v>0.21795914574717809</v>
      </c>
      <c r="AB48" s="115">
        <f t="shared" si="10"/>
        <v>132.2012905736571</v>
      </c>
      <c r="AC48" s="73">
        <f>AB48/SUMIFS(FinParameters!$L$8:$L$39,FinParameters!$B$8:$B$39,Financials!$E48,FinParameters!$C$8:$C$39,Financials!$F48)</f>
        <v>111.21634979277906</v>
      </c>
      <c r="AD48" s="73">
        <f t="shared" si="11"/>
        <v>111.21634979277906</v>
      </c>
      <c r="AE48" s="12"/>
      <c r="AF48" s="73">
        <f t="shared" si="12"/>
        <v>65445317.001012467</v>
      </c>
      <c r="AG48" s="73">
        <f t="shared" si="13"/>
        <v>45418876.924271636</v>
      </c>
      <c r="AH48" s="73">
        <f t="shared" si="13"/>
        <v>10687181.653068317</v>
      </c>
      <c r="AI48" s="12">
        <f t="shared" si="14"/>
        <v>0.2179614139665875</v>
      </c>
      <c r="AL48" s="73">
        <f>Summary!G48</f>
        <v>3211816.0799452071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-3.1121771826292388E-9</v>
      </c>
      <c r="AN48" s="20">
        <f>Summary!I48</f>
        <v>7012939.2894468689</v>
      </c>
      <c r="AP48" s="12">
        <v>1</v>
      </c>
    </row>
    <row r="49" spans="1:42" x14ac:dyDescent="0.3">
      <c r="A49">
        <v>45</v>
      </c>
      <c r="B49" t="str">
        <f>Summary!B49</f>
        <v>Yallourn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19652155.608387742</v>
      </c>
      <c r="H49" s="73">
        <f>SUMIFS(AM$5:AM49,$F$5:$F49,$F49,$D$5:$D49,$D49)</f>
        <v>17512186.250119906</v>
      </c>
      <c r="I49" s="20">
        <f>SUMIFS(AN$5:AN49,$F$5:$F49,$F49,$D$5:$D49,$D49)</f>
        <v>35019347.128302306</v>
      </c>
      <c r="J49" s="73">
        <f t="shared" si="0"/>
        <v>35019347.128302306</v>
      </c>
      <c r="K49" s="73">
        <f t="shared" si="1"/>
        <v>54671502.736690044</v>
      </c>
      <c r="L49" s="73">
        <f t="shared" si="2"/>
        <v>72183688.986809954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23981610.399786681</v>
      </c>
      <c r="Q49" s="73">
        <f>P49/SUMIFS(FinParameters!$H$8:$H$39,FinParameters!$B$8:$B$39,Financials!$E49,FinParameters!$C$8:$C$39,Financials!$F49)</f>
        <v>12306358.064896472</v>
      </c>
      <c r="R49" s="73">
        <f t="shared" si="15"/>
        <v>-25050837.401761409</v>
      </c>
      <c r="S49" s="12">
        <f t="shared" si="4"/>
        <v>-0.51090325947321935</v>
      </c>
      <c r="T49" s="115">
        <f t="shared" si="5"/>
        <v>19652155.608387742</v>
      </c>
      <c r="U49" s="73">
        <f>T49/SUMIFS(FinParameters!$L$8:$L$39,FinParameters!$B$8:$B$39,Financials!$E49,FinParameters!$C$8:$C$39,Financials!$F49)</f>
        <v>16532675.30778625</v>
      </c>
      <c r="V49" s="73">
        <f t="shared" si="6"/>
        <v>16532675.30778625</v>
      </c>
      <c r="W49" s="12"/>
      <c r="X49" s="73">
        <f t="shared" si="7"/>
        <v>43633766.008174419</v>
      </c>
      <c r="Y49" s="73">
        <f t="shared" si="8"/>
        <v>28839033.37268272</v>
      </c>
      <c r="Z49" s="73">
        <f t="shared" si="8"/>
        <v>-8518162.0939751584</v>
      </c>
      <c r="AA49" s="12">
        <f t="shared" si="9"/>
        <v>-0.17372500203235247</v>
      </c>
      <c r="AB49" s="115">
        <f t="shared" si="10"/>
        <v>17512186.250119906</v>
      </c>
      <c r="AC49" s="73">
        <f>AB49/SUMIFS(FinParameters!$L$8:$L$39,FinParameters!$B$8:$B$39,Financials!$E49,FinParameters!$C$8:$C$39,Financials!$F49)</f>
        <v>14732393.482531745</v>
      </c>
      <c r="AD49" s="73">
        <f t="shared" si="11"/>
        <v>14732393.482531745</v>
      </c>
      <c r="AE49" s="12"/>
      <c r="AF49" s="73">
        <f t="shared" si="12"/>
        <v>61145952.258294329</v>
      </c>
      <c r="AG49" s="73">
        <f t="shared" si="13"/>
        <v>43571426.855214462</v>
      </c>
      <c r="AH49" s="73">
        <f t="shared" si="13"/>
        <v>6214231.3885565866</v>
      </c>
      <c r="AI49" s="12">
        <f t="shared" si="14"/>
        <v>0.12673712341892068</v>
      </c>
      <c r="AL49" s="73">
        <f>Summary!G49</f>
        <v>576391.25634290406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3691712.5440679365</v>
      </c>
      <c r="AN49" s="20">
        <f>Summary!I49</f>
        <v>6083666.6118757678</v>
      </c>
      <c r="AP49" s="12">
        <v>1</v>
      </c>
    </row>
    <row r="50" spans="1:42" x14ac:dyDescent="0.3">
      <c r="A50">
        <v>46</v>
      </c>
      <c r="B50" t="str">
        <f>Summary!B50</f>
        <v>Yallourn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1047252.0324133071</v>
      </c>
      <c r="H50" s="73">
        <f>SUMIFS(AM$5:AM50,$F$5:$F50,$F50,$D$5:$D50,$D50)</f>
        <v>41027100.272764809</v>
      </c>
      <c r="I50" s="20">
        <f>SUMIFS(AN$5:AN50,$F$5:$F50,$F50,$D$5:$D50,$D50)</f>
        <v>27996624.102456842</v>
      </c>
      <c r="J50" s="73">
        <f t="shared" si="0"/>
        <v>27996624.102456842</v>
      </c>
      <c r="K50" s="73">
        <f t="shared" si="1"/>
        <v>29043876.134870149</v>
      </c>
      <c r="L50" s="73">
        <f t="shared" si="2"/>
        <v>70070976.407634959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16958887.373941217</v>
      </c>
      <c r="Q50" s="73">
        <f>P50/SUMIFS(FinParameters!$H$8:$H$39,FinParameters!$B$8:$B$39,Financials!$E50,FinParameters!$C$8:$C$39,Financials!$F50)</f>
        <v>8702590.7320981603</v>
      </c>
      <c r="R50" s="73">
        <f t="shared" si="15"/>
        <v>-32073560.427606877</v>
      </c>
      <c r="S50" s="12">
        <f t="shared" si="4"/>
        <v>-0.65412929326759461</v>
      </c>
      <c r="T50" s="115">
        <f t="shared" si="5"/>
        <v>1047252.0324133071</v>
      </c>
      <c r="U50" s="73">
        <f>T50/SUMIFS(FinParameters!$L$8:$L$39,FinParameters!$B$8:$B$39,Financials!$E50,FinParameters!$C$8:$C$39,Financials!$F50)</f>
        <v>881016.72723976942</v>
      </c>
      <c r="V50" s="73">
        <f t="shared" si="6"/>
        <v>881016.72723976942</v>
      </c>
      <c r="W50" s="12"/>
      <c r="X50" s="73">
        <f t="shared" si="7"/>
        <v>18006139.406354524</v>
      </c>
      <c r="Y50" s="73">
        <f t="shared" si="8"/>
        <v>9583607.4593379293</v>
      </c>
      <c r="Z50" s="73">
        <f t="shared" si="8"/>
        <v>-31192543.700367108</v>
      </c>
      <c r="AA50" s="12">
        <f t="shared" si="9"/>
        <v>-0.63616125849181593</v>
      </c>
      <c r="AB50" s="115">
        <f t="shared" si="10"/>
        <v>41027100.272764809</v>
      </c>
      <c r="AC50" s="73">
        <f>AB50/SUMIFS(FinParameters!$L$8:$L$39,FinParameters!$B$8:$B$39,Financials!$E50,FinParameters!$C$8:$C$39,Financials!$F50)</f>
        <v>34514673.1557585</v>
      </c>
      <c r="AD50" s="73">
        <f t="shared" si="11"/>
        <v>34514673.1557585</v>
      </c>
      <c r="AE50" s="12"/>
      <c r="AF50" s="73">
        <f t="shared" si="12"/>
        <v>59033239.679119334</v>
      </c>
      <c r="AG50" s="73">
        <f t="shared" si="13"/>
        <v>44098280.615096428</v>
      </c>
      <c r="AH50" s="73">
        <f t="shared" si="13"/>
        <v>3322129.4553913921</v>
      </c>
      <c r="AI50" s="12">
        <f t="shared" si="14"/>
        <v>6.775369381592454E-2</v>
      </c>
      <c r="AL50" s="73">
        <f>Summary!G50</f>
        <v>-2193931.3492144002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8441171.4529531803</v>
      </c>
      <c r="AN50" s="20">
        <f>Summary!I50</f>
        <v>4845821.1704016961</v>
      </c>
      <c r="AP50" s="12">
        <v>1</v>
      </c>
    </row>
    <row r="51" spans="1:42" x14ac:dyDescent="0.3">
      <c r="A51">
        <v>47</v>
      </c>
      <c r="B51" t="str">
        <f>Summary!B51</f>
        <v>Yallourn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-26934568.240374625</v>
      </c>
      <c r="H51" s="73">
        <f>SUMIFS(AM$5:AM51,$F$5:$F51,$F51,$D$5:$D51,$D51)</f>
        <v>90766302.586938858</v>
      </c>
      <c r="I51" s="20">
        <f>SUMIFS(AN$5:AN51,$F$5:$F51,$F51,$D$5:$D51,$D51)</f>
        <v>16577431.320648706</v>
      </c>
      <c r="J51" s="73">
        <f t="shared" si="0"/>
        <v>16577431.320648706</v>
      </c>
      <c r="K51" s="73">
        <f t="shared" si="1"/>
        <v>-10357136.919725919</v>
      </c>
      <c r="L51" s="73">
        <f t="shared" si="2"/>
        <v>80409165.667212933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5539694.5921330806</v>
      </c>
      <c r="Q51" s="73">
        <f>P51/SUMIFS(FinParameters!$H$8:$H$39,FinParameters!$B$8:$B$39,Financials!$E51,FinParameters!$C$8:$C$39,Financials!$F51)</f>
        <v>2842739.2524718321</v>
      </c>
      <c r="R51" s="73">
        <f t="shared" si="15"/>
        <v>-43492753.209415019</v>
      </c>
      <c r="S51" s="12">
        <f t="shared" si="4"/>
        <v>-0.88701982380006383</v>
      </c>
      <c r="T51" s="115">
        <f t="shared" si="5"/>
        <v>-26934568.240374625</v>
      </c>
      <c r="U51" s="73">
        <f>T51/SUMIFS(FinParameters!$L$8:$L$39,FinParameters!$B$8:$B$39,Financials!$E51,FinParameters!$C$8:$C$39,Financials!$F51)</f>
        <v>-22659115.882609159</v>
      </c>
      <c r="V51" s="73">
        <f t="shared" si="6"/>
        <v>-22659115.882609159</v>
      </c>
      <c r="W51" s="12"/>
      <c r="X51" s="73">
        <f t="shared" si="7"/>
        <v>-21394873.648241542</v>
      </c>
      <c r="Y51" s="73">
        <f t="shared" si="8"/>
        <v>-19816376.630137328</v>
      </c>
      <c r="Z51" s="73">
        <f t="shared" si="8"/>
        <v>-66151869.092024177</v>
      </c>
      <c r="AA51" s="12">
        <f t="shared" si="9"/>
        <v>-1.3491447410450428</v>
      </c>
      <c r="AB51" s="115">
        <f t="shared" si="10"/>
        <v>90766302.586938858</v>
      </c>
      <c r="AC51" s="73">
        <f>AB51/SUMIFS(FinParameters!$L$8:$L$39,FinParameters!$B$8:$B$39,Financials!$E51,FinParameters!$C$8:$C$39,Financials!$F51)</f>
        <v>76358534.883453891</v>
      </c>
      <c r="AD51" s="73">
        <f t="shared" si="11"/>
        <v>76358534.883453891</v>
      </c>
      <c r="AE51" s="12"/>
      <c r="AF51" s="73">
        <f t="shared" si="12"/>
        <v>69371428.938697308</v>
      </c>
      <c r="AG51" s="73">
        <f t="shared" si="13"/>
        <v>56542158.253316566</v>
      </c>
      <c r="AH51" s="73">
        <f t="shared" si="13"/>
        <v>10206665.791429713</v>
      </c>
      <c r="AI51" s="12">
        <f t="shared" si="14"/>
        <v>0.20816145734228386</v>
      </c>
      <c r="AL51" s="73">
        <f>Summary!G51</f>
        <v>-6936547.7868852317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20449389.295921519</v>
      </c>
      <c r="AN51" s="20">
        <f>Summary!I51</f>
        <v>3109294.7960573821</v>
      </c>
      <c r="AP51" s="12">
        <v>1</v>
      </c>
    </row>
    <row r="52" spans="1:42" x14ac:dyDescent="0.3">
      <c r="A52">
        <v>48</v>
      </c>
      <c r="B52" t="str">
        <f>Summary!B52</f>
        <v>Yallourn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41444227.283441879</v>
      </c>
      <c r="H52" s="73">
        <f>SUMIFS(AM$5:AM52,$F$5:$F52,$F52,$D$5:$D52,$D52)</f>
        <v>-979022.51393510168</v>
      </c>
      <c r="I52" s="20">
        <f>SUMIFS(AN$5:AN52,$F$5:$F52,$F52,$D$5:$D52,$D52)</f>
        <v>41224948.494186521</v>
      </c>
      <c r="J52" s="73">
        <f t="shared" si="0"/>
        <v>41224948.494186521</v>
      </c>
      <c r="K52" s="73">
        <f t="shared" si="1"/>
        <v>82669175.777628392</v>
      </c>
      <c r="L52" s="73">
        <f t="shared" si="2"/>
        <v>81690153.263693303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30187211.765670896</v>
      </c>
      <c r="Q52" s="73">
        <f>P52/SUMIFS(FinParameters!$H$8:$H$39,FinParameters!$B$8:$B$39,Financials!$E52,FinParameters!$C$8:$C$39,Financials!$F52)</f>
        <v>15490812.784303516</v>
      </c>
      <c r="R52" s="73">
        <f t="shared" si="15"/>
        <v>-18845236.035877194</v>
      </c>
      <c r="S52" s="12">
        <f t="shared" si="4"/>
        <v>-0.38434214241456238</v>
      </c>
      <c r="T52" s="115">
        <f t="shared" si="5"/>
        <v>41444227.283441879</v>
      </c>
      <c r="U52" s="73">
        <f>T52/SUMIFS(FinParameters!$L$8:$L$39,FinParameters!$B$8:$B$39,Financials!$E52,FinParameters!$C$8:$C$39,Financials!$F52)</f>
        <v>34865587.60845539</v>
      </c>
      <c r="V52" s="73">
        <f t="shared" si="6"/>
        <v>34865587.60845539</v>
      </c>
      <c r="W52" s="12"/>
      <c r="X52" s="73">
        <f t="shared" si="7"/>
        <v>71631439.049112767</v>
      </c>
      <c r="Y52" s="73">
        <f t="shared" si="8"/>
        <v>50356400.392758906</v>
      </c>
      <c r="Z52" s="73">
        <f t="shared" si="8"/>
        <v>16020351.572578195</v>
      </c>
      <c r="AA52" s="12">
        <f t="shared" si="9"/>
        <v>0.32672959011588215</v>
      </c>
      <c r="AB52" s="115">
        <f t="shared" si="10"/>
        <v>-979022.51393510168</v>
      </c>
      <c r="AC52" s="73">
        <f>AB52/SUMIFS(FinParameters!$L$8:$L$39,FinParameters!$B$8:$B$39,Financials!$E52,FinParameters!$C$8:$C$39,Financials!$F52)</f>
        <v>-823617.60533757345</v>
      </c>
      <c r="AD52" s="73">
        <f t="shared" si="11"/>
        <v>-823617.60533757345</v>
      </c>
      <c r="AE52" s="12"/>
      <c r="AF52" s="73">
        <f t="shared" si="12"/>
        <v>70652416.535177663</v>
      </c>
      <c r="AG52" s="73">
        <f t="shared" si="13"/>
        <v>49532782.787421331</v>
      </c>
      <c r="AH52" s="73">
        <f t="shared" si="13"/>
        <v>15196733.967240622</v>
      </c>
      <c r="AI52" s="12">
        <f t="shared" si="14"/>
        <v>0.30993219079633261</v>
      </c>
      <c r="AL52" s="73">
        <f>Summary!G52</f>
        <v>3859797.340854079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-195216.22915494634</v>
      </c>
      <c r="AN52" s="20">
        <f>Summary!I52</f>
        <v>7143696.9463313567</v>
      </c>
      <c r="AP52" s="12">
        <v>1</v>
      </c>
    </row>
    <row r="53" spans="1:42" x14ac:dyDescent="0.3">
      <c r="A53">
        <v>49</v>
      </c>
      <c r="B53" t="str">
        <f>Summary!B53</f>
        <v>Yallourn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168673005.46522546</v>
      </c>
      <c r="H53" s="73">
        <f>SUMIFS(AM$5:AM53,$F$5:$F53,$F53,$D$5:$D53,$D53)</f>
        <v>-130997094.86694753</v>
      </c>
      <c r="I53" s="20">
        <f>SUMIFS(AN$5:AN53,$F$5:$F53,$F53,$D$5:$D53,$D53)</f>
        <v>90380761.3597572</v>
      </c>
      <c r="J53" s="73">
        <f t="shared" si="0"/>
        <v>90380761.3597572</v>
      </c>
      <c r="K53" s="73">
        <f t="shared" si="1"/>
        <v>259053766.82498264</v>
      </c>
      <c r="L53" s="73">
        <f t="shared" si="2"/>
        <v>128056671.95803513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77583331.213028684</v>
      </c>
      <c r="Q53" s="73">
        <f>P53/SUMIFS(FinParameters!$H$8:$H$39,FinParameters!$B$8:$B$39,Financials!$E53,FinParameters!$C$8:$C$39,Financials!$F53)</f>
        <v>36193196.592134021</v>
      </c>
      <c r="R53" s="73">
        <f t="shared" si="15"/>
        <v>24749006.144898143</v>
      </c>
      <c r="S53" s="12">
        <f t="shared" si="4"/>
        <v>0.46842665469813388</v>
      </c>
      <c r="T53" s="115">
        <f t="shared" si="5"/>
        <v>168673005.46522546</v>
      </c>
      <c r="U53" s="73">
        <f>T53/SUMIFS(FinParameters!$L$8:$L$39,FinParameters!$B$8:$B$39,Financials!$E53,FinParameters!$C$8:$C$39,Financials!$F53)</f>
        <v>138437790.82432172</v>
      </c>
      <c r="V53" s="73">
        <f t="shared" si="6"/>
        <v>138437790.82432172</v>
      </c>
      <c r="W53" s="12"/>
      <c r="X53" s="73">
        <f t="shared" si="7"/>
        <v>246256336.67825413</v>
      </c>
      <c r="Y53" s="73">
        <f t="shared" si="8"/>
        <v>174630987.41645575</v>
      </c>
      <c r="Z53" s="73">
        <f t="shared" si="8"/>
        <v>163186796.96921986</v>
      </c>
      <c r="AA53" s="12">
        <f t="shared" si="9"/>
        <v>3.0886511138126287</v>
      </c>
      <c r="AB53" s="115">
        <f t="shared" si="10"/>
        <v>-130997094.86694753</v>
      </c>
      <c r="AC53" s="73">
        <f>AB53/SUMIFS(FinParameters!$L$8:$L$39,FinParameters!$B$8:$B$39,Financials!$E53,FinParameters!$C$8:$C$39,Financials!$F53)</f>
        <v>-107515416.39852449</v>
      </c>
      <c r="AD53" s="73">
        <f t="shared" si="11"/>
        <v>-107515416.39852449</v>
      </c>
      <c r="AE53" s="12"/>
      <c r="AF53" s="73">
        <f t="shared" si="12"/>
        <v>115259241.8113066</v>
      </c>
      <c r="AG53" s="73">
        <f t="shared" si="13"/>
        <v>67115571.017931253</v>
      </c>
      <c r="AH53" s="73">
        <f t="shared" si="13"/>
        <v>55671380.57069537</v>
      </c>
      <c r="AI53" s="12">
        <f t="shared" si="14"/>
        <v>1.0536972034545045</v>
      </c>
      <c r="AL53" s="73">
        <f>Summary!G53</f>
        <v>19982933.40243781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-20286976.367193367</v>
      </c>
      <c r="AN53" s="20">
        <f>Summary!I53</f>
        <v>13220094.423608819</v>
      </c>
      <c r="AP53" s="12">
        <v>1</v>
      </c>
    </row>
    <row r="54" spans="1:42" x14ac:dyDescent="0.3">
      <c r="A54">
        <v>50</v>
      </c>
      <c r="B54" t="str">
        <f>Summary!B54</f>
        <v>Yallourn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107479593.52476293</v>
      </c>
      <c r="H54" s="73">
        <f>SUMIFS(AM$5:AM54,$F$5:$F54,$F54,$D$5:$D54,$D54)</f>
        <v>-55201840.232995011</v>
      </c>
      <c r="I54" s="20">
        <f>SUMIFS(AN$5:AN54,$F$5:$F54,$F54,$D$5:$D54,$D54)</f>
        <v>66774834.759407818</v>
      </c>
      <c r="J54" s="73">
        <f t="shared" si="0"/>
        <v>66774834.759407818</v>
      </c>
      <c r="K54" s="73">
        <f t="shared" si="1"/>
        <v>174254428.28417075</v>
      </c>
      <c r="L54" s="73">
        <f t="shared" si="2"/>
        <v>119052588.05117574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53977404.612679303</v>
      </c>
      <c r="Q54" s="73">
        <f>P54/SUMIFS(FinParameters!$H$8:$H$39,FinParameters!$B$8:$B$39,Financials!$E54,FinParameters!$C$8:$C$39,Financials!$F54)</f>
        <v>25180857.616381783</v>
      </c>
      <c r="R54" s="73">
        <f t="shared" si="15"/>
        <v>1143079.5445487611</v>
      </c>
      <c r="S54" s="12">
        <f t="shared" si="4"/>
        <v>2.1635168861809922E-2</v>
      </c>
      <c r="T54" s="115">
        <f t="shared" si="5"/>
        <v>107479593.52476293</v>
      </c>
      <c r="U54" s="73">
        <f>T54/SUMIFS(FinParameters!$L$8:$L$39,FinParameters!$B$8:$B$39,Financials!$E54,FinParameters!$C$8:$C$39,Financials!$F54)</f>
        <v>88213507.817834184</v>
      </c>
      <c r="V54" s="73">
        <f t="shared" si="6"/>
        <v>88213507.817834184</v>
      </c>
      <c r="W54" s="12"/>
      <c r="X54" s="73">
        <f t="shared" si="7"/>
        <v>161456998.13744223</v>
      </c>
      <c r="Y54" s="73">
        <f t="shared" si="8"/>
        <v>113394365.43421596</v>
      </c>
      <c r="Z54" s="73">
        <f t="shared" si="8"/>
        <v>89356587.362382948</v>
      </c>
      <c r="AA54" s="12">
        <f t="shared" si="9"/>
        <v>1.6912601277134984</v>
      </c>
      <c r="AB54" s="115">
        <f t="shared" si="10"/>
        <v>-55201840.232995011</v>
      </c>
      <c r="AC54" s="73">
        <f>AB54/SUMIFS(FinParameters!$L$8:$L$39,FinParameters!$B$8:$B$39,Financials!$E54,FinParameters!$C$8:$C$39,Financials!$F54)</f>
        <v>-45306721.073802829</v>
      </c>
      <c r="AD54" s="73">
        <f t="shared" si="11"/>
        <v>-45306721.073802829</v>
      </c>
      <c r="AE54" s="12"/>
      <c r="AF54" s="73">
        <f t="shared" si="12"/>
        <v>106255157.90444723</v>
      </c>
      <c r="AG54" s="73">
        <f t="shared" si="13"/>
        <v>68087644.360413134</v>
      </c>
      <c r="AH54" s="73">
        <f t="shared" si="13"/>
        <v>44049866.28858012</v>
      </c>
      <c r="AI54" s="12">
        <f t="shared" si="14"/>
        <v>0.83373576234346236</v>
      </c>
      <c r="AL54" s="73">
        <f>Summary!G54</f>
        <v>12203675.957003817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-9197843.4090658855</v>
      </c>
      <c r="AN54" s="20">
        <f>Summary!I54</f>
        <v>9721593.5785867497</v>
      </c>
      <c r="AP54" s="12">
        <v>1</v>
      </c>
    </row>
    <row r="55" spans="1:42" x14ac:dyDescent="0.3">
      <c r="A55">
        <v>51</v>
      </c>
      <c r="B55" t="str">
        <f>Summary!B55</f>
        <v>Yallourn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68234530.181593508</v>
      </c>
      <c r="H55" s="73">
        <f>SUMIFS(AM$5:AM55,$F$5:$F55,$F55,$D$5:$D55,$D55)</f>
        <v>-22367088.457801607</v>
      </c>
      <c r="I55" s="20">
        <f>SUMIFS(AN$5:AN55,$F$5:$F55,$F55,$D$5:$D55,$D55)</f>
        <v>54835661.114037007</v>
      </c>
      <c r="J55" s="73">
        <f t="shared" si="0"/>
        <v>54835661.114037007</v>
      </c>
      <c r="K55" s="73">
        <f t="shared" si="1"/>
        <v>123070191.29563051</v>
      </c>
      <c r="L55" s="73">
        <f t="shared" si="2"/>
        <v>100703102.8378289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42038230.967308491</v>
      </c>
      <c r="Q55" s="73">
        <f>P55/SUMIFS(FinParameters!$H$8:$H$39,FinParameters!$B$8:$B$39,Financials!$E55,FinParameters!$C$8:$C$39,Financials!$F55)</f>
        <v>19611144.997210756</v>
      </c>
      <c r="R55" s="73">
        <f t="shared" si="15"/>
        <v>-10796094.10082205</v>
      </c>
      <c r="S55" s="12">
        <f t="shared" si="4"/>
        <v>-0.20433863945267303</v>
      </c>
      <c r="T55" s="115">
        <f t="shared" si="5"/>
        <v>68234530.181593508</v>
      </c>
      <c r="U55" s="73">
        <f>T55/SUMIFS(FinParameters!$L$8:$L$39,FinParameters!$B$8:$B$39,Financials!$E55,FinParameters!$C$8:$C$39,Financials!$F55)</f>
        <v>56003256.657585301</v>
      </c>
      <c r="V55" s="73">
        <f t="shared" si="6"/>
        <v>56003256.657585301</v>
      </c>
      <c r="W55" s="12"/>
      <c r="X55" s="73">
        <f t="shared" si="7"/>
        <v>110272761.148902</v>
      </c>
      <c r="Y55" s="73">
        <f t="shared" si="8"/>
        <v>75614401.654796064</v>
      </c>
      <c r="Z55" s="73">
        <f t="shared" si="8"/>
        <v>45207162.556763247</v>
      </c>
      <c r="AA55" s="12">
        <f t="shared" si="9"/>
        <v>0.8556400124061021</v>
      </c>
      <c r="AB55" s="115">
        <f t="shared" si="10"/>
        <v>-22367088.457801607</v>
      </c>
      <c r="AC55" s="73">
        <f>AB55/SUMIFS(FinParameters!$L$8:$L$39,FinParameters!$B$8:$B$39,Financials!$E55,FinParameters!$C$8:$C$39,Financials!$F55)</f>
        <v>-18357711.150813758</v>
      </c>
      <c r="AD55" s="73">
        <f t="shared" si="11"/>
        <v>-18357711.150813758</v>
      </c>
      <c r="AE55" s="12"/>
      <c r="AF55" s="73">
        <f t="shared" si="12"/>
        <v>87905672.691100389</v>
      </c>
      <c r="AG55" s="73">
        <f t="shared" si="13"/>
        <v>57256690.503982306</v>
      </c>
      <c r="AH55" s="73">
        <f t="shared" si="13"/>
        <v>26849451.405949488</v>
      </c>
      <c r="AI55" s="12">
        <f t="shared" si="14"/>
        <v>0.50818197017425282</v>
      </c>
      <c r="AL55" s="73">
        <f>Summary!G55</f>
        <v>7242369.7338452069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-3772522.3505216502</v>
      </c>
      <c r="AN55" s="20">
        <f>Summary!I55</f>
        <v>8102107.7545726579</v>
      </c>
      <c r="AP55" s="12">
        <v>1</v>
      </c>
    </row>
    <row r="56" spans="1:42" x14ac:dyDescent="0.3">
      <c r="A56">
        <v>52</v>
      </c>
      <c r="B56" t="str">
        <f>Summary!B56</f>
        <v>Yallourn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39944808.611407518</v>
      </c>
      <c r="H56" s="73">
        <f>SUMIFS(AM$5:AM56,$F$5:$F56,$F56,$D$5:$D56,$D56)</f>
        <v>132.2012905736571</v>
      </c>
      <c r="I56" s="20">
        <f>SUMIFS(AN$5:AN56,$F$5:$F56,$F56,$D$5:$D56,$D56)</f>
        <v>47568848.022127509</v>
      </c>
      <c r="J56" s="73">
        <f t="shared" si="0"/>
        <v>47568848.022127509</v>
      </c>
      <c r="K56" s="73">
        <f t="shared" si="1"/>
        <v>87513656.633535028</v>
      </c>
      <c r="L56" s="73">
        <f t="shared" si="2"/>
        <v>87513788.834825605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34771417.875398993</v>
      </c>
      <c r="Q56" s="73">
        <f>P56/SUMIFS(FinParameters!$H$8:$H$39,FinParameters!$B$8:$B$39,Financials!$E56,FinParameters!$C$8:$C$39,Financials!$F56)</f>
        <v>16221123.059230268</v>
      </c>
      <c r="R56" s="73">
        <f t="shared" si="15"/>
        <v>-18062907.192731548</v>
      </c>
      <c r="S56" s="12">
        <f t="shared" si="4"/>
        <v>-0.34187826132801352</v>
      </c>
      <c r="T56" s="115">
        <f t="shared" si="5"/>
        <v>39944808.611407518</v>
      </c>
      <c r="U56" s="73">
        <f>T56/SUMIFS(FinParameters!$L$8:$L$39,FinParameters!$B$8:$B$39,Financials!$E56,FinParameters!$C$8:$C$39,Financials!$F56)</f>
        <v>32784564.68959799</v>
      </c>
      <c r="V56" s="73">
        <f t="shared" si="6"/>
        <v>32784564.68959799</v>
      </c>
      <c r="W56" s="12"/>
      <c r="X56" s="73">
        <f t="shared" si="7"/>
        <v>74716226.486806512</v>
      </c>
      <c r="Y56" s="73">
        <f t="shared" si="8"/>
        <v>49005687.748828262</v>
      </c>
      <c r="Z56" s="73">
        <f t="shared" si="8"/>
        <v>14721657.496866442</v>
      </c>
      <c r="AA56" s="12">
        <f t="shared" si="9"/>
        <v>0.27863812924424941</v>
      </c>
      <c r="AB56" s="115">
        <f t="shared" si="10"/>
        <v>132.2012905736571</v>
      </c>
      <c r="AC56" s="73">
        <f>AB56/SUMIFS(FinParameters!$L$8:$L$39,FinParameters!$B$8:$B$39,Financials!$E56,FinParameters!$C$8:$C$39,Financials!$F56)</f>
        <v>108.50375589539422</v>
      </c>
      <c r="AD56" s="73">
        <f t="shared" si="11"/>
        <v>108.50375589539422</v>
      </c>
      <c r="AE56" s="12"/>
      <c r="AF56" s="73">
        <f t="shared" si="12"/>
        <v>74716358.68809709</v>
      </c>
      <c r="AG56" s="73">
        <f t="shared" si="13"/>
        <v>49005796.252584159</v>
      </c>
      <c r="AH56" s="73">
        <f t="shared" si="13"/>
        <v>14721766.000622338</v>
      </c>
      <c r="AI56" s="12">
        <f t="shared" si="14"/>
        <v>0.27864018290454989</v>
      </c>
      <c r="AL56" s="73">
        <f>Summary!G56</f>
        <v>3874156.0075858594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0</v>
      </c>
      <c r="AN56" s="20">
        <f>Summary!I56</f>
        <v>7156579.0977116479</v>
      </c>
      <c r="AP56" s="12">
        <v>1</v>
      </c>
    </row>
    <row r="57" spans="1:42" x14ac:dyDescent="0.3">
      <c r="A57">
        <v>53</v>
      </c>
      <c r="B57" t="str">
        <f>Summary!B57</f>
        <v>Yallourn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20573924.600928377</v>
      </c>
      <c r="H57" s="73">
        <f>SUMIFS(AM$5:AM57,$F$5:$F57,$F57,$D$5:$D57,$D57)</f>
        <v>21210390.283996824</v>
      </c>
      <c r="I57" s="20">
        <f>SUMIFS(AN$5:AN57,$F$5:$F57,$F57,$D$5:$D57,$D57)</f>
        <v>41245181.463376671</v>
      </c>
      <c r="J57" s="73">
        <f t="shared" si="0"/>
        <v>41245181.463376671</v>
      </c>
      <c r="K57" s="73">
        <f t="shared" si="1"/>
        <v>61819106.064305052</v>
      </c>
      <c r="L57" s="73">
        <f t="shared" si="2"/>
        <v>83029496.348301873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28447751.316648155</v>
      </c>
      <c r="Q57" s="73">
        <f>P57/SUMIFS(FinParameters!$H$8:$H$39,FinParameters!$B$8:$B$39,Financials!$E57,FinParameters!$C$8:$C$39,Financials!$F57)</f>
        <v>13271085.939587515</v>
      </c>
      <c r="R57" s="73">
        <f t="shared" si="15"/>
        <v>-24386573.751482386</v>
      </c>
      <c r="S57" s="12">
        <f t="shared" si="4"/>
        <v>-0.46156686434501787</v>
      </c>
      <c r="T57" s="115">
        <f t="shared" si="5"/>
        <v>20573924.600928377</v>
      </c>
      <c r="U57" s="73">
        <f>T57/SUMIFS(FinParameters!$L$8:$L$39,FinParameters!$B$8:$B$39,Financials!$E57,FinParameters!$C$8:$C$39,Financials!$F57)</f>
        <v>16885978.064379077</v>
      </c>
      <c r="V57" s="73">
        <f t="shared" si="6"/>
        <v>16885978.064379077</v>
      </c>
      <c r="W57" s="12"/>
      <c r="X57" s="73">
        <f t="shared" si="7"/>
        <v>49021675.917576537</v>
      </c>
      <c r="Y57" s="73">
        <f t="shared" si="8"/>
        <v>30157064.003966592</v>
      </c>
      <c r="Z57" s="73">
        <f t="shared" si="8"/>
        <v>-7500595.6871033087</v>
      </c>
      <c r="AA57" s="12">
        <f t="shared" si="9"/>
        <v>-0.14196444598149394</v>
      </c>
      <c r="AB57" s="115">
        <f t="shared" si="10"/>
        <v>21210390.283996824</v>
      </c>
      <c r="AC57" s="73">
        <f>AB57/SUMIFS(FinParameters!$L$8:$L$39,FinParameters!$B$8:$B$39,Financials!$E57,FinParameters!$C$8:$C$39,Financials!$F57)</f>
        <v>17408355.091197718</v>
      </c>
      <c r="AD57" s="73">
        <f t="shared" si="11"/>
        <v>17408355.091197718</v>
      </c>
      <c r="AE57" s="12"/>
      <c r="AF57" s="73">
        <f t="shared" si="12"/>
        <v>70232066.201573357</v>
      </c>
      <c r="AG57" s="73">
        <f t="shared" si="13"/>
        <v>47565419.095164314</v>
      </c>
      <c r="AH57" s="73">
        <f t="shared" si="13"/>
        <v>9907759.4040944092</v>
      </c>
      <c r="AI57" s="12">
        <f t="shared" si="14"/>
        <v>0.18752504912891813</v>
      </c>
      <c r="AL57" s="73">
        <f>Summary!G57</f>
        <v>921768.992540634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3698204.0338769197</v>
      </c>
      <c r="AN57" s="20">
        <f>Summary!I57</f>
        <v>6225834.3350743633</v>
      </c>
      <c r="AP57" s="12">
        <v>1</v>
      </c>
    </row>
    <row r="58" spans="1:42" x14ac:dyDescent="0.3">
      <c r="A58">
        <v>54</v>
      </c>
      <c r="B58" t="str">
        <f>Summary!B58</f>
        <v>Yallourn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-1387375.0074677011</v>
      </c>
      <c r="H58" s="73">
        <f>SUMIFS(AM$5:AM58,$F$5:$F58,$F58,$D$5:$D58,$D58)</f>
        <v>49442021.954508573</v>
      </c>
      <c r="I58" s="20">
        <f>SUMIFS(AN$5:AN58,$F$5:$F58,$F58,$D$5:$D58,$D58)</f>
        <v>32995222.49643847</v>
      </c>
      <c r="J58" s="73">
        <f t="shared" si="0"/>
        <v>32995222.49643847</v>
      </c>
      <c r="K58" s="73">
        <f t="shared" si="1"/>
        <v>31607847.488970768</v>
      </c>
      <c r="L58" s="73">
        <f t="shared" si="2"/>
        <v>81049869.443479344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20197792.349709954</v>
      </c>
      <c r="Q58" s="73">
        <f>P58/SUMIFS(FinParameters!$H$8:$H$39,FinParameters!$B$8:$B$39,Financials!$E58,FinParameters!$C$8:$C$39,Financials!$F58)</f>
        <v>9422419.1950833797</v>
      </c>
      <c r="R58" s="73">
        <f t="shared" si="15"/>
        <v>-32636532.718420584</v>
      </c>
      <c r="S58" s="12">
        <f t="shared" si="4"/>
        <v>-0.6177145762027878</v>
      </c>
      <c r="T58" s="115">
        <f t="shared" si="5"/>
        <v>-1387375.0074677011</v>
      </c>
      <c r="U58" s="73">
        <f>T58/SUMIFS(FinParameters!$L$8:$L$39,FinParameters!$B$8:$B$39,Financials!$E58,FinParameters!$C$8:$C$39,Financials!$F58)</f>
        <v>-1138683.2798109036</v>
      </c>
      <c r="V58" s="73">
        <f t="shared" si="6"/>
        <v>-1138683.2798109036</v>
      </c>
      <c r="W58" s="12"/>
      <c r="X58" s="73">
        <f t="shared" si="7"/>
        <v>18810417.342242252</v>
      </c>
      <c r="Y58" s="73">
        <f t="shared" si="8"/>
        <v>8283735.9152724762</v>
      </c>
      <c r="Z58" s="73">
        <f t="shared" si="8"/>
        <v>-33775215.998231485</v>
      </c>
      <c r="AA58" s="12">
        <f t="shared" si="9"/>
        <v>-0.63926653656837507</v>
      </c>
      <c r="AB58" s="115">
        <f t="shared" si="10"/>
        <v>49442021.954508573</v>
      </c>
      <c r="AC58" s="73">
        <f>AB58/SUMIFS(FinParameters!$L$8:$L$39,FinParameters!$B$8:$B$39,Financials!$E58,FinParameters!$C$8:$C$39,Financials!$F58)</f>
        <v>40579369.973228522</v>
      </c>
      <c r="AD58" s="73">
        <f t="shared" si="11"/>
        <v>40579369.973228522</v>
      </c>
      <c r="AE58" s="12"/>
      <c r="AF58" s="73">
        <f t="shared" si="12"/>
        <v>68252439.296750829</v>
      </c>
      <c r="AG58" s="73">
        <f t="shared" si="13"/>
        <v>48863105.888500996</v>
      </c>
      <c r="AH58" s="73">
        <f t="shared" si="13"/>
        <v>6804153.9749970362</v>
      </c>
      <c r="AI58" s="12">
        <f t="shared" si="14"/>
        <v>0.12878283135486243</v>
      </c>
      <c r="AL58" s="73">
        <f>Summary!G58</f>
        <v>-2434627.0398810082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8414921.6817437634</v>
      </c>
      <c r="AN58" s="20">
        <f>Summary!I58</f>
        <v>4998598.3939816272</v>
      </c>
      <c r="AP58" s="12">
        <v>1</v>
      </c>
    </row>
    <row r="59" spans="1:42" x14ac:dyDescent="0.3">
      <c r="A59">
        <v>55</v>
      </c>
      <c r="B59" t="str">
        <f>Summary!B59</f>
        <v>Yallourn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-32828296.792038031</v>
      </c>
      <c r="H59" s="73">
        <f>SUMIFS(AM$5:AM59,$F$5:$F59,$F59,$D$5:$D59,$D59)</f>
        <v>106464039.02470283</v>
      </c>
      <c r="I59" s="20">
        <f>SUMIFS(AN$5:AN59,$F$5:$F59,$F59,$D$5:$D59,$D59)</f>
        <v>19818272.18497511</v>
      </c>
      <c r="J59" s="73">
        <f t="shared" si="0"/>
        <v>19818272.18497511</v>
      </c>
      <c r="K59" s="73">
        <f t="shared" si="1"/>
        <v>-13010024.607062921</v>
      </c>
      <c r="L59" s="73">
        <f t="shared" si="2"/>
        <v>93454014.417639911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7020842.0382465944</v>
      </c>
      <c r="Q59" s="73">
        <f>P59/SUMIFS(FinParameters!$H$8:$H$39,FinParameters!$B$8:$B$39,Financials!$E59,FinParameters!$C$8:$C$39,Financials!$F59)</f>
        <v>3275274.6261287811</v>
      </c>
      <c r="R59" s="73">
        <f t="shared" si="15"/>
        <v>-45813483.029883951</v>
      </c>
      <c r="S59" s="12">
        <f t="shared" si="4"/>
        <v>-0.86711589427530078</v>
      </c>
      <c r="T59" s="115">
        <f t="shared" si="5"/>
        <v>-32828296.792038031</v>
      </c>
      <c r="U59" s="73">
        <f>T59/SUMIFS(FinParameters!$L$8:$L$39,FinParameters!$B$8:$B$39,Financials!$E59,FinParameters!$C$8:$C$39,Financials!$F59)</f>
        <v>-26943712.017699644</v>
      </c>
      <c r="V59" s="73">
        <f t="shared" si="6"/>
        <v>-26943712.017699644</v>
      </c>
      <c r="W59" s="12"/>
      <c r="X59" s="73">
        <f t="shared" si="7"/>
        <v>-25807454.753791437</v>
      </c>
      <c r="Y59" s="73">
        <f t="shared" si="8"/>
        <v>-23668437.391570862</v>
      </c>
      <c r="Z59" s="73">
        <f t="shared" si="8"/>
        <v>-72757195.047583595</v>
      </c>
      <c r="AA59" s="12">
        <f t="shared" si="9"/>
        <v>-1.3770819434858355</v>
      </c>
      <c r="AB59" s="115">
        <f t="shared" si="10"/>
        <v>106464039.02470283</v>
      </c>
      <c r="AC59" s="73">
        <f>AB59/SUMIFS(FinParameters!$L$8:$L$39,FinParameters!$B$8:$B$39,Financials!$E59,FinParameters!$C$8:$C$39,Financials!$F59)</f>
        <v>87379994.944436058</v>
      </c>
      <c r="AD59" s="73">
        <f t="shared" si="11"/>
        <v>87379994.944436058</v>
      </c>
      <c r="AE59" s="12"/>
      <c r="AF59" s="73">
        <f t="shared" si="12"/>
        <v>80656584.270911396</v>
      </c>
      <c r="AG59" s="73">
        <f t="shared" si="13"/>
        <v>63711557.552865192</v>
      </c>
      <c r="AH59" s="73">
        <f t="shared" si="13"/>
        <v>14622799.896852463</v>
      </c>
      <c r="AI59" s="12">
        <f t="shared" si="14"/>
        <v>0.27676704259960122</v>
      </c>
      <c r="AL59" s="73">
        <f>Summary!G59</f>
        <v>-5893728.5516634053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15697736.43776397</v>
      </c>
      <c r="AN59" s="20">
        <f>Summary!I59</f>
        <v>3240840.8643264063</v>
      </c>
      <c r="AP59" s="12">
        <v>1</v>
      </c>
    </row>
    <row r="60" spans="1:42" x14ac:dyDescent="0.3">
      <c r="A60">
        <v>56</v>
      </c>
      <c r="B60" t="str">
        <f>Summary!B60</f>
        <v>Yallourn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45670072.410769626</v>
      </c>
      <c r="H60" s="73">
        <f>SUMIFS(AM$5:AM60,$F$5:$F60,$F60,$D$5:$D60,$D60)</f>
        <v>-1127842.8190309594</v>
      </c>
      <c r="I60" s="20">
        <f>SUMIFS(AN$5:AN60,$F$5:$F60,$F60,$D$5:$D60,$D60)</f>
        <v>48441805.540828213</v>
      </c>
      <c r="J60" s="73">
        <f t="shared" si="0"/>
        <v>48441805.540828213</v>
      </c>
      <c r="K60" s="73">
        <f t="shared" si="1"/>
        <v>94111877.95159784</v>
      </c>
      <c r="L60" s="73">
        <f t="shared" si="2"/>
        <v>92984035.132566869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35644375.394099697</v>
      </c>
      <c r="Q60" s="73">
        <f>P60/SUMIFS(FinParameters!$H$8:$H$39,FinParameters!$B$8:$B$39,Financials!$E60,FinParameters!$C$8:$C$39,Financials!$F60)</f>
        <v>16628364.184313722</v>
      </c>
      <c r="R60" s="73">
        <f t="shared" si="15"/>
        <v>-17189949.674030844</v>
      </c>
      <c r="S60" s="12">
        <f t="shared" si="4"/>
        <v>-0.32535571622925408</v>
      </c>
      <c r="T60" s="115">
        <f t="shared" si="5"/>
        <v>45670072.410769626</v>
      </c>
      <c r="U60" s="73">
        <f>T60/SUMIFS(FinParameters!$L$8:$L$39,FinParameters!$B$8:$B$39,Financials!$E60,FinParameters!$C$8:$C$39,Financials!$F60)</f>
        <v>37483555.319924772</v>
      </c>
      <c r="V60" s="73">
        <f t="shared" si="6"/>
        <v>37483555.319924772</v>
      </c>
      <c r="W60" s="12"/>
      <c r="X60" s="73">
        <f t="shared" si="7"/>
        <v>81314447.804869324</v>
      </c>
      <c r="Y60" s="73">
        <f t="shared" si="8"/>
        <v>54111919.504238494</v>
      </c>
      <c r="Z60" s="73">
        <f t="shared" si="8"/>
        <v>20293605.645893928</v>
      </c>
      <c r="AA60" s="12">
        <f t="shared" si="9"/>
        <v>0.38409889063076064</v>
      </c>
      <c r="AB60" s="115">
        <f t="shared" si="10"/>
        <v>-1127842.8190309594</v>
      </c>
      <c r="AC60" s="73">
        <f>AB60/SUMIFS(FinParameters!$L$8:$L$39,FinParameters!$B$8:$B$39,Financials!$E60,FinParameters!$C$8:$C$39,Financials!$F60)</f>
        <v>-925673.12613583065</v>
      </c>
      <c r="AD60" s="73">
        <f t="shared" si="11"/>
        <v>-925673.12613583065</v>
      </c>
      <c r="AE60" s="12"/>
      <c r="AF60" s="73">
        <f t="shared" si="12"/>
        <v>80186604.985838369</v>
      </c>
      <c r="AG60" s="73">
        <f t="shared" si="13"/>
        <v>53186246.37810266</v>
      </c>
      <c r="AH60" s="73">
        <f t="shared" si="13"/>
        <v>19367932.519758098</v>
      </c>
      <c r="AI60" s="12">
        <f t="shared" si="14"/>
        <v>0.36657859251126801</v>
      </c>
      <c r="AL60" s="73">
        <f>Summary!G60</f>
        <v>4225845.1273277448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-148820.30509585762</v>
      </c>
      <c r="AN60" s="20">
        <f>Summary!I60</f>
        <v>7216857.0466416907</v>
      </c>
      <c r="AP60" s="12">
        <v>1</v>
      </c>
    </row>
    <row r="61" spans="1:42" x14ac:dyDescent="0.3">
      <c r="A61">
        <v>57</v>
      </c>
      <c r="B61" t="str">
        <f>Summary!B61</f>
        <v>Yallourn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198746374.36968863</v>
      </c>
      <c r="H61" s="73">
        <f>SUMIFS(AM$5:AM61,$F$5:$F61,$F61,$D$5:$D61,$D61)</f>
        <v>-160488844.46418214</v>
      </c>
      <c r="I61" s="20">
        <f>SUMIFS(AN$5:AN61,$F$5:$F61,$F61,$D$5:$D61,$D61)</f>
        <v>108465416.32452439</v>
      </c>
      <c r="J61" s="73">
        <f t="shared" si="0"/>
        <v>108465416.32452439</v>
      </c>
      <c r="K61" s="73">
        <f t="shared" si="1"/>
        <v>307211790.69421303</v>
      </c>
      <c r="L61" s="73">
        <f t="shared" si="2"/>
        <v>146722946.23003089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93879300.424127653</v>
      </c>
      <c r="Q61" s="73">
        <f>P61/SUMIFS(FinParameters!$H$8:$H$39,FinParameters!$B$8:$B$39,Financials!$E61,FinParameters!$C$8:$C$39,Financials!$F61)</f>
        <v>39813987.724347517</v>
      </c>
      <c r="R61" s="73">
        <f t="shared" si="15"/>
        <v>37822020.309553355</v>
      </c>
      <c r="S61" s="12">
        <f t="shared" si="4"/>
        <v>0.67470309355448077</v>
      </c>
      <c r="T61" s="115">
        <f t="shared" si="5"/>
        <v>198746374.36968863</v>
      </c>
      <c r="U61" s="73">
        <f>T61/SUMIFS(FinParameters!$L$8:$L$39,FinParameters!$B$8:$B$39,Financials!$E61,FinParameters!$C$8:$C$39,Financials!$F61)</f>
        <v>159141858.7565434</v>
      </c>
      <c r="V61" s="73">
        <f t="shared" si="6"/>
        <v>159141858.7565434</v>
      </c>
      <c r="W61" s="12"/>
      <c r="X61" s="73">
        <f t="shared" si="7"/>
        <v>292625674.79381633</v>
      </c>
      <c r="Y61" s="73">
        <f t="shared" si="8"/>
        <v>198955846.48089093</v>
      </c>
      <c r="Z61" s="73">
        <f t="shared" si="8"/>
        <v>196963879.06609675</v>
      </c>
      <c r="AA61" s="12">
        <f t="shared" si="9"/>
        <v>3.5136181895291103</v>
      </c>
      <c r="AB61" s="115">
        <f t="shared" si="10"/>
        <v>-160488844.46418214</v>
      </c>
      <c r="AC61" s="73">
        <f>AB61/SUMIFS(FinParameters!$L$8:$L$39,FinParameters!$B$8:$B$39,Financials!$E61,FinParameters!$C$8:$C$39,Financials!$F61)</f>
        <v>-128507969.50998361</v>
      </c>
      <c r="AD61" s="73">
        <f t="shared" si="11"/>
        <v>-128507969.50998361</v>
      </c>
      <c r="AE61" s="12"/>
      <c r="AF61" s="73">
        <f t="shared" si="12"/>
        <v>132136830.32963419</v>
      </c>
      <c r="AG61" s="73">
        <f t="shared" si="13"/>
        <v>70447876.970907316</v>
      </c>
      <c r="AH61" s="73">
        <f t="shared" si="13"/>
        <v>68455909.556113139</v>
      </c>
      <c r="AI61" s="12">
        <f t="shared" si="14"/>
        <v>1.2211778633604331</v>
      </c>
      <c r="AL61" s="73">
        <f>Summary!G61</f>
        <v>30073368.904463168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-29491749.597234622</v>
      </c>
      <c r="AN61" s="20">
        <f>Summary!I61</f>
        <v>18084654.964767188</v>
      </c>
      <c r="AP61" s="12">
        <v>1</v>
      </c>
    </row>
    <row r="62" spans="1:42" x14ac:dyDescent="0.3">
      <c r="A62">
        <v>58</v>
      </c>
      <c r="B62" t="str">
        <f>Summary!B62</f>
        <v>Yallourn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124766619.24957737</v>
      </c>
      <c r="H62" s="73">
        <f>SUMIFS(AM$5:AM62,$F$5:$F62,$F62,$D$5:$D62,$D62)</f>
        <v>-67085338.579481453</v>
      </c>
      <c r="I62" s="20">
        <f>SUMIFS(AN$5:AN62,$F$5:$F62,$F62,$D$5:$D62,$D62)</f>
        <v>78064173.55790773</v>
      </c>
      <c r="J62" s="73">
        <f t="shared" si="0"/>
        <v>78064173.55790773</v>
      </c>
      <c r="K62" s="73">
        <f t="shared" si="1"/>
        <v>202830792.8074851</v>
      </c>
      <c r="L62" s="73">
        <f t="shared" si="2"/>
        <v>135745454.22800365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63478057.657511003</v>
      </c>
      <c r="Q62" s="73">
        <f>P62/SUMIFS(FinParameters!$H$8:$H$39,FinParameters!$B$8:$B$39,Financials!$E62,FinParameters!$C$8:$C$39,Financials!$F62)</f>
        <v>26920893.071461674</v>
      </c>
      <c r="R62" s="73">
        <f t="shared" si="15"/>
        <v>7420777.5429367051</v>
      </c>
      <c r="S62" s="12">
        <f t="shared" si="4"/>
        <v>0.13237848015047346</v>
      </c>
      <c r="T62" s="115">
        <f t="shared" si="5"/>
        <v>124766619.24957737</v>
      </c>
      <c r="U62" s="73">
        <f>T62/SUMIFS(FinParameters!$L$8:$L$39,FinParameters!$B$8:$B$39,Financials!$E62,FinParameters!$C$8:$C$39,Financials!$F62)</f>
        <v>99904170.635154501</v>
      </c>
      <c r="V62" s="73">
        <f t="shared" si="6"/>
        <v>99904170.635154501</v>
      </c>
      <c r="W62" s="12"/>
      <c r="X62" s="73">
        <f t="shared" si="7"/>
        <v>188244676.90708837</v>
      </c>
      <c r="Y62" s="73">
        <f t="shared" si="8"/>
        <v>126825063.70661618</v>
      </c>
      <c r="Z62" s="73">
        <f t="shared" si="8"/>
        <v>107324948.1780912</v>
      </c>
      <c r="AA62" s="12">
        <f t="shared" si="9"/>
        <v>1.914558607887004</v>
      </c>
      <c r="AB62" s="115">
        <f t="shared" si="10"/>
        <v>-67085338.579481453</v>
      </c>
      <c r="AC62" s="73">
        <f>AB62/SUMIFS(FinParameters!$L$8:$L$39,FinParameters!$B$8:$B$39,Financials!$E62,FinParameters!$C$8:$C$39,Financials!$F62)</f>
        <v>-53717133.259458184</v>
      </c>
      <c r="AD62" s="73">
        <f t="shared" si="11"/>
        <v>-53717133.259458184</v>
      </c>
      <c r="AE62" s="12"/>
      <c r="AF62" s="73">
        <f t="shared" si="12"/>
        <v>121159338.32760692</v>
      </c>
      <c r="AG62" s="73">
        <f t="shared" si="13"/>
        <v>73107930.447157994</v>
      </c>
      <c r="AH62" s="73">
        <f t="shared" si="13"/>
        <v>53607814.918633014</v>
      </c>
      <c r="AI62" s="12">
        <f t="shared" si="14"/>
        <v>0.95630424467732156</v>
      </c>
      <c r="AL62" s="73">
        <f>Summary!G62</f>
        <v>17287025.724814441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-11883498.34648644</v>
      </c>
      <c r="AN62" s="20">
        <f>Summary!I62</f>
        <v>11289338.798499908</v>
      </c>
      <c r="AP62" s="12">
        <v>1</v>
      </c>
    </row>
    <row r="63" spans="1:42" x14ac:dyDescent="0.3">
      <c r="A63">
        <v>59</v>
      </c>
      <c r="B63" t="str">
        <f>Summary!B63</f>
        <v>Yallourn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79064543.585701942</v>
      </c>
      <c r="H63" s="73">
        <f>SUMIFS(AM$5:AM63,$F$5:$F63,$F63,$D$5:$D63,$D63)</f>
        <v>-27182828.714791406</v>
      </c>
      <c r="I63" s="20">
        <f>SUMIFS(AN$5:AN63,$F$5:$F63,$F63,$D$5:$D63,$D63)</f>
        <v>63968926.775151789</v>
      </c>
      <c r="J63" s="73">
        <f t="shared" si="0"/>
        <v>63968926.775151789</v>
      </c>
      <c r="K63" s="73">
        <f t="shared" si="1"/>
        <v>143033470.36085373</v>
      </c>
      <c r="L63" s="73">
        <f t="shared" si="2"/>
        <v>115850641.64606233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49382810.874755062</v>
      </c>
      <c r="Q63" s="73">
        <f>P63/SUMIFS(FinParameters!$H$8:$H$39,FinParameters!$B$8:$B$39,Financials!$E63,FinParameters!$C$8:$C$39,Financials!$F63)</f>
        <v>20943132.480522454</v>
      </c>
      <c r="R63" s="73">
        <f t="shared" si="15"/>
        <v>-6674469.2398192361</v>
      </c>
      <c r="S63" s="12">
        <f t="shared" si="4"/>
        <v>-0.11906516381418129</v>
      </c>
      <c r="T63" s="115">
        <f t="shared" si="5"/>
        <v>79064543.585701942</v>
      </c>
      <c r="U63" s="73">
        <f>T63/SUMIFS(FinParameters!$L$8:$L$39,FinParameters!$B$8:$B$39,Financials!$E63,FinParameters!$C$8:$C$39,Financials!$F63)</f>
        <v>63309222.459382564</v>
      </c>
      <c r="V63" s="73">
        <f t="shared" si="6"/>
        <v>63309222.459382564</v>
      </c>
      <c r="W63" s="12"/>
      <c r="X63" s="73">
        <f t="shared" si="7"/>
        <v>128447354.460457</v>
      </c>
      <c r="Y63" s="73">
        <f t="shared" si="8"/>
        <v>84252354.939905018</v>
      </c>
      <c r="Z63" s="73">
        <f t="shared" si="8"/>
        <v>56634753.219563328</v>
      </c>
      <c r="AA63" s="12">
        <f t="shared" si="9"/>
        <v>1.0103014827656416</v>
      </c>
      <c r="AB63" s="115">
        <f t="shared" si="10"/>
        <v>-27182828.714791406</v>
      </c>
      <c r="AC63" s="73">
        <f>AB63/SUMIFS(FinParameters!$L$8:$L$39,FinParameters!$B$8:$B$39,Financials!$E63,FinParameters!$C$8:$C$39,Financials!$F63)</f>
        <v>-21766061.905038733</v>
      </c>
      <c r="AD63" s="73">
        <f t="shared" si="11"/>
        <v>-21766061.905038733</v>
      </c>
      <c r="AE63" s="12"/>
      <c r="AF63" s="73">
        <f t="shared" si="12"/>
        <v>101264525.74566559</v>
      </c>
      <c r="AG63" s="73">
        <f t="shared" si="13"/>
        <v>62486293.034866288</v>
      </c>
      <c r="AH63" s="73">
        <f t="shared" si="13"/>
        <v>34868691.314524591</v>
      </c>
      <c r="AI63" s="12">
        <f t="shared" si="14"/>
        <v>0.62201896423189285</v>
      </c>
      <c r="AL63" s="73">
        <f>Summary!G63</f>
        <v>10830013.404108427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-4815740.2569897994</v>
      </c>
      <c r="AN63" s="20">
        <f>Summary!I63</f>
        <v>9133265.6611147802</v>
      </c>
      <c r="AP63" s="12">
        <v>1</v>
      </c>
    </row>
    <row r="64" spans="1:42" x14ac:dyDescent="0.3">
      <c r="A64">
        <v>60</v>
      </c>
      <c r="B64" t="str">
        <f>Summary!B64</f>
        <v>Yallourn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47046693.489608787</v>
      </c>
      <c r="H64" s="73">
        <f>SUMIFS(AM$5:AM64,$F$5:$F64,$F64,$D$5:$D64,$D64)</f>
        <v>132.2012905736571</v>
      </c>
      <c r="I64" s="20">
        <f>SUMIFS(AN$5:AN64,$F$5:$F64,$F64,$D$5:$D64,$D64)</f>
        <v>55535007.181295738</v>
      </c>
      <c r="J64" s="73">
        <f t="shared" si="0"/>
        <v>55535007.181295738</v>
      </c>
      <c r="K64" s="73">
        <f t="shared" si="1"/>
        <v>102581700.67090452</v>
      </c>
      <c r="L64" s="73">
        <f t="shared" si="2"/>
        <v>102581832.87219509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40948891.280899011</v>
      </c>
      <c r="Q64" s="73">
        <f>P64/SUMIFS(FinParameters!$H$8:$H$39,FinParameters!$B$8:$B$39,Financials!$E64,FinParameters!$C$8:$C$39,Financials!$F64)</f>
        <v>17366327.267223071</v>
      </c>
      <c r="R64" s="73">
        <f t="shared" si="15"/>
        <v>-15108388.833675288</v>
      </c>
      <c r="S64" s="12">
        <f t="shared" si="4"/>
        <v>-0.26951697982484291</v>
      </c>
      <c r="T64" s="115">
        <f t="shared" si="5"/>
        <v>47046693.489608787</v>
      </c>
      <c r="U64" s="73">
        <f>T64/SUMIFS(FinParameters!$L$8:$L$39,FinParameters!$B$8:$B$39,Financials!$E64,FinParameters!$C$8:$C$39,Financials!$F64)</f>
        <v>37671621.804576628</v>
      </c>
      <c r="V64" s="73">
        <f t="shared" si="6"/>
        <v>37671621.804576628</v>
      </c>
      <c r="W64" s="12"/>
      <c r="X64" s="73">
        <f t="shared" si="7"/>
        <v>87995584.770507783</v>
      </c>
      <c r="Y64" s="73">
        <f t="shared" si="8"/>
        <v>55037949.071799695</v>
      </c>
      <c r="Z64" s="73">
        <f t="shared" si="8"/>
        <v>22563232.97090134</v>
      </c>
      <c r="AA64" s="12">
        <f t="shared" si="9"/>
        <v>0.40250317041399125</v>
      </c>
      <c r="AB64" s="115">
        <f t="shared" si="10"/>
        <v>132.2012905736571</v>
      </c>
      <c r="AC64" s="73">
        <f>AB64/SUMIFS(FinParameters!$L$8:$L$39,FinParameters!$B$8:$B$39,Financials!$E64,FinParameters!$C$8:$C$39,Financials!$F64)</f>
        <v>105.85732282477487</v>
      </c>
      <c r="AD64" s="73">
        <f t="shared" si="11"/>
        <v>105.85732282477487</v>
      </c>
      <c r="AE64" s="12"/>
      <c r="AF64" s="73">
        <f t="shared" si="12"/>
        <v>87995716.97179836</v>
      </c>
      <c r="AG64" s="73">
        <f t="shared" si="13"/>
        <v>55038054.929122522</v>
      </c>
      <c r="AH64" s="73">
        <f t="shared" si="13"/>
        <v>22563338.828224164</v>
      </c>
      <c r="AI64" s="12">
        <f t="shared" si="14"/>
        <v>0.40250505879178278</v>
      </c>
      <c r="AL64" s="73">
        <f>Summary!G64</f>
        <v>7101884.8782012668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0</v>
      </c>
      <c r="AN64" s="20">
        <f>Summary!I64</f>
        <v>7966159.1591682313</v>
      </c>
      <c r="AP64" s="12">
        <v>1</v>
      </c>
    </row>
    <row r="65" spans="1:42" x14ac:dyDescent="0.3">
      <c r="A65">
        <v>61</v>
      </c>
      <c r="B65" t="str">
        <f>Summary!B65</f>
        <v>Yallourn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24275662.555967771</v>
      </c>
      <c r="H65" s="73">
        <f>SUMIFS(AM$5:AM65,$F$5:$F65,$F65,$D$5:$D65,$D65)</f>
        <v>25679298.713006489</v>
      </c>
      <c r="I65" s="20">
        <f>SUMIFS(AN$5:AN65,$F$5:$F65,$F65,$D$5:$D65,$D65)</f>
        <v>48090782.072954021</v>
      </c>
      <c r="J65" s="73">
        <f t="shared" si="0"/>
        <v>48090782.072954021</v>
      </c>
      <c r="K65" s="73">
        <f t="shared" si="1"/>
        <v>72366444.628921792</v>
      </c>
      <c r="L65" s="73">
        <f t="shared" si="2"/>
        <v>98045743.341928273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33504666.172557294</v>
      </c>
      <c r="Q65" s="73">
        <f>P65/SUMIFS(FinParameters!$H$8:$H$39,FinParameters!$B$8:$B$39,Financials!$E65,FinParameters!$C$8:$C$39,Financials!$F65)</f>
        <v>14209249.128146697</v>
      </c>
      <c r="R65" s="73">
        <f t="shared" si="15"/>
        <v>-22552613.942017004</v>
      </c>
      <c r="S65" s="12">
        <f t="shared" si="4"/>
        <v>-0.40231373866020953</v>
      </c>
      <c r="T65" s="115">
        <f t="shared" si="5"/>
        <v>24275662.555967771</v>
      </c>
      <c r="U65" s="73">
        <f>T65/SUMIFS(FinParameters!$L$8:$L$39,FinParameters!$B$8:$B$39,Financials!$E65,FinParameters!$C$8:$C$39,Financials!$F65)</f>
        <v>19438211.509293981</v>
      </c>
      <c r="V65" s="73">
        <f t="shared" si="6"/>
        <v>19438211.509293981</v>
      </c>
      <c r="W65" s="12"/>
      <c r="X65" s="73">
        <f t="shared" si="7"/>
        <v>57780328.728525065</v>
      </c>
      <c r="Y65" s="73">
        <f t="shared" si="8"/>
        <v>33647460.637440681</v>
      </c>
      <c r="Z65" s="73">
        <f t="shared" si="8"/>
        <v>-3114402.432723023</v>
      </c>
      <c r="AA65" s="12">
        <f t="shared" si="9"/>
        <v>-5.5557501654692511E-2</v>
      </c>
      <c r="AB65" s="115">
        <f t="shared" si="10"/>
        <v>25679298.713006489</v>
      </c>
      <c r="AC65" s="73">
        <f>AB65/SUMIFS(FinParameters!$L$8:$L$39,FinParameters!$B$8:$B$39,Financials!$E65,FinParameters!$C$8:$C$39,Financials!$F65)</f>
        <v>20562142.789839149</v>
      </c>
      <c r="AD65" s="73">
        <f t="shared" si="11"/>
        <v>20562142.789839149</v>
      </c>
      <c r="AE65" s="12"/>
      <c r="AF65" s="73">
        <f t="shared" si="12"/>
        <v>83459627.441531554</v>
      </c>
      <c r="AG65" s="73">
        <f t="shared" si="13"/>
        <v>54209603.42727983</v>
      </c>
      <c r="AH65" s="73">
        <f t="shared" si="13"/>
        <v>17447740.357116126</v>
      </c>
      <c r="AI65" s="12">
        <f t="shared" si="14"/>
        <v>0.31124842877597797</v>
      </c>
      <c r="AL65" s="73">
        <f>Summary!G65</f>
        <v>3701737.9550393941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4468908.4290096639</v>
      </c>
      <c r="AN65" s="20">
        <f>Summary!I65</f>
        <v>6845600.6095773512</v>
      </c>
      <c r="AP65" s="12">
        <v>1</v>
      </c>
    </row>
    <row r="66" spans="1:42" x14ac:dyDescent="0.3">
      <c r="A66">
        <v>62</v>
      </c>
      <c r="B66" t="str">
        <f>Summary!B66</f>
        <v>Yallourn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-1509675.1094203063</v>
      </c>
      <c r="H66" s="73">
        <f>SUMIFS(AM$5:AM66,$F$5:$F66,$F66,$D$5:$D66,$D66)</f>
        <v>60213359.985250242</v>
      </c>
      <c r="I66" s="20">
        <f>SUMIFS(AN$5:AN66,$F$5:$F66,$F66,$D$5:$D66,$D66)</f>
        <v>38519296.392757677</v>
      </c>
      <c r="J66" s="73">
        <f t="shared" si="0"/>
        <v>38519296.392757677</v>
      </c>
      <c r="K66" s="73">
        <f t="shared" si="1"/>
        <v>37009621.28333737</v>
      </c>
      <c r="L66" s="73">
        <f t="shared" si="2"/>
        <v>97222981.268587619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23933180.49236095</v>
      </c>
      <c r="Q66" s="73">
        <f>P66/SUMIFS(FinParameters!$H$8:$H$39,FinParameters!$B$8:$B$39,Financials!$E66,FinParameters!$C$8:$C$39,Financials!$F66)</f>
        <v>10150004.846889086</v>
      </c>
      <c r="R66" s="73">
        <f t="shared" si="15"/>
        <v>-32124099.622213349</v>
      </c>
      <c r="S66" s="12">
        <f t="shared" si="4"/>
        <v>-0.57305847798101472</v>
      </c>
      <c r="T66" s="115">
        <f t="shared" si="5"/>
        <v>-1509675.1094203063</v>
      </c>
      <c r="U66" s="73">
        <f>T66/SUMIFS(FinParameters!$L$8:$L$39,FinParameters!$B$8:$B$39,Financials!$E66,FinParameters!$C$8:$C$39,Financials!$F66)</f>
        <v>-1208839.6771693621</v>
      </c>
      <c r="V66" s="73">
        <f t="shared" si="6"/>
        <v>-1208839.6771693621</v>
      </c>
      <c r="W66" s="12"/>
      <c r="X66" s="73">
        <f t="shared" si="7"/>
        <v>22423505.382940643</v>
      </c>
      <c r="Y66" s="73">
        <f t="shared" si="8"/>
        <v>8941165.169719724</v>
      </c>
      <c r="Z66" s="73">
        <f t="shared" si="8"/>
        <v>-33332939.299382709</v>
      </c>
      <c r="AA66" s="12">
        <f t="shared" si="9"/>
        <v>-0.59462284347821037</v>
      </c>
      <c r="AB66" s="115">
        <f t="shared" si="10"/>
        <v>60213359.985250242</v>
      </c>
      <c r="AC66" s="73">
        <f>AB66/SUMIFS(FinParameters!$L$8:$L$39,FinParameters!$B$8:$B$39,Financials!$E66,FinParameters!$C$8:$C$39,Financials!$F66)</f>
        <v>48214545.097588681</v>
      </c>
      <c r="AD66" s="73">
        <f t="shared" si="11"/>
        <v>48214545.097588681</v>
      </c>
      <c r="AE66" s="12"/>
      <c r="AF66" s="73">
        <f t="shared" si="12"/>
        <v>82636865.368190885</v>
      </c>
      <c r="AG66" s="73">
        <f t="shared" si="13"/>
        <v>57155710.267308407</v>
      </c>
      <c r="AH66" s="73">
        <f t="shared" si="13"/>
        <v>14881605.798205972</v>
      </c>
      <c r="AI66" s="12">
        <f t="shared" si="14"/>
        <v>0.26547142080011321</v>
      </c>
      <c r="AL66" s="73">
        <f>Summary!G66</f>
        <v>-122300.10195260517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10771338.030741669</v>
      </c>
      <c r="AN66" s="20">
        <f>Summary!I66</f>
        <v>5524073.8963192059</v>
      </c>
      <c r="AP66" s="12">
        <v>1</v>
      </c>
    </row>
    <row r="67" spans="1:42" x14ac:dyDescent="0.3">
      <c r="A67">
        <v>63</v>
      </c>
      <c r="B67" t="str">
        <f>Summary!B67</f>
        <v>Yallourn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-38734226.177000768</v>
      </c>
      <c r="H67" s="73">
        <f>SUMIFS(AM$5:AM67,$F$5:$F67,$F67,$D$5:$D67,$D67)</f>
        <v>128896374.74389975</v>
      </c>
      <c r="I67" s="20">
        <f>SUMIFS(AN$5:AN67,$F$5:$F67,$F67,$D$5:$D67,$D67)</f>
        <v>22628021.883849777</v>
      </c>
      <c r="J67" s="73">
        <f t="shared" si="0"/>
        <v>22628021.883849777</v>
      </c>
      <c r="K67" s="73">
        <f t="shared" si="1"/>
        <v>-16106204.293150991</v>
      </c>
      <c r="L67" s="73">
        <f t="shared" si="2"/>
        <v>112790170.45074874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8041905.9834530484</v>
      </c>
      <c r="Q67" s="73">
        <f>P67/SUMIFS(FinParameters!$H$8:$H$39,FinParameters!$B$8:$B$39,Financials!$E67,FinParameters!$C$8:$C$39,Financials!$F67)</f>
        <v>3410553.1747578713</v>
      </c>
      <c r="R67" s="73">
        <f t="shared" si="15"/>
        <v>-48015374.131121248</v>
      </c>
      <c r="S67" s="12">
        <f t="shared" si="4"/>
        <v>-0.85654127408578573</v>
      </c>
      <c r="T67" s="115">
        <f t="shared" si="5"/>
        <v>-38734226.177000768</v>
      </c>
      <c r="U67" s="73">
        <f>T67/SUMIFS(FinParameters!$L$8:$L$39,FinParameters!$B$8:$B$39,Financials!$E67,FinParameters!$C$8:$C$39,Financials!$F67)</f>
        <v>-31015593.47109472</v>
      </c>
      <c r="V67" s="73">
        <f t="shared" si="6"/>
        <v>-31015593.47109472</v>
      </c>
      <c r="W67" s="12"/>
      <c r="X67" s="73">
        <f t="shared" si="7"/>
        <v>-30692320.193547718</v>
      </c>
      <c r="Y67" s="73">
        <f t="shared" si="8"/>
        <v>-27605040.296336848</v>
      </c>
      <c r="Z67" s="73">
        <f t="shared" si="8"/>
        <v>-79030967.602215976</v>
      </c>
      <c r="AA67" s="12">
        <f t="shared" si="9"/>
        <v>-1.4098252259240234</v>
      </c>
      <c r="AB67" s="115">
        <f t="shared" si="10"/>
        <v>128896374.74389975</v>
      </c>
      <c r="AC67" s="73">
        <f>AB67/SUMIFS(FinParameters!$L$8:$L$39,FinParameters!$B$8:$B$39,Financials!$E67,FinParameters!$C$8:$C$39,Financials!$F67)</f>
        <v>103210982.98662925</v>
      </c>
      <c r="AD67" s="73">
        <f t="shared" si="11"/>
        <v>103210982.98662925</v>
      </c>
      <c r="AE67" s="12"/>
      <c r="AF67" s="73">
        <f t="shared" si="12"/>
        <v>98204054.550352037</v>
      </c>
      <c r="AG67" s="73">
        <f t="shared" si="13"/>
        <v>75605942.690292403</v>
      </c>
      <c r="AH67" s="73">
        <f t="shared" si="13"/>
        <v>24180015.384413272</v>
      </c>
      <c r="AI67" s="12">
        <f t="shared" si="14"/>
        <v>0.43134478403148074</v>
      </c>
      <c r="AL67" s="73">
        <f>Summary!G67</f>
        <v>-5905929.3849627394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22432335.719196919</v>
      </c>
      <c r="AN67" s="20">
        <f>Summary!I67</f>
        <v>2809749.6988746654</v>
      </c>
      <c r="AP67" s="12">
        <v>1</v>
      </c>
    </row>
    <row r="68" spans="1:42" x14ac:dyDescent="0.3">
      <c r="A68">
        <v>64</v>
      </c>
      <c r="B68" t="str">
        <f>Summary!B68</f>
        <v>Yallourn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53206736.146285146</v>
      </c>
      <c r="H68" s="73">
        <f>SUMIFS(AM$5:AM68,$F$5:$F68,$F68,$D$5:$D68,$D68)</f>
        <v>-1356011.4025680004</v>
      </c>
      <c r="I68" s="20">
        <f>SUMIFS(AN$5:AN68,$F$5:$F68,$F68,$D$5:$D68,$D68)</f>
        <v>56549825.173726603</v>
      </c>
      <c r="J68" s="73">
        <f t="shared" si="0"/>
        <v>56549825.173726603</v>
      </c>
      <c r="K68" s="73">
        <f t="shared" si="1"/>
        <v>109756561.32001175</v>
      </c>
      <c r="L68" s="73">
        <f t="shared" si="2"/>
        <v>108400549.91744375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41963709.273329876</v>
      </c>
      <c r="Q68" s="73">
        <f>P68/SUMIFS(FinParameters!$H$8:$H$39,FinParameters!$B$8:$B$39,Financials!$E68,FinParameters!$C$8:$C$39,Financials!$F68)</f>
        <v>17796709.160894547</v>
      </c>
      <c r="R68" s="73">
        <f t="shared" si="15"/>
        <v>-14093570.841244422</v>
      </c>
      <c r="S68" s="12">
        <f t="shared" si="4"/>
        <v>-0.25141374701802993</v>
      </c>
      <c r="T68" s="115">
        <f t="shared" si="5"/>
        <v>53206736.146285146</v>
      </c>
      <c r="U68" s="73">
        <f>T68/SUMIFS(FinParameters!$L$8:$L$39,FinParameters!$B$8:$B$39,Financials!$E68,FinParameters!$C$8:$C$39,Financials!$F68)</f>
        <v>42604142.669483446</v>
      </c>
      <c r="V68" s="73">
        <f t="shared" si="6"/>
        <v>42604142.669483446</v>
      </c>
      <c r="W68" s="12"/>
      <c r="X68" s="73">
        <f t="shared" si="7"/>
        <v>95170445.419615015</v>
      </c>
      <c r="Y68" s="73">
        <f t="shared" si="8"/>
        <v>60400851.830377996</v>
      </c>
      <c r="Z68" s="73">
        <f t="shared" si="8"/>
        <v>28510571.828239024</v>
      </c>
      <c r="AA68" s="12">
        <f t="shared" si="9"/>
        <v>0.50859713082701952</v>
      </c>
      <c r="AB68" s="115">
        <f t="shared" si="10"/>
        <v>-1356011.4025680004</v>
      </c>
      <c r="AC68" s="73">
        <f>AB68/SUMIFS(FinParameters!$L$8:$L$39,FinParameters!$B$8:$B$39,Financials!$E68,FinParameters!$C$8:$C$39,Financials!$F68)</f>
        <v>-1085796.7889181832</v>
      </c>
      <c r="AD68" s="73">
        <f t="shared" si="11"/>
        <v>-1085796.7889181832</v>
      </c>
      <c r="AE68" s="12"/>
      <c r="AF68" s="73">
        <f t="shared" si="12"/>
        <v>93814434.017047018</v>
      </c>
      <c r="AG68" s="73">
        <f t="shared" si="13"/>
        <v>59315055.041459814</v>
      </c>
      <c r="AH68" s="73">
        <f t="shared" si="13"/>
        <v>27424775.039320841</v>
      </c>
      <c r="AI68" s="12">
        <f t="shared" si="14"/>
        <v>0.48922771463881087</v>
      </c>
      <c r="AL68" s="73">
        <f>Summary!G68</f>
        <v>7536663.7355155228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-228168.58353704098</v>
      </c>
      <c r="AN68" s="20">
        <f>Summary!I68</f>
        <v>8108019.6328983884</v>
      </c>
      <c r="AP68" s="12">
        <v>1</v>
      </c>
    </row>
    <row r="69" spans="1:42" x14ac:dyDescent="0.3">
      <c r="A69">
        <v>65</v>
      </c>
      <c r="B69" t="str">
        <f>Summary!B69</f>
        <v>Yallourn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230440441.20611361</v>
      </c>
      <c r="H69" s="73">
        <f>SUMIFS(AM$5:AM69,$F$5:$F69,$F69,$D$5:$D69,$D69)</f>
        <v>-193280045.89011893</v>
      </c>
      <c r="I69" s="20">
        <f>SUMIFS(AN$5:AN69,$F$5:$F69,$F69,$D$5:$D69,$D69)</f>
        <v>123515085.70958287</v>
      </c>
      <c r="J69" s="73">
        <f t="shared" si="0"/>
        <v>123515085.70958287</v>
      </c>
      <c r="K69" s="73">
        <f t="shared" si="1"/>
        <v>353955526.9156965</v>
      </c>
      <c r="L69" s="73">
        <f t="shared" si="2"/>
        <v>160675481.02557755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107110566.91167621</v>
      </c>
      <c r="Q69" s="73">
        <f>P69/SUMIFS(FinParameters!$H$8:$H$39,FinParameters!$B$8:$B$39,Financials!$E69,FinParameters!$C$8:$C$39,Financials!$F69)</f>
        <v>41295760.29978957</v>
      </c>
      <c r="R69" s="73">
        <f t="shared" si="15"/>
        <v>48321099.905457541</v>
      </c>
      <c r="S69" s="12">
        <f t="shared" si="4"/>
        <v>0.82193464860544152</v>
      </c>
      <c r="T69" s="115">
        <f t="shared" si="5"/>
        <v>230440441.20611361</v>
      </c>
      <c r="U69" s="73">
        <f>T69/SUMIFS(FinParameters!$L$8:$L$39,FinParameters!$B$8:$B$39,Financials!$E69,FinParameters!$C$8:$C$39,Financials!$F69)</f>
        <v>180019704.3631874</v>
      </c>
      <c r="V69" s="73">
        <f t="shared" si="6"/>
        <v>180019704.3631874</v>
      </c>
      <c r="W69" s="12"/>
      <c r="X69" s="73">
        <f t="shared" si="7"/>
        <v>337551008.11778986</v>
      </c>
      <c r="Y69" s="73">
        <f t="shared" si="8"/>
        <v>221315464.66297698</v>
      </c>
      <c r="Z69" s="73">
        <f t="shared" si="8"/>
        <v>228340804.26864493</v>
      </c>
      <c r="AA69" s="12">
        <f t="shared" si="9"/>
        <v>3.8840427698467028</v>
      </c>
      <c r="AB69" s="115">
        <f t="shared" si="10"/>
        <v>-193280045.89011893</v>
      </c>
      <c r="AC69" s="73">
        <f>AB69/SUMIFS(FinParameters!$L$8:$L$39,FinParameters!$B$8:$B$39,Financials!$E69,FinParameters!$C$8:$C$39,Financials!$F69)</f>
        <v>-150990062.93483615</v>
      </c>
      <c r="AD69" s="73">
        <f t="shared" si="11"/>
        <v>-150990062.93483615</v>
      </c>
      <c r="AE69" s="12"/>
      <c r="AF69" s="73">
        <f t="shared" si="12"/>
        <v>144270962.22767094</v>
      </c>
      <c r="AG69" s="73">
        <f t="shared" si="13"/>
        <v>70325401.728140831</v>
      </c>
      <c r="AH69" s="73">
        <f t="shared" si="13"/>
        <v>77350741.33380878</v>
      </c>
      <c r="AI69" s="12">
        <f t="shared" si="14"/>
        <v>1.315724487272979</v>
      </c>
      <c r="AL69" s="73">
        <f>Summary!G69</f>
        <v>31694066.836424977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-32791201.425936792</v>
      </c>
      <c r="AN69" s="20">
        <f>Summary!I69</f>
        <v>15049669.385058472</v>
      </c>
      <c r="AP69" s="12">
        <v>1</v>
      </c>
    </row>
    <row r="70" spans="1:42" x14ac:dyDescent="0.3">
      <c r="A70">
        <v>66</v>
      </c>
      <c r="B70" t="str">
        <f>Summary!B70</f>
        <v>Yallourn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144644457.94784009</v>
      </c>
      <c r="H70" s="73">
        <f>SUMIFS(AM$5:AM70,$F$5:$F70,$F70,$D$5:$D70,$D70)</f>
        <v>-80970674.870444342</v>
      </c>
      <c r="I70" s="20">
        <f>SUMIFS(AN$5:AN70,$F$5:$F70,$F70,$D$5:$D70,$D70)</f>
        <v>89705428.959392905</v>
      </c>
      <c r="J70" s="73">
        <f t="shared" ref="J70:J133" si="16">I70</f>
        <v>89705428.959392905</v>
      </c>
      <c r="K70" s="73">
        <f t="shared" ref="K70:K133" si="17">SUM(G70,I70)</f>
        <v>234349886.907233</v>
      </c>
      <c r="L70" s="73">
        <f t="shared" ref="L70:L133" si="18">SUM(G70:I70)</f>
        <v>153379212.03678864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73300910.161486253</v>
      </c>
      <c r="Q70" s="73">
        <f>P70/SUMIFS(FinParameters!$H$8:$H$39,FinParameters!$B$8:$B$39,Financials!$E70,FinParameters!$C$8:$C$39,Financials!$F70)</f>
        <v>28260674.021837976</v>
      </c>
      <c r="R70" s="73">
        <f t="shared" si="15"/>
        <v>14511443.155267583</v>
      </c>
      <c r="S70" s="12">
        <f t="shared" ref="S70:S133" si="20">-R70/SUM($N70,$O70)</f>
        <v>0.24683746756425912</v>
      </c>
      <c r="T70" s="115">
        <f t="shared" ref="T70:T133" si="21">G70</f>
        <v>144644457.94784009</v>
      </c>
      <c r="U70" s="73">
        <f>T70/SUMIFS(FinParameters!$L$8:$L$39,FinParameters!$B$8:$B$39,Financials!$E70,FinParameters!$C$8:$C$39,Financials!$F70)</f>
        <v>112996019.36733687</v>
      </c>
      <c r="V70" s="73">
        <f t="shared" ref="V70:V133" si="22">U70</f>
        <v>112996019.36733687</v>
      </c>
      <c r="W70" s="12"/>
      <c r="X70" s="73">
        <f t="shared" ref="X70:X133" si="23">SUM(K70,M70)</f>
        <v>217945368.10932636</v>
      </c>
      <c r="Y70" s="73">
        <f t="shared" ref="Y70:Z133" si="24">SUM(Q70,U70)</f>
        <v>141256693.38917485</v>
      </c>
      <c r="Z70" s="73">
        <f t="shared" si="24"/>
        <v>127507462.52260445</v>
      </c>
      <c r="AA70" s="12">
        <f t="shared" ref="AA70:AA133" si="25">-Z70/SUM($N70,$O70)</f>
        <v>2.1688827780853477</v>
      </c>
      <c r="AB70" s="115">
        <f t="shared" ref="AB70:AB133" si="26">H70*AP70</f>
        <v>-80970674.870444342</v>
      </c>
      <c r="AC70" s="73">
        <f>AB70/SUMIFS(FinParameters!$L$8:$L$39,FinParameters!$B$8:$B$39,Financials!$E70,FinParameters!$C$8:$C$39,Financials!$F70)</f>
        <v>-63254161.795444638</v>
      </c>
      <c r="AD70" s="73">
        <f t="shared" ref="AD70:AD133" si="27">AC70</f>
        <v>-63254161.795444638</v>
      </c>
      <c r="AE70" s="12"/>
      <c r="AF70" s="73">
        <f t="shared" ref="AF70:AF133" si="28">X70+AB70</f>
        <v>136974693.23888201</v>
      </c>
      <c r="AG70" s="73">
        <f t="shared" ref="AG70:AH133" si="29">Y70+AC70</f>
        <v>78002531.593730211</v>
      </c>
      <c r="AH70" s="73">
        <f t="shared" si="29"/>
        <v>64253300.727159813</v>
      </c>
      <c r="AI70" s="12">
        <f t="shared" ref="AI70:AI133" si="30">-AH70/SUM($N70,$O70)</f>
        <v>1.0929389905910047</v>
      </c>
      <c r="AL70" s="73">
        <f>Summary!G70</f>
        <v>19877838.698262725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-13885336.290962884</v>
      </c>
      <c r="AN70" s="20">
        <f>Summary!I70</f>
        <v>11641255.401485171</v>
      </c>
      <c r="AP70" s="12">
        <v>1</v>
      </c>
    </row>
    <row r="71" spans="1:42" x14ac:dyDescent="0.3">
      <c r="A71">
        <v>67</v>
      </c>
      <c r="B71" t="str">
        <f>Summary!B71</f>
        <v>Yallourn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91707243.945662171</v>
      </c>
      <c r="H71" s="73">
        <f>SUMIFS(AM$5:AM71,$F$5:$F71,$F71,$D$5:$D71,$D71)</f>
        <v>-32560073.335288405</v>
      </c>
      <c r="I71" s="20">
        <f>SUMIFS(AN$5:AN71,$F$5:$F71,$F71,$D$5:$D71,$D71)</f>
        <v>73336034.779793724</v>
      </c>
      <c r="J71" s="73">
        <f t="shared" si="16"/>
        <v>73336034.779793724</v>
      </c>
      <c r="K71" s="73">
        <f t="shared" si="17"/>
        <v>165043278.72545588</v>
      </c>
      <c r="L71" s="73">
        <f t="shared" si="18"/>
        <v>132483205.39016749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56931515.98188708</v>
      </c>
      <c r="Q71" s="73">
        <f>P71/SUMIFS(FinParameters!$H$8:$H$39,FinParameters!$B$8:$B$39,Financials!$E71,FinParameters!$C$8:$C$39,Financials!$F71)</f>
        <v>21949563.943866681</v>
      </c>
      <c r="R71" s="73">
        <f t="shared" ref="R71:R134" si="31">SUM(P71,N71:O71)</f>
        <v>-1857951.0243315902</v>
      </c>
      <c r="S71" s="12">
        <f t="shared" si="20"/>
        <v>-3.1603467745932423E-2</v>
      </c>
      <c r="T71" s="115">
        <f t="shared" si="21"/>
        <v>91707243.945662171</v>
      </c>
      <c r="U71" s="73">
        <f>T71/SUMIFS(FinParameters!$L$8:$L$39,FinParameters!$B$8:$B$39,Financials!$E71,FinParameters!$C$8:$C$39,Financials!$F71)</f>
        <v>71641552.397022679</v>
      </c>
      <c r="V71" s="73">
        <f t="shared" si="22"/>
        <v>71641552.397022679</v>
      </c>
      <c r="W71" s="12"/>
      <c r="X71" s="73">
        <f t="shared" si="23"/>
        <v>148638759.92754924</v>
      </c>
      <c r="Y71" s="73">
        <f t="shared" si="24"/>
        <v>93591116.340889364</v>
      </c>
      <c r="Z71" s="73">
        <f t="shared" si="24"/>
        <v>69783601.372691095</v>
      </c>
      <c r="AA71" s="12">
        <f t="shared" si="25"/>
        <v>1.187008573581888</v>
      </c>
      <c r="AB71" s="115">
        <f t="shared" si="26"/>
        <v>-32560073.335288405</v>
      </c>
      <c r="AC71" s="73">
        <f>AB71/SUMIFS(FinParameters!$L$8:$L$39,FinParameters!$B$8:$B$39,Financials!$E71,FinParameters!$C$8:$C$39,Financials!$F71)</f>
        <v>-25435877.249599773</v>
      </c>
      <c r="AD71" s="73">
        <f t="shared" si="27"/>
        <v>-25435877.249599773</v>
      </c>
      <c r="AE71" s="12"/>
      <c r="AF71" s="73">
        <f t="shared" si="28"/>
        <v>116078686.59226084</v>
      </c>
      <c r="AG71" s="73">
        <f t="shared" si="29"/>
        <v>68155239.091289595</v>
      </c>
      <c r="AH71" s="73">
        <f t="shared" si="29"/>
        <v>44347724.123091325</v>
      </c>
      <c r="AI71" s="12">
        <f t="shared" si="30"/>
        <v>0.75434812359159986</v>
      </c>
      <c r="AL71" s="73">
        <f>Summary!G71</f>
        <v>12642700.359960232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-5377244.6204970013</v>
      </c>
      <c r="AN71" s="20">
        <f>Summary!I71</f>
        <v>9367108.0046419371</v>
      </c>
      <c r="AP71" s="12">
        <v>1</v>
      </c>
    </row>
    <row r="72" spans="1:42" x14ac:dyDescent="0.3">
      <c r="A72">
        <v>68</v>
      </c>
      <c r="B72" t="str">
        <f>Summary!B72</f>
        <v>Yallourn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55178633.866110921</v>
      </c>
      <c r="H72" s="73">
        <f>SUMIFS(AM$5:AM72,$F$5:$F72,$F72,$D$5:$D72,$D72)</f>
        <v>116639.65436046994</v>
      </c>
      <c r="I72" s="20">
        <f>SUMIFS(AN$5:AN72,$F$5:$F72,$F72,$D$5:$D72,$D72)</f>
        <v>63606264.545977652</v>
      </c>
      <c r="J72" s="73">
        <f t="shared" si="16"/>
        <v>63606264.545977652</v>
      </c>
      <c r="K72" s="73">
        <f t="shared" si="17"/>
        <v>118784898.41208857</v>
      </c>
      <c r="L72" s="73">
        <f t="shared" si="18"/>
        <v>118901538.06644905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47201745.748071007</v>
      </c>
      <c r="Q72" s="73">
        <f>P72/SUMIFS(FinParameters!$H$8:$H$39,FinParameters!$B$8:$B$39,Financials!$E72,FinParameters!$C$8:$C$39,Financials!$F72)</f>
        <v>18198316.322527695</v>
      </c>
      <c r="R72" s="73">
        <f t="shared" si="31"/>
        <v>-11587721.258147663</v>
      </c>
      <c r="S72" s="12">
        <f t="shared" si="20"/>
        <v>-0.197105397416206</v>
      </c>
      <c r="T72" s="115">
        <f t="shared" si="21"/>
        <v>55178633.866110921</v>
      </c>
      <c r="U72" s="73">
        <f>T72/SUMIFS(FinParameters!$L$8:$L$39,FinParameters!$B$8:$B$39,Financials!$E72,FinParameters!$C$8:$C$39,Financials!$F72)</f>
        <v>43105460.585614942</v>
      </c>
      <c r="V72" s="73">
        <f t="shared" si="22"/>
        <v>43105460.585614942</v>
      </c>
      <c r="W72" s="12"/>
      <c r="X72" s="73">
        <f t="shared" si="23"/>
        <v>102380379.61418192</v>
      </c>
      <c r="Y72" s="73">
        <f t="shared" si="24"/>
        <v>61303776.908142641</v>
      </c>
      <c r="Z72" s="73">
        <f t="shared" si="24"/>
        <v>31517739.327467278</v>
      </c>
      <c r="AA72" s="12">
        <f t="shared" si="25"/>
        <v>0.53611201006692866</v>
      </c>
      <c r="AB72" s="115">
        <f t="shared" si="26"/>
        <v>116639.65436046994</v>
      </c>
      <c r="AC72" s="73">
        <f>AB72/SUMIFS(FinParameters!$L$8:$L$39,FinParameters!$B$8:$B$39,Financials!$E72,FinParameters!$C$8:$C$39,Financials!$F72)</f>
        <v>91118.711564240381</v>
      </c>
      <c r="AD72" s="73">
        <f t="shared" si="27"/>
        <v>91118.711564240381</v>
      </c>
      <c r="AE72" s="12"/>
      <c r="AF72" s="73">
        <f t="shared" si="28"/>
        <v>102497019.26854239</v>
      </c>
      <c r="AG72" s="73">
        <f t="shared" si="29"/>
        <v>61394895.619706884</v>
      </c>
      <c r="AH72" s="73">
        <f t="shared" si="29"/>
        <v>31608858.039031517</v>
      </c>
      <c r="AI72" s="12">
        <f t="shared" si="30"/>
        <v>0.53766192565902959</v>
      </c>
      <c r="AL72" s="73">
        <f>Summary!G72</f>
        <v>8131940.3765021367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116507.45306989628</v>
      </c>
      <c r="AN72" s="20">
        <f>Summary!I72</f>
        <v>8071257.3646819163</v>
      </c>
      <c r="AP72" s="12">
        <v>1</v>
      </c>
    </row>
    <row r="73" spans="1:42" x14ac:dyDescent="0.3">
      <c r="A73">
        <v>69</v>
      </c>
      <c r="B73" t="str">
        <f>Summary!B73</f>
        <v>Yallourn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28791079.018667914</v>
      </c>
      <c r="H73" s="73">
        <f>SUMIFS(AM$5:AM73,$F$5:$F73,$F73,$D$5:$D73,$D73)</f>
        <v>30845906.507194296</v>
      </c>
      <c r="I73" s="20">
        <f>SUMIFS(AN$5:AN73,$F$5:$F73,$F73,$D$5:$D73,$D73)</f>
        <v>54995556.479952522</v>
      </c>
      <c r="J73" s="73">
        <f t="shared" si="16"/>
        <v>54995556.479952522</v>
      </c>
      <c r="K73" s="73">
        <f t="shared" si="17"/>
        <v>83786635.498620436</v>
      </c>
      <c r="L73" s="73">
        <f t="shared" si="18"/>
        <v>114632542.00581473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38591037.682045877</v>
      </c>
      <c r="Q73" s="73">
        <f>P73/SUMIFS(FinParameters!$H$8:$H$39,FinParameters!$B$8:$B$39,Financials!$E73,FinParameters!$C$8:$C$39,Financials!$F73)</f>
        <v>14878515.610434966</v>
      </c>
      <c r="R73" s="73">
        <f t="shared" si="31"/>
        <v>-20198429.324172795</v>
      </c>
      <c r="S73" s="12">
        <f t="shared" si="20"/>
        <v>-0.34357224776397838</v>
      </c>
      <c r="T73" s="115">
        <f t="shared" si="21"/>
        <v>28791079.018667914</v>
      </c>
      <c r="U73" s="73">
        <f>T73/SUMIFS(FinParameters!$L$8:$L$39,FinParameters!$B$8:$B$39,Financials!$E73,FinParameters!$C$8:$C$39,Financials!$F73)</f>
        <v>22491544.913342498</v>
      </c>
      <c r="V73" s="73">
        <f t="shared" si="22"/>
        <v>22491544.913342498</v>
      </c>
      <c r="W73" s="12"/>
      <c r="X73" s="73">
        <f t="shared" si="23"/>
        <v>67382116.700713784</v>
      </c>
      <c r="Y73" s="73">
        <f t="shared" si="24"/>
        <v>37370060.523777463</v>
      </c>
      <c r="Z73" s="73">
        <f t="shared" si="24"/>
        <v>2293115.5891697034</v>
      </c>
      <c r="AA73" s="12">
        <f t="shared" si="25"/>
        <v>3.900555160547961E-2</v>
      </c>
      <c r="AB73" s="115">
        <f t="shared" si="26"/>
        <v>30845906.507194296</v>
      </c>
      <c r="AC73" s="73">
        <f>AB73/SUMIFS(FinParameters!$L$8:$L$39,FinParameters!$B$8:$B$39,Financials!$E73,FinParameters!$C$8:$C$39,Financials!$F73)</f>
        <v>24096772.863201398</v>
      </c>
      <c r="AD73" s="73">
        <f t="shared" si="27"/>
        <v>24096772.863201398</v>
      </c>
      <c r="AE73" s="12"/>
      <c r="AF73" s="73">
        <f t="shared" si="28"/>
        <v>98228023.207908079</v>
      </c>
      <c r="AG73" s="73">
        <f t="shared" si="29"/>
        <v>61466833.386978865</v>
      </c>
      <c r="AH73" s="73">
        <f t="shared" si="29"/>
        <v>26389888.452371102</v>
      </c>
      <c r="AI73" s="12">
        <f t="shared" si="30"/>
        <v>0.44888803719856168</v>
      </c>
      <c r="AL73" s="73">
        <f>Summary!G73</f>
        <v>4515416.4627001453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5166607.7941878065</v>
      </c>
      <c r="AN73" s="20">
        <f>Summary!I73</f>
        <v>6904774.4069985002</v>
      </c>
      <c r="AP73" s="12">
        <v>1</v>
      </c>
    </row>
    <row r="74" spans="1:42" x14ac:dyDescent="0.3">
      <c r="A74">
        <v>70</v>
      </c>
      <c r="B74" t="str">
        <f>Summary!B74</f>
        <v>Yallourn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-1689768.3843238833</v>
      </c>
      <c r="H74" s="73">
        <f>SUMIFS(AM$5:AM74,$F$5:$F74,$F74,$D$5:$D74,$D74)</f>
        <v>71876660.981348559</v>
      </c>
      <c r="I74" s="20">
        <f>SUMIFS(AN$5:AN74,$F$5:$F74,$F74,$D$5:$D74,$D74)</f>
        <v>43894061.166141905</v>
      </c>
      <c r="J74" s="73">
        <f t="shared" si="16"/>
        <v>43894061.166141905</v>
      </c>
      <c r="K74" s="73">
        <f t="shared" si="17"/>
        <v>42204292.781818025</v>
      </c>
      <c r="L74" s="73">
        <f t="shared" si="18"/>
        <v>114080953.76316658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27489542.36823526</v>
      </c>
      <c r="Q74" s="73">
        <f>P74/SUMIFS(FinParameters!$H$8:$H$39,FinParameters!$B$8:$B$39,Financials!$E74,FinParameters!$C$8:$C$39,Financials!$F74)</f>
        <v>10598408.589561893</v>
      </c>
      <c r="R74" s="73">
        <f t="shared" si="31"/>
        <v>-31299924.637983412</v>
      </c>
      <c r="S74" s="12">
        <f t="shared" si="20"/>
        <v>-0.53240701492790443</v>
      </c>
      <c r="T74" s="115">
        <f t="shared" si="21"/>
        <v>-1689768.3843238833</v>
      </c>
      <c r="U74" s="73">
        <f>T74/SUMIFS(FinParameters!$L$8:$L$39,FinParameters!$B$8:$B$39,Financials!$E74,FinParameters!$C$8:$C$39,Financials!$F74)</f>
        <v>-1320044.3611204822</v>
      </c>
      <c r="V74" s="73">
        <f t="shared" si="22"/>
        <v>-1320044.3611204822</v>
      </c>
      <c r="W74" s="12"/>
      <c r="X74" s="73">
        <f t="shared" si="23"/>
        <v>25799773.98391138</v>
      </c>
      <c r="Y74" s="73">
        <f t="shared" si="24"/>
        <v>9278364.2284414098</v>
      </c>
      <c r="Z74" s="73">
        <f t="shared" si="24"/>
        <v>-32619968.999103893</v>
      </c>
      <c r="AA74" s="12">
        <f t="shared" si="25"/>
        <v>-0.55486077115911592</v>
      </c>
      <c r="AB74" s="115">
        <f t="shared" si="26"/>
        <v>71876660.981348559</v>
      </c>
      <c r="AC74" s="73">
        <f>AB74/SUMIFS(FinParameters!$L$8:$L$39,FinParameters!$B$8:$B$39,Financials!$E74,FinParameters!$C$8:$C$39,Financials!$F74)</f>
        <v>56149932.680011444</v>
      </c>
      <c r="AD74" s="73">
        <f t="shared" si="27"/>
        <v>56149932.680011444</v>
      </c>
      <c r="AE74" s="12"/>
      <c r="AF74" s="73">
        <f t="shared" si="28"/>
        <v>97676434.965259939</v>
      </c>
      <c r="AG74" s="73">
        <f t="shared" si="29"/>
        <v>65428296.908452854</v>
      </c>
      <c r="AH74" s="73">
        <f t="shared" si="29"/>
        <v>23529963.680907551</v>
      </c>
      <c r="AI74" s="12">
        <f t="shared" si="30"/>
        <v>0.40024114657169085</v>
      </c>
      <c r="AL74" s="73">
        <f>Summary!G74</f>
        <v>-180093.27490357697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11663300.996098313</v>
      </c>
      <c r="AN74" s="20">
        <f>Summary!I74</f>
        <v>5374764.7733842311</v>
      </c>
      <c r="AP74" s="12">
        <v>1</v>
      </c>
    </row>
    <row r="75" spans="1:42" x14ac:dyDescent="0.3">
      <c r="A75">
        <v>71</v>
      </c>
      <c r="B75" t="str">
        <f>Summary!B75</f>
        <v>Yallourn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-43717718.784054011</v>
      </c>
      <c r="H75" s="73">
        <f>SUMIFS(AM$5:AM75,$F$5:$F75,$F75,$D$5:$D75,$D75)</f>
        <v>151755972.53304088</v>
      </c>
      <c r="I75" s="20">
        <f>SUMIFS(AN$5:AN75,$F$5:$F75,$F75,$D$5:$D75,$D75)</f>
        <v>25833004.128269996</v>
      </c>
      <c r="J75" s="73">
        <f t="shared" si="16"/>
        <v>25833004.128269996</v>
      </c>
      <c r="K75" s="73">
        <f t="shared" si="17"/>
        <v>-17884714.655784015</v>
      </c>
      <c r="L75" s="73">
        <f t="shared" si="18"/>
        <v>133871257.87725687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9428485.33036335</v>
      </c>
      <c r="Q75" s="73">
        <f>P75/SUMIFS(FinParameters!$H$8:$H$39,FinParameters!$B$8:$B$39,Financials!$E75,FinParameters!$C$8:$C$39,Financials!$F75)</f>
        <v>3635089.248606368</v>
      </c>
      <c r="R75" s="73">
        <f t="shared" si="31"/>
        <v>-49360981.675855324</v>
      </c>
      <c r="S75" s="12">
        <f t="shared" si="20"/>
        <v>-0.83962288126602658</v>
      </c>
      <c r="T75" s="115">
        <f t="shared" si="21"/>
        <v>-43717718.784054011</v>
      </c>
      <c r="U75" s="73">
        <f>T75/SUMIFS(FinParameters!$L$8:$L$39,FinParameters!$B$8:$B$39,Financials!$E75,FinParameters!$C$8:$C$39,Financials!$F75)</f>
        <v>-34152212.041197799</v>
      </c>
      <c r="V75" s="73">
        <f t="shared" si="22"/>
        <v>-34152212.041197799</v>
      </c>
      <c r="W75" s="12"/>
      <c r="X75" s="73">
        <f t="shared" si="23"/>
        <v>-34289233.453690663</v>
      </c>
      <c r="Y75" s="73">
        <f t="shared" si="24"/>
        <v>-30517122.79259143</v>
      </c>
      <c r="Z75" s="73">
        <f t="shared" si="24"/>
        <v>-83513193.717053115</v>
      </c>
      <c r="AA75" s="12">
        <f t="shared" si="25"/>
        <v>-1.4205468763344835</v>
      </c>
      <c r="AB75" s="115">
        <f t="shared" si="26"/>
        <v>151755972.53304088</v>
      </c>
      <c r="AC75" s="73">
        <f>AB75/SUMIFS(FinParameters!$L$8:$L$39,FinParameters!$B$8:$B$39,Financials!$E75,FinParameters!$C$8:$C$39,Financials!$F75)</f>
        <v>118551523.19514492</v>
      </c>
      <c r="AD75" s="73">
        <f t="shared" si="27"/>
        <v>118551523.19514492</v>
      </c>
      <c r="AE75" s="12"/>
      <c r="AF75" s="73">
        <f t="shared" si="28"/>
        <v>117466739.07935022</v>
      </c>
      <c r="AG75" s="73">
        <f t="shared" si="29"/>
        <v>88034400.402553499</v>
      </c>
      <c r="AH75" s="73">
        <f t="shared" si="29"/>
        <v>35038329.478091806</v>
      </c>
      <c r="AI75" s="12">
        <f t="shared" si="30"/>
        <v>0.59599671952095601</v>
      </c>
      <c r="AL75" s="73">
        <f>Summary!G75</f>
        <v>-4983492.6070532454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22859597.789141122</v>
      </c>
      <c r="AN75" s="20">
        <f>Summary!I75</f>
        <v>3204982.2444202187</v>
      </c>
      <c r="AP75" s="12">
        <v>1</v>
      </c>
    </row>
    <row r="76" spans="1:42" x14ac:dyDescent="0.3">
      <c r="A76">
        <v>72</v>
      </c>
      <c r="B76" t="str">
        <f>Summary!B76</f>
        <v>Yallourn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62005256.567795187</v>
      </c>
      <c r="H76" s="73">
        <f>SUMIFS(AM$5:AM76,$F$5:$F76,$F76,$D$5:$D76,$D76)</f>
        <v>-1652557.9998216929</v>
      </c>
      <c r="I76" s="20">
        <f>SUMIFS(AN$5:AN76,$F$5:$F76,$F76,$D$5:$D76,$D76)</f>
        <v>64761007.955460623</v>
      </c>
      <c r="J76" s="73">
        <f t="shared" si="16"/>
        <v>64761007.955460623</v>
      </c>
      <c r="K76" s="73">
        <f t="shared" si="17"/>
        <v>126766264.52325581</v>
      </c>
      <c r="L76" s="73">
        <f t="shared" si="18"/>
        <v>125113706.52343412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48356489.157553978</v>
      </c>
      <c r="Q76" s="73">
        <f>P76/SUMIFS(FinParameters!$H$8:$H$39,FinParameters!$B$8:$B$39,Financials!$E76,FinParameters!$C$8:$C$39,Financials!$F76)</f>
        <v>18643519.895066831</v>
      </c>
      <c r="R76" s="73">
        <f t="shared" si="31"/>
        <v>-10432977.848664692</v>
      </c>
      <c r="S76" s="12">
        <f t="shared" si="20"/>
        <v>-0.17746338553402952</v>
      </c>
      <c r="T76" s="115">
        <f t="shared" si="21"/>
        <v>62005256.567795187</v>
      </c>
      <c r="U76" s="73">
        <f>T76/SUMIFS(FinParameters!$L$8:$L$39,FinParameters!$B$8:$B$39,Financials!$E76,FinParameters!$C$8:$C$39,Financials!$F76)</f>
        <v>48438407.329355262</v>
      </c>
      <c r="V76" s="73">
        <f t="shared" si="22"/>
        <v>48438407.329355262</v>
      </c>
      <c r="W76" s="12"/>
      <c r="X76" s="73">
        <f t="shared" si="23"/>
        <v>110361745.72534916</v>
      </c>
      <c r="Y76" s="73">
        <f t="shared" si="24"/>
        <v>67081927.224422097</v>
      </c>
      <c r="Z76" s="73">
        <f t="shared" si="24"/>
        <v>38005429.480690569</v>
      </c>
      <c r="AA76" s="12">
        <f t="shared" si="25"/>
        <v>0.64646664472515802</v>
      </c>
      <c r="AB76" s="115">
        <f t="shared" si="26"/>
        <v>-1652557.9998216929</v>
      </c>
      <c r="AC76" s="73">
        <f>AB76/SUMIFS(FinParameters!$L$8:$L$39,FinParameters!$B$8:$B$39,Financials!$E76,FinParameters!$C$8:$C$39,Financials!$F76)</f>
        <v>-1290975.6682197712</v>
      </c>
      <c r="AD76" s="73">
        <f t="shared" si="27"/>
        <v>-1290975.6682197712</v>
      </c>
      <c r="AE76" s="12"/>
      <c r="AF76" s="73">
        <f t="shared" si="28"/>
        <v>108709187.72552747</v>
      </c>
      <c r="AG76" s="73">
        <f t="shared" si="29"/>
        <v>65790951.556202322</v>
      </c>
      <c r="AH76" s="73">
        <f t="shared" si="29"/>
        <v>36714453.812470794</v>
      </c>
      <c r="AI76" s="12">
        <f t="shared" si="30"/>
        <v>0.62450734259229101</v>
      </c>
      <c r="AL76" s="73">
        <f>Summary!G76</f>
        <v>8798520.4215100426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-296546.59725369251</v>
      </c>
      <c r="AN76" s="20">
        <f>Summary!I76</f>
        <v>8211182.7817340195</v>
      </c>
      <c r="AP76" s="12">
        <v>1</v>
      </c>
    </row>
    <row r="77" spans="1:42" x14ac:dyDescent="0.3">
      <c r="A77">
        <v>73</v>
      </c>
      <c r="B77" t="str">
        <f>Summary!B77</f>
        <v>Yallourn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260416573.66007808</v>
      </c>
      <c r="H77" s="73">
        <f>SUMIFS(AM$5:AM77,$F$5:$F77,$F77,$D$5:$D77,$D77)</f>
        <v>-224917839.14350134</v>
      </c>
      <c r="I77" s="20">
        <f>SUMIFS(AN$5:AN77,$F$5:$F77,$F77,$D$5:$D77,$D77)</f>
        <v>139195991.34711686</v>
      </c>
      <c r="J77" s="73">
        <f t="shared" si="16"/>
        <v>139195991.34711686</v>
      </c>
      <c r="K77" s="73">
        <f t="shared" si="17"/>
        <v>399612565.00719494</v>
      </c>
      <c r="L77" s="73">
        <f t="shared" si="18"/>
        <v>174694725.86369359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120942609.57926255</v>
      </c>
      <c r="Q77" s="73">
        <f>P77/SUMIFS(FinParameters!$H$8:$H$39,FinParameters!$B$8:$B$39,Financials!$E77,FinParameters!$C$8:$C$39,Financials!$F77)</f>
        <v>42389646.844891302</v>
      </c>
      <c r="R77" s="73">
        <f t="shared" si="31"/>
        <v>59836993.230809003</v>
      </c>
      <c r="S77" s="12">
        <f t="shared" si="20"/>
        <v>0.97923884589576426</v>
      </c>
      <c r="T77" s="115">
        <f t="shared" si="21"/>
        <v>260416573.66007808</v>
      </c>
      <c r="U77" s="73">
        <f>T77/SUMIFS(FinParameters!$L$8:$L$39,FinParameters!$B$8:$B$39,Financials!$E77,FinParameters!$C$8:$C$39,Financials!$F77)</f>
        <v>198475132.80599332</v>
      </c>
      <c r="V77" s="73">
        <f t="shared" si="22"/>
        <v>198475132.80599332</v>
      </c>
      <c r="W77" s="12"/>
      <c r="X77" s="73">
        <f t="shared" si="23"/>
        <v>381359183.2393406</v>
      </c>
      <c r="Y77" s="73">
        <f t="shared" si="24"/>
        <v>240864779.65088463</v>
      </c>
      <c r="Z77" s="73">
        <f t="shared" si="24"/>
        <v>258312126.03680232</v>
      </c>
      <c r="AA77" s="12">
        <f t="shared" si="25"/>
        <v>4.2273057940170773</v>
      </c>
      <c r="AB77" s="115">
        <f t="shared" si="26"/>
        <v>-224917839.14350134</v>
      </c>
      <c r="AC77" s="73">
        <f>AB77/SUMIFS(FinParameters!$L$8:$L$39,FinParameters!$B$8:$B$39,Financials!$E77,FinParameters!$C$8:$C$39,Financials!$F77)</f>
        <v>-171419957.52049512</v>
      </c>
      <c r="AD77" s="73">
        <f t="shared" si="27"/>
        <v>-171419957.52049512</v>
      </c>
      <c r="AE77" s="12"/>
      <c r="AF77" s="73">
        <f t="shared" si="28"/>
        <v>156441344.09583926</v>
      </c>
      <c r="AG77" s="73">
        <f t="shared" si="29"/>
        <v>69444822.130389512</v>
      </c>
      <c r="AH77" s="73">
        <f t="shared" si="29"/>
        <v>86892168.516307205</v>
      </c>
      <c r="AI77" s="12">
        <f t="shared" si="30"/>
        <v>1.421999706554081</v>
      </c>
      <c r="AL77" s="73">
        <f>Summary!G77</f>
        <v>29976132.453964472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-31637793.253382429</v>
      </c>
      <c r="AN77" s="20">
        <f>Summary!I77</f>
        <v>15680905.637534004</v>
      </c>
      <c r="AP77" s="12">
        <v>1</v>
      </c>
    </row>
    <row r="78" spans="1:42" x14ac:dyDescent="0.3">
      <c r="A78">
        <v>74</v>
      </c>
      <c r="B78" t="str">
        <f>Summary!B78</f>
        <v>Yallourn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159134136.77394819</v>
      </c>
      <c r="H78" s="73">
        <f>SUMIFS(AM$5:AM78,$F$5:$F78,$F78,$D$5:$D78,$D78)</f>
        <v>-95576628.660346851</v>
      </c>
      <c r="I78" s="20">
        <f>SUMIFS(AN$5:AN78,$F$5:$F78,$F78,$D$5:$D78,$D78)</f>
        <v>100094443.05014595</v>
      </c>
      <c r="J78" s="73">
        <f t="shared" si="16"/>
        <v>100094443.05014595</v>
      </c>
      <c r="K78" s="73">
        <f t="shared" si="17"/>
        <v>259228579.82409415</v>
      </c>
      <c r="L78" s="73">
        <f t="shared" si="18"/>
        <v>163651951.16374731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81841061.282291651</v>
      </c>
      <c r="Q78" s="73">
        <f>P78/SUMIFS(FinParameters!$H$8:$H$39,FinParameters!$B$8:$B$39,Financials!$E78,FinParameters!$C$8:$C$39,Financials!$F78)</f>
        <v>28684792.706525985</v>
      </c>
      <c r="R78" s="73">
        <f t="shared" si="31"/>
        <v>20735444.933838099</v>
      </c>
      <c r="S78" s="12">
        <f t="shared" si="20"/>
        <v>0.33933779205490117</v>
      </c>
      <c r="T78" s="115">
        <f t="shared" si="21"/>
        <v>159134136.77394819</v>
      </c>
      <c r="U78" s="73">
        <f>T78/SUMIFS(FinParameters!$L$8:$L$39,FinParameters!$B$8:$B$39,Financials!$E78,FinParameters!$C$8:$C$39,Financials!$F78)</f>
        <v>121283252.00762109</v>
      </c>
      <c r="V78" s="73">
        <f t="shared" si="22"/>
        <v>121283252.00762109</v>
      </c>
      <c r="W78" s="12"/>
      <c r="X78" s="73">
        <f t="shared" si="23"/>
        <v>240975198.05623984</v>
      </c>
      <c r="Y78" s="73">
        <f t="shared" si="24"/>
        <v>149968044.71414709</v>
      </c>
      <c r="Z78" s="73">
        <f t="shared" si="24"/>
        <v>142018696.94145918</v>
      </c>
      <c r="AA78" s="12">
        <f t="shared" si="25"/>
        <v>2.324151288019098</v>
      </c>
      <c r="AB78" s="115">
        <f t="shared" si="26"/>
        <v>-95576628.660346851</v>
      </c>
      <c r="AC78" s="73">
        <f>AB78/SUMIFS(FinParameters!$L$8:$L$39,FinParameters!$B$8:$B$39,Financials!$E78,FinParameters!$C$8:$C$39,Financials!$F78)</f>
        <v>-72843228.831020787</v>
      </c>
      <c r="AD78" s="73">
        <f t="shared" si="27"/>
        <v>-72843228.831020787</v>
      </c>
      <c r="AE78" s="12"/>
      <c r="AF78" s="73">
        <f t="shared" si="28"/>
        <v>145398569.39589298</v>
      </c>
      <c r="AG78" s="73">
        <f t="shared" si="29"/>
        <v>77124815.883126304</v>
      </c>
      <c r="AH78" s="73">
        <f t="shared" si="29"/>
        <v>69175468.110438392</v>
      </c>
      <c r="AI78" s="12">
        <f t="shared" si="30"/>
        <v>1.1320639941829025</v>
      </c>
      <c r="AL78" s="73">
        <f>Summary!G78</f>
        <v>14489678.826108094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-14605953.789902503</v>
      </c>
      <c r="AN78" s="20">
        <f>Summary!I78</f>
        <v>10389014.090753054</v>
      </c>
      <c r="AP78" s="12">
        <v>1</v>
      </c>
    </row>
    <row r="79" spans="1:42" x14ac:dyDescent="0.3">
      <c r="A79">
        <v>75</v>
      </c>
      <c r="B79" t="str">
        <f>Summary!B79</f>
        <v>Yallourn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100135138.84300157</v>
      </c>
      <c r="H79" s="73">
        <f>SUMIFS(AM$5:AM79,$F$5:$F79,$F79,$D$5:$D79,$D79)</f>
        <v>-38216560.998843119</v>
      </c>
      <c r="I79" s="20">
        <f>SUMIFS(AN$5:AN79,$F$5:$F79,$F79,$D$5:$D79,$D79)</f>
        <v>81630061.042605743</v>
      </c>
      <c r="J79" s="73">
        <f t="shared" si="16"/>
        <v>81630061.042605743</v>
      </c>
      <c r="K79" s="73">
        <f t="shared" si="17"/>
        <v>181765199.8856073</v>
      </c>
      <c r="L79" s="73">
        <f t="shared" si="18"/>
        <v>143548638.8867642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63376679.274751432</v>
      </c>
      <c r="Q79" s="73">
        <f>P79/SUMIFS(FinParameters!$H$8:$H$39,FinParameters!$B$8:$B$39,Financials!$E79,FinParameters!$C$8:$C$39,Financials!$F79)</f>
        <v>22213139.455189157</v>
      </c>
      <c r="R79" s="73">
        <f t="shared" si="31"/>
        <v>2271062.9262978788</v>
      </c>
      <c r="S79" s="12">
        <f t="shared" si="20"/>
        <v>3.7166189656727917E-2</v>
      </c>
      <c r="T79" s="115">
        <f t="shared" si="21"/>
        <v>100135138.84300157</v>
      </c>
      <c r="U79" s="73">
        <f>T79/SUMIFS(FinParameters!$L$8:$L$39,FinParameters!$B$8:$B$39,Financials!$E79,FinParameters!$C$8:$C$39,Financials!$F79)</f>
        <v>76317473.581206471</v>
      </c>
      <c r="V79" s="73">
        <f t="shared" si="22"/>
        <v>76317473.581206471</v>
      </c>
      <c r="W79" s="12"/>
      <c r="X79" s="73">
        <f t="shared" si="23"/>
        <v>163511818.117753</v>
      </c>
      <c r="Y79" s="73">
        <f t="shared" si="24"/>
        <v>98530613.036395624</v>
      </c>
      <c r="Z79" s="73">
        <f t="shared" si="24"/>
        <v>78588536.507504344</v>
      </c>
      <c r="AA79" s="12">
        <f t="shared" si="25"/>
        <v>1.286109873425624</v>
      </c>
      <c r="AB79" s="115">
        <f t="shared" si="26"/>
        <v>-38216560.998843119</v>
      </c>
      <c r="AC79" s="73">
        <f>AB79/SUMIFS(FinParameters!$L$8:$L$39,FinParameters!$B$8:$B$39,Financials!$E79,FinParameters!$C$8:$C$39,Financials!$F79)</f>
        <v>-29126552.55780489</v>
      </c>
      <c r="AD79" s="73">
        <f t="shared" si="27"/>
        <v>-29126552.55780489</v>
      </c>
      <c r="AE79" s="12"/>
      <c r="AF79" s="73">
        <f t="shared" si="28"/>
        <v>125295257.11890988</v>
      </c>
      <c r="AG79" s="73">
        <f t="shared" si="29"/>
        <v>69404060.478590727</v>
      </c>
      <c r="AH79" s="73">
        <f t="shared" si="29"/>
        <v>49461983.949699454</v>
      </c>
      <c r="AI79" s="12">
        <f t="shared" si="30"/>
        <v>0.80945070036841593</v>
      </c>
      <c r="AL79" s="73">
        <f>Summary!G79</f>
        <v>8427894.8973393999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-5656487.6635547094</v>
      </c>
      <c r="AN79" s="20">
        <f>Summary!I79</f>
        <v>8294026.2628120193</v>
      </c>
      <c r="AP79" s="12">
        <v>1</v>
      </c>
    </row>
    <row r="80" spans="1:42" x14ac:dyDescent="0.3">
      <c r="A80">
        <v>76</v>
      </c>
      <c r="B80" t="str">
        <f>Summary!B80</f>
        <v>Yallourn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59538647.083128728</v>
      </c>
      <c r="H80" s="73">
        <f>SUMIFS(AM$5:AM80,$F$5:$F80,$F80,$D$5:$D80,$D80)</f>
        <v>192730.97920695439</v>
      </c>
      <c r="I80" s="20">
        <f>SUMIFS(AN$5:AN80,$F$5:$F80,$F80,$D$5:$D80,$D80)</f>
        <v>70816771.887719929</v>
      </c>
      <c r="J80" s="73">
        <f t="shared" si="16"/>
        <v>70816771.887719929</v>
      </c>
      <c r="K80" s="73">
        <f t="shared" si="17"/>
        <v>130355418.97084865</v>
      </c>
      <c r="L80" s="73">
        <f t="shared" si="18"/>
        <v>130548149.95005561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52563390.119865619</v>
      </c>
      <c r="Q80" s="73">
        <f>P80/SUMIFS(FinParameters!$H$8:$H$39,FinParameters!$B$8:$B$39,Financials!$E80,FinParameters!$C$8:$C$39,Financials!$F80)</f>
        <v>18423147.57307338</v>
      </c>
      <c r="R80" s="73">
        <f t="shared" si="31"/>
        <v>-8542226.2285879347</v>
      </c>
      <c r="S80" s="12">
        <f t="shared" si="20"/>
        <v>-0.13979445326066364</v>
      </c>
      <c r="T80" s="115">
        <f t="shared" si="21"/>
        <v>59538647.083128728</v>
      </c>
      <c r="U80" s="73">
        <f>T80/SUMIFS(FinParameters!$L$8:$L$39,FinParameters!$B$8:$B$39,Financials!$E80,FinParameters!$C$8:$C$39,Financials!$F80)</f>
        <v>45377069.211953461</v>
      </c>
      <c r="V80" s="73">
        <f t="shared" si="22"/>
        <v>45377069.211953461</v>
      </c>
      <c r="W80" s="12"/>
      <c r="X80" s="73">
        <f t="shared" si="23"/>
        <v>112102037.20299435</v>
      </c>
      <c r="Y80" s="73">
        <f t="shared" si="24"/>
        <v>63800216.785026841</v>
      </c>
      <c r="Z80" s="73">
        <f t="shared" si="24"/>
        <v>36834842.983365528</v>
      </c>
      <c r="AA80" s="12">
        <f t="shared" si="25"/>
        <v>0.60280617698568939</v>
      </c>
      <c r="AB80" s="115">
        <f t="shared" si="26"/>
        <v>192730.97920695439</v>
      </c>
      <c r="AC80" s="73">
        <f>AB80/SUMIFS(FinParameters!$L$8:$L$39,FinParameters!$B$8:$B$39,Financials!$E80,FinParameters!$C$8:$C$39,Financials!$F80)</f>
        <v>146888.91016537283</v>
      </c>
      <c r="AD80" s="73">
        <f t="shared" si="27"/>
        <v>146888.91016537283</v>
      </c>
      <c r="AE80" s="12"/>
      <c r="AF80" s="73">
        <f t="shared" si="28"/>
        <v>112294768.1822013</v>
      </c>
      <c r="AG80" s="73">
        <f t="shared" si="29"/>
        <v>63947105.69519221</v>
      </c>
      <c r="AH80" s="73">
        <f t="shared" si="29"/>
        <v>36981731.893530898</v>
      </c>
      <c r="AI80" s="12">
        <f t="shared" si="30"/>
        <v>0.60521002983822814</v>
      </c>
      <c r="AL80" s="73">
        <f>Summary!G80</f>
        <v>4360013.2170178052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76091.324846484451</v>
      </c>
      <c r="AN80" s="20">
        <f>Summary!I80</f>
        <v>7210507.3417422799</v>
      </c>
      <c r="AP80" s="12">
        <v>1</v>
      </c>
    </row>
    <row r="81" spans="1:42" x14ac:dyDescent="0.3">
      <c r="A81">
        <v>77</v>
      </c>
      <c r="B81" t="str">
        <f>Summary!B81</f>
        <v>Yallourn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29680221.714126527</v>
      </c>
      <c r="H81" s="73">
        <f>SUMIFS(AM$5:AM81,$F$5:$F81,$F81,$D$5:$D81,$D81)</f>
        <v>36290391.987644039</v>
      </c>
      <c r="I81" s="20">
        <f>SUMIFS(AN$5:AN81,$F$5:$F81,$F81,$D$5:$D81,$D81)</f>
        <v>61217085.442793004</v>
      </c>
      <c r="J81" s="73">
        <f t="shared" si="16"/>
        <v>61217085.442793004</v>
      </c>
      <c r="K81" s="73">
        <f t="shared" si="17"/>
        <v>90897307.156919539</v>
      </c>
      <c r="L81" s="73">
        <f t="shared" si="18"/>
        <v>127187699.14456357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42963703.674938694</v>
      </c>
      <c r="Q81" s="73">
        <f>P81/SUMIFS(FinParameters!$H$8:$H$39,FinParameters!$B$8:$B$39,Financials!$E81,FinParameters!$C$8:$C$39,Financials!$F81)</f>
        <v>15058516.037192281</v>
      </c>
      <c r="R81" s="73">
        <f t="shared" si="31"/>
        <v>-18141912.673514858</v>
      </c>
      <c r="S81" s="12">
        <f t="shared" si="20"/>
        <v>-0.2968943569779407</v>
      </c>
      <c r="T81" s="115">
        <f t="shared" si="21"/>
        <v>29680221.714126527</v>
      </c>
      <c r="U81" s="73">
        <f>T81/SUMIFS(FinParameters!$L$8:$L$39,FinParameters!$B$8:$B$39,Financials!$E81,FinParameters!$C$8:$C$39,Financials!$F81)</f>
        <v>22620626.113113046</v>
      </c>
      <c r="V81" s="73">
        <f t="shared" si="22"/>
        <v>22620626.113113046</v>
      </c>
      <c r="W81" s="12"/>
      <c r="X81" s="73">
        <f t="shared" si="23"/>
        <v>72643925.389065236</v>
      </c>
      <c r="Y81" s="73">
        <f t="shared" si="24"/>
        <v>37679142.150305331</v>
      </c>
      <c r="Z81" s="73">
        <f t="shared" si="24"/>
        <v>4478713.4395981878</v>
      </c>
      <c r="AA81" s="12">
        <f t="shared" si="25"/>
        <v>7.3294628337572346E-2</v>
      </c>
      <c r="AB81" s="115">
        <f t="shared" si="26"/>
        <v>36290391.987644039</v>
      </c>
      <c r="AC81" s="73">
        <f>AB81/SUMIFS(FinParameters!$L$8:$L$39,FinParameters!$B$8:$B$39,Financials!$E81,FinParameters!$C$8:$C$39,Financials!$F81)</f>
        <v>27658532.896339186</v>
      </c>
      <c r="AD81" s="73">
        <f t="shared" si="27"/>
        <v>27658532.896339186</v>
      </c>
      <c r="AE81" s="12"/>
      <c r="AF81" s="73">
        <f t="shared" si="28"/>
        <v>108934317.37670928</v>
      </c>
      <c r="AG81" s="73">
        <f t="shared" si="29"/>
        <v>65337675.046644516</v>
      </c>
      <c r="AH81" s="73">
        <f t="shared" si="29"/>
        <v>32137246.335937373</v>
      </c>
      <c r="AI81" s="12">
        <f t="shared" si="30"/>
        <v>0.52592950135181304</v>
      </c>
      <c r="AL81" s="73">
        <f>Summary!G81</f>
        <v>889142.69545861322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5444485.4804497426</v>
      </c>
      <c r="AN81" s="20">
        <f>Summary!I81</f>
        <v>6221528.9628404835</v>
      </c>
      <c r="AP81" s="12">
        <v>1</v>
      </c>
    </row>
    <row r="82" spans="1:42" x14ac:dyDescent="0.3">
      <c r="A82">
        <v>78</v>
      </c>
      <c r="B82" t="str">
        <f>Summary!B82</f>
        <v>Yallourn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-4500852.5031872122</v>
      </c>
      <c r="H82" s="73">
        <f>SUMIFS(AM$5:AM82,$F$5:$F82,$F82,$D$5:$D82,$D82)</f>
        <v>84328468.800861508</v>
      </c>
      <c r="I82" s="20">
        <f>SUMIFS(AN$5:AN82,$F$5:$F82,$F82,$D$5:$D82,$D82)</f>
        <v>48854628.820442282</v>
      </c>
      <c r="J82" s="73">
        <f t="shared" si="16"/>
        <v>48854628.820442282</v>
      </c>
      <c r="K82" s="73">
        <f t="shared" si="17"/>
        <v>44353776.317255072</v>
      </c>
      <c r="L82" s="73">
        <f t="shared" si="18"/>
        <v>128682245.11811659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30601247.052587971</v>
      </c>
      <c r="Q82" s="73">
        <f>P82/SUMIFS(FinParameters!$H$8:$H$39,FinParameters!$B$8:$B$39,Financials!$E82,FinParameters!$C$8:$C$39,Financials!$F82)</f>
        <v>10725550.408455016</v>
      </c>
      <c r="R82" s="73">
        <f t="shared" si="31"/>
        <v>-30504369.29586558</v>
      </c>
      <c r="S82" s="12">
        <f t="shared" si="20"/>
        <v>-0.49920729253289953</v>
      </c>
      <c r="T82" s="115">
        <f t="shared" si="21"/>
        <v>-4500852.5031872122</v>
      </c>
      <c r="U82" s="73">
        <f>T82/SUMIFS(FinParameters!$L$8:$L$39,FinParameters!$B$8:$B$39,Financials!$E82,FinParameters!$C$8:$C$39,Financials!$F82)</f>
        <v>-3430301.2506274041</v>
      </c>
      <c r="V82" s="73">
        <f t="shared" si="22"/>
        <v>-3430301.2506274041</v>
      </c>
      <c r="W82" s="12"/>
      <c r="X82" s="73">
        <f t="shared" si="23"/>
        <v>26100394.549400762</v>
      </c>
      <c r="Y82" s="73">
        <f t="shared" si="24"/>
        <v>7295249.157827612</v>
      </c>
      <c r="Z82" s="73">
        <f t="shared" si="24"/>
        <v>-33934670.546492986</v>
      </c>
      <c r="AA82" s="12">
        <f t="shared" si="25"/>
        <v>-0.5553445423573049</v>
      </c>
      <c r="AB82" s="115">
        <f t="shared" si="26"/>
        <v>84328468.800861508</v>
      </c>
      <c r="AC82" s="73">
        <f>AB82/SUMIFS(FinParameters!$L$8:$L$39,FinParameters!$B$8:$B$39,Financials!$E82,FinParameters!$C$8:$C$39,Financials!$F82)</f>
        <v>64270502.485083781</v>
      </c>
      <c r="AD82" s="73">
        <f t="shared" si="27"/>
        <v>64270502.485083781</v>
      </c>
      <c r="AE82" s="12"/>
      <c r="AF82" s="73">
        <f t="shared" si="28"/>
        <v>110428863.35026227</v>
      </c>
      <c r="AG82" s="73">
        <f t="shared" si="29"/>
        <v>71565751.642911389</v>
      </c>
      <c r="AH82" s="73">
        <f t="shared" si="29"/>
        <v>30335831.938590795</v>
      </c>
      <c r="AI82" s="12">
        <f t="shared" si="30"/>
        <v>0.49644916050926191</v>
      </c>
      <c r="AL82" s="73">
        <f>Summary!G82</f>
        <v>-2811084.1188633288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12451807.819512948</v>
      </c>
      <c r="AN82" s="20">
        <f>Summary!I82</f>
        <v>4960567.6543003786</v>
      </c>
      <c r="AP82" s="12">
        <v>1</v>
      </c>
    </row>
    <row r="83" spans="1:42" x14ac:dyDescent="0.3">
      <c r="A83">
        <v>79</v>
      </c>
      <c r="B83" t="str">
        <f>Summary!B83</f>
        <v>Yallourn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-51896537.290409833</v>
      </c>
      <c r="H83" s="73">
        <f>SUMIFS(AM$5:AM83,$F$5:$F83,$F83,$D$5:$D83,$D83)</f>
        <v>178905294.48491642</v>
      </c>
      <c r="I83" s="20">
        <f>SUMIFS(AN$5:AN83,$F$5:$F83,$F83,$D$5:$D83,$D83)</f>
        <v>28538260.414266996</v>
      </c>
      <c r="J83" s="73">
        <f t="shared" si="16"/>
        <v>28538260.414266996</v>
      </c>
      <c r="K83" s="73">
        <f t="shared" si="17"/>
        <v>-23358276.876142837</v>
      </c>
      <c r="L83" s="73">
        <f t="shared" si="18"/>
        <v>155547017.60877359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10284878.646412686</v>
      </c>
      <c r="Q83" s="73">
        <f>P83/SUMIFS(FinParameters!$H$8:$H$39,FinParameters!$B$8:$B$39,Financials!$E83,FinParameters!$C$8:$C$39,Financials!$F83)</f>
        <v>3604787.2224740842</v>
      </c>
      <c r="R83" s="73">
        <f t="shared" si="31"/>
        <v>-50820737.702040866</v>
      </c>
      <c r="S83" s="12">
        <f t="shared" si="20"/>
        <v>-0.83168685202742454</v>
      </c>
      <c r="T83" s="115">
        <f t="shared" si="21"/>
        <v>-51896537.290409833</v>
      </c>
      <c r="U83" s="73">
        <f>T83/SUMIFS(FinParameters!$L$8:$L$39,FinParameters!$B$8:$B$39,Financials!$E83,FinParameters!$C$8:$C$39,Financials!$F83)</f>
        <v>-39552675.108651482</v>
      </c>
      <c r="V83" s="73">
        <f t="shared" si="22"/>
        <v>-39552675.108651482</v>
      </c>
      <c r="W83" s="12"/>
      <c r="X83" s="73">
        <f t="shared" si="23"/>
        <v>-41611658.643997148</v>
      </c>
      <c r="Y83" s="73">
        <f t="shared" si="24"/>
        <v>-35947887.886177398</v>
      </c>
      <c r="Z83" s="73">
        <f t="shared" si="24"/>
        <v>-90373412.81069234</v>
      </c>
      <c r="AA83" s="12">
        <f t="shared" si="25"/>
        <v>-1.4789706447823023</v>
      </c>
      <c r="AB83" s="115">
        <f t="shared" si="26"/>
        <v>178905294.48491642</v>
      </c>
      <c r="AC83" s="73">
        <f>AB83/SUMIFS(FinParameters!$L$8:$L$39,FinParameters!$B$8:$B$39,Financials!$E83,FinParameters!$C$8:$C$39,Financials!$F83)</f>
        <v>136351736.6945242</v>
      </c>
      <c r="AD83" s="73">
        <f t="shared" si="27"/>
        <v>136351736.6945242</v>
      </c>
      <c r="AE83" s="12"/>
      <c r="AF83" s="73">
        <f t="shared" si="28"/>
        <v>137293635.84091926</v>
      </c>
      <c r="AG83" s="73">
        <f t="shared" si="29"/>
        <v>100403848.80834681</v>
      </c>
      <c r="AH83" s="73">
        <f t="shared" si="29"/>
        <v>45978323.883831859</v>
      </c>
      <c r="AI83" s="12">
        <f t="shared" si="30"/>
        <v>0.75244022777941377</v>
      </c>
      <c r="AL83" s="73">
        <f>Summary!G83</f>
        <v>-8178818.5063558184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27149321.951875545</v>
      </c>
      <c r="AN83" s="20">
        <f>Summary!I83</f>
        <v>2705256.2859970001</v>
      </c>
      <c r="AP83" s="12">
        <v>1</v>
      </c>
    </row>
    <row r="84" spans="1:42" x14ac:dyDescent="0.3">
      <c r="A84">
        <v>80</v>
      </c>
      <c r="B84" t="str">
        <f>Summary!B84</f>
        <v>Yallourn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66912931.38102372</v>
      </c>
      <c r="H84" s="73">
        <f>SUMIFS(AM$5:AM84,$F$5:$F84,$F84,$D$5:$D84,$D84)</f>
        <v>-1986387.9656472499</v>
      </c>
      <c r="I84" s="20">
        <f>SUMIFS(AN$5:AN84,$F$5:$F84,$F84,$D$5:$D84,$D84)</f>
        <v>72110614.325394005</v>
      </c>
      <c r="J84" s="73">
        <f t="shared" si="16"/>
        <v>72110614.325394005</v>
      </c>
      <c r="K84" s="73">
        <f t="shared" si="17"/>
        <v>139023545.70641774</v>
      </c>
      <c r="L84" s="73">
        <f t="shared" si="18"/>
        <v>137037157.74077046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53857232.557539694</v>
      </c>
      <c r="Q84" s="73">
        <f>P84/SUMIFS(FinParameters!$H$8:$H$39,FinParameters!$B$8:$B$39,Financials!$E84,FinParameters!$C$8:$C$39,Financials!$F84)</f>
        <v>18876631.454368278</v>
      </c>
      <c r="R84" s="73">
        <f t="shared" si="31"/>
        <v>-7248383.7909138594</v>
      </c>
      <c r="S84" s="12">
        <f t="shared" si="20"/>
        <v>-0.11862058226497703</v>
      </c>
      <c r="T84" s="115">
        <f t="shared" si="21"/>
        <v>66912931.38102372</v>
      </c>
      <c r="U84" s="73">
        <f>T84/SUMIFS(FinParameters!$L$8:$L$39,FinParameters!$B$8:$B$39,Financials!$E84,FinParameters!$C$8:$C$39,Financials!$F84)</f>
        <v>50997341.511842921</v>
      </c>
      <c r="V84" s="73">
        <f t="shared" si="22"/>
        <v>50997341.511842921</v>
      </c>
      <c r="W84" s="12"/>
      <c r="X84" s="73">
        <f t="shared" si="23"/>
        <v>120770163.93856344</v>
      </c>
      <c r="Y84" s="73">
        <f t="shared" si="24"/>
        <v>69873972.9662112</v>
      </c>
      <c r="Z84" s="73">
        <f t="shared" si="24"/>
        <v>43748957.720929064</v>
      </c>
      <c r="AA84" s="12">
        <f t="shared" si="25"/>
        <v>0.71595641015142553</v>
      </c>
      <c r="AB84" s="115">
        <f t="shared" si="26"/>
        <v>-1986387.9656472499</v>
      </c>
      <c r="AC84" s="73">
        <f>AB84/SUMIFS(FinParameters!$L$8:$L$39,FinParameters!$B$8:$B$39,Financials!$E84,FinParameters!$C$8:$C$39,Financials!$F84)</f>
        <v>-1513915.2233861957</v>
      </c>
      <c r="AD84" s="73">
        <f t="shared" si="27"/>
        <v>-1513915.2233861957</v>
      </c>
      <c r="AE84" s="12"/>
      <c r="AF84" s="73">
        <f t="shared" si="28"/>
        <v>118783775.97291619</v>
      </c>
      <c r="AG84" s="73">
        <f t="shared" si="29"/>
        <v>68360057.742825001</v>
      </c>
      <c r="AH84" s="73">
        <f t="shared" si="29"/>
        <v>42235042.497542866</v>
      </c>
      <c r="AI84" s="12">
        <f t="shared" si="30"/>
        <v>0.6911810242891322</v>
      </c>
      <c r="AL84" s="73">
        <f>Summary!G84</f>
        <v>4907674.8132285299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-333829.96582555689</v>
      </c>
      <c r="AN84" s="20">
        <f>Summary!I84</f>
        <v>7349606.369933378</v>
      </c>
      <c r="AP84" s="12">
        <v>1</v>
      </c>
    </row>
    <row r="85" spans="1:42" x14ac:dyDescent="0.3">
      <c r="A85">
        <v>81</v>
      </c>
      <c r="B85" t="str">
        <f>Summary!B85</f>
        <v>Yallourn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286279389.81509316</v>
      </c>
      <c r="H85" s="73">
        <f>SUMIFS(AM$5:AM85,$F$5:$F85,$F85,$D$5:$D85,$D85)</f>
        <v>-261722060.74653167</v>
      </c>
      <c r="I85" s="20">
        <f>SUMIFS(AN$5:AN85,$F$5:$F85,$F85,$D$5:$D85,$D85)</f>
        <v>154302312.25516295</v>
      </c>
      <c r="J85" s="73">
        <f t="shared" si="16"/>
        <v>154302312.25516295</v>
      </c>
      <c r="K85" s="73">
        <f t="shared" si="17"/>
        <v>440581702.07025611</v>
      </c>
      <c r="L85" s="73">
        <f t="shared" si="18"/>
        <v>178859641.32372445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133028845.94311228</v>
      </c>
      <c r="Q85" s="73">
        <f>P85/SUMIFS(FinParameters!$H$8:$H$39,FinParameters!$B$8:$B$39,Financials!$E85,FinParameters!$C$8:$C$39,Financials!$F85)</f>
        <v>42387089.961918905</v>
      </c>
      <c r="R85" s="73">
        <f t="shared" si="31"/>
        <v>69959766.629536882</v>
      </c>
      <c r="S85" s="12">
        <f t="shared" si="20"/>
        <v>1.1092561900531546</v>
      </c>
      <c r="T85" s="115">
        <f t="shared" si="21"/>
        <v>286279389.81509316</v>
      </c>
      <c r="U85" s="73">
        <f>T85/SUMIFS(FinParameters!$L$8:$L$39,FinParameters!$B$8:$B$39,Financials!$E85,FinParameters!$C$8:$C$39,Financials!$F85)</f>
        <v>212864725.0641925</v>
      </c>
      <c r="V85" s="73">
        <f t="shared" si="22"/>
        <v>212864725.0641925</v>
      </c>
      <c r="W85" s="12"/>
      <c r="X85" s="73">
        <f t="shared" si="23"/>
        <v>419308235.75820547</v>
      </c>
      <c r="Y85" s="73">
        <f t="shared" si="24"/>
        <v>255251815.02611142</v>
      </c>
      <c r="Z85" s="73">
        <f t="shared" si="24"/>
        <v>282824491.6937294</v>
      </c>
      <c r="AA85" s="12">
        <f t="shared" si="25"/>
        <v>4.4843605578502936</v>
      </c>
      <c r="AB85" s="115">
        <f t="shared" si="26"/>
        <v>-261722060.74653167</v>
      </c>
      <c r="AC85" s="73">
        <f>AB85/SUMIFS(FinParameters!$L$8:$L$39,FinParameters!$B$8:$B$39,Financials!$E85,FinParameters!$C$8:$C$39,Financials!$F85)</f>
        <v>-194604978.51426938</v>
      </c>
      <c r="AD85" s="73">
        <f t="shared" si="27"/>
        <v>-194604978.51426938</v>
      </c>
      <c r="AE85" s="12"/>
      <c r="AF85" s="73">
        <f t="shared" si="28"/>
        <v>157586175.01167381</v>
      </c>
      <c r="AG85" s="73">
        <f t="shared" si="29"/>
        <v>60646836.511842042</v>
      </c>
      <c r="AH85" s="73">
        <f t="shared" si="29"/>
        <v>88219513.179460019</v>
      </c>
      <c r="AI85" s="12">
        <f t="shared" si="30"/>
        <v>1.3987759792851626</v>
      </c>
      <c r="AL85" s="73">
        <f>Summary!G85</f>
        <v>25862816.155015063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-36804221.603030324</v>
      </c>
      <c r="AN85" s="20">
        <f>Summary!I85</f>
        <v>15106320.908046095</v>
      </c>
      <c r="AP85" s="12">
        <v>1</v>
      </c>
    </row>
    <row r="86" spans="1:42" x14ac:dyDescent="0.3">
      <c r="A86">
        <v>82</v>
      </c>
      <c r="B86" t="str">
        <f>Summary!B86</f>
        <v>Yallourn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172727880.37585437</v>
      </c>
      <c r="H86" s="73">
        <f>SUMIFS(AM$5:AM86,$F$5:$F86,$F86,$D$5:$D86,$D86)</f>
        <v>-110039880.39559419</v>
      </c>
      <c r="I86" s="20">
        <f>SUMIFS(AN$5:AN86,$F$5:$F86,$F86,$D$5:$D86,$D86)</f>
        <v>110427989.73633148</v>
      </c>
      <c r="J86" s="73">
        <f t="shared" si="16"/>
        <v>110427989.73633148</v>
      </c>
      <c r="K86" s="73">
        <f t="shared" si="17"/>
        <v>283155870.11218584</v>
      </c>
      <c r="L86" s="73">
        <f t="shared" si="18"/>
        <v>173115989.71659166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89154523.424280807</v>
      </c>
      <c r="Q86" s="73">
        <f>P86/SUMIFS(FinParameters!$H$8:$H$39,FinParameters!$B$8:$B$39,Financials!$E86,FinParameters!$C$8:$C$39,Financials!$F86)</f>
        <v>28407378.701255724</v>
      </c>
      <c r="R86" s="73">
        <f t="shared" si="31"/>
        <v>26085444.110705405</v>
      </c>
      <c r="S86" s="12">
        <f t="shared" si="20"/>
        <v>0.41360115598025865</v>
      </c>
      <c r="T86" s="115">
        <f t="shared" si="21"/>
        <v>172727880.37585437</v>
      </c>
      <c r="U86" s="73">
        <f>T86/SUMIFS(FinParameters!$L$8:$L$39,FinParameters!$B$8:$B$39,Financials!$E86,FinParameters!$C$8:$C$39,Financials!$F86)</f>
        <v>128432831.96486861</v>
      </c>
      <c r="V86" s="73">
        <f t="shared" si="22"/>
        <v>128432831.96486861</v>
      </c>
      <c r="W86" s="12"/>
      <c r="X86" s="73">
        <f t="shared" si="23"/>
        <v>261882403.80013517</v>
      </c>
      <c r="Y86" s="73">
        <f t="shared" si="24"/>
        <v>156840210.66612434</v>
      </c>
      <c r="Z86" s="73">
        <f t="shared" si="24"/>
        <v>154518276.07557401</v>
      </c>
      <c r="AA86" s="12">
        <f t="shared" si="25"/>
        <v>2.4499846479020104</v>
      </c>
      <c r="AB86" s="115">
        <f t="shared" si="26"/>
        <v>-110039880.39559419</v>
      </c>
      <c r="AC86" s="73">
        <f>AB86/SUMIFS(FinParameters!$L$8:$L$39,FinParameters!$B$8:$B$39,Financials!$E86,FinParameters!$C$8:$C$39,Financials!$F86)</f>
        <v>-81820800.657825947</v>
      </c>
      <c r="AD86" s="73">
        <f t="shared" si="27"/>
        <v>-81820800.657825947</v>
      </c>
      <c r="AE86" s="12"/>
      <c r="AF86" s="73">
        <f t="shared" si="28"/>
        <v>151842523.40454096</v>
      </c>
      <c r="AG86" s="73">
        <f t="shared" si="29"/>
        <v>75019410.008298397</v>
      </c>
      <c r="AH86" s="73">
        <f t="shared" si="29"/>
        <v>72697475.417748064</v>
      </c>
      <c r="AI86" s="12">
        <f t="shared" si="30"/>
        <v>1.1526642882528997</v>
      </c>
      <c r="AL86" s="73">
        <f>Summary!G86</f>
        <v>13593743.601906182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-14463251.735247344</v>
      </c>
      <c r="AN86" s="20">
        <f>Summary!I86</f>
        <v>10333546.686185529</v>
      </c>
      <c r="AP86" s="12">
        <v>1</v>
      </c>
    </row>
    <row r="87" spans="1:42" x14ac:dyDescent="0.3">
      <c r="A87">
        <v>83</v>
      </c>
      <c r="B87" t="str">
        <f>Summary!B87</f>
        <v>Yallourn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108204354.78053825</v>
      </c>
      <c r="H87" s="73">
        <f>SUMIFS(AM$5:AM87,$F$5:$F87,$F87,$D$5:$D87,$D87)</f>
        <v>-44082945.253189623</v>
      </c>
      <c r="I87" s="20">
        <f>SUMIFS(AN$5:AN87,$F$5:$F87,$F87,$D$5:$D87,$D87)</f>
        <v>90077583.196957767</v>
      </c>
      <c r="J87" s="73">
        <f t="shared" si="16"/>
        <v>90077583.196957767</v>
      </c>
      <c r="K87" s="73">
        <f t="shared" si="17"/>
        <v>198281937.97749603</v>
      </c>
      <c r="L87" s="73">
        <f t="shared" si="18"/>
        <v>154198992.7243064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68804116.884907097</v>
      </c>
      <c r="Q87" s="73">
        <f>P87/SUMIFS(FinParameters!$H$8:$H$39,FinParameters!$B$8:$B$39,Financials!$E87,FinParameters!$C$8:$C$39,Financials!$F87)</f>
        <v>21923112.024876893</v>
      </c>
      <c r="R87" s="73">
        <f t="shared" si="31"/>
        <v>5735037.5713316966</v>
      </c>
      <c r="S87" s="12">
        <f t="shared" si="20"/>
        <v>9.0932635036853143E-2</v>
      </c>
      <c r="T87" s="115">
        <f t="shared" si="21"/>
        <v>108204354.78053825</v>
      </c>
      <c r="U87" s="73">
        <f>T87/SUMIFS(FinParameters!$L$8:$L$39,FinParameters!$B$8:$B$39,Financials!$E87,FinParameters!$C$8:$C$39,Financials!$F87)</f>
        <v>80455984.784599692</v>
      </c>
      <c r="V87" s="73">
        <f t="shared" si="22"/>
        <v>80455984.784599692</v>
      </c>
      <c r="W87" s="12"/>
      <c r="X87" s="73">
        <f t="shared" si="23"/>
        <v>177008471.66544536</v>
      </c>
      <c r="Y87" s="73">
        <f t="shared" si="24"/>
        <v>102379096.80947658</v>
      </c>
      <c r="Z87" s="73">
        <f t="shared" si="24"/>
        <v>86191022.355931386</v>
      </c>
      <c r="AA87" s="12">
        <f t="shared" si="25"/>
        <v>1.3666129788797958</v>
      </c>
      <c r="AB87" s="115">
        <f t="shared" si="26"/>
        <v>-44082945.253189623</v>
      </c>
      <c r="AC87" s="73">
        <f>AB87/SUMIFS(FinParameters!$L$8:$L$39,FinParameters!$B$8:$B$39,Financials!$E87,FinParameters!$C$8:$C$39,Financials!$F87)</f>
        <v>-32778133.373139299</v>
      </c>
      <c r="AD87" s="73">
        <f t="shared" si="27"/>
        <v>-32778133.373139299</v>
      </c>
      <c r="AE87" s="12"/>
      <c r="AF87" s="73">
        <f t="shared" si="28"/>
        <v>132925526.41225573</v>
      </c>
      <c r="AG87" s="73">
        <f t="shared" si="29"/>
        <v>69600963.436337292</v>
      </c>
      <c r="AH87" s="73">
        <f t="shared" si="29"/>
        <v>53412888.982792087</v>
      </c>
      <c r="AI87" s="12">
        <f t="shared" si="30"/>
        <v>0.8468950167676722</v>
      </c>
      <c r="AL87" s="73">
        <f>Summary!G87</f>
        <v>8069215.937536669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-5866384.2543465057</v>
      </c>
      <c r="AN87" s="20">
        <f>Summary!I87</f>
        <v>8447522.1543520261</v>
      </c>
      <c r="AP87" s="12">
        <v>1</v>
      </c>
    </row>
    <row r="88" spans="1:42" x14ac:dyDescent="0.3">
      <c r="A88">
        <v>84</v>
      </c>
      <c r="B88" t="str">
        <f>Summary!B88</f>
        <v>Yallourn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63566318.048600264</v>
      </c>
      <c r="H88" s="73">
        <f>SUMIFS(AM$5:AM88,$F$5:$F88,$F88,$D$5:$D88,$D88)</f>
        <v>288792.45999863918</v>
      </c>
      <c r="I88" s="20">
        <f>SUMIFS(AN$5:AN88,$F$5:$F88,$F88,$D$5:$D88,$D88)</f>
        <v>78076956.705533683</v>
      </c>
      <c r="J88" s="73">
        <f t="shared" si="16"/>
        <v>78076956.705533683</v>
      </c>
      <c r="K88" s="73">
        <f t="shared" si="17"/>
        <v>141643274.75413394</v>
      </c>
      <c r="L88" s="73">
        <f t="shared" si="18"/>
        <v>141932067.21413258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56803490.393483013</v>
      </c>
      <c r="Q88" s="73">
        <f>P88/SUMIFS(FinParameters!$H$8:$H$39,FinParameters!$B$8:$B$39,Financials!$E88,FinParameters!$C$8:$C$39,Financials!$F88)</f>
        <v>18099342.592877869</v>
      </c>
      <c r="R88" s="73">
        <f t="shared" si="31"/>
        <v>-6265588.9200923871</v>
      </c>
      <c r="S88" s="12">
        <f t="shared" si="20"/>
        <v>-9.9344861036265997E-2</v>
      </c>
      <c r="T88" s="115">
        <f t="shared" si="21"/>
        <v>63566318.048600264</v>
      </c>
      <c r="U88" s="73">
        <f>T88/SUMIFS(FinParameters!$L$8:$L$39,FinParameters!$B$8:$B$39,Financials!$E88,FinParameters!$C$8:$C$39,Financials!$F88)</f>
        <v>47265109.875698544</v>
      </c>
      <c r="V88" s="73">
        <f t="shared" si="22"/>
        <v>47265109.875698544</v>
      </c>
      <c r="W88" s="12"/>
      <c r="X88" s="73">
        <f t="shared" si="23"/>
        <v>120369808.44208327</v>
      </c>
      <c r="Y88" s="73">
        <f t="shared" si="24"/>
        <v>65364452.468576416</v>
      </c>
      <c r="Z88" s="73">
        <f t="shared" si="24"/>
        <v>40999520.955606155</v>
      </c>
      <c r="AA88" s="12">
        <f t="shared" si="25"/>
        <v>0.65007324352650175</v>
      </c>
      <c r="AB88" s="115">
        <f t="shared" si="26"/>
        <v>288792.45999863918</v>
      </c>
      <c r="AC88" s="73">
        <f>AB88/SUMIFS(FinParameters!$L$8:$L$39,FinParameters!$B$8:$B$39,Financials!$E88,FinParameters!$C$8:$C$39,Financials!$F88)</f>
        <v>214733.33318870005</v>
      </c>
      <c r="AD88" s="73">
        <f t="shared" si="27"/>
        <v>214733.33318870005</v>
      </c>
      <c r="AE88" s="12"/>
      <c r="AF88" s="73">
        <f t="shared" si="28"/>
        <v>120658600.90208191</v>
      </c>
      <c r="AG88" s="73">
        <f t="shared" si="29"/>
        <v>65579185.801765114</v>
      </c>
      <c r="AH88" s="73">
        <f t="shared" si="29"/>
        <v>41214254.288794853</v>
      </c>
      <c r="AI88" s="12">
        <f t="shared" si="30"/>
        <v>0.65347797585374967</v>
      </c>
      <c r="AL88" s="73">
        <f>Summary!G88</f>
        <v>4027670.9654715378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96061.480791684822</v>
      </c>
      <c r="AN88" s="20">
        <f>Summary!I88</f>
        <v>7260184.8178137569</v>
      </c>
      <c r="AP88" s="12">
        <v>1</v>
      </c>
    </row>
    <row r="89" spans="1:42" x14ac:dyDescent="0.3">
      <c r="A89">
        <v>85</v>
      </c>
      <c r="B89" t="str">
        <f>Summary!B89</f>
        <v>Yallourn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30251472.98594271</v>
      </c>
      <c r="H89" s="73">
        <f>SUMIFS(AM$5:AM89,$F$5:$F89,$F89,$D$5:$D89,$D89)</f>
        <v>41632542.796518527</v>
      </c>
      <c r="I89" s="20">
        <f>SUMIFS(AN$5:AN89,$F$5:$F89,$F89,$D$5:$D89,$D89)</f>
        <v>67456215.460379228</v>
      </c>
      <c r="J89" s="73">
        <f t="shared" si="16"/>
        <v>67456215.460379228</v>
      </c>
      <c r="K89" s="73">
        <f t="shared" si="17"/>
        <v>97707688.446321934</v>
      </c>
      <c r="L89" s="73">
        <f t="shared" si="18"/>
        <v>139340231.24284047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46182749.148328558</v>
      </c>
      <c r="Q89" s="73">
        <f>P89/SUMIFS(FinParameters!$H$8:$H$39,FinParameters!$B$8:$B$39,Financials!$E89,FinParameters!$C$8:$C$39,Financials!$F89)</f>
        <v>14715247.125244197</v>
      </c>
      <c r="R89" s="73">
        <f t="shared" si="31"/>
        <v>-16886330.165246844</v>
      </c>
      <c r="S89" s="12">
        <f t="shared" si="20"/>
        <v>-0.26774340689657283</v>
      </c>
      <c r="T89" s="115">
        <f t="shared" si="21"/>
        <v>30251472.98594271</v>
      </c>
      <c r="U89" s="73">
        <f>T89/SUMIFS(FinParameters!$L$8:$L$39,FinParameters!$B$8:$B$39,Financials!$E89,FinParameters!$C$8:$C$39,Financials!$F89)</f>
        <v>22493660.769986879</v>
      </c>
      <c r="V89" s="73">
        <f t="shared" si="22"/>
        <v>22493660.769986879</v>
      </c>
      <c r="W89" s="12"/>
      <c r="X89" s="73">
        <f t="shared" si="23"/>
        <v>76434222.134271264</v>
      </c>
      <c r="Y89" s="73">
        <f t="shared" si="24"/>
        <v>37208907.895231076</v>
      </c>
      <c r="Z89" s="73">
        <f t="shared" si="24"/>
        <v>5607330.6047400348</v>
      </c>
      <c r="AA89" s="12">
        <f t="shared" si="25"/>
        <v>8.8907760597879484E-2</v>
      </c>
      <c r="AB89" s="115">
        <f t="shared" si="26"/>
        <v>41632542.796518527</v>
      </c>
      <c r="AC89" s="73">
        <f>AB89/SUMIFS(FinParameters!$L$8:$L$39,FinParameters!$B$8:$B$39,Financials!$E89,FinParameters!$C$8:$C$39,Financials!$F89)</f>
        <v>30956122.205752023</v>
      </c>
      <c r="AD89" s="73">
        <f t="shared" si="27"/>
        <v>30956122.205752023</v>
      </c>
      <c r="AE89" s="12"/>
      <c r="AF89" s="73">
        <f t="shared" si="28"/>
        <v>118066764.9307898</v>
      </c>
      <c r="AG89" s="73">
        <f t="shared" si="29"/>
        <v>68165030.100983098</v>
      </c>
      <c r="AH89" s="73">
        <f t="shared" si="29"/>
        <v>36563452.810492054</v>
      </c>
      <c r="AI89" s="12">
        <f t="shared" si="30"/>
        <v>0.57973658738065481</v>
      </c>
      <c r="AL89" s="73">
        <f>Summary!G89</f>
        <v>571251.27181618137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5342150.808874486</v>
      </c>
      <c r="AN89" s="20">
        <f>Summary!I89</f>
        <v>6239130.0175862266</v>
      </c>
      <c r="AP89" s="12">
        <v>1</v>
      </c>
    </row>
    <row r="90" spans="1:42" x14ac:dyDescent="0.3">
      <c r="A90">
        <v>86</v>
      </c>
      <c r="B90" t="str">
        <f>Summary!B90</f>
        <v>Yallourn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-7807181.7564356383</v>
      </c>
      <c r="H90" s="73">
        <f>SUMIFS(AM$5:AM90,$F$5:$F90,$F90,$D$5:$D90,$D90)</f>
        <v>96663642.586812273</v>
      </c>
      <c r="I90" s="20">
        <f>SUMIFS(AN$5:AN90,$F$5:$F90,$F90,$D$5:$D90,$D90)</f>
        <v>53783453.992427446</v>
      </c>
      <c r="J90" s="73">
        <f t="shared" si="16"/>
        <v>53783453.992427446</v>
      </c>
      <c r="K90" s="73">
        <f t="shared" si="17"/>
        <v>45976272.235991806</v>
      </c>
      <c r="L90" s="73">
        <f t="shared" si="18"/>
        <v>142639914.82280409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32509987.680376779</v>
      </c>
      <c r="Q90" s="73">
        <f>P90/SUMIFS(FinParameters!$H$8:$H$39,FinParameters!$B$8:$B$39,Financials!$E90,FinParameters!$C$8:$C$39,Financials!$F90)</f>
        <v>10358683.958352068</v>
      </c>
      <c r="R90" s="73">
        <f t="shared" si="31"/>
        <v>-30559091.633198619</v>
      </c>
      <c r="S90" s="12">
        <f t="shared" si="20"/>
        <v>-0.48453365683777916</v>
      </c>
      <c r="T90" s="115">
        <f t="shared" si="21"/>
        <v>-7807181.7564356383</v>
      </c>
      <c r="U90" s="73">
        <f>T90/SUMIFS(FinParameters!$L$8:$L$39,FinParameters!$B$8:$B$39,Financials!$E90,FinParameters!$C$8:$C$39,Financials!$F90)</f>
        <v>-5805075.9406160889</v>
      </c>
      <c r="V90" s="73">
        <f t="shared" si="22"/>
        <v>-5805075.9406160889</v>
      </c>
      <c r="W90" s="12"/>
      <c r="X90" s="73">
        <f t="shared" si="23"/>
        <v>24702805.923941139</v>
      </c>
      <c r="Y90" s="73">
        <f t="shared" si="24"/>
        <v>4553608.0177359795</v>
      </c>
      <c r="Z90" s="73">
        <f t="shared" si="24"/>
        <v>-36364167.573814705</v>
      </c>
      <c r="AA90" s="12">
        <f t="shared" si="25"/>
        <v>-0.57657679435931519</v>
      </c>
      <c r="AB90" s="115">
        <f t="shared" si="26"/>
        <v>96663642.586812273</v>
      </c>
      <c r="AC90" s="73">
        <f>AB90/SUMIFS(FinParameters!$L$8:$L$39,FinParameters!$B$8:$B$39,Financials!$E90,FinParameters!$C$8:$C$39,Financials!$F90)</f>
        <v>71874820.315340593</v>
      </c>
      <c r="AD90" s="73">
        <f t="shared" si="27"/>
        <v>71874820.315340593</v>
      </c>
      <c r="AE90" s="12"/>
      <c r="AF90" s="73">
        <f t="shared" si="28"/>
        <v>121366448.51075341</v>
      </c>
      <c r="AG90" s="73">
        <f t="shared" si="29"/>
        <v>76428428.333076566</v>
      </c>
      <c r="AH90" s="73">
        <f t="shared" si="29"/>
        <v>35510652.741525888</v>
      </c>
      <c r="AI90" s="12">
        <f t="shared" si="30"/>
        <v>0.56304377879006617</v>
      </c>
      <c r="AL90" s="73">
        <f>Summary!G90</f>
        <v>-3306329.2532484266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12335173.785950761</v>
      </c>
      <c r="AN90" s="20">
        <f>Summary!I90</f>
        <v>4928825.1719851652</v>
      </c>
      <c r="AP90" s="12">
        <v>1</v>
      </c>
    </row>
    <row r="91" spans="1:42" x14ac:dyDescent="0.3">
      <c r="A91">
        <v>87</v>
      </c>
      <c r="B91" t="str">
        <f>Summary!B91</f>
        <v>Yallourn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-59949218.617928959</v>
      </c>
      <c r="H91" s="73">
        <f>SUMIFS(AM$5:AM91,$F$5:$F91,$F91,$D$5:$D91,$D91)</f>
        <v>204369480.82595307</v>
      </c>
      <c r="I91" s="20">
        <f>SUMIFS(AN$5:AN91,$F$5:$F91,$F91,$D$5:$D91,$D91)</f>
        <v>31669189.051852241</v>
      </c>
      <c r="J91" s="73">
        <f t="shared" si="16"/>
        <v>31669189.051852241</v>
      </c>
      <c r="K91" s="73">
        <f t="shared" si="17"/>
        <v>-28280029.566076718</v>
      </c>
      <c r="L91" s="73">
        <f t="shared" si="18"/>
        <v>176089451.25987637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10395722.739801574</v>
      </c>
      <c r="Q91" s="73">
        <f>P91/SUMIFS(FinParameters!$H$8:$H$39,FinParameters!$B$8:$B$39,Financials!$E91,FinParameters!$C$8:$C$39,Financials!$F91)</f>
        <v>3312397.637273123</v>
      </c>
      <c r="R91" s="73">
        <f t="shared" si="31"/>
        <v>-52673356.573773831</v>
      </c>
      <c r="S91" s="12">
        <f t="shared" si="20"/>
        <v>-0.83516926435353989</v>
      </c>
      <c r="T91" s="115">
        <f t="shared" si="21"/>
        <v>-59949218.617928959</v>
      </c>
      <c r="U91" s="73">
        <f>T91/SUMIFS(FinParameters!$L$8:$L$39,FinParameters!$B$8:$B$39,Financials!$E91,FinParameters!$C$8:$C$39,Financials!$F91)</f>
        <v>-44575594.307228863</v>
      </c>
      <c r="V91" s="73">
        <f t="shared" si="22"/>
        <v>-44575594.307228863</v>
      </c>
      <c r="W91" s="12"/>
      <c r="X91" s="73">
        <f t="shared" si="23"/>
        <v>-49553495.878127381</v>
      </c>
      <c r="Y91" s="73">
        <f t="shared" si="24"/>
        <v>-41263196.669955738</v>
      </c>
      <c r="Z91" s="73">
        <f t="shared" si="24"/>
        <v>-97248950.881002694</v>
      </c>
      <c r="AA91" s="12">
        <f t="shared" si="25"/>
        <v>-1.5419434045879625</v>
      </c>
      <c r="AB91" s="115">
        <f t="shared" si="26"/>
        <v>204369480.82595307</v>
      </c>
      <c r="AC91" s="73">
        <f>AB91/SUMIFS(FinParameters!$L$8:$L$39,FinParameters!$B$8:$B$39,Financials!$E91,FinParameters!$C$8:$C$39,Financials!$F91)</f>
        <v>151960130.19179177</v>
      </c>
      <c r="AD91" s="73">
        <f t="shared" si="27"/>
        <v>151960130.19179177</v>
      </c>
      <c r="AE91" s="12"/>
      <c r="AF91" s="73">
        <f t="shared" si="28"/>
        <v>154815984.94782567</v>
      </c>
      <c r="AG91" s="73">
        <f t="shared" si="29"/>
        <v>110696933.52183604</v>
      </c>
      <c r="AH91" s="73">
        <f t="shared" si="29"/>
        <v>54711179.310789078</v>
      </c>
      <c r="AI91" s="12">
        <f t="shared" si="30"/>
        <v>0.86748022812840853</v>
      </c>
      <c r="AL91" s="73">
        <f>Summary!G91</f>
        <v>-8052681.3275191253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25464186.341036644</v>
      </c>
      <c r="AN91" s="20">
        <f>Summary!I91</f>
        <v>3130928.6375852455</v>
      </c>
      <c r="AP91" s="12">
        <v>1</v>
      </c>
    </row>
    <row r="92" spans="1:42" x14ac:dyDescent="0.3">
      <c r="A92">
        <v>88</v>
      </c>
      <c r="B92" t="str">
        <f>Summary!B92</f>
        <v>Yallourn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71396536.690518931</v>
      </c>
      <c r="H92" s="73">
        <f>SUMIFS(AM$5:AM92,$F$5:$F92,$F92,$D$5:$D92,$D92)</f>
        <v>-2354698.0927902493</v>
      </c>
      <c r="I92" s="20">
        <f>SUMIFS(AN$5:AN92,$F$5:$F92,$F92,$D$5:$D92,$D92)</f>
        <v>79515580.86315769</v>
      </c>
      <c r="J92" s="73">
        <f t="shared" si="16"/>
        <v>79515580.86315769</v>
      </c>
      <c r="K92" s="73">
        <f t="shared" si="17"/>
        <v>150912117.55367661</v>
      </c>
      <c r="L92" s="73">
        <f t="shared" si="18"/>
        <v>148557419.46088636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58242114.551107019</v>
      </c>
      <c r="Q92" s="73">
        <f>P92/SUMIFS(FinParameters!$H$8:$H$39,FinParameters!$B$8:$B$39,Financials!$E92,FinParameters!$C$8:$C$39,Financials!$F92)</f>
        <v>18557732.58459948</v>
      </c>
      <c r="R92" s="73">
        <f t="shared" si="31"/>
        <v>-4826964.7624683809</v>
      </c>
      <c r="S92" s="12">
        <f t="shared" si="20"/>
        <v>-7.6534568365411254E-2</v>
      </c>
      <c r="T92" s="115">
        <f t="shared" si="21"/>
        <v>71396536.690518931</v>
      </c>
      <c r="U92" s="73">
        <f>T92/SUMIFS(FinParameters!$L$8:$L$39,FinParameters!$B$8:$B$39,Financials!$E92,FinParameters!$C$8:$C$39,Financials!$F92)</f>
        <v>53087315.028088659</v>
      </c>
      <c r="V92" s="73">
        <f t="shared" si="22"/>
        <v>53087315.028088659</v>
      </c>
      <c r="W92" s="12"/>
      <c r="X92" s="73">
        <f t="shared" si="23"/>
        <v>129638651.24162593</v>
      </c>
      <c r="Y92" s="73">
        <f t="shared" si="24"/>
        <v>71645047.612688139</v>
      </c>
      <c r="Z92" s="73">
        <f t="shared" si="24"/>
        <v>48260350.265620276</v>
      </c>
      <c r="AA92" s="12">
        <f t="shared" si="25"/>
        <v>0.76519826816676551</v>
      </c>
      <c r="AB92" s="115">
        <f t="shared" si="26"/>
        <v>-2354698.0927902493</v>
      </c>
      <c r="AC92" s="73">
        <f>AB92/SUMIFS(FinParameters!$L$8:$L$39,FinParameters!$B$8:$B$39,Financials!$E92,FinParameters!$C$8:$C$39,Financials!$F92)</f>
        <v>-1750849.6243991542</v>
      </c>
      <c r="AD92" s="73">
        <f t="shared" si="27"/>
        <v>-1750849.6243991542</v>
      </c>
      <c r="AE92" s="12"/>
      <c r="AF92" s="73">
        <f t="shared" si="28"/>
        <v>127283953.14883569</v>
      </c>
      <c r="AG92" s="73">
        <f t="shared" si="29"/>
        <v>69894197.988288984</v>
      </c>
      <c r="AH92" s="73">
        <f t="shared" si="29"/>
        <v>46509500.641221121</v>
      </c>
      <c r="AI92" s="12">
        <f t="shared" si="30"/>
        <v>0.737437443949021</v>
      </c>
      <c r="AL92" s="73">
        <f>Summary!G92</f>
        <v>4483605.3094952134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-368310.12714299926</v>
      </c>
      <c r="AN92" s="20">
        <f>Summary!I92</f>
        <v>7404966.5377636803</v>
      </c>
      <c r="AP92" s="12">
        <v>1</v>
      </c>
    </row>
    <row r="93" spans="1:42" x14ac:dyDescent="0.3">
      <c r="A93">
        <v>89</v>
      </c>
      <c r="B93" t="str">
        <f>Summary!B93</f>
        <v>Yallourn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313909201.38112819</v>
      </c>
      <c r="H93" s="73">
        <f>SUMIFS(AM$5:AM93,$F$5:$F93,$F93,$D$5:$D93,$D93)</f>
        <v>-290119396.71755582</v>
      </c>
      <c r="I93" s="20">
        <f>SUMIFS(AN$5:AN93,$F$5:$F93,$F93,$D$5:$D93,$D93)</f>
        <v>170057434.68087932</v>
      </c>
      <c r="J93" s="73">
        <f t="shared" si="16"/>
        <v>170057434.68087932</v>
      </c>
      <c r="K93" s="73">
        <f t="shared" si="17"/>
        <v>483966636.06200755</v>
      </c>
      <c r="L93" s="73">
        <f t="shared" si="18"/>
        <v>193847239.3444517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146841506.71102738</v>
      </c>
      <c r="Q93" s="73">
        <f>P93/SUMIFS(FinParameters!$H$8:$H$39,FinParameters!$B$8:$B$39,Financials!$E93,FinParameters!$C$8:$C$39,Financials!$F93)</f>
        <v>42534753.961050406</v>
      </c>
      <c r="R93" s="73">
        <f t="shared" si="31"/>
        <v>82107946.292928234</v>
      </c>
      <c r="S93" s="12">
        <f t="shared" si="20"/>
        <v>1.2683984283053786</v>
      </c>
      <c r="T93" s="115">
        <f t="shared" si="21"/>
        <v>313909201.38112819</v>
      </c>
      <c r="U93" s="73">
        <f>T93/SUMIFS(FinParameters!$L$8:$L$39,FinParameters!$B$8:$B$39,Financials!$E93,FinParameters!$C$8:$C$39,Financials!$F93)</f>
        <v>227716130.7871325</v>
      </c>
      <c r="V93" s="73">
        <f t="shared" si="22"/>
        <v>227716130.7871325</v>
      </c>
      <c r="W93" s="12"/>
      <c r="X93" s="73">
        <f t="shared" si="23"/>
        <v>460750708.09215564</v>
      </c>
      <c r="Y93" s="73">
        <f t="shared" si="24"/>
        <v>270250884.74818289</v>
      </c>
      <c r="Z93" s="73">
        <f t="shared" si="24"/>
        <v>309824077.08006072</v>
      </c>
      <c r="AA93" s="12">
        <f t="shared" si="25"/>
        <v>4.7861430003073888</v>
      </c>
      <c r="AB93" s="115">
        <f t="shared" si="26"/>
        <v>-290119396.71755582</v>
      </c>
      <c r="AC93" s="73">
        <f>AB93/SUMIFS(FinParameters!$L$8:$L$39,FinParameters!$B$8:$B$39,Financials!$E93,FinParameters!$C$8:$C$39,Financials!$F93)</f>
        <v>-210458521.75134951</v>
      </c>
      <c r="AD93" s="73">
        <f t="shared" si="27"/>
        <v>-210458521.75134951</v>
      </c>
      <c r="AE93" s="12"/>
      <c r="AF93" s="73">
        <f t="shared" si="28"/>
        <v>170631311.37459981</v>
      </c>
      <c r="AG93" s="73">
        <f t="shared" si="29"/>
        <v>59792362.996833384</v>
      </c>
      <c r="AH93" s="73">
        <f t="shared" si="29"/>
        <v>99365555.328711212</v>
      </c>
      <c r="AI93" s="12">
        <f t="shared" si="30"/>
        <v>1.5349928952915919</v>
      </c>
      <c r="AL93" s="73">
        <f>Summary!G93</f>
        <v>27629811.566035036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-28397335.971024137</v>
      </c>
      <c r="AN93" s="20">
        <f>Summary!I93</f>
        <v>15755122.42571637</v>
      </c>
      <c r="AP93" s="12">
        <v>1</v>
      </c>
    </row>
    <row r="94" spans="1:42" x14ac:dyDescent="0.3">
      <c r="A94">
        <v>90</v>
      </c>
      <c r="B94" t="str">
        <f>Summary!B94</f>
        <v>Yallourn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189126204.04054815</v>
      </c>
      <c r="H94" s="73">
        <f>SUMIFS(AM$5:AM94,$F$5:$F94,$F94,$D$5:$D94,$D94)</f>
        <v>-124363480.26781605</v>
      </c>
      <c r="I94" s="20">
        <f>SUMIFS(AN$5:AN94,$F$5:$F94,$F94,$D$5:$D94,$D94)</f>
        <v>121568197.03622341</v>
      </c>
      <c r="J94" s="73">
        <f t="shared" si="16"/>
        <v>121568197.03622341</v>
      </c>
      <c r="K94" s="73">
        <f t="shared" si="17"/>
        <v>310694401.07677156</v>
      </c>
      <c r="L94" s="73">
        <f t="shared" si="18"/>
        <v>186330920.80895549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98352269.066371471</v>
      </c>
      <c r="Q94" s="73">
        <f>P94/SUMIFS(FinParameters!$H$8:$H$39,FinParameters!$B$8:$B$39,Financials!$E94,FinParameters!$C$8:$C$39,Financials!$F94)</f>
        <v>28489149.014806304</v>
      </c>
      <c r="R94" s="73">
        <f t="shared" si="31"/>
        <v>33618708.648272321</v>
      </c>
      <c r="S94" s="12">
        <f t="shared" si="20"/>
        <v>0.51933971237078302</v>
      </c>
      <c r="T94" s="115">
        <f t="shared" si="21"/>
        <v>189126204.04054815</v>
      </c>
      <c r="U94" s="73">
        <f>T94/SUMIFS(FinParameters!$L$8:$L$39,FinParameters!$B$8:$B$39,Financials!$E94,FinParameters!$C$8:$C$39,Financials!$F94)</f>
        <v>137196001.98110187</v>
      </c>
      <c r="V94" s="73">
        <f t="shared" si="22"/>
        <v>137196001.98110187</v>
      </c>
      <c r="W94" s="12"/>
      <c r="X94" s="73">
        <f t="shared" si="23"/>
        <v>287478473.10691965</v>
      </c>
      <c r="Y94" s="73">
        <f t="shared" si="24"/>
        <v>165685150.99590817</v>
      </c>
      <c r="Z94" s="73">
        <f t="shared" si="24"/>
        <v>170814710.62937421</v>
      </c>
      <c r="AA94" s="12">
        <f t="shared" si="25"/>
        <v>2.6387349857805034</v>
      </c>
      <c r="AB94" s="115">
        <f t="shared" si="26"/>
        <v>-124363480.26781605</v>
      </c>
      <c r="AC94" s="73">
        <f>AB94/SUMIFS(FinParameters!$L$8:$L$39,FinParameters!$B$8:$B$39,Financials!$E94,FinParameters!$C$8:$C$39,Financials!$F94)</f>
        <v>-90215802.573512927</v>
      </c>
      <c r="AD94" s="73">
        <f t="shared" si="27"/>
        <v>-90215802.573512927</v>
      </c>
      <c r="AE94" s="12"/>
      <c r="AF94" s="73">
        <f t="shared" si="28"/>
        <v>163114992.83910358</v>
      </c>
      <c r="AG94" s="73">
        <f t="shared" si="29"/>
        <v>75469348.422395244</v>
      </c>
      <c r="AH94" s="73">
        <f t="shared" si="29"/>
        <v>80598908.055861279</v>
      </c>
      <c r="AI94" s="12">
        <f t="shared" si="30"/>
        <v>1.2450868998289528</v>
      </c>
      <c r="AL94" s="73">
        <f>Summary!G94</f>
        <v>16398323.664693773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-14323599.872221855</v>
      </c>
      <c r="AN94" s="20">
        <f>Summary!I94</f>
        <v>11140207.299891928</v>
      </c>
      <c r="AP94" s="12">
        <v>1</v>
      </c>
    </row>
    <row r="95" spans="1:42" x14ac:dyDescent="0.3">
      <c r="A95">
        <v>91</v>
      </c>
      <c r="B95" t="str">
        <f>Summary!B95</f>
        <v>Yallourn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119475647.40876918</v>
      </c>
      <c r="H95" s="73">
        <f>SUMIFS(AM$5:AM95,$F$5:$F95,$F95,$D$5:$D95,$D95)</f>
        <v>-50205043.196021847</v>
      </c>
      <c r="I95" s="20">
        <f>SUMIFS(AN$5:AN95,$F$5:$F95,$F95,$D$5:$D95,$D95)</f>
        <v>99342228.925727412</v>
      </c>
      <c r="J95" s="73">
        <f t="shared" si="16"/>
        <v>99342228.925727412</v>
      </c>
      <c r="K95" s="73">
        <f t="shared" si="17"/>
        <v>218817876.33449659</v>
      </c>
      <c r="L95" s="73">
        <f t="shared" si="18"/>
        <v>168612833.13847476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76126300.955875486</v>
      </c>
      <c r="Q95" s="73">
        <f>P95/SUMIFS(FinParameters!$H$8:$H$39,FinParameters!$B$8:$B$39,Financials!$E95,FinParameters!$C$8:$C$39,Financials!$F95)</f>
        <v>22051077.748032086</v>
      </c>
      <c r="R95" s="73">
        <f t="shared" si="31"/>
        <v>11392740.53777634</v>
      </c>
      <c r="S95" s="12">
        <f t="shared" si="20"/>
        <v>0.17599434457479635</v>
      </c>
      <c r="T95" s="115">
        <f t="shared" si="21"/>
        <v>119475647.40876918</v>
      </c>
      <c r="U95" s="73">
        <f>T95/SUMIFS(FinParameters!$L$8:$L$39,FinParameters!$B$8:$B$39,Financials!$E95,FinParameters!$C$8:$C$39,Financials!$F95)</f>
        <v>86670069.024769366</v>
      </c>
      <c r="V95" s="73">
        <f t="shared" si="22"/>
        <v>86670069.024769366</v>
      </c>
      <c r="W95" s="12"/>
      <c r="X95" s="73">
        <f t="shared" si="23"/>
        <v>195601948.36464465</v>
      </c>
      <c r="Y95" s="73">
        <f t="shared" si="24"/>
        <v>108721146.77280146</v>
      </c>
      <c r="Z95" s="73">
        <f t="shared" si="24"/>
        <v>98062809.562545702</v>
      </c>
      <c r="AA95" s="12">
        <f t="shared" si="25"/>
        <v>1.5148681600267406</v>
      </c>
      <c r="AB95" s="115">
        <f t="shared" si="26"/>
        <v>-50205043.196021847</v>
      </c>
      <c r="AC95" s="73">
        <f>AB95/SUMIFS(FinParameters!$L$8:$L$39,FinParameters!$B$8:$B$39,Financials!$E95,FinParameters!$C$8:$C$39,Financials!$F95)</f>
        <v>-36419761.294981442</v>
      </c>
      <c r="AD95" s="73">
        <f t="shared" si="27"/>
        <v>-36419761.294981442</v>
      </c>
      <c r="AE95" s="12"/>
      <c r="AF95" s="73">
        <f t="shared" si="28"/>
        <v>145396905.16862279</v>
      </c>
      <c r="AG95" s="73">
        <f t="shared" si="29"/>
        <v>72301385.477820009</v>
      </c>
      <c r="AH95" s="73">
        <f t="shared" si="29"/>
        <v>61643048.267564259</v>
      </c>
      <c r="AI95" s="12">
        <f t="shared" si="30"/>
        <v>0.95225796124029038</v>
      </c>
      <c r="AL95" s="73">
        <f>Summary!G95</f>
        <v>11271292.628230924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-6122097.9428322269</v>
      </c>
      <c r="AN95" s="20">
        <f>Summary!I95</f>
        <v>9264645.7287696451</v>
      </c>
      <c r="AP95" s="12">
        <v>1</v>
      </c>
    </row>
    <row r="96" spans="1:42" x14ac:dyDescent="0.3">
      <c r="A96">
        <v>92</v>
      </c>
      <c r="B96" t="str">
        <f>Summary!B96</f>
        <v>Yallourn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70718210.655628175</v>
      </c>
      <c r="H96" s="73">
        <f>SUMIFS(AM$5:AM96,$F$5:$F96,$F96,$D$5:$D96,$D96)</f>
        <v>296365.13593031408</v>
      </c>
      <c r="I96" s="20">
        <f>SUMIFS(AN$5:AN96,$F$5:$F96,$F96,$D$5:$D96,$D96)</f>
        <v>86116577.737090528</v>
      </c>
      <c r="J96" s="73">
        <f t="shared" si="16"/>
        <v>86116577.737090528</v>
      </c>
      <c r="K96" s="73">
        <f t="shared" si="17"/>
        <v>156834788.3927187</v>
      </c>
      <c r="L96" s="73">
        <f t="shared" si="18"/>
        <v>157131153.52864903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62900649.767238595</v>
      </c>
      <c r="Q96" s="73">
        <f>P96/SUMIFS(FinParameters!$H$8:$H$39,FinParameters!$B$8:$B$39,Financials!$E96,FinParameters!$C$8:$C$39,Financials!$F96)</f>
        <v>18220077.699861795</v>
      </c>
      <c r="R96" s="73">
        <f t="shared" si="31"/>
        <v>-1832910.6508605517</v>
      </c>
      <c r="S96" s="12">
        <f t="shared" si="20"/>
        <v>-2.8314689305241426E-2</v>
      </c>
      <c r="T96" s="115">
        <f t="shared" si="21"/>
        <v>70718210.655628175</v>
      </c>
      <c r="U96" s="73">
        <f>T96/SUMIFS(FinParameters!$L$8:$L$39,FinParameters!$B$8:$B$39,Financials!$E96,FinParameters!$C$8:$C$39,Financials!$F96)</f>
        <v>51300430.939381644</v>
      </c>
      <c r="V96" s="73">
        <f t="shared" si="22"/>
        <v>51300430.939381644</v>
      </c>
      <c r="W96" s="12"/>
      <c r="X96" s="73">
        <f t="shared" si="23"/>
        <v>133618860.42286676</v>
      </c>
      <c r="Y96" s="73">
        <f t="shared" si="24"/>
        <v>69520508.639243439</v>
      </c>
      <c r="Z96" s="73">
        <f t="shared" si="24"/>
        <v>49467520.288521096</v>
      </c>
      <c r="AA96" s="12">
        <f t="shared" si="25"/>
        <v>0.76417116514249772</v>
      </c>
      <c r="AB96" s="115">
        <f t="shared" si="26"/>
        <v>296365.13593031408</v>
      </c>
      <c r="AC96" s="73">
        <f>AB96/SUMIFS(FinParameters!$L$8:$L$39,FinParameters!$B$8:$B$39,Financials!$E96,FinParameters!$C$8:$C$39,Financials!$F96)</f>
        <v>214989.30823730526</v>
      </c>
      <c r="AD96" s="73">
        <f t="shared" si="27"/>
        <v>214989.30823730526</v>
      </c>
      <c r="AE96" s="12"/>
      <c r="AF96" s="73">
        <f t="shared" si="28"/>
        <v>133915225.55879708</v>
      </c>
      <c r="AG96" s="73">
        <f t="shared" si="29"/>
        <v>69735497.947480738</v>
      </c>
      <c r="AH96" s="73">
        <f t="shared" si="29"/>
        <v>49682509.596758403</v>
      </c>
      <c r="AI96" s="12">
        <f t="shared" si="30"/>
        <v>0.7674923065542899</v>
      </c>
      <c r="AL96" s="73">
        <f>Summary!G96</f>
        <v>7151892.6070279032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7572.6759316748794</v>
      </c>
      <c r="AN96" s="20">
        <f>Summary!I96</f>
        <v>8039621.031556841</v>
      </c>
      <c r="AP96" s="12">
        <v>1</v>
      </c>
    </row>
    <row r="97" spans="1:42" x14ac:dyDescent="0.3">
      <c r="A97">
        <v>93</v>
      </c>
      <c r="B97" t="str">
        <f>Summary!B97</f>
        <v>Yallourn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32960614.032722116</v>
      </c>
      <c r="H97" s="73">
        <f>SUMIFS(AM$5:AM97,$F$5:$F97,$F97,$D$5:$D97,$D97)</f>
        <v>47798906.612011492</v>
      </c>
      <c r="I97" s="20">
        <f>SUMIFS(AN$5:AN97,$F$5:$F97,$F97,$D$5:$D97,$D97)</f>
        <v>74257159.235714704</v>
      </c>
      <c r="J97" s="73">
        <f t="shared" si="16"/>
        <v>74257159.235714704</v>
      </c>
      <c r="K97" s="73">
        <f t="shared" si="17"/>
        <v>107217773.26843682</v>
      </c>
      <c r="L97" s="73">
        <f t="shared" si="18"/>
        <v>155016679.88044831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51041231.26586277</v>
      </c>
      <c r="Q97" s="73">
        <f>P97/SUMIFS(FinParameters!$H$8:$H$39,FinParameters!$B$8:$B$39,Financials!$E97,FinParameters!$C$8:$C$39,Financials!$F97)</f>
        <v>14784826.595622968</v>
      </c>
      <c r="R97" s="73">
        <f t="shared" si="31"/>
        <v>-13692329.152236376</v>
      </c>
      <c r="S97" s="12">
        <f t="shared" si="20"/>
        <v>-0.21151824592685428</v>
      </c>
      <c r="T97" s="115">
        <f t="shared" si="21"/>
        <v>32960614.032722116</v>
      </c>
      <c r="U97" s="73">
        <f>T97/SUMIFS(FinParameters!$L$8:$L$39,FinParameters!$B$8:$B$39,Financials!$E97,FinParameters!$C$8:$C$39,Financials!$F97)</f>
        <v>23910301.013402451</v>
      </c>
      <c r="V97" s="73">
        <f t="shared" si="22"/>
        <v>23910301.013402451</v>
      </c>
      <c r="W97" s="12"/>
      <c r="X97" s="73">
        <f t="shared" si="23"/>
        <v>84001845.298584878</v>
      </c>
      <c r="Y97" s="73">
        <f t="shared" si="24"/>
        <v>38695127.609025419</v>
      </c>
      <c r="Z97" s="73">
        <f t="shared" si="24"/>
        <v>10217971.861166075</v>
      </c>
      <c r="AA97" s="12">
        <f t="shared" si="25"/>
        <v>0.15784659139973994</v>
      </c>
      <c r="AB97" s="115">
        <f t="shared" si="26"/>
        <v>47798906.612011492</v>
      </c>
      <c r="AC97" s="73">
        <f>AB97/SUMIFS(FinParameters!$L$8:$L$39,FinParameters!$B$8:$B$39,Financials!$E97,FinParameters!$C$8:$C$39,Financials!$F97)</f>
        <v>34674300.790333912</v>
      </c>
      <c r="AD97" s="73">
        <f t="shared" si="27"/>
        <v>34674300.790333912</v>
      </c>
      <c r="AE97" s="12"/>
      <c r="AF97" s="73">
        <f t="shared" si="28"/>
        <v>131800751.91059637</v>
      </c>
      <c r="AG97" s="73">
        <f t="shared" si="29"/>
        <v>73369428.399359331</v>
      </c>
      <c r="AH97" s="73">
        <f t="shared" si="29"/>
        <v>44892272.651499987</v>
      </c>
      <c r="AI97" s="12">
        <f t="shared" si="30"/>
        <v>0.69349302528010415</v>
      </c>
      <c r="AL97" s="73">
        <f>Summary!G97</f>
        <v>2709141.0467794044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6166363.8154929616</v>
      </c>
      <c r="AN97" s="20">
        <f>Summary!I97</f>
        <v>6800943.7753354777</v>
      </c>
      <c r="AP97" s="12">
        <v>1</v>
      </c>
    </row>
    <row r="98" spans="1:42" x14ac:dyDescent="0.3">
      <c r="A98">
        <v>94</v>
      </c>
      <c r="B98" t="str">
        <f>Summary!B98</f>
        <v>Yallourn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-10082505.999129295</v>
      </c>
      <c r="H98" s="73">
        <f>SUMIFS(AM$5:AM98,$F$5:$F98,$F98,$D$5:$D98,$D98)</f>
        <v>111225140.11626703</v>
      </c>
      <c r="I98" s="20">
        <f>SUMIFS(AN$5:AN98,$F$5:$F98,$F98,$D$5:$D98,$D98)</f>
        <v>59029735.222050473</v>
      </c>
      <c r="J98" s="73">
        <f t="shared" si="16"/>
        <v>59029735.222050473</v>
      </c>
      <c r="K98" s="73">
        <f t="shared" si="17"/>
        <v>48947229.222921178</v>
      </c>
      <c r="L98" s="73">
        <f t="shared" si="18"/>
        <v>160172369.33918822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35813807.25219854</v>
      </c>
      <c r="Q98" s="73">
        <f>P98/SUMIFS(FinParameters!$H$8:$H$39,FinParameters!$B$8:$B$39,Financials!$E98,FinParameters!$C$8:$C$39,Financials!$F98)</f>
        <v>10373984.263717376</v>
      </c>
      <c r="R98" s="73">
        <f t="shared" si="31"/>
        <v>-28919753.165900607</v>
      </c>
      <c r="S98" s="12">
        <f t="shared" si="20"/>
        <v>-0.44675054143653747</v>
      </c>
      <c r="T98" s="115">
        <f t="shared" si="21"/>
        <v>-10082505.999129295</v>
      </c>
      <c r="U98" s="73">
        <f>T98/SUMIFS(FinParameters!$L$8:$L$39,FinParameters!$B$8:$B$39,Financials!$E98,FinParameters!$C$8:$C$39,Financials!$F98)</f>
        <v>-7314055.2894216757</v>
      </c>
      <c r="V98" s="73">
        <f t="shared" si="22"/>
        <v>-7314055.2894216757</v>
      </c>
      <c r="W98" s="12"/>
      <c r="X98" s="73">
        <f t="shared" si="23"/>
        <v>25731301.253069244</v>
      </c>
      <c r="Y98" s="73">
        <f t="shared" si="24"/>
        <v>3059928.9742957</v>
      </c>
      <c r="Z98" s="73">
        <f t="shared" si="24"/>
        <v>-36233808.455322281</v>
      </c>
      <c r="AA98" s="12">
        <f t="shared" si="25"/>
        <v>-0.55973761092849617</v>
      </c>
      <c r="AB98" s="115">
        <f t="shared" si="26"/>
        <v>111225140.11626703</v>
      </c>
      <c r="AC98" s="73">
        <f>AB98/SUMIFS(FinParameters!$L$8:$L$39,FinParameters!$B$8:$B$39,Financials!$E98,FinParameters!$C$8:$C$39,Financials!$F98)</f>
        <v>80684982.925306723</v>
      </c>
      <c r="AD98" s="73">
        <f t="shared" si="27"/>
        <v>80684982.925306723</v>
      </c>
      <c r="AE98" s="12"/>
      <c r="AF98" s="73">
        <f t="shared" si="28"/>
        <v>136956441.36933628</v>
      </c>
      <c r="AG98" s="73">
        <f t="shared" si="29"/>
        <v>83744911.899602428</v>
      </c>
      <c r="AH98" s="73">
        <f t="shared" si="29"/>
        <v>44451174.469984442</v>
      </c>
      <c r="AI98" s="12">
        <f t="shared" si="30"/>
        <v>0.68667896810996565</v>
      </c>
      <c r="AL98" s="73">
        <f>Summary!G98</f>
        <v>-2275324.2426936575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14561497.529454745</v>
      </c>
      <c r="AN98" s="20">
        <f>Summary!I98</f>
        <v>5246281.2296230309</v>
      </c>
      <c r="AP98" s="12">
        <v>1</v>
      </c>
    </row>
    <row r="99" spans="1:42" x14ac:dyDescent="0.3">
      <c r="A99">
        <v>95</v>
      </c>
      <c r="B99" t="str">
        <f>Summary!B99</f>
        <v>Yallourn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-68278026.76740016</v>
      </c>
      <c r="H99" s="73">
        <f>SUMIFS(AM$5:AM99,$F$5:$F99,$F99,$D$5:$D99,$D99)</f>
        <v>233096388.0874472</v>
      </c>
      <c r="I99" s="20">
        <f>SUMIFS(AN$5:AN99,$F$5:$F99,$F99,$D$5:$D99,$D99)</f>
        <v>34874215.89767126</v>
      </c>
      <c r="J99" s="73">
        <f t="shared" si="16"/>
        <v>34874215.89767126</v>
      </c>
      <c r="K99" s="73">
        <f t="shared" si="17"/>
        <v>-33403810.8697289</v>
      </c>
      <c r="L99" s="73">
        <f t="shared" si="18"/>
        <v>199692577.21771827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11658287.927819327</v>
      </c>
      <c r="Q99" s="73">
        <f>P99/SUMIFS(FinParameters!$H$8:$H$39,FinParameters!$B$8:$B$39,Financials!$E99,FinParameters!$C$8:$C$39,Financials!$F99)</f>
        <v>3376990.7414034987</v>
      </c>
      <c r="R99" s="73">
        <f t="shared" si="31"/>
        <v>-53075272.490279824</v>
      </c>
      <c r="S99" s="12">
        <f t="shared" si="20"/>
        <v>-0.81990349592203593</v>
      </c>
      <c r="T99" s="115">
        <f t="shared" si="21"/>
        <v>-68278026.76740016</v>
      </c>
      <c r="U99" s="73">
        <f>T99/SUMIFS(FinParameters!$L$8:$L$39,FinParameters!$B$8:$B$39,Financials!$E99,FinParameters!$C$8:$C$39,Financials!$F99)</f>
        <v>-49530271.826518543</v>
      </c>
      <c r="V99" s="73">
        <f t="shared" si="22"/>
        <v>-49530271.826518543</v>
      </c>
      <c r="W99" s="12"/>
      <c r="X99" s="73">
        <f t="shared" si="23"/>
        <v>-56619738.839580834</v>
      </c>
      <c r="Y99" s="73">
        <f t="shared" si="24"/>
        <v>-46153281.085115045</v>
      </c>
      <c r="Z99" s="73">
        <f t="shared" si="24"/>
        <v>-102605544.31679836</v>
      </c>
      <c r="AA99" s="12">
        <f t="shared" si="25"/>
        <v>-1.5850440429059176</v>
      </c>
      <c r="AB99" s="115">
        <f t="shared" si="26"/>
        <v>233096388.0874472</v>
      </c>
      <c r="AC99" s="73">
        <f>AB99/SUMIFS(FinParameters!$L$8:$L$39,FinParameters!$B$8:$B$39,Financials!$E99,FinParameters!$C$8:$C$39,Financials!$F99)</f>
        <v>169092869.40997711</v>
      </c>
      <c r="AD99" s="73">
        <f t="shared" si="27"/>
        <v>169092869.40997711</v>
      </c>
      <c r="AE99" s="12"/>
      <c r="AF99" s="73">
        <f t="shared" si="28"/>
        <v>176476649.24786636</v>
      </c>
      <c r="AG99" s="73">
        <f t="shared" si="29"/>
        <v>122939588.32486206</v>
      </c>
      <c r="AH99" s="73">
        <f t="shared" si="29"/>
        <v>66487325.093178749</v>
      </c>
      <c r="AI99" s="12">
        <f t="shared" si="30"/>
        <v>1.0270920472124883</v>
      </c>
      <c r="AL99" s="73">
        <f>Summary!G99</f>
        <v>-8328808.1494712029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28726907.26149413</v>
      </c>
      <c r="AN99" s="20">
        <f>Summary!I99</f>
        <v>3205026.8458190188</v>
      </c>
      <c r="AP99" s="12">
        <v>1</v>
      </c>
    </row>
    <row r="100" spans="1:42" x14ac:dyDescent="0.3">
      <c r="A100">
        <v>96</v>
      </c>
      <c r="B100" t="str">
        <f>Summary!B100</f>
        <v>Yallourn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78449927.500635743</v>
      </c>
      <c r="H100" s="73">
        <f>SUMIFS(AM$5:AM100,$F$5:$F100,$F100,$D$5:$D100,$D100)</f>
        <v>-2297173.6735352897</v>
      </c>
      <c r="I100" s="20">
        <f>SUMIFS(AN$5:AN100,$F$5:$F100,$F100,$D$5:$D100,$D100)</f>
        <v>87600369.62962158</v>
      </c>
      <c r="J100" s="73">
        <f t="shared" si="16"/>
        <v>87600369.62962158</v>
      </c>
      <c r="K100" s="73">
        <f t="shared" si="17"/>
        <v>166050297.13025731</v>
      </c>
      <c r="L100" s="73">
        <f t="shared" si="18"/>
        <v>163753123.45672202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64384441.659769647</v>
      </c>
      <c r="Q100" s="73">
        <f>P100/SUMIFS(FinParameters!$H$8:$H$39,FinParameters!$B$8:$B$39,Financials!$E100,FinParameters!$C$8:$C$39,Financials!$F100)</f>
        <v>18649879.358070128</v>
      </c>
      <c r="R100" s="73">
        <f t="shared" si="31"/>
        <v>-349118.75832949951</v>
      </c>
      <c r="S100" s="12">
        <f t="shared" si="20"/>
        <v>-5.393164783068039E-3</v>
      </c>
      <c r="T100" s="115">
        <f t="shared" si="21"/>
        <v>78449927.500635743</v>
      </c>
      <c r="U100" s="73">
        <f>T100/SUMIFS(FinParameters!$L$8:$L$39,FinParameters!$B$8:$B$39,Financials!$E100,FinParameters!$C$8:$C$39,Financials!$F100)</f>
        <v>56909175.877537087</v>
      </c>
      <c r="V100" s="73">
        <f t="shared" si="22"/>
        <v>56909175.877537087</v>
      </c>
      <c r="W100" s="12"/>
      <c r="X100" s="73">
        <f t="shared" si="23"/>
        <v>142834369.16040537</v>
      </c>
      <c r="Y100" s="73">
        <f t="shared" si="24"/>
        <v>75559055.235607207</v>
      </c>
      <c r="Z100" s="73">
        <f t="shared" si="24"/>
        <v>56560057.119207591</v>
      </c>
      <c r="AA100" s="12">
        <f t="shared" si="25"/>
        <v>0.87373623131339007</v>
      </c>
      <c r="AB100" s="115">
        <f t="shared" si="26"/>
        <v>-2297173.6735352897</v>
      </c>
      <c r="AC100" s="73">
        <f>AB100/SUMIFS(FinParameters!$L$8:$L$39,FinParameters!$B$8:$B$39,Financials!$E100,FinParameters!$C$8:$C$39,Financials!$F100)</f>
        <v>-1666416.5891983565</v>
      </c>
      <c r="AD100" s="73">
        <f t="shared" si="27"/>
        <v>-1666416.5891983565</v>
      </c>
      <c r="AE100" s="12"/>
      <c r="AF100" s="73">
        <f t="shared" si="28"/>
        <v>140537195.48687008</v>
      </c>
      <c r="AG100" s="73">
        <f t="shared" si="29"/>
        <v>73892638.646408856</v>
      </c>
      <c r="AH100" s="73">
        <f t="shared" si="29"/>
        <v>54893640.530009232</v>
      </c>
      <c r="AI100" s="12">
        <f t="shared" si="30"/>
        <v>0.84799353187842375</v>
      </c>
      <c r="AL100" s="73">
        <f>Summary!G100</f>
        <v>7053390.8101168079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57524.41925495959</v>
      </c>
      <c r="AN100" s="20">
        <f>Summary!I100</f>
        <v>8084788.7664638944</v>
      </c>
      <c r="AP100" s="12">
        <v>1</v>
      </c>
    </row>
    <row r="101" spans="1:42" x14ac:dyDescent="0.3">
      <c r="A101">
        <v>97</v>
      </c>
      <c r="B101" t="str">
        <f>Summary!B101</f>
        <v>Yallourn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336687402.88961399</v>
      </c>
      <c r="H101" s="73">
        <f>SUMIFS(AM$5:AM101,$F$5:$F101,$F101,$D$5:$D101,$D101)</f>
        <v>-317172186.70831531</v>
      </c>
      <c r="I101" s="20">
        <f>SUMIFS(AN$5:AN101,$F$5:$F101,$F101,$D$5:$D101,$D101)</f>
        <v>184726402.07118696</v>
      </c>
      <c r="J101" s="73">
        <f t="shared" si="16"/>
        <v>184726402.07118696</v>
      </c>
      <c r="K101" s="73">
        <f t="shared" si="17"/>
        <v>521413804.96080095</v>
      </c>
      <c r="L101" s="73">
        <f t="shared" si="18"/>
        <v>204241618.25248563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159519450.90208873</v>
      </c>
      <c r="Q101" s="73">
        <f>P101/SUMIFS(FinParameters!$H$8:$H$39,FinParameters!$B$8:$B$39,Financials!$E101,FinParameters!$C$8:$C$39,Financials!$F101)</f>
        <v>42006457.092264116</v>
      </c>
      <c r="R101" s="73">
        <f t="shared" si="31"/>
        <v>93374864.456745595</v>
      </c>
      <c r="S101" s="12">
        <f t="shared" si="20"/>
        <v>1.4116781051145204</v>
      </c>
      <c r="T101" s="115">
        <f t="shared" si="21"/>
        <v>336687402.88961399</v>
      </c>
      <c r="U101" s="73">
        <f>T101/SUMIFS(FinParameters!$L$8:$L$39,FinParameters!$B$8:$B$39,Financials!$E101,FinParameters!$C$8:$C$39,Financials!$F101)</f>
        <v>238282831.49477062</v>
      </c>
      <c r="V101" s="73">
        <f t="shared" si="22"/>
        <v>238282831.49477062</v>
      </c>
      <c r="W101" s="12"/>
      <c r="X101" s="73">
        <f t="shared" si="23"/>
        <v>496206853.79170269</v>
      </c>
      <c r="Y101" s="73">
        <f t="shared" si="24"/>
        <v>280289288.5870347</v>
      </c>
      <c r="Z101" s="73">
        <f t="shared" si="24"/>
        <v>331657695.95151621</v>
      </c>
      <c r="AA101" s="12">
        <f t="shared" si="25"/>
        <v>5.0141321274352952</v>
      </c>
      <c r="AB101" s="115">
        <f t="shared" si="26"/>
        <v>-317172186.70831531</v>
      </c>
      <c r="AC101" s="73">
        <f>AB101/SUMIFS(FinParameters!$L$8:$L$39,FinParameters!$B$8:$B$39,Financials!$E101,FinParameters!$C$8:$C$39,Financials!$F101)</f>
        <v>-224471382.2721307</v>
      </c>
      <c r="AD101" s="73">
        <f t="shared" si="27"/>
        <v>-224471382.2721307</v>
      </c>
      <c r="AE101" s="12"/>
      <c r="AF101" s="73">
        <f t="shared" si="28"/>
        <v>179034667.08338737</v>
      </c>
      <c r="AG101" s="73">
        <f t="shared" si="29"/>
        <v>55817906.314904004</v>
      </c>
      <c r="AH101" s="73">
        <f t="shared" si="29"/>
        <v>107186313.67938551</v>
      </c>
      <c r="AI101" s="12">
        <f t="shared" si="30"/>
        <v>1.6204850531185364</v>
      </c>
      <c r="AL101" s="73">
        <f>Summary!G101</f>
        <v>22778201.508485787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-27052789.990759473</v>
      </c>
      <c r="AN101" s="20">
        <f>Summary!I101</f>
        <v>14668967.39030762</v>
      </c>
      <c r="AP101" s="12">
        <v>1</v>
      </c>
    </row>
    <row r="102" spans="1:42" x14ac:dyDescent="0.3">
      <c r="A102">
        <v>98</v>
      </c>
      <c r="B102" t="str">
        <f>Summary!B102</f>
        <v>Yallourn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200950447.67224053</v>
      </c>
      <c r="H102" s="73">
        <f>SUMIFS(AM$5:AM102,$F$5:$F102,$F102,$D$5:$D102,$D102)</f>
        <v>-136317012.61668691</v>
      </c>
      <c r="I102" s="20">
        <f>SUMIFS(AN$5:AN102,$F$5:$F102,$F102,$D$5:$D102,$D102)</f>
        <v>131905197.19061841</v>
      </c>
      <c r="J102" s="73">
        <f t="shared" si="16"/>
        <v>131905197.19061841</v>
      </c>
      <c r="K102" s="73">
        <f t="shared" si="17"/>
        <v>332855644.86285895</v>
      </c>
      <c r="L102" s="73">
        <f t="shared" si="18"/>
        <v>196538632.24617201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106698246.02152018</v>
      </c>
      <c r="Q102" s="73">
        <f>P102/SUMIFS(FinParameters!$H$8:$H$39,FinParameters!$B$8:$B$39,Financials!$E102,FinParameters!$C$8:$C$39,Financials!$F102)</f>
        <v>28096982.957105584</v>
      </c>
      <c r="R102" s="73">
        <f t="shared" si="31"/>
        <v>40553659.576177038</v>
      </c>
      <c r="S102" s="12">
        <f t="shared" si="20"/>
        <v>0.61310625336946512</v>
      </c>
      <c r="T102" s="115">
        <f t="shared" si="21"/>
        <v>200950447.67224053</v>
      </c>
      <c r="U102" s="73">
        <f>T102/SUMIFS(FinParameters!$L$8:$L$39,FinParameters!$B$8:$B$39,Financials!$E102,FinParameters!$C$8:$C$39,Financials!$F102)</f>
        <v>142218096.81778353</v>
      </c>
      <c r="V102" s="73">
        <f t="shared" si="22"/>
        <v>142218096.81778353</v>
      </c>
      <c r="W102" s="12"/>
      <c r="X102" s="73">
        <f t="shared" si="23"/>
        <v>307648693.69376069</v>
      </c>
      <c r="Y102" s="73">
        <f t="shared" si="24"/>
        <v>170315079.77488911</v>
      </c>
      <c r="Z102" s="73">
        <f t="shared" si="24"/>
        <v>182771756.39396057</v>
      </c>
      <c r="AA102" s="12">
        <f t="shared" si="25"/>
        <v>2.7632156494770626</v>
      </c>
      <c r="AB102" s="115">
        <f t="shared" si="26"/>
        <v>-136317012.61668691</v>
      </c>
      <c r="AC102" s="73">
        <f>AB102/SUMIFS(FinParameters!$L$8:$L$39,FinParameters!$B$8:$B$39,Financials!$E102,FinParameters!$C$8:$C$39,Financials!$F102)</f>
        <v>-96475257.073583022</v>
      </c>
      <c r="AD102" s="73">
        <f t="shared" si="27"/>
        <v>-96475257.073583022</v>
      </c>
      <c r="AE102" s="12"/>
      <c r="AF102" s="73">
        <f t="shared" si="28"/>
        <v>171331681.07707378</v>
      </c>
      <c r="AG102" s="73">
        <f t="shared" si="29"/>
        <v>73839822.70130609</v>
      </c>
      <c r="AH102" s="73">
        <f t="shared" si="29"/>
        <v>86296499.320377544</v>
      </c>
      <c r="AI102" s="12">
        <f t="shared" si="30"/>
        <v>1.3046645834226571</v>
      </c>
      <c r="AL102" s="73">
        <f>Summary!G102</f>
        <v>11824243.63169237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-11953532.348870872</v>
      </c>
      <c r="AN102" s="20">
        <f>Summary!I102</f>
        <v>10337000.154394994</v>
      </c>
      <c r="AP102" s="12">
        <v>1</v>
      </c>
    </row>
    <row r="103" spans="1:42" x14ac:dyDescent="0.3">
      <c r="A103">
        <v>99</v>
      </c>
      <c r="B103" t="str">
        <f>Summary!B103</f>
        <v>Yallourn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127534788.43831325</v>
      </c>
      <c r="H103" s="73">
        <f>SUMIFS(AM$5:AM103,$F$5:$F103,$F103,$D$5:$D103,$D103)</f>
        <v>-55521526.482250735</v>
      </c>
      <c r="I103" s="20">
        <f>SUMIFS(AN$5:AN103,$F$5:$F103,$F103,$D$5:$D103,$D103)</f>
        <v>108138208.55833945</v>
      </c>
      <c r="J103" s="73">
        <f t="shared" si="16"/>
        <v>108138208.55833945</v>
      </c>
      <c r="K103" s="73">
        <f t="shared" si="17"/>
        <v>235672996.99665269</v>
      </c>
      <c r="L103" s="73">
        <f t="shared" si="18"/>
        <v>180151470.51440197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82931257.389241219</v>
      </c>
      <c r="Q103" s="73">
        <f>P103/SUMIFS(FinParameters!$H$8:$H$39,FinParameters!$B$8:$B$39,Financials!$E103,FinParameters!$C$8:$C$39,Financials!$F103)</f>
        <v>21838392.02948923</v>
      </c>
      <c r="R103" s="73">
        <f t="shared" si="31"/>
        <v>16786670.943898078</v>
      </c>
      <c r="S103" s="12">
        <f t="shared" si="20"/>
        <v>0.25378752587362996</v>
      </c>
      <c r="T103" s="115">
        <f t="shared" si="21"/>
        <v>127534788.43831325</v>
      </c>
      <c r="U103" s="73">
        <f>T103/SUMIFS(FinParameters!$L$8:$L$39,FinParameters!$B$8:$B$39,Financials!$E103,FinParameters!$C$8:$C$39,Financials!$F103)</f>
        <v>90259838.183287293</v>
      </c>
      <c r="V103" s="73">
        <f t="shared" si="22"/>
        <v>90259838.183287293</v>
      </c>
      <c r="W103" s="12"/>
      <c r="X103" s="73">
        <f t="shared" si="23"/>
        <v>210466045.82755446</v>
      </c>
      <c r="Y103" s="73">
        <f t="shared" si="24"/>
        <v>112098230.21277653</v>
      </c>
      <c r="Z103" s="73">
        <f t="shared" si="24"/>
        <v>107046509.12718537</v>
      </c>
      <c r="AA103" s="12">
        <f t="shared" si="25"/>
        <v>1.6183714326438561</v>
      </c>
      <c r="AB103" s="115">
        <f t="shared" si="26"/>
        <v>-55521526.482250735</v>
      </c>
      <c r="AC103" s="73">
        <f>AB103/SUMIFS(FinParameters!$L$8:$L$39,FinParameters!$B$8:$B$39,Financials!$E103,FinParameters!$C$8:$C$39,Financials!$F103)</f>
        <v>-39294094.241595708</v>
      </c>
      <c r="AD103" s="73">
        <f t="shared" si="27"/>
        <v>-39294094.241595708</v>
      </c>
      <c r="AE103" s="12"/>
      <c r="AF103" s="73">
        <f t="shared" si="28"/>
        <v>154944519.34530371</v>
      </c>
      <c r="AG103" s="73">
        <f t="shared" si="29"/>
        <v>72804135.971180826</v>
      </c>
      <c r="AH103" s="73">
        <f t="shared" si="29"/>
        <v>67752414.885589659</v>
      </c>
      <c r="AI103" s="12">
        <f t="shared" si="30"/>
        <v>1.0243077858166836</v>
      </c>
      <c r="AL103" s="73">
        <f>Summary!G103</f>
        <v>8059141.0295440778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-5316483.2862288905</v>
      </c>
      <c r="AN103" s="20">
        <f>Summary!I103</f>
        <v>8795979.6326120291</v>
      </c>
      <c r="AP103" s="12">
        <v>1</v>
      </c>
    </row>
    <row r="104" spans="1:42" x14ac:dyDescent="0.3">
      <c r="A104">
        <v>100</v>
      </c>
      <c r="B104" t="str">
        <f>Summary!B104</f>
        <v>Yallourn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75349324.978009209</v>
      </c>
      <c r="H104" s="73">
        <f>SUMIFS(AM$5:AM104,$F$5:$F104,$F104,$D$5:$D104,$D104)</f>
        <v>123308.59938354691</v>
      </c>
      <c r="I104" s="20">
        <f>SUMIFS(AN$5:AN104,$F$5:$F104,$F104,$D$5:$D104,$D104)</f>
        <v>93827612.149482876</v>
      </c>
      <c r="J104" s="73">
        <f t="shared" si="16"/>
        <v>93827612.149482876</v>
      </c>
      <c r="K104" s="73">
        <f t="shared" si="17"/>
        <v>169176937.12749207</v>
      </c>
      <c r="L104" s="73">
        <f t="shared" si="18"/>
        <v>169300245.72687563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68620660.980384648</v>
      </c>
      <c r="Q104" s="73">
        <f>P104/SUMIFS(FinParameters!$H$8:$H$39,FinParameters!$B$8:$B$39,Financials!$E104,FinParameters!$C$8:$C$39,Financials!$F104)</f>
        <v>18069964.727276947</v>
      </c>
      <c r="R104" s="73">
        <f t="shared" si="31"/>
        <v>2476074.5350415064</v>
      </c>
      <c r="S104" s="12">
        <f t="shared" si="20"/>
        <v>3.7434273431999551E-2</v>
      </c>
      <c r="T104" s="115">
        <f t="shared" si="21"/>
        <v>75349324.978009209</v>
      </c>
      <c r="U104" s="73">
        <f>T104/SUMIFS(FinParameters!$L$8:$L$39,FinParameters!$B$8:$B$39,Financials!$E104,FinParameters!$C$8:$C$39,Financials!$F104)</f>
        <v>53326766.469092421</v>
      </c>
      <c r="V104" s="73">
        <f t="shared" si="22"/>
        <v>53326766.469092421</v>
      </c>
      <c r="W104" s="12"/>
      <c r="X104" s="73">
        <f t="shared" si="23"/>
        <v>143969985.95839384</v>
      </c>
      <c r="Y104" s="73">
        <f t="shared" si="24"/>
        <v>71396731.196369365</v>
      </c>
      <c r="Z104" s="73">
        <f t="shared" si="24"/>
        <v>55802841.004133925</v>
      </c>
      <c r="AA104" s="12">
        <f t="shared" si="25"/>
        <v>0.84364940508389374</v>
      </c>
      <c r="AB104" s="115">
        <f t="shared" si="26"/>
        <v>123308.59938354691</v>
      </c>
      <c r="AC104" s="73">
        <f>AB104/SUMIFS(FinParameters!$L$8:$L$39,FinParameters!$B$8:$B$39,Financials!$E104,FinParameters!$C$8:$C$39,Financials!$F104)</f>
        <v>87268.849254806075</v>
      </c>
      <c r="AD104" s="73">
        <f t="shared" si="27"/>
        <v>87268.849254806075</v>
      </c>
      <c r="AE104" s="12"/>
      <c r="AF104" s="73">
        <f t="shared" si="28"/>
        <v>144093294.55777737</v>
      </c>
      <c r="AG104" s="73">
        <f t="shared" si="29"/>
        <v>71484000.045624167</v>
      </c>
      <c r="AH104" s="73">
        <f t="shared" si="29"/>
        <v>55890109.853388734</v>
      </c>
      <c r="AI104" s="12">
        <f t="shared" si="30"/>
        <v>0.84496877003792392</v>
      </c>
      <c r="AL104" s="73">
        <f>Summary!G104</f>
        <v>4631114.3223810298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-173056.53654676717</v>
      </c>
      <c r="AN104" s="20">
        <f>Summary!I104</f>
        <v>7711034.4123923555</v>
      </c>
      <c r="AP104" s="12">
        <v>1</v>
      </c>
    </row>
    <row r="105" spans="1:42" x14ac:dyDescent="0.3">
      <c r="A105">
        <v>101</v>
      </c>
      <c r="B105" t="str">
        <f>Summary!B105</f>
        <v>Yallourn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33132019.967784509</v>
      </c>
      <c r="H105" s="73">
        <f>SUMIFS(AM$5:AM105,$F$5:$F105,$F105,$D$5:$D105,$D105)</f>
        <v>53709062.102387771</v>
      </c>
      <c r="I105" s="20">
        <f>SUMIFS(AN$5:AN105,$F$5:$F105,$F105,$D$5:$D105,$D105)</f>
        <v>80730930.480099276</v>
      </c>
      <c r="J105" s="73">
        <f t="shared" si="16"/>
        <v>80730930.480099276</v>
      </c>
      <c r="K105" s="73">
        <f t="shared" si="17"/>
        <v>113862950.44788378</v>
      </c>
      <c r="L105" s="73">
        <f t="shared" si="18"/>
        <v>167572012.55027157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55523979.311001047</v>
      </c>
      <c r="Q105" s="73">
        <f>P105/SUMIFS(FinParameters!$H$8:$H$39,FinParameters!$B$8:$B$39,Financials!$E105,FinParameters!$C$8:$C$39,Financials!$F105)</f>
        <v>14621199.116030723</v>
      </c>
      <c r="R105" s="73">
        <f t="shared" si="31"/>
        <v>-10620607.134342093</v>
      </c>
      <c r="S105" s="12">
        <f t="shared" si="20"/>
        <v>-0.16056653620652925</v>
      </c>
      <c r="T105" s="115">
        <f t="shared" si="21"/>
        <v>33132019.967784509</v>
      </c>
      <c r="U105" s="73">
        <f>T105/SUMIFS(FinParameters!$L$8:$L$39,FinParameters!$B$8:$B$39,Financials!$E105,FinParameters!$C$8:$C$39,Financials!$F105)</f>
        <v>23448431.581663154</v>
      </c>
      <c r="V105" s="73">
        <f t="shared" si="22"/>
        <v>23448431.581663154</v>
      </c>
      <c r="W105" s="12"/>
      <c r="X105" s="73">
        <f t="shared" si="23"/>
        <v>88655999.278785557</v>
      </c>
      <c r="Y105" s="73">
        <f t="shared" si="24"/>
        <v>38069630.697693877</v>
      </c>
      <c r="Z105" s="73">
        <f t="shared" si="24"/>
        <v>12827824.447321061</v>
      </c>
      <c r="AA105" s="12">
        <f t="shared" si="25"/>
        <v>0.19393611989578316</v>
      </c>
      <c r="AB105" s="115">
        <f t="shared" si="26"/>
        <v>53709062.102387771</v>
      </c>
      <c r="AC105" s="73">
        <f>AB105/SUMIFS(FinParameters!$L$8:$L$39,FinParameters!$B$8:$B$39,Financials!$E105,FinParameters!$C$8:$C$39,Financials!$F105)</f>
        <v>38011363.908620477</v>
      </c>
      <c r="AD105" s="73">
        <f t="shared" si="27"/>
        <v>38011363.908620477</v>
      </c>
      <c r="AE105" s="12"/>
      <c r="AF105" s="73">
        <f t="shared" si="28"/>
        <v>142365061.38117331</v>
      </c>
      <c r="AG105" s="73">
        <f t="shared" si="29"/>
        <v>76080994.606314361</v>
      </c>
      <c r="AH105" s="73">
        <f t="shared" si="29"/>
        <v>50839188.355941534</v>
      </c>
      <c r="AI105" s="12">
        <f t="shared" si="30"/>
        <v>0.76860694257951367</v>
      </c>
      <c r="AL105" s="73">
        <f>Summary!G105</f>
        <v>171405.93506239375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5910155.4903762806</v>
      </c>
      <c r="AN105" s="20">
        <f>Summary!I105</f>
        <v>6473771.2443845775</v>
      </c>
      <c r="AP105" s="12">
        <v>1</v>
      </c>
    </row>
    <row r="106" spans="1:42" x14ac:dyDescent="0.3">
      <c r="A106">
        <v>102</v>
      </c>
      <c r="B106" t="str">
        <f>Summary!B106</f>
        <v>Yallourn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-15370236.99394856</v>
      </c>
      <c r="H106" s="73">
        <f>SUMIFS(AM$5:AM106,$F$5:$F106,$F106,$D$5:$D106,$D106)</f>
        <v>125517873.1742207</v>
      </c>
      <c r="I106" s="20">
        <f>SUMIFS(AN$5:AN106,$F$5:$F106,$F106,$D$5:$D106,$D106)</f>
        <v>63882106.667048439</v>
      </c>
      <c r="J106" s="73">
        <f t="shared" si="16"/>
        <v>63882106.667048439</v>
      </c>
      <c r="K106" s="73">
        <f t="shared" si="17"/>
        <v>48511869.673099875</v>
      </c>
      <c r="L106" s="73">
        <f t="shared" si="18"/>
        <v>174029742.84732056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38675155.497950211</v>
      </c>
      <c r="Q106" s="73">
        <f>P106/SUMIFS(FinParameters!$H$8:$H$39,FinParameters!$B$8:$B$39,Financials!$E106,FinParameters!$C$8:$C$39,Financials!$F106)</f>
        <v>10184377.207757903</v>
      </c>
      <c r="R106" s="73">
        <f t="shared" si="31"/>
        <v>-27469430.947392929</v>
      </c>
      <c r="S106" s="12">
        <f t="shared" si="20"/>
        <v>-0.41529371372049589</v>
      </c>
      <c r="T106" s="115">
        <f t="shared" si="21"/>
        <v>-15370236.99394856</v>
      </c>
      <c r="U106" s="73">
        <f>T106/SUMIFS(FinParameters!$L$8:$L$39,FinParameters!$B$8:$B$39,Financials!$E106,FinParameters!$C$8:$C$39,Financials!$F106)</f>
        <v>-10877934.725893224</v>
      </c>
      <c r="V106" s="73">
        <f t="shared" si="22"/>
        <v>-10877934.725893224</v>
      </c>
      <c r="W106" s="12"/>
      <c r="X106" s="73">
        <f t="shared" si="23"/>
        <v>23304918.504001644</v>
      </c>
      <c r="Y106" s="73">
        <f t="shared" si="24"/>
        <v>-693557.5181353204</v>
      </c>
      <c r="Z106" s="73">
        <f t="shared" si="24"/>
        <v>-38347365.673286155</v>
      </c>
      <c r="AA106" s="12">
        <f t="shared" si="25"/>
        <v>-0.57975063015887929</v>
      </c>
      <c r="AB106" s="115">
        <f t="shared" si="26"/>
        <v>125517873.1742207</v>
      </c>
      <c r="AC106" s="73">
        <f>AB106/SUMIFS(FinParameters!$L$8:$L$39,FinParameters!$B$8:$B$39,Financials!$E106,FinParameters!$C$8:$C$39,Financials!$F106)</f>
        <v>88832412.399345621</v>
      </c>
      <c r="AD106" s="73">
        <f t="shared" si="27"/>
        <v>88832412.399345621</v>
      </c>
      <c r="AE106" s="12"/>
      <c r="AF106" s="73">
        <f t="shared" si="28"/>
        <v>148822791.67822233</v>
      </c>
      <c r="AG106" s="73">
        <f t="shared" si="29"/>
        <v>88138854.881210297</v>
      </c>
      <c r="AH106" s="73">
        <f t="shared" si="29"/>
        <v>50485046.726059467</v>
      </c>
      <c r="AI106" s="12">
        <f t="shared" si="30"/>
        <v>0.7632528894526609</v>
      </c>
      <c r="AL106" s="73">
        <f>Summary!G106</f>
        <v>-5287730.9948192639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14292733.057953665</v>
      </c>
      <c r="AN106" s="20">
        <f>Summary!I106</f>
        <v>4852371.4449979654</v>
      </c>
      <c r="AP106" s="12">
        <v>1</v>
      </c>
    </row>
    <row r="107" spans="1:42" x14ac:dyDescent="0.3">
      <c r="A107">
        <v>103</v>
      </c>
      <c r="B107" t="str">
        <f>Summary!B107</f>
        <v>Yallourn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-78234220.56713894</v>
      </c>
      <c r="H107" s="73">
        <f>SUMIFS(AM$5:AM107,$F$5:$F107,$F107,$D$5:$D107,$D107)</f>
        <v>259662379.6214571</v>
      </c>
      <c r="I107" s="20">
        <f>SUMIFS(AN$5:AN107,$F$5:$F107,$F107,$D$5:$D107,$D107)</f>
        <v>37945407.95700936</v>
      </c>
      <c r="J107" s="73">
        <f t="shared" si="16"/>
        <v>37945407.95700936</v>
      </c>
      <c r="K107" s="73">
        <f t="shared" si="17"/>
        <v>-40288812.61012958</v>
      </c>
      <c r="L107" s="73">
        <f t="shared" si="18"/>
        <v>219373567.01132751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12738456.787911128</v>
      </c>
      <c r="Q107" s="73">
        <f>P107/SUMIFS(FinParameters!$H$8:$H$39,FinParameters!$B$8:$B$39,Financials!$E107,FinParameters!$C$8:$C$39,Financials!$F107)</f>
        <v>3354433.8038844322</v>
      </c>
      <c r="R107" s="73">
        <f t="shared" si="31"/>
        <v>-53406129.657432012</v>
      </c>
      <c r="S107" s="12">
        <f t="shared" si="20"/>
        <v>-0.80741497569967835</v>
      </c>
      <c r="T107" s="115">
        <f t="shared" si="21"/>
        <v>-78234220.56713894</v>
      </c>
      <c r="U107" s="73">
        <f>T107/SUMIFS(FinParameters!$L$8:$L$39,FinParameters!$B$8:$B$39,Financials!$E107,FinParameters!$C$8:$C$39,Financials!$F107)</f>
        <v>-55368485.534447491</v>
      </c>
      <c r="V107" s="73">
        <f t="shared" si="22"/>
        <v>-55368485.534447491</v>
      </c>
      <c r="W107" s="12"/>
      <c r="X107" s="73">
        <f t="shared" si="23"/>
        <v>-65495763.779227808</v>
      </c>
      <c r="Y107" s="73">
        <f t="shared" si="24"/>
        <v>-52014051.730563059</v>
      </c>
      <c r="Z107" s="73">
        <f t="shared" si="24"/>
        <v>-108774615.19187951</v>
      </c>
      <c r="AA107" s="12">
        <f t="shared" si="25"/>
        <v>-1.6444976231238906</v>
      </c>
      <c r="AB107" s="115">
        <f t="shared" si="26"/>
        <v>259662379.6214571</v>
      </c>
      <c r="AC107" s="73">
        <f>AB107/SUMIFS(FinParameters!$L$8:$L$39,FinParameters!$B$8:$B$39,Financials!$E107,FinParameters!$C$8:$C$39,Financials!$F107)</f>
        <v>183770127.7738522</v>
      </c>
      <c r="AD107" s="73">
        <f t="shared" si="27"/>
        <v>183770127.7738522</v>
      </c>
      <c r="AE107" s="12"/>
      <c r="AF107" s="73">
        <f t="shared" si="28"/>
        <v>194166615.84222931</v>
      </c>
      <c r="AG107" s="73">
        <f t="shared" si="29"/>
        <v>131756076.04328914</v>
      </c>
      <c r="AH107" s="73">
        <f t="shared" si="29"/>
        <v>74995512.581972688</v>
      </c>
      <c r="AI107" s="12">
        <f t="shared" si="30"/>
        <v>1.1338117994575909</v>
      </c>
      <c r="AL107" s="73">
        <f>Summary!G107</f>
        <v>-9956193.7997387778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26565991.534009892</v>
      </c>
      <c r="AN107" s="20">
        <f>Summary!I107</f>
        <v>3071192.0593381012</v>
      </c>
      <c r="AP107" s="12">
        <v>1</v>
      </c>
    </row>
    <row r="108" spans="1:42" x14ac:dyDescent="0.3">
      <c r="A108">
        <v>104</v>
      </c>
      <c r="B108" t="str">
        <f>Summary!B108</f>
        <v>Yallourn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82500265.656430662</v>
      </c>
      <c r="H108" s="73">
        <f>SUMIFS(AM$5:AM108,$F$5:$F108,$F108,$D$5:$D108,$D108)</f>
        <v>-1884498.7888986119</v>
      </c>
      <c r="I108" s="20">
        <f>SUMIFS(AN$5:AN108,$F$5:$F108,$F108,$D$5:$D108,$D108)</f>
        <v>95251331.063901171</v>
      </c>
      <c r="J108" s="73">
        <f t="shared" si="16"/>
        <v>95251331.063901171</v>
      </c>
      <c r="K108" s="73">
        <f t="shared" si="17"/>
        <v>177751596.72033185</v>
      </c>
      <c r="L108" s="73">
        <f t="shared" si="18"/>
        <v>175867097.9314332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70044379.894802943</v>
      </c>
      <c r="Q108" s="73">
        <f>P108/SUMIFS(FinParameters!$H$8:$H$39,FinParameters!$B$8:$B$39,Financials!$E108,FinParameters!$C$8:$C$39,Financials!$F108)</f>
        <v>18444874.414790008</v>
      </c>
      <c r="R108" s="73">
        <f t="shared" si="31"/>
        <v>3899793.4494598014</v>
      </c>
      <c r="S108" s="12">
        <f t="shared" si="20"/>
        <v>5.8958618672176506E-2</v>
      </c>
      <c r="T108" s="115">
        <f t="shared" si="21"/>
        <v>82500265.656430662</v>
      </c>
      <c r="U108" s="73">
        <f>T108/SUMIFS(FinParameters!$L$8:$L$39,FinParameters!$B$8:$B$39,Financials!$E108,FinParameters!$C$8:$C$39,Financials!$F108)</f>
        <v>58387681.662477471</v>
      </c>
      <c r="V108" s="73">
        <f t="shared" si="22"/>
        <v>58387681.662477471</v>
      </c>
      <c r="W108" s="12"/>
      <c r="X108" s="73">
        <f t="shared" si="23"/>
        <v>152544645.55123362</v>
      </c>
      <c r="Y108" s="73">
        <f t="shared" si="24"/>
        <v>76832556.077267483</v>
      </c>
      <c r="Z108" s="73">
        <f t="shared" si="24"/>
        <v>62287475.11193727</v>
      </c>
      <c r="AA108" s="12">
        <f t="shared" si="25"/>
        <v>0.94168666642744681</v>
      </c>
      <c r="AB108" s="115">
        <f t="shared" si="26"/>
        <v>-1884498.7888986119</v>
      </c>
      <c r="AC108" s="73">
        <f>AB108/SUMIFS(FinParameters!$L$8:$L$39,FinParameters!$B$8:$B$39,Financials!$E108,FinParameters!$C$8:$C$39,Financials!$F108)</f>
        <v>-1333711.0432802569</v>
      </c>
      <c r="AD108" s="73">
        <f t="shared" si="27"/>
        <v>-1333711.0432802569</v>
      </c>
      <c r="AE108" s="12"/>
      <c r="AF108" s="73">
        <f t="shared" si="28"/>
        <v>150660146.762335</v>
      </c>
      <c r="AG108" s="73">
        <f t="shared" si="29"/>
        <v>75498845.033987224</v>
      </c>
      <c r="AH108" s="73">
        <f t="shared" si="29"/>
        <v>60953764.068657011</v>
      </c>
      <c r="AI108" s="12">
        <f t="shared" si="30"/>
        <v>0.9215230957566658</v>
      </c>
      <c r="AL108" s="73">
        <f>Summary!G108</f>
        <v>4050338.1557949232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412674.88463667769</v>
      </c>
      <c r="AN108" s="20">
        <f>Summary!I108</f>
        <v>7650961.4342795908</v>
      </c>
      <c r="AP108" s="12">
        <v>1</v>
      </c>
    </row>
    <row r="109" spans="1:42" x14ac:dyDescent="0.3">
      <c r="A109">
        <v>105</v>
      </c>
      <c r="B109" t="str">
        <f>Summary!B109</f>
        <v>Yallourn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359092756.31198627</v>
      </c>
      <c r="H109" s="73">
        <f>SUMIFS(AM$5:AM109,$F$5:$F109,$F109,$D$5:$D109,$D109)</f>
        <v>-343311826.8223213</v>
      </c>
      <c r="I109" s="20">
        <f>SUMIFS(AN$5:AN109,$F$5:$F109,$F109,$D$5:$D109,$D109)</f>
        <v>199485873.35169962</v>
      </c>
      <c r="J109" s="73">
        <f t="shared" si="16"/>
        <v>199485873.35169962</v>
      </c>
      <c r="K109" s="73">
        <f t="shared" si="17"/>
        <v>558578629.66368592</v>
      </c>
      <c r="L109" s="73">
        <f t="shared" si="18"/>
        <v>215266802.84136459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172238123.40337393</v>
      </c>
      <c r="Q109" s="73">
        <f>P109/SUMIFS(FinParameters!$H$8:$H$39,FinParameters!$B$8:$B$39,Financials!$E109,FinParameters!$C$8:$C$39,Financials!$F109)</f>
        <v>41232437.341032542</v>
      </c>
      <c r="R109" s="73">
        <f t="shared" si="31"/>
        <v>104897371.71220803</v>
      </c>
      <c r="S109" s="12">
        <f t="shared" si="20"/>
        <v>1.5577101395197079</v>
      </c>
      <c r="T109" s="115">
        <f t="shared" si="21"/>
        <v>359092756.31198627</v>
      </c>
      <c r="U109" s="73">
        <f>T109/SUMIFS(FinParameters!$L$8:$L$39,FinParameters!$B$8:$B$39,Financials!$E109,FinParameters!$C$8:$C$39,Financials!$F109)</f>
        <v>247941179.94380197</v>
      </c>
      <c r="V109" s="73">
        <f t="shared" si="22"/>
        <v>247941179.94380197</v>
      </c>
      <c r="W109" s="12"/>
      <c r="X109" s="73">
        <f t="shared" si="23"/>
        <v>531330879.71536022</v>
      </c>
      <c r="Y109" s="73">
        <f t="shared" si="24"/>
        <v>289173617.2848345</v>
      </c>
      <c r="Z109" s="73">
        <f t="shared" si="24"/>
        <v>352838551.65601003</v>
      </c>
      <c r="AA109" s="12">
        <f t="shared" si="25"/>
        <v>5.2395992440680939</v>
      </c>
      <c r="AB109" s="115">
        <f t="shared" si="26"/>
        <v>-343311826.8223213</v>
      </c>
      <c r="AC109" s="73">
        <f>AB109/SUMIFS(FinParameters!$L$8:$L$39,FinParameters!$B$8:$B$39,Financials!$E109,FinParameters!$C$8:$C$39,Financials!$F109)</f>
        <v>-237044991.67628366</v>
      </c>
      <c r="AD109" s="73">
        <f t="shared" si="27"/>
        <v>-237044991.67628366</v>
      </c>
      <c r="AE109" s="12"/>
      <c r="AF109" s="73">
        <f t="shared" si="28"/>
        <v>188019052.89303893</v>
      </c>
      <c r="AG109" s="73">
        <f t="shared" si="29"/>
        <v>52128625.608550847</v>
      </c>
      <c r="AH109" s="73">
        <f t="shared" si="29"/>
        <v>115793559.97972637</v>
      </c>
      <c r="AI109" s="12">
        <f t="shared" si="30"/>
        <v>1.7195168909128284</v>
      </c>
      <c r="AL109" s="73">
        <f>Summary!G109</f>
        <v>22405353.422372259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-26139640.11400599</v>
      </c>
      <c r="AN109" s="20">
        <f>Summary!I109</f>
        <v>14759471.280512648</v>
      </c>
      <c r="AP109" s="12">
        <v>1</v>
      </c>
    </row>
    <row r="110" spans="1:42" x14ac:dyDescent="0.3">
      <c r="A110">
        <v>106</v>
      </c>
      <c r="B110" t="str">
        <f>Summary!B110</f>
        <v>Yallourn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213168237.72672835</v>
      </c>
      <c r="H110" s="73">
        <f>SUMIFS(AM$5:AM110,$F$5:$F110,$F110,$D$5:$D110,$D110)</f>
        <v>-146866767.55265462</v>
      </c>
      <c r="I110" s="20">
        <f>SUMIFS(AN$5:AN110,$F$5:$F110,$F110,$D$5:$D110,$D110)</f>
        <v>142524185.39673111</v>
      </c>
      <c r="J110" s="73">
        <f t="shared" si="16"/>
        <v>142524185.39673111</v>
      </c>
      <c r="K110" s="73">
        <f t="shared" si="17"/>
        <v>355692423.12345946</v>
      </c>
      <c r="L110" s="73">
        <f t="shared" si="18"/>
        <v>208825655.57080483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115276435.44840541</v>
      </c>
      <c r="Q110" s="73">
        <f>P110/SUMIFS(FinParameters!$H$8:$H$39,FinParameters!$B$8:$B$39,Financials!$E110,FinParameters!$C$8:$C$39,Financials!$F110)</f>
        <v>27596262.125965841</v>
      </c>
      <c r="R110" s="73">
        <f t="shared" si="31"/>
        <v>47935683.757239528</v>
      </c>
      <c r="S110" s="12">
        <f t="shared" si="20"/>
        <v>0.71183766966367223</v>
      </c>
      <c r="T110" s="115">
        <f t="shared" si="21"/>
        <v>213168237.72672835</v>
      </c>
      <c r="U110" s="73">
        <f>T110/SUMIFS(FinParameters!$L$8:$L$39,FinParameters!$B$8:$B$39,Financials!$E110,FinParameters!$C$8:$C$39,Financials!$F110)</f>
        <v>147185325.96237087</v>
      </c>
      <c r="V110" s="73">
        <f t="shared" si="22"/>
        <v>147185325.96237087</v>
      </c>
      <c r="W110" s="12"/>
      <c r="X110" s="73">
        <f t="shared" si="23"/>
        <v>328444673.17513376</v>
      </c>
      <c r="Y110" s="73">
        <f t="shared" si="24"/>
        <v>174781588.08833671</v>
      </c>
      <c r="Z110" s="73">
        <f t="shared" si="24"/>
        <v>195121009.71961039</v>
      </c>
      <c r="AA110" s="12">
        <f t="shared" si="25"/>
        <v>2.8975175479843562</v>
      </c>
      <c r="AB110" s="115">
        <f t="shared" si="26"/>
        <v>-146866767.55265462</v>
      </c>
      <c r="AC110" s="73">
        <f>AB110/SUMIFS(FinParameters!$L$8:$L$39,FinParameters!$B$8:$B$39,Financials!$E110,FinParameters!$C$8:$C$39,Financials!$F110)</f>
        <v>-101406444.43938562</v>
      </c>
      <c r="AD110" s="73">
        <f t="shared" si="27"/>
        <v>-101406444.43938562</v>
      </c>
      <c r="AE110" s="12"/>
      <c r="AF110" s="73">
        <f t="shared" si="28"/>
        <v>181577905.62247914</v>
      </c>
      <c r="AG110" s="73">
        <f t="shared" si="29"/>
        <v>73375143.648951083</v>
      </c>
      <c r="AH110" s="73">
        <f t="shared" si="29"/>
        <v>93714565.28022477</v>
      </c>
      <c r="AI110" s="12">
        <f t="shared" si="30"/>
        <v>1.391647151638771</v>
      </c>
      <c r="AL110" s="73">
        <f>Summary!G110</f>
        <v>12217790.054487824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-10549754.935967715</v>
      </c>
      <c r="AN110" s="20">
        <f>Summary!I110</f>
        <v>10618988.206112687</v>
      </c>
      <c r="AP110" s="12">
        <v>1</v>
      </c>
    </row>
    <row r="111" spans="1:42" x14ac:dyDescent="0.3">
      <c r="A111">
        <v>107</v>
      </c>
      <c r="B111" t="str">
        <f>Summary!B111</f>
        <v>Yallourn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136832609.4119595</v>
      </c>
      <c r="H111" s="73">
        <f>SUMIFS(AM$5:AM111,$F$5:$F111,$F111,$D$5:$D111,$D111)</f>
        <v>-60322844.788650557</v>
      </c>
      <c r="I111" s="20">
        <f>SUMIFS(AN$5:AN111,$F$5:$F111,$F111,$D$5:$D111,$D111)</f>
        <v>117356877.82092355</v>
      </c>
      <c r="J111" s="73">
        <f t="shared" si="16"/>
        <v>117356877.82092355</v>
      </c>
      <c r="K111" s="73">
        <f t="shared" si="17"/>
        <v>254189487.23288304</v>
      </c>
      <c r="L111" s="73">
        <f t="shared" si="18"/>
        <v>193866642.44423249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90109127.872597873</v>
      </c>
      <c r="Q111" s="73">
        <f>P111/SUMIFS(FinParameters!$H$8:$H$39,FinParameters!$B$8:$B$39,Financials!$E111,FinParameters!$C$8:$C$39,Financials!$F111)</f>
        <v>21571408.788289204</v>
      </c>
      <c r="R111" s="73">
        <f t="shared" si="31"/>
        <v>22768376.181431983</v>
      </c>
      <c r="S111" s="12">
        <f t="shared" si="20"/>
        <v>0.33810695024390192</v>
      </c>
      <c r="T111" s="115">
        <f t="shared" si="21"/>
        <v>136832609.4119595</v>
      </c>
      <c r="U111" s="73">
        <f>T111/SUMIFS(FinParameters!$L$8:$L$39,FinParameters!$B$8:$B$39,Financials!$E111,FinParameters!$C$8:$C$39,Financials!$F111)</f>
        <v>94478203.851360112</v>
      </c>
      <c r="V111" s="73">
        <f t="shared" si="22"/>
        <v>94478203.851360112</v>
      </c>
      <c r="W111" s="12"/>
      <c r="X111" s="73">
        <f t="shared" si="23"/>
        <v>226941737.28455734</v>
      </c>
      <c r="Y111" s="73">
        <f t="shared" si="24"/>
        <v>116049612.63964932</v>
      </c>
      <c r="Z111" s="73">
        <f t="shared" si="24"/>
        <v>117246580.03279209</v>
      </c>
      <c r="AA111" s="12">
        <f t="shared" si="25"/>
        <v>1.7410940194208302</v>
      </c>
      <c r="AB111" s="115">
        <f t="shared" si="26"/>
        <v>-60322844.788650557</v>
      </c>
      <c r="AC111" s="73">
        <f>AB111/SUMIFS(FinParameters!$L$8:$L$39,FinParameters!$B$8:$B$39,Financials!$E111,FinParameters!$C$8:$C$39,Financials!$F111)</f>
        <v>-41650846.617107347</v>
      </c>
      <c r="AD111" s="73">
        <f t="shared" si="27"/>
        <v>-41650846.617107347</v>
      </c>
      <c r="AE111" s="12"/>
      <c r="AF111" s="73">
        <f t="shared" si="28"/>
        <v>166618892.49590677</v>
      </c>
      <c r="AG111" s="73">
        <f t="shared" si="29"/>
        <v>74398766.02254197</v>
      </c>
      <c r="AH111" s="73">
        <f t="shared" si="29"/>
        <v>75595733.415684745</v>
      </c>
      <c r="AI111" s="12">
        <f t="shared" si="30"/>
        <v>1.1225852328227246</v>
      </c>
      <c r="AL111" s="73">
        <f>Summary!G111</f>
        <v>9297820.9736462422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-4801318.3063998222</v>
      </c>
      <c r="AN111" s="20">
        <f>Summary!I111</f>
        <v>9218669.2625840995</v>
      </c>
      <c r="AP111" s="12">
        <v>1</v>
      </c>
    </row>
    <row r="112" spans="1:42" x14ac:dyDescent="0.3">
      <c r="A112">
        <v>108</v>
      </c>
      <c r="B112" t="str">
        <f>Summary!B112</f>
        <v>Yallourn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81695765.705128863</v>
      </c>
      <c r="H112" s="73">
        <f>SUMIFS(AM$5:AM112,$F$5:$F112,$F112,$D$5:$D112,$D112)</f>
        <v>89146.519475934329</v>
      </c>
      <c r="I112" s="20">
        <f>SUMIFS(AN$5:AN112,$F$5:$F112,$F112,$D$5:$D112,$D112)</f>
        <v>102046475.56039007</v>
      </c>
      <c r="J112" s="73">
        <f t="shared" si="16"/>
        <v>102046475.56039007</v>
      </c>
      <c r="K112" s="73">
        <f t="shared" si="17"/>
        <v>183742241.26551893</v>
      </c>
      <c r="L112" s="73">
        <f t="shared" si="18"/>
        <v>183831387.78499487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74798725.612064391</v>
      </c>
      <c r="Q112" s="73">
        <f>P112/SUMIFS(FinParameters!$H$8:$H$39,FinParameters!$B$8:$B$39,Financials!$E112,FinParameters!$C$8:$C$39,Financials!$F112)</f>
        <v>17906220.214473821</v>
      </c>
      <c r="R112" s="73">
        <f t="shared" si="31"/>
        <v>7457973.9208985018</v>
      </c>
      <c r="S112" s="12">
        <f t="shared" si="20"/>
        <v>0.11074978721802532</v>
      </c>
      <c r="T112" s="115">
        <f t="shared" si="21"/>
        <v>81695765.705128863</v>
      </c>
      <c r="U112" s="73">
        <f>T112/SUMIFS(FinParameters!$L$8:$L$39,FinParameters!$B$8:$B$39,Financials!$E112,FinParameters!$C$8:$C$39,Financials!$F112)</f>
        <v>56408112.358979151</v>
      </c>
      <c r="V112" s="73">
        <f t="shared" si="22"/>
        <v>56408112.358979151</v>
      </c>
      <c r="W112" s="12"/>
      <c r="X112" s="73">
        <f t="shared" si="23"/>
        <v>156494491.31719324</v>
      </c>
      <c r="Y112" s="73">
        <f t="shared" si="24"/>
        <v>74314332.573452979</v>
      </c>
      <c r="Z112" s="73">
        <f t="shared" si="24"/>
        <v>63866086.279877655</v>
      </c>
      <c r="AA112" s="12">
        <f t="shared" si="25"/>
        <v>0.94840174301552882</v>
      </c>
      <c r="AB112" s="115">
        <f t="shared" si="26"/>
        <v>89146.519475934329</v>
      </c>
      <c r="AC112" s="73">
        <f>AB112/SUMIFS(FinParameters!$L$8:$L$39,FinParameters!$B$8:$B$39,Financials!$E112,FinParameters!$C$8:$C$39,Financials!$F112)</f>
        <v>61552.601210208522</v>
      </c>
      <c r="AD112" s="73">
        <f t="shared" si="27"/>
        <v>61552.601210208522</v>
      </c>
      <c r="AE112" s="12"/>
      <c r="AF112" s="73">
        <f t="shared" si="28"/>
        <v>156583637.83666918</v>
      </c>
      <c r="AG112" s="73">
        <f t="shared" si="29"/>
        <v>74375885.174663186</v>
      </c>
      <c r="AH112" s="73">
        <f t="shared" si="29"/>
        <v>63927638.881087862</v>
      </c>
      <c r="AI112" s="12">
        <f t="shared" si="30"/>
        <v>0.94931578985439535</v>
      </c>
      <c r="AL112" s="73">
        <f>Summary!G112</f>
        <v>6346440.7271196516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-34162.079907612591</v>
      </c>
      <c r="AN112" s="20">
        <f>Summary!I112</f>
        <v>8218863.4109071968</v>
      </c>
      <c r="AP112" s="12">
        <v>1</v>
      </c>
    </row>
    <row r="113" spans="1:42" x14ac:dyDescent="0.3">
      <c r="A113">
        <v>109</v>
      </c>
      <c r="B113" t="str">
        <f>Summary!B113</f>
        <v>Yallourn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33774817.789938405</v>
      </c>
      <c r="H113" s="73">
        <f>SUMIFS(AM$5:AM113,$F$5:$F113,$F113,$D$5:$D113,$D113)</f>
        <v>60592341.70574601</v>
      </c>
      <c r="I113" s="20">
        <f>SUMIFS(AN$5:AN113,$F$5:$F113,$F113,$D$5:$D113,$D113)</f>
        <v>87455503.189187914</v>
      </c>
      <c r="J113" s="73">
        <f t="shared" si="16"/>
        <v>87455503.189187914</v>
      </c>
      <c r="K113" s="73">
        <f t="shared" si="17"/>
        <v>121230320.97912632</v>
      </c>
      <c r="L113" s="73">
        <f t="shared" si="18"/>
        <v>181822662.68487233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60207753.240862228</v>
      </c>
      <c r="Q113" s="73">
        <f>P113/SUMIFS(FinParameters!$H$8:$H$39,FinParameters!$B$8:$B$39,Financials!$E113,FinParameters!$C$8:$C$39,Financials!$F113)</f>
        <v>14413257.436242895</v>
      </c>
      <c r="R113" s="73">
        <f t="shared" si="31"/>
        <v>-7132998.4503036616</v>
      </c>
      <c r="S113" s="12">
        <f t="shared" si="20"/>
        <v>-0.10592395052280661</v>
      </c>
      <c r="T113" s="115">
        <f t="shared" si="21"/>
        <v>33774817.789938405</v>
      </c>
      <c r="U113" s="73">
        <f>T113/SUMIFS(FinParameters!$L$8:$L$39,FinParameters!$B$8:$B$39,Financials!$E113,FinParameters!$C$8:$C$39,Financials!$F113)</f>
        <v>23320348.372465119</v>
      </c>
      <c r="V113" s="73">
        <f t="shared" si="22"/>
        <v>23320348.372465119</v>
      </c>
      <c r="W113" s="12"/>
      <c r="X113" s="73">
        <f t="shared" si="23"/>
        <v>93982571.030800641</v>
      </c>
      <c r="Y113" s="73">
        <f t="shared" si="24"/>
        <v>37733605.808708012</v>
      </c>
      <c r="Z113" s="73">
        <f t="shared" si="24"/>
        <v>16187349.922161456</v>
      </c>
      <c r="AA113" s="12">
        <f t="shared" si="25"/>
        <v>0.24037970345800277</v>
      </c>
      <c r="AB113" s="115">
        <f t="shared" si="26"/>
        <v>60592341.70574601</v>
      </c>
      <c r="AC113" s="73">
        <f>AB113/SUMIFS(FinParameters!$L$8:$L$39,FinParameters!$B$8:$B$39,Financials!$E113,FinParameters!$C$8:$C$39,Financials!$F113)</f>
        <v>41836924.956036046</v>
      </c>
      <c r="AD113" s="73">
        <f t="shared" si="27"/>
        <v>41836924.956036046</v>
      </c>
      <c r="AE113" s="12"/>
      <c r="AF113" s="73">
        <f t="shared" si="28"/>
        <v>154574912.73654664</v>
      </c>
      <c r="AG113" s="73">
        <f t="shared" si="29"/>
        <v>79570530.764744058</v>
      </c>
      <c r="AH113" s="73">
        <f t="shared" si="29"/>
        <v>58024274.878197506</v>
      </c>
      <c r="AI113" s="12">
        <f t="shared" si="30"/>
        <v>0.86165172530750689</v>
      </c>
      <c r="AL113" s="73">
        <f>Summary!G113</f>
        <v>642797.82215389551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6883279.6033582399</v>
      </c>
      <c r="AN113" s="20">
        <f>Summary!I113</f>
        <v>6724572.7090886319</v>
      </c>
      <c r="AP113" s="12">
        <v>1</v>
      </c>
    </row>
    <row r="114" spans="1:42" x14ac:dyDescent="0.3">
      <c r="A114">
        <v>110</v>
      </c>
      <c r="B114" t="str">
        <f>Summary!B114</f>
        <v>Yallourn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-22169660.62313443</v>
      </c>
      <c r="H114" s="73">
        <f>SUMIFS(AM$5:AM114,$F$5:$F114,$F114,$D$5:$D114,$D114)</f>
        <v>143154083.02883276</v>
      </c>
      <c r="I114" s="20">
        <f>SUMIFS(AN$5:AN114,$F$5:$F114,$F114,$D$5:$D114,$D114)</f>
        <v>68610387.941631645</v>
      </c>
      <c r="J114" s="73">
        <f t="shared" si="16"/>
        <v>68610387.941631645</v>
      </c>
      <c r="K114" s="73">
        <f t="shared" si="17"/>
        <v>46440727.318497211</v>
      </c>
      <c r="L114" s="73">
        <f t="shared" si="18"/>
        <v>189594810.34732997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41362637.993305959</v>
      </c>
      <c r="Q114" s="73">
        <f>P114/SUMIFS(FinParameters!$H$8:$H$39,FinParameters!$B$8:$B$39,Financials!$E114,FinParameters!$C$8:$C$39,Financials!$F114)</f>
        <v>9901886.6765323319</v>
      </c>
      <c r="R114" s="73">
        <f t="shared" si="31"/>
        <v>-25978113.697859932</v>
      </c>
      <c r="S114" s="12">
        <f t="shared" si="20"/>
        <v>-0.38577106797083577</v>
      </c>
      <c r="T114" s="115">
        <f t="shared" si="21"/>
        <v>-22169660.62313443</v>
      </c>
      <c r="U114" s="73">
        <f>T114/SUMIFS(FinParameters!$L$8:$L$39,FinParameters!$B$8:$B$39,Financials!$E114,FinParameters!$C$8:$C$39,Financials!$F114)</f>
        <v>-15307387.06708386</v>
      </c>
      <c r="V114" s="73">
        <f t="shared" si="22"/>
        <v>-15307387.06708386</v>
      </c>
      <c r="W114" s="12"/>
      <c r="X114" s="73">
        <f t="shared" si="23"/>
        <v>19192977.370171525</v>
      </c>
      <c r="Y114" s="73">
        <f t="shared" si="24"/>
        <v>-5405500.390551528</v>
      </c>
      <c r="Z114" s="73">
        <f t="shared" si="24"/>
        <v>-41285500.764943793</v>
      </c>
      <c r="AA114" s="12">
        <f t="shared" si="25"/>
        <v>-0.61308345582901824</v>
      </c>
      <c r="AB114" s="115">
        <f t="shared" si="26"/>
        <v>143154083.02883276</v>
      </c>
      <c r="AC114" s="73">
        <f>AB114/SUMIFS(FinParameters!$L$8:$L$39,FinParameters!$B$8:$B$39,Financials!$E114,FinParameters!$C$8:$C$39,Financials!$F114)</f>
        <v>98842963.652277485</v>
      </c>
      <c r="AD114" s="73">
        <f t="shared" si="27"/>
        <v>98842963.652277485</v>
      </c>
      <c r="AE114" s="12"/>
      <c r="AF114" s="73">
        <f t="shared" si="28"/>
        <v>162347060.39900428</v>
      </c>
      <c r="AG114" s="73">
        <f t="shared" si="29"/>
        <v>93437463.261725962</v>
      </c>
      <c r="AH114" s="73">
        <f t="shared" si="29"/>
        <v>57557462.887333691</v>
      </c>
      <c r="AI114" s="12">
        <f t="shared" si="30"/>
        <v>0.85471963769130865</v>
      </c>
      <c r="AL114" s="73">
        <f>Summary!G114</f>
        <v>-6799423.6291858712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17636209.854612079</v>
      </c>
      <c r="AN114" s="20">
        <f>Summary!I114</f>
        <v>4728281.2745832121</v>
      </c>
      <c r="AP114" s="12">
        <v>1</v>
      </c>
    </row>
    <row r="115" spans="1:42" x14ac:dyDescent="0.3">
      <c r="A115">
        <v>111</v>
      </c>
      <c r="B115" t="str">
        <f>Summary!B115</f>
        <v>Yallourn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-89181791.997365311</v>
      </c>
      <c r="H115" s="73">
        <f>SUMIFS(AM$5:AM115,$F$5:$F115,$F115,$D$5:$D115,$D115)</f>
        <v>291368879.08302164</v>
      </c>
      <c r="I115" s="20">
        <f>SUMIFS(AN$5:AN115,$F$5:$F115,$F115,$D$5:$D115,$D115)</f>
        <v>40960955.708160855</v>
      </c>
      <c r="J115" s="73">
        <f t="shared" si="16"/>
        <v>40960955.708160855</v>
      </c>
      <c r="K115" s="73">
        <f t="shared" si="17"/>
        <v>-48220836.289204456</v>
      </c>
      <c r="L115" s="73">
        <f t="shared" si="18"/>
        <v>243148042.79381719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13713205.759835169</v>
      </c>
      <c r="Q115" s="73">
        <f>P115/SUMIFS(FinParameters!$H$8:$H$39,FinParameters!$B$8:$B$39,Financials!$E115,FinParameters!$C$8:$C$39,Financials!$F115)</f>
        <v>3282832.4302679561</v>
      </c>
      <c r="R115" s="73">
        <f t="shared" si="31"/>
        <v>-53627545.931330718</v>
      </c>
      <c r="S115" s="12">
        <f t="shared" si="20"/>
        <v>-0.79636096397132816</v>
      </c>
      <c r="T115" s="115">
        <f t="shared" si="21"/>
        <v>-89181791.997365311</v>
      </c>
      <c r="U115" s="73">
        <f>T115/SUMIFS(FinParameters!$L$8:$L$39,FinParameters!$B$8:$B$39,Financials!$E115,FinParameters!$C$8:$C$39,Financials!$F115)</f>
        <v>-61576955.671359479</v>
      </c>
      <c r="V115" s="73">
        <f t="shared" si="22"/>
        <v>-61576955.671359479</v>
      </c>
      <c r="W115" s="12"/>
      <c r="X115" s="73">
        <f t="shared" si="23"/>
        <v>-75468586.237530142</v>
      </c>
      <c r="Y115" s="73">
        <f t="shared" si="24"/>
        <v>-58294123.24109152</v>
      </c>
      <c r="Z115" s="73">
        <f t="shared" si="24"/>
        <v>-115204501.60269019</v>
      </c>
      <c r="AA115" s="12">
        <f t="shared" si="25"/>
        <v>-1.7107694629105739</v>
      </c>
      <c r="AB115" s="115">
        <f t="shared" si="26"/>
        <v>291368879.08302164</v>
      </c>
      <c r="AC115" s="73">
        <f>AB115/SUMIFS(FinParameters!$L$8:$L$39,FinParameters!$B$8:$B$39,Financials!$E115,FinParameters!$C$8:$C$39,Financials!$F115)</f>
        <v>201180175.34160978</v>
      </c>
      <c r="AD115" s="73">
        <f t="shared" si="27"/>
        <v>201180175.34160978</v>
      </c>
      <c r="AE115" s="12"/>
      <c r="AF115" s="73">
        <f t="shared" si="28"/>
        <v>215900292.8454915</v>
      </c>
      <c r="AG115" s="73">
        <f t="shared" si="29"/>
        <v>142886052.10051826</v>
      </c>
      <c r="AH115" s="73">
        <f t="shared" si="29"/>
        <v>85975673.738919586</v>
      </c>
      <c r="AI115" s="12">
        <f t="shared" si="30"/>
        <v>1.2767257801519063</v>
      </c>
      <c r="AL115" s="73">
        <f>Summary!G115</f>
        <v>-10947571.430226369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31706499.461564537</v>
      </c>
      <c r="AN115" s="20">
        <f>Summary!I115</f>
        <v>3015547.751151497</v>
      </c>
      <c r="AP115" s="12">
        <v>1</v>
      </c>
    </row>
    <row r="116" spans="1:42" x14ac:dyDescent="0.3">
      <c r="A116">
        <v>112</v>
      </c>
      <c r="B116" t="str">
        <f>Summary!B116</f>
        <v>Yallourn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87230320.056142539</v>
      </c>
      <c r="H116" s="73">
        <f>SUMIFS(AM$5:AM116,$F$5:$F116,$F116,$D$5:$D116,$D116)</f>
        <v>-454006.93746203999</v>
      </c>
      <c r="I116" s="20">
        <f>SUMIFS(AN$5:AN116,$F$5:$F116,$F116,$D$5:$D116,$D116)</f>
        <v>103209729.1358133</v>
      </c>
      <c r="J116" s="73">
        <f t="shared" si="16"/>
        <v>103209729.1358133</v>
      </c>
      <c r="K116" s="73">
        <f t="shared" si="17"/>
        <v>190440049.19195583</v>
      </c>
      <c r="L116" s="73">
        <f t="shared" si="18"/>
        <v>189986042.25449377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75961979.187487602</v>
      </c>
      <c r="Q116" s="73">
        <f>P116/SUMIFS(FinParameters!$H$8:$H$39,FinParameters!$B$8:$B$39,Financials!$E116,FinParameters!$C$8:$C$39,Financials!$F116)</f>
        <v>18184693.871830393</v>
      </c>
      <c r="R116" s="73">
        <f t="shared" si="31"/>
        <v>8621227.4963217117</v>
      </c>
      <c r="S116" s="12">
        <f t="shared" si="20"/>
        <v>0.12802392726264575</v>
      </c>
      <c r="T116" s="115">
        <f t="shared" si="21"/>
        <v>87230320.056142539</v>
      </c>
      <c r="U116" s="73">
        <f>T116/SUMIFS(FinParameters!$L$8:$L$39,FinParameters!$B$8:$B$39,Financials!$E116,FinParameters!$C$8:$C$39,Financials!$F116)</f>
        <v>60229531.510807447</v>
      </c>
      <c r="V116" s="73">
        <f t="shared" si="22"/>
        <v>60229531.510807447</v>
      </c>
      <c r="W116" s="12"/>
      <c r="X116" s="73">
        <f t="shared" si="23"/>
        <v>163192299.24363014</v>
      </c>
      <c r="Y116" s="73">
        <f t="shared" si="24"/>
        <v>78414225.382637843</v>
      </c>
      <c r="Z116" s="73">
        <f t="shared" si="24"/>
        <v>68850759.007129163</v>
      </c>
      <c r="AA116" s="12">
        <f t="shared" si="25"/>
        <v>1.0224233807618954</v>
      </c>
      <c r="AB116" s="115">
        <f t="shared" si="26"/>
        <v>-454006.93746203999</v>
      </c>
      <c r="AC116" s="73">
        <f>AB116/SUMIFS(FinParameters!$L$8:$L$39,FinParameters!$B$8:$B$39,Financials!$E116,FinParameters!$C$8:$C$39,Financials!$F116)</f>
        <v>-313476.1528834902</v>
      </c>
      <c r="AD116" s="73">
        <f t="shared" si="27"/>
        <v>-313476.1528834902</v>
      </c>
      <c r="AE116" s="12"/>
      <c r="AF116" s="73">
        <f t="shared" si="28"/>
        <v>162738292.30616811</v>
      </c>
      <c r="AG116" s="73">
        <f t="shared" si="29"/>
        <v>78100749.229754359</v>
      </c>
      <c r="AH116" s="73">
        <f t="shared" si="29"/>
        <v>68537282.854245678</v>
      </c>
      <c r="AI116" s="12">
        <f t="shared" si="30"/>
        <v>1.0177683071992907</v>
      </c>
      <c r="AL116" s="73">
        <f>Summary!G116</f>
        <v>4730054.3997118771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1430491.8514365719</v>
      </c>
      <c r="AN116" s="20">
        <f>Summary!I116</f>
        <v>7958398.0719121266</v>
      </c>
      <c r="AP116" s="12">
        <v>1</v>
      </c>
    </row>
    <row r="117" spans="1:42" x14ac:dyDescent="0.3">
      <c r="A117">
        <v>113</v>
      </c>
      <c r="B117" t="str">
        <f>Summary!B117</f>
        <v>Yallourn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381937126.93390876</v>
      </c>
      <c r="H117" s="73">
        <f>SUMIFS(AM$5:AM117,$F$5:$F117,$F117,$D$5:$D117,$D117)</f>
        <v>-366300363.10388273</v>
      </c>
      <c r="I117" s="20">
        <f>SUMIFS(AN$5:AN117,$F$5:$F117,$F117,$D$5:$D117,$D117)</f>
        <v>214705864.51395735</v>
      </c>
      <c r="J117" s="73">
        <f t="shared" si="16"/>
        <v>214705864.51395735</v>
      </c>
      <c r="K117" s="73">
        <f t="shared" si="17"/>
        <v>596642991.44786608</v>
      </c>
      <c r="L117" s="73">
        <f t="shared" si="18"/>
        <v>230342628.34398338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185366295.81692353</v>
      </c>
      <c r="Q117" s="73">
        <f>P117/SUMIFS(FinParameters!$H$8:$H$39,FinParameters!$B$8:$B$39,Financials!$E117,FinParameters!$C$8:$C$39,Financials!$F117)</f>
        <v>40341106.763258085</v>
      </c>
      <c r="R117" s="73">
        <f t="shared" si="31"/>
        <v>117011522.22418517</v>
      </c>
      <c r="S117" s="12">
        <f t="shared" si="20"/>
        <v>1.7118266373223103</v>
      </c>
      <c r="T117" s="115">
        <f t="shared" si="21"/>
        <v>381937126.93390876</v>
      </c>
      <c r="U117" s="73">
        <f>T117/SUMIFS(FinParameters!$L$8:$L$39,FinParameters!$B$8:$B$39,Financials!$E117,FinParameters!$C$8:$C$39,Financials!$F117)</f>
        <v>257282371.73258916</v>
      </c>
      <c r="V117" s="73">
        <f t="shared" si="22"/>
        <v>257282371.73258916</v>
      </c>
      <c r="W117" s="12"/>
      <c r="X117" s="73">
        <f t="shared" si="23"/>
        <v>567303422.7508322</v>
      </c>
      <c r="Y117" s="73">
        <f t="shared" si="24"/>
        <v>297623478.49584723</v>
      </c>
      <c r="Z117" s="73">
        <f t="shared" si="24"/>
        <v>374293893.95677435</v>
      </c>
      <c r="AA117" s="12">
        <f t="shared" si="25"/>
        <v>5.4757535470286056</v>
      </c>
      <c r="AB117" s="115">
        <f t="shared" si="26"/>
        <v>-366300363.10388273</v>
      </c>
      <c r="AC117" s="73">
        <f>AB117/SUMIFS(FinParameters!$L$8:$L$39,FinParameters!$B$8:$B$39,Financials!$E117,FinParameters!$C$8:$C$39,Financials!$F117)</f>
        <v>-246749057.73740998</v>
      </c>
      <c r="AD117" s="73">
        <f t="shared" si="27"/>
        <v>-246749057.73740998</v>
      </c>
      <c r="AE117" s="12"/>
      <c r="AF117" s="73">
        <f t="shared" si="28"/>
        <v>201003059.64694947</v>
      </c>
      <c r="AG117" s="73">
        <f t="shared" si="29"/>
        <v>50874420.758437246</v>
      </c>
      <c r="AH117" s="73">
        <f t="shared" si="29"/>
        <v>127544836.21936437</v>
      </c>
      <c r="AI117" s="12">
        <f t="shared" si="30"/>
        <v>1.8659243461076147</v>
      </c>
      <c r="AL117" s="73">
        <f>Summary!G117</f>
        <v>22844370.621922512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-22988536.281561449</v>
      </c>
      <c r="AN117" s="20">
        <f>Summary!I117</f>
        <v>15219991.16225774</v>
      </c>
      <c r="AP117" s="12">
        <v>1</v>
      </c>
    </row>
    <row r="118" spans="1:42" x14ac:dyDescent="0.3">
      <c r="A118">
        <v>114</v>
      </c>
      <c r="B118" t="str">
        <f>Summary!B118</f>
        <v>Yallourn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225699827.82565042</v>
      </c>
      <c r="H118" s="73">
        <f>SUMIFS(AM$5:AM118,$F$5:$F118,$F118,$D$5:$D118,$D118)</f>
        <v>-156582803.33032528</v>
      </c>
      <c r="I118" s="20">
        <f>SUMIFS(AN$5:AN118,$F$5:$F118,$F118,$D$5:$D118,$D118)</f>
        <v>153413968.64850602</v>
      </c>
      <c r="J118" s="73">
        <f t="shared" si="16"/>
        <v>153413968.64850602</v>
      </c>
      <c r="K118" s="73">
        <f t="shared" si="17"/>
        <v>379113796.47415644</v>
      </c>
      <c r="L118" s="73">
        <f t="shared" si="18"/>
        <v>222530993.14383116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124074399.95147219</v>
      </c>
      <c r="Q118" s="73">
        <f>P118/SUMIFS(FinParameters!$H$8:$H$39,FinParameters!$B$8:$B$39,Financials!$E118,FinParameters!$C$8:$C$39,Financials!$F118)</f>
        <v>27002204.435120136</v>
      </c>
      <c r="R118" s="73">
        <f t="shared" si="31"/>
        <v>55719626.358733833</v>
      </c>
      <c r="S118" s="12">
        <f t="shared" si="20"/>
        <v>0.81515340378002776</v>
      </c>
      <c r="T118" s="115">
        <f t="shared" si="21"/>
        <v>225699827.82565042</v>
      </c>
      <c r="U118" s="73">
        <f>T118/SUMIFS(FinParameters!$L$8:$L$39,FinParameters!$B$8:$B$39,Financials!$E118,FinParameters!$C$8:$C$39,Financials!$F118)</f>
        <v>152037031.51034248</v>
      </c>
      <c r="V118" s="73">
        <f t="shared" si="22"/>
        <v>152037031.51034248</v>
      </c>
      <c r="W118" s="12"/>
      <c r="X118" s="73">
        <f t="shared" si="23"/>
        <v>349774227.77712262</v>
      </c>
      <c r="Y118" s="73">
        <f t="shared" si="24"/>
        <v>179039235.94546261</v>
      </c>
      <c r="Z118" s="73">
        <f t="shared" si="24"/>
        <v>207756657.86907631</v>
      </c>
      <c r="AA118" s="12">
        <f t="shared" si="25"/>
        <v>3.0393876967086793</v>
      </c>
      <c r="AB118" s="115">
        <f t="shared" si="26"/>
        <v>-156582803.33032528</v>
      </c>
      <c r="AC118" s="73">
        <f>AB118/SUMIFS(FinParameters!$L$8:$L$39,FinParameters!$B$8:$B$39,Financials!$E118,FinParameters!$C$8:$C$39,Financials!$F118)</f>
        <v>-105478080.48086099</v>
      </c>
      <c r="AD118" s="73">
        <f t="shared" si="27"/>
        <v>-105478080.48086099</v>
      </c>
      <c r="AE118" s="12"/>
      <c r="AF118" s="73">
        <f t="shared" si="28"/>
        <v>193191424.44679734</v>
      </c>
      <c r="AG118" s="73">
        <f t="shared" si="29"/>
        <v>73561155.464601621</v>
      </c>
      <c r="AH118" s="73">
        <f t="shared" si="29"/>
        <v>102278577.38821532</v>
      </c>
      <c r="AI118" s="12">
        <f t="shared" si="30"/>
        <v>1.4962901932438093</v>
      </c>
      <c r="AL118" s="73">
        <f>Summary!G118</f>
        <v>12531590.098922079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-9716035.7776706573</v>
      </c>
      <c r="AN118" s="20">
        <f>Summary!I118</f>
        <v>10889783.251774903</v>
      </c>
      <c r="AP118" s="12">
        <v>1</v>
      </c>
    </row>
    <row r="119" spans="1:42" x14ac:dyDescent="0.3">
      <c r="A119">
        <v>115</v>
      </c>
      <c r="B119" t="str">
        <f>Summary!B119</f>
        <v>Yallourn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146855418.39116904</v>
      </c>
      <c r="H119" s="73">
        <f>SUMIFS(AM$5:AM119,$F$5:$F119,$F119,$D$5:$D119,$D119)</f>
        <v>-65048030.038865238</v>
      </c>
      <c r="I119" s="20">
        <f>SUMIFS(AN$5:AN119,$F$5:$F119,$F119,$D$5:$D119,$D119)</f>
        <v>126916030.90829256</v>
      </c>
      <c r="J119" s="73">
        <f t="shared" si="16"/>
        <v>126916030.90829256</v>
      </c>
      <c r="K119" s="73">
        <f t="shared" si="17"/>
        <v>273771449.2994616</v>
      </c>
      <c r="L119" s="73">
        <f t="shared" si="18"/>
        <v>208723419.26059636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97576462.211258739</v>
      </c>
      <c r="Q119" s="73">
        <f>P119/SUMIFS(FinParameters!$H$8:$H$39,FinParameters!$B$8:$B$39,Financials!$E119,FinParameters!$C$8:$C$39,Financials!$F119)</f>
        <v>21235481.144496322</v>
      </c>
      <c r="R119" s="73">
        <f t="shared" si="31"/>
        <v>29221688.618520383</v>
      </c>
      <c r="S119" s="12">
        <f t="shared" si="20"/>
        <v>0.42750033512838287</v>
      </c>
      <c r="T119" s="115">
        <f t="shared" si="21"/>
        <v>146855418.39116904</v>
      </c>
      <c r="U119" s="73">
        <f>T119/SUMIFS(FinParameters!$L$8:$L$39,FinParameters!$B$8:$B$39,Financials!$E119,FinParameters!$C$8:$C$39,Financials!$F119)</f>
        <v>98925471.448078856</v>
      </c>
      <c r="V119" s="73">
        <f t="shared" si="22"/>
        <v>98925471.448078856</v>
      </c>
      <c r="W119" s="12"/>
      <c r="X119" s="73">
        <f t="shared" si="23"/>
        <v>244431880.60242778</v>
      </c>
      <c r="Y119" s="73">
        <f t="shared" si="24"/>
        <v>120160952.59257518</v>
      </c>
      <c r="Z119" s="73">
        <f t="shared" si="24"/>
        <v>128147160.06659923</v>
      </c>
      <c r="AA119" s="12">
        <f t="shared" si="25"/>
        <v>1.8747360766653596</v>
      </c>
      <c r="AB119" s="115">
        <f t="shared" si="26"/>
        <v>-65048030.038865238</v>
      </c>
      <c r="AC119" s="73">
        <f>AB119/SUMIFS(FinParameters!$L$8:$L$39,FinParameters!$B$8:$B$39,Financials!$E119,FinParameters!$C$8:$C$39,Financials!$F119)</f>
        <v>-43817974.909330919</v>
      </c>
      <c r="AD119" s="73">
        <f t="shared" si="27"/>
        <v>-43817974.909330919</v>
      </c>
      <c r="AE119" s="12"/>
      <c r="AF119" s="73">
        <f t="shared" si="28"/>
        <v>179383850.56356254</v>
      </c>
      <c r="AG119" s="73">
        <f t="shared" si="29"/>
        <v>76342977.683244258</v>
      </c>
      <c r="AH119" s="73">
        <f t="shared" si="29"/>
        <v>84329185.157268316</v>
      </c>
      <c r="AI119" s="12">
        <f t="shared" si="30"/>
        <v>1.2336985513214689</v>
      </c>
      <c r="AL119" s="73">
        <f>Summary!G119</f>
        <v>10022808.97920954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-4725185.2502146782</v>
      </c>
      <c r="AN119" s="20">
        <f>Summary!I119</f>
        <v>9559153.0873690099</v>
      </c>
      <c r="AP119" s="12">
        <v>1</v>
      </c>
    </row>
    <row r="120" spans="1:42" x14ac:dyDescent="0.3">
      <c r="A120">
        <v>116</v>
      </c>
      <c r="B120" t="str">
        <f>Summary!B120</f>
        <v>Yallourn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88968946.338609695</v>
      </c>
      <c r="H120" s="73">
        <f>SUMIFS(AM$5:AM120,$F$5:$F120,$F120,$D$5:$D120,$D120)</f>
        <v>77979.636100355303</v>
      </c>
      <c r="I120" s="20">
        <f>SUMIFS(AN$5:AN120,$F$5:$F120,$F120,$D$5:$D120,$D120)</f>
        <v>110615105.68840288</v>
      </c>
      <c r="J120" s="73">
        <f t="shared" si="16"/>
        <v>110615105.68840288</v>
      </c>
      <c r="K120" s="73">
        <f t="shared" si="17"/>
        <v>199584052.02701259</v>
      </c>
      <c r="L120" s="73">
        <f t="shared" si="18"/>
        <v>199662031.66311294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81275536.991369054</v>
      </c>
      <c r="Q120" s="73">
        <f>P120/SUMIFS(FinParameters!$H$8:$H$39,FinParameters!$B$8:$B$39,Financials!$E120,FinParameters!$C$8:$C$39,Financials!$F120)</f>
        <v>17687924.876311895</v>
      </c>
      <c r="R120" s="73">
        <f t="shared" si="31"/>
        <v>12920763.398630697</v>
      </c>
      <c r="S120" s="12">
        <f t="shared" si="20"/>
        <v>0.18902503394442272</v>
      </c>
      <c r="T120" s="115">
        <f t="shared" si="21"/>
        <v>88968946.338609695</v>
      </c>
      <c r="U120" s="73">
        <f>T120/SUMIFS(FinParameters!$L$8:$L$39,FinParameters!$B$8:$B$39,Financials!$E120,FinParameters!$C$8:$C$39,Financials!$F120)</f>
        <v>59931700.561040029</v>
      </c>
      <c r="V120" s="73">
        <f t="shared" si="22"/>
        <v>59931700.561040029</v>
      </c>
      <c r="W120" s="12"/>
      <c r="X120" s="73">
        <f t="shared" si="23"/>
        <v>170244483.32997876</v>
      </c>
      <c r="Y120" s="73">
        <f t="shared" si="24"/>
        <v>77619625.437351927</v>
      </c>
      <c r="Z120" s="73">
        <f t="shared" si="24"/>
        <v>72852463.959670722</v>
      </c>
      <c r="AA120" s="12">
        <f t="shared" si="25"/>
        <v>1.0657992138739258</v>
      </c>
      <c r="AB120" s="115">
        <f t="shared" si="26"/>
        <v>77979.636100355303</v>
      </c>
      <c r="AC120" s="73">
        <f>AB120/SUMIFS(FinParameters!$L$8:$L$39,FinParameters!$B$8:$B$39,Financials!$E120,FinParameters!$C$8:$C$39,Financials!$F120)</f>
        <v>52529.027182569109</v>
      </c>
      <c r="AD120" s="73">
        <f t="shared" si="27"/>
        <v>52529.027182569109</v>
      </c>
      <c r="AE120" s="12"/>
      <c r="AF120" s="73">
        <f t="shared" si="28"/>
        <v>170322462.96607912</v>
      </c>
      <c r="AG120" s="73">
        <f t="shared" si="29"/>
        <v>77672154.464534491</v>
      </c>
      <c r="AH120" s="73">
        <f t="shared" si="29"/>
        <v>72904992.986853287</v>
      </c>
      <c r="AI120" s="12">
        <f t="shared" si="30"/>
        <v>1.0665676902278309</v>
      </c>
      <c r="AL120" s="73">
        <f>Summary!G120</f>
        <v>7273180.6334808357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-11166.883375579022</v>
      </c>
      <c r="AN120" s="20">
        <f>Summary!I120</f>
        <v>8568630.1280128043</v>
      </c>
      <c r="AP120" s="12">
        <v>1</v>
      </c>
    </row>
    <row r="121" spans="1:42" x14ac:dyDescent="0.3">
      <c r="A121">
        <v>117</v>
      </c>
      <c r="B121" t="str">
        <f>Summary!B121</f>
        <v>Yallourn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34660277.826234624</v>
      </c>
      <c r="H121" s="73">
        <f>SUMIFS(AM$5:AM121,$F$5:$F121,$F121,$D$5:$D121,$D121)</f>
        <v>67895215.981902421</v>
      </c>
      <c r="I121" s="20">
        <f>SUMIFS(AN$5:AN121,$F$5:$F121,$F121,$D$5:$D121,$D121)</f>
        <v>94391804.456016555</v>
      </c>
      <c r="J121" s="73">
        <f t="shared" si="16"/>
        <v>94391804.456016555</v>
      </c>
      <c r="K121" s="73">
        <f t="shared" si="17"/>
        <v>129052082.28225118</v>
      </c>
      <c r="L121" s="73">
        <f t="shared" si="18"/>
        <v>196947298.2641536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65052235.758982733</v>
      </c>
      <c r="Q121" s="73">
        <f>P121/SUMIFS(FinParameters!$H$8:$H$39,FinParameters!$B$8:$B$39,Financials!$E121,FinParameters!$C$8:$C$39,Financials!$F121)</f>
        <v>14157261.849444406</v>
      </c>
      <c r="R121" s="73">
        <f t="shared" si="31"/>
        <v>-3302537.8337556235</v>
      </c>
      <c r="S121" s="12">
        <f t="shared" si="20"/>
        <v>-4.8314662753947989E-2</v>
      </c>
      <c r="T121" s="115">
        <f t="shared" si="21"/>
        <v>34660277.826234624</v>
      </c>
      <c r="U121" s="73">
        <f>T121/SUMIFS(FinParameters!$L$8:$L$39,FinParameters!$B$8:$B$39,Financials!$E121,FinParameters!$C$8:$C$39,Financials!$F121)</f>
        <v>23348027.345839079</v>
      </c>
      <c r="V121" s="73">
        <f t="shared" si="22"/>
        <v>23348027.345839079</v>
      </c>
      <c r="W121" s="12"/>
      <c r="X121" s="73">
        <f t="shared" si="23"/>
        <v>99712513.585217357</v>
      </c>
      <c r="Y121" s="73">
        <f t="shared" si="24"/>
        <v>37505289.195283487</v>
      </c>
      <c r="Z121" s="73">
        <f t="shared" si="24"/>
        <v>20045489.512083456</v>
      </c>
      <c r="AA121" s="12">
        <f t="shared" si="25"/>
        <v>0.29325661484179039</v>
      </c>
      <c r="AB121" s="115">
        <f t="shared" si="26"/>
        <v>67895215.981902421</v>
      </c>
      <c r="AC121" s="73">
        <f>AB121/SUMIFS(FinParameters!$L$8:$L$39,FinParameters!$B$8:$B$39,Financials!$E121,FinParameters!$C$8:$C$39,Financials!$F121)</f>
        <v>45735910.350875601</v>
      </c>
      <c r="AD121" s="73">
        <f t="shared" si="27"/>
        <v>45735910.350875601</v>
      </c>
      <c r="AE121" s="12"/>
      <c r="AF121" s="73">
        <f t="shared" si="28"/>
        <v>167607729.56711978</v>
      </c>
      <c r="AG121" s="73">
        <f t="shared" si="29"/>
        <v>83241199.546159089</v>
      </c>
      <c r="AH121" s="73">
        <f t="shared" si="29"/>
        <v>65781399.862959057</v>
      </c>
      <c r="AI121" s="12">
        <f t="shared" si="30"/>
        <v>0.96235268446485378</v>
      </c>
      <c r="AL121" s="73">
        <f>Summary!G121</f>
        <v>885460.03629621619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7302874.2761564134</v>
      </c>
      <c r="AN121" s="20">
        <f>Summary!I121</f>
        <v>6936301.2668286394</v>
      </c>
      <c r="AP121" s="12">
        <v>1</v>
      </c>
    </row>
    <row r="122" spans="1:42" x14ac:dyDescent="0.3">
      <c r="A122">
        <v>118</v>
      </c>
      <c r="B122" t="str">
        <f>Summary!B122</f>
        <v>Yallourn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-29557002.937565617</v>
      </c>
      <c r="H122" s="73">
        <f>SUMIFS(AM$5:AM122,$F$5:$F122,$F122,$D$5:$D122,$D122)</f>
        <v>161808990.45968422</v>
      </c>
      <c r="I122" s="20">
        <f>SUMIFS(AN$5:AN122,$F$5:$F122,$F122,$D$5:$D122,$D122)</f>
        <v>73386137.10889554</v>
      </c>
      <c r="J122" s="73">
        <f t="shared" si="16"/>
        <v>73386137.10889554</v>
      </c>
      <c r="K122" s="73">
        <f t="shared" si="17"/>
        <v>43829134.171329923</v>
      </c>
      <c r="L122" s="73">
        <f t="shared" si="18"/>
        <v>205638124.63101414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44046568.411861718</v>
      </c>
      <c r="Q122" s="73">
        <f>P122/SUMIFS(FinParameters!$H$8:$H$39,FinParameters!$B$8:$B$39,Financials!$E122,FinParameters!$C$8:$C$39,Financials!$F122)</f>
        <v>9585816.6179951187</v>
      </c>
      <c r="R122" s="73">
        <f t="shared" si="31"/>
        <v>-24308205.180876639</v>
      </c>
      <c r="S122" s="12">
        <f t="shared" si="20"/>
        <v>-0.35561825316994411</v>
      </c>
      <c r="T122" s="115">
        <f t="shared" si="21"/>
        <v>-29557002.937565617</v>
      </c>
      <c r="U122" s="73">
        <f>T122/SUMIFS(FinParameters!$L$8:$L$39,FinParameters!$B$8:$B$39,Financials!$E122,FinParameters!$C$8:$C$39,Financials!$F122)</f>
        <v>-19910334.138319802</v>
      </c>
      <c r="V122" s="73">
        <f t="shared" si="22"/>
        <v>-19910334.138319802</v>
      </c>
      <c r="W122" s="12"/>
      <c r="X122" s="73">
        <f t="shared" si="23"/>
        <v>14489565.474296097</v>
      </c>
      <c r="Y122" s="73">
        <f t="shared" si="24"/>
        <v>-10324517.520324683</v>
      </c>
      <c r="Z122" s="73">
        <f t="shared" si="24"/>
        <v>-44218539.31919644</v>
      </c>
      <c r="AA122" s="12">
        <f t="shared" si="25"/>
        <v>-0.6468976048791123</v>
      </c>
      <c r="AB122" s="115">
        <f t="shared" si="26"/>
        <v>161808990.45968422</v>
      </c>
      <c r="AC122" s="73">
        <f>AB122/SUMIFS(FinParameters!$L$8:$L$39,FinParameters!$B$8:$B$39,Financials!$E122,FinParameters!$C$8:$C$39,Financials!$F122)</f>
        <v>108998570.43834154</v>
      </c>
      <c r="AD122" s="73">
        <f t="shared" si="27"/>
        <v>108998570.43834154</v>
      </c>
      <c r="AE122" s="12"/>
      <c r="AF122" s="73">
        <f t="shared" si="28"/>
        <v>176298555.93398032</v>
      </c>
      <c r="AG122" s="73">
        <f t="shared" si="29"/>
        <v>98674052.918016866</v>
      </c>
      <c r="AH122" s="73">
        <f t="shared" si="29"/>
        <v>64780031.119145103</v>
      </c>
      <c r="AI122" s="12">
        <f t="shared" si="30"/>
        <v>0.94770310417686732</v>
      </c>
      <c r="AL122" s="73">
        <f>Summary!G122</f>
        <v>-7387342.3144311868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18654907.430851471</v>
      </c>
      <c r="AN122" s="20">
        <f>Summary!I122</f>
        <v>4775749.1672638953</v>
      </c>
      <c r="AP122" s="12">
        <v>1</v>
      </c>
    </row>
    <row r="123" spans="1:42" x14ac:dyDescent="0.3">
      <c r="A123">
        <v>119</v>
      </c>
      <c r="B123" t="str">
        <f>Summary!B123</f>
        <v>Yallourn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-101132803.27105296</v>
      </c>
      <c r="H123" s="73">
        <f>SUMIFS(AM$5:AM123,$F$5:$F123,$F123,$D$5:$D123,$D123)</f>
        <v>322588500.78689486</v>
      </c>
      <c r="I123" s="20">
        <f>SUMIFS(AN$5:AN123,$F$5:$F123,$F123,$D$5:$D123,$D123)</f>
        <v>43945112.766347177</v>
      </c>
      <c r="J123" s="73">
        <f t="shared" si="16"/>
        <v>43945112.766347177</v>
      </c>
      <c r="K123" s="73">
        <f t="shared" si="17"/>
        <v>-57187690.504705779</v>
      </c>
      <c r="L123" s="73">
        <f t="shared" si="18"/>
        <v>265400810.28218907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14605544.069313351</v>
      </c>
      <c r="Q123" s="73">
        <f>P123/SUMIFS(FinParameters!$H$8:$H$39,FinParameters!$B$8:$B$39,Financials!$E123,FinParameters!$C$8:$C$39,Financials!$F123)</f>
        <v>3178591.9335495932</v>
      </c>
      <c r="R123" s="73">
        <f t="shared" si="31"/>
        <v>-53749229.523425013</v>
      </c>
      <c r="S123" s="12">
        <f t="shared" si="20"/>
        <v>-0.78632737259384378</v>
      </c>
      <c r="T123" s="115">
        <f t="shared" si="21"/>
        <v>-101132803.27105296</v>
      </c>
      <c r="U123" s="73">
        <f>T123/SUMIFS(FinParameters!$L$8:$L$39,FinParameters!$B$8:$B$39,Financials!$E123,FinParameters!$C$8:$C$39,Financials!$F123)</f>
        <v>-68125577.87827827</v>
      </c>
      <c r="V123" s="73">
        <f t="shared" si="22"/>
        <v>-68125577.87827827</v>
      </c>
      <c r="W123" s="12"/>
      <c r="X123" s="73">
        <f t="shared" si="23"/>
        <v>-86527259.201739609</v>
      </c>
      <c r="Y123" s="73">
        <f t="shared" si="24"/>
        <v>-64946985.94472868</v>
      </c>
      <c r="Z123" s="73">
        <f t="shared" si="24"/>
        <v>-121874807.40170328</v>
      </c>
      <c r="AA123" s="12">
        <f t="shared" si="25"/>
        <v>-1.7829743410144305</v>
      </c>
      <c r="AB123" s="115">
        <f t="shared" si="26"/>
        <v>322588500.78689486</v>
      </c>
      <c r="AC123" s="73">
        <f>AB123/SUMIFS(FinParameters!$L$8:$L$39,FinParameters!$B$8:$B$39,Financials!$E123,FinParameters!$C$8:$C$39,Financials!$F123)</f>
        <v>217303657.39090449</v>
      </c>
      <c r="AD123" s="73">
        <f t="shared" si="27"/>
        <v>217303657.39090449</v>
      </c>
      <c r="AE123" s="12"/>
      <c r="AF123" s="73">
        <f t="shared" si="28"/>
        <v>236061241.58515525</v>
      </c>
      <c r="AG123" s="73">
        <f t="shared" si="29"/>
        <v>152356671.44617581</v>
      </c>
      <c r="AH123" s="73">
        <f t="shared" si="29"/>
        <v>95428849.989201203</v>
      </c>
      <c r="AI123" s="12">
        <f t="shared" si="30"/>
        <v>1.3960817214869548</v>
      </c>
      <c r="AL123" s="73">
        <f>Summary!G123</f>
        <v>-11951011.27368764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31219621.703873239</v>
      </c>
      <c r="AN123" s="20">
        <f>Summary!I123</f>
        <v>2984157.0581863215</v>
      </c>
      <c r="AP123" s="12">
        <v>1</v>
      </c>
    </row>
    <row r="124" spans="1:42" x14ac:dyDescent="0.3">
      <c r="A124">
        <v>120</v>
      </c>
      <c r="B124" t="str">
        <f>Summary!B124</f>
        <v>Yallourn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92377005.102077574</v>
      </c>
      <c r="H124" s="73">
        <f>SUMIFS(AM$5:AM124,$F$5:$F124,$F124,$D$5:$D124,$D124)</f>
        <v>1380008.8104707529</v>
      </c>
      <c r="I124" s="20">
        <f>SUMIFS(AN$5:AN124,$F$5:$F124,$F124,$D$5:$D124,$D124)</f>
        <v>111431676.01649289</v>
      </c>
      <c r="J124" s="73">
        <f t="shared" si="16"/>
        <v>111431676.01649289</v>
      </c>
      <c r="K124" s="73">
        <f t="shared" si="17"/>
        <v>203808681.11857045</v>
      </c>
      <c r="L124" s="73">
        <f t="shared" si="18"/>
        <v>205188689.92904121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82092107.319459066</v>
      </c>
      <c r="Q124" s="73">
        <f>P124/SUMIFS(FinParameters!$H$8:$H$39,FinParameters!$B$8:$B$39,Financials!$E124,FinParameters!$C$8:$C$39,Financials!$F124)</f>
        <v>17865634.371126</v>
      </c>
      <c r="R124" s="73">
        <f t="shared" si="31"/>
        <v>13737333.726720709</v>
      </c>
      <c r="S124" s="12">
        <f t="shared" si="20"/>
        <v>0.20097109542880687</v>
      </c>
      <c r="T124" s="115">
        <f t="shared" si="21"/>
        <v>92377005.102077574</v>
      </c>
      <c r="U124" s="73">
        <f>T124/SUMIFS(FinParameters!$L$8:$L$39,FinParameters!$B$8:$B$39,Financials!$E124,FinParameters!$C$8:$C$39,Financials!$F124)</f>
        <v>62227453.918950111</v>
      </c>
      <c r="V124" s="73">
        <f t="shared" si="22"/>
        <v>62227453.918950111</v>
      </c>
      <c r="W124" s="12"/>
      <c r="X124" s="73">
        <f t="shared" si="23"/>
        <v>174469112.42153662</v>
      </c>
      <c r="Y124" s="73">
        <f t="shared" si="24"/>
        <v>80093088.290076107</v>
      </c>
      <c r="Z124" s="73">
        <f t="shared" si="24"/>
        <v>75964787.645670816</v>
      </c>
      <c r="AA124" s="12">
        <f t="shared" si="25"/>
        <v>1.1113311280682949</v>
      </c>
      <c r="AB124" s="115">
        <f t="shared" si="26"/>
        <v>1380008.8104707529</v>
      </c>
      <c r="AC124" s="73">
        <f>AB124/SUMIFS(FinParameters!$L$8:$L$39,FinParameters!$B$8:$B$39,Financials!$E124,FinParameters!$C$8:$C$39,Financials!$F124)</f>
        <v>929608.34318477602</v>
      </c>
      <c r="AD124" s="73">
        <f t="shared" si="27"/>
        <v>929608.34318477602</v>
      </c>
      <c r="AE124" s="12"/>
      <c r="AF124" s="73">
        <f t="shared" si="28"/>
        <v>175849121.23200738</v>
      </c>
      <c r="AG124" s="73">
        <f t="shared" si="29"/>
        <v>81022696.633260876</v>
      </c>
      <c r="AH124" s="73">
        <f t="shared" si="29"/>
        <v>76894395.988855585</v>
      </c>
      <c r="AI124" s="12">
        <f t="shared" si="30"/>
        <v>1.1249308855442457</v>
      </c>
      <c r="AL124" s="73">
        <f>Summary!G124</f>
        <v>5146685.0459350403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1834015.7479327929</v>
      </c>
      <c r="AN124" s="20">
        <f>Summary!I124</f>
        <v>8221946.8806795906</v>
      </c>
      <c r="AP124" s="12">
        <v>1</v>
      </c>
    </row>
    <row r="125" spans="1:42" x14ac:dyDescent="0.3">
      <c r="A125">
        <v>121</v>
      </c>
      <c r="B125" t="str">
        <f>Summary!B125</f>
        <v>Yallourn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402193682.60886681</v>
      </c>
      <c r="H125" s="73">
        <f>SUMIFS(AM$5:AM125,$F$5:$F125,$F125,$D$5:$D125,$D125)</f>
        <v>-392976842.3130002</v>
      </c>
      <c r="I125" s="20">
        <f>SUMIFS(AN$5:AN125,$F$5:$F125,$F125,$D$5:$D125,$D125)</f>
        <v>229588108.57651818</v>
      </c>
      <c r="J125" s="73">
        <f t="shared" si="16"/>
        <v>229588108.57651818</v>
      </c>
      <c r="K125" s="73">
        <f t="shared" si="17"/>
        <v>631781791.18538499</v>
      </c>
      <c r="L125" s="73">
        <f t="shared" si="18"/>
        <v>238804948.87238479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198104425.6620585</v>
      </c>
      <c r="Q125" s="73">
        <f>P125/SUMIFS(FinParameters!$H$8:$H$39,FinParameters!$B$8:$B$39,Financials!$E125,FinParameters!$C$8:$C$39,Financials!$F125)</f>
        <v>39193904.502761371</v>
      </c>
      <c r="R125" s="73">
        <f t="shared" si="31"/>
        <v>128890038.04821439</v>
      </c>
      <c r="S125" s="12">
        <f t="shared" si="20"/>
        <v>1.8621856306424083</v>
      </c>
      <c r="T125" s="115">
        <f t="shared" si="21"/>
        <v>402193682.60886681</v>
      </c>
      <c r="U125" s="73">
        <f>T125/SUMIFS(FinParameters!$L$8:$L$39,FinParameters!$B$8:$B$39,Financials!$E125,FinParameters!$C$8:$C$39,Financials!$F125)</f>
        <v>264319700.19717193</v>
      </c>
      <c r="V125" s="73">
        <f t="shared" si="22"/>
        <v>264319700.19717193</v>
      </c>
      <c r="W125" s="12"/>
      <c r="X125" s="73">
        <f t="shared" si="23"/>
        <v>600298108.27092528</v>
      </c>
      <c r="Y125" s="73">
        <f t="shared" si="24"/>
        <v>303513604.69993329</v>
      </c>
      <c r="Z125" s="73">
        <f t="shared" si="24"/>
        <v>393209738.2453863</v>
      </c>
      <c r="AA125" s="12">
        <f t="shared" si="25"/>
        <v>5.6810404859630275</v>
      </c>
      <c r="AB125" s="115">
        <f t="shared" si="26"/>
        <v>-392976842.3130002</v>
      </c>
      <c r="AC125" s="73">
        <f>AB125/SUMIFS(FinParameters!$L$8:$L$39,FinParameters!$B$8:$B$39,Financials!$E125,FinParameters!$C$8:$C$39,Financials!$F125)</f>
        <v>-258262438.31288254</v>
      </c>
      <c r="AD125" s="73">
        <f t="shared" si="27"/>
        <v>-258262438.31288254</v>
      </c>
      <c r="AE125" s="12"/>
      <c r="AF125" s="73">
        <f t="shared" si="28"/>
        <v>207321265.95792508</v>
      </c>
      <c r="AG125" s="73">
        <f t="shared" si="29"/>
        <v>45251166.387050748</v>
      </c>
      <c r="AH125" s="73">
        <f t="shared" si="29"/>
        <v>134947299.93250376</v>
      </c>
      <c r="AI125" s="12">
        <f t="shared" si="30"/>
        <v>1.9497001213879395</v>
      </c>
      <c r="AL125" s="73">
        <f>Summary!G125</f>
        <v>20256555.674958073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-26676479.209117454</v>
      </c>
      <c r="AN125" s="20">
        <f>Summary!I125</f>
        <v>14882244.062560814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Yallourn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237630920.4345825</v>
      </c>
      <c r="H126" s="73">
        <f>SUMIFS(AM$5:AM126,$F$5:$F126,$F126,$D$5:$D126,$D126)</f>
        <v>-166924915.19902936</v>
      </c>
      <c r="I126" s="20">
        <f>SUMIFS(AN$5:AN126,$F$5:$F126,$F126,$D$5:$D126,$D126)</f>
        <v>164375068.15187225</v>
      </c>
      <c r="J126" s="73">
        <f t="shared" si="16"/>
        <v>164375068.15187225</v>
      </c>
      <c r="K126" s="73">
        <f t="shared" si="17"/>
        <v>402005988.58645475</v>
      </c>
      <c r="L126" s="73">
        <f t="shared" si="18"/>
        <v>235081073.38742539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132891385.23741257</v>
      </c>
      <c r="Q126" s="73">
        <f>P126/SUMIFS(FinParameters!$H$8:$H$39,FinParameters!$B$8:$B$39,Financials!$E126,FinParameters!$C$8:$C$39,Financials!$F126)</f>
        <v>26291852.111976177</v>
      </c>
      <c r="R126" s="73">
        <f t="shared" si="31"/>
        <v>63676997.62356846</v>
      </c>
      <c r="S126" s="12">
        <f t="shared" si="20"/>
        <v>0.91999654723278845</v>
      </c>
      <c r="T126" s="115">
        <f t="shared" si="21"/>
        <v>237630920.4345825</v>
      </c>
      <c r="U126" s="73">
        <f>T126/SUMIFS(FinParameters!$L$8:$L$39,FinParameters!$B$8:$B$39,Financials!$E126,FinParameters!$C$8:$C$39,Financials!$F126)</f>
        <v>156169866.31769171</v>
      </c>
      <c r="V126" s="73">
        <f t="shared" si="22"/>
        <v>156169866.31769171</v>
      </c>
      <c r="W126" s="12"/>
      <c r="X126" s="73">
        <f t="shared" si="23"/>
        <v>370522305.6719951</v>
      </c>
      <c r="Y126" s="73">
        <f t="shared" si="24"/>
        <v>182461718.42966789</v>
      </c>
      <c r="Z126" s="73">
        <f t="shared" si="24"/>
        <v>219846863.94126016</v>
      </c>
      <c r="AA126" s="12">
        <f t="shared" si="25"/>
        <v>3.176317403367257</v>
      </c>
      <c r="AB126" s="115">
        <f t="shared" si="26"/>
        <v>-166924915.19902936</v>
      </c>
      <c r="AC126" s="73">
        <f>AB126/SUMIFS(FinParameters!$L$8:$L$39,FinParameters!$B$8:$B$39,Financials!$E126,FinParameters!$C$8:$C$39,Financials!$F126)</f>
        <v>-109702229.17139643</v>
      </c>
      <c r="AD126" s="73">
        <f t="shared" si="27"/>
        <v>-109702229.17139643</v>
      </c>
      <c r="AE126" s="12"/>
      <c r="AF126" s="73">
        <f t="shared" si="28"/>
        <v>203597390.47296575</v>
      </c>
      <c r="AG126" s="73">
        <f t="shared" si="29"/>
        <v>72759489.258271456</v>
      </c>
      <c r="AH126" s="73">
        <f t="shared" si="29"/>
        <v>110144634.76986372</v>
      </c>
      <c r="AI126" s="12">
        <f t="shared" si="30"/>
        <v>1.5913546094545354</v>
      </c>
      <c r="AL126" s="73">
        <f>Summary!G126</f>
        <v>11931092.608932082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-10342111.868704081</v>
      </c>
      <c r="AN126" s="20">
        <f>Summary!I126</f>
        <v>10961099.503366228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Yallourn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156346029.00797215</v>
      </c>
      <c r="H127" s="73">
        <f>SUMIFS(AM$5:AM127,$F$5:$F127,$F127,$D$5:$D127,$D127)</f>
        <v>-70142908.096860707</v>
      </c>
      <c r="I127" s="20">
        <f>SUMIFS(AN$5:AN127,$F$5:$F127,$F127,$D$5:$D127,$D127)</f>
        <v>136552978.85309574</v>
      </c>
      <c r="J127" s="73">
        <f t="shared" si="16"/>
        <v>136552978.85309574</v>
      </c>
      <c r="K127" s="73">
        <f t="shared" si="17"/>
        <v>292899007.86106789</v>
      </c>
      <c r="L127" s="73">
        <f t="shared" si="18"/>
        <v>222756099.76420718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105069295.93863606</v>
      </c>
      <c r="Q127" s="73">
        <f>P127/SUMIFS(FinParameters!$H$8:$H$39,FinParameters!$B$8:$B$39,Financials!$E127,FinParameters!$C$8:$C$39,Financials!$F127)</f>
        <v>20787400.066549752</v>
      </c>
      <c r="R127" s="73">
        <f t="shared" si="31"/>
        <v>35854908.324791953</v>
      </c>
      <c r="S127" s="12">
        <f t="shared" si="20"/>
        <v>0.51802680859983985</v>
      </c>
      <c r="T127" s="115">
        <f t="shared" si="21"/>
        <v>156346029.00797215</v>
      </c>
      <c r="U127" s="73">
        <f>T127/SUMIFS(FinParameters!$L$8:$L$39,FinParameters!$B$8:$B$39,Financials!$E127,FinParameters!$C$8:$C$39,Financials!$F127)</f>
        <v>102749837.45727906</v>
      </c>
      <c r="V127" s="73">
        <f t="shared" si="22"/>
        <v>102749837.45727906</v>
      </c>
      <c r="W127" s="12"/>
      <c r="X127" s="73">
        <f t="shared" si="23"/>
        <v>261415324.94660822</v>
      </c>
      <c r="Y127" s="73">
        <f t="shared" si="24"/>
        <v>123537237.5238288</v>
      </c>
      <c r="Z127" s="73">
        <f t="shared" si="24"/>
        <v>138604745.78207099</v>
      </c>
      <c r="AA127" s="12">
        <f t="shared" si="25"/>
        <v>2.0025423984875013</v>
      </c>
      <c r="AB127" s="115">
        <f t="shared" si="26"/>
        <v>-70142908.096860707</v>
      </c>
      <c r="AC127" s="73">
        <f>AB127/SUMIFS(FinParameters!$L$8:$L$39,FinParameters!$B$8:$B$39,Financials!$E127,FinParameters!$C$8:$C$39,Financials!$F127)</f>
        <v>-46097572.490093775</v>
      </c>
      <c r="AD127" s="73">
        <f t="shared" si="27"/>
        <v>-46097572.490093775</v>
      </c>
      <c r="AE127" s="12"/>
      <c r="AF127" s="73">
        <f t="shared" si="28"/>
        <v>191272416.84974751</v>
      </c>
      <c r="AG127" s="73">
        <f t="shared" si="29"/>
        <v>77439665.033735037</v>
      </c>
      <c r="AH127" s="73">
        <f t="shared" si="29"/>
        <v>92507173.291977227</v>
      </c>
      <c r="AI127" s="12">
        <f t="shared" si="30"/>
        <v>1.3365309797738374</v>
      </c>
      <c r="AL127" s="73">
        <f>Summary!G127</f>
        <v>9490610.6168031003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-5094878.0579954674</v>
      </c>
      <c r="AN127" s="20">
        <f>Summary!I127</f>
        <v>9636947.944803169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Yallourn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95597993.704601705</v>
      </c>
      <c r="H128" s="73">
        <f>SUMIFS(AM$5:AM128,$F$5:$F128,$F128,$D$5:$D128,$D128)</f>
        <v>-40112.696422267647</v>
      </c>
      <c r="I128" s="20">
        <f>SUMIFS(AN$5:AN128,$F$5:$F128,$F128,$D$5:$D128,$D128)</f>
        <v>119239674.22031842</v>
      </c>
      <c r="J128" s="73">
        <f t="shared" si="16"/>
        <v>119239674.22031842</v>
      </c>
      <c r="K128" s="73">
        <f t="shared" si="17"/>
        <v>214837667.92492014</v>
      </c>
      <c r="L128" s="73">
        <f t="shared" si="18"/>
        <v>214797555.22849786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87755991.305858746</v>
      </c>
      <c r="Q128" s="73">
        <f>P128/SUMIFS(FinParameters!$H$8:$H$39,FinParameters!$B$8:$B$39,Financials!$E128,FinParameters!$C$8:$C$39,Financials!$F128)</f>
        <v>17362055.043910749</v>
      </c>
      <c r="R128" s="73">
        <f t="shared" si="31"/>
        <v>18541603.692014638</v>
      </c>
      <c r="S128" s="12">
        <f t="shared" si="20"/>
        <v>0.26788655265521683</v>
      </c>
      <c r="T128" s="115">
        <f t="shared" si="21"/>
        <v>95597993.704601705</v>
      </c>
      <c r="U128" s="73">
        <f>T128/SUMIFS(FinParameters!$L$8:$L$39,FinParameters!$B$8:$B$39,Financials!$E128,FinParameters!$C$8:$C$39,Financials!$F128)</f>
        <v>62826528.928911582</v>
      </c>
      <c r="V128" s="73">
        <f t="shared" si="22"/>
        <v>62826528.928911582</v>
      </c>
      <c r="W128" s="12"/>
      <c r="X128" s="73">
        <f t="shared" si="23"/>
        <v>183353985.01046047</v>
      </c>
      <c r="Y128" s="73">
        <f t="shared" si="24"/>
        <v>80188583.972822338</v>
      </c>
      <c r="Z128" s="73">
        <f t="shared" si="24"/>
        <v>81368132.620926216</v>
      </c>
      <c r="AA128" s="12">
        <f t="shared" si="25"/>
        <v>1.1755956445773876</v>
      </c>
      <c r="AB128" s="115">
        <f t="shared" si="26"/>
        <v>-40112.696422267647</v>
      </c>
      <c r="AC128" s="73">
        <f>AB128/SUMIFS(FinParameters!$L$8:$L$39,FinParameters!$B$8:$B$39,Financials!$E128,FinParameters!$C$8:$C$39,Financials!$F128)</f>
        <v>-26361.865814647706</v>
      </c>
      <c r="AD128" s="73">
        <f t="shared" si="27"/>
        <v>-26361.865814647706</v>
      </c>
      <c r="AE128" s="12"/>
      <c r="AF128" s="73">
        <f t="shared" si="28"/>
        <v>183313872.31403819</v>
      </c>
      <c r="AG128" s="73">
        <f t="shared" si="29"/>
        <v>80162222.107007697</v>
      </c>
      <c r="AH128" s="73">
        <f t="shared" si="29"/>
        <v>81341770.755111575</v>
      </c>
      <c r="AI128" s="12">
        <f t="shared" si="30"/>
        <v>1.1752147719478163</v>
      </c>
      <c r="AL128" s="73">
        <f>Summary!G128</f>
        <v>6629047.3659920068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-118092.33252262295</v>
      </c>
      <c r="AN128" s="20">
        <f>Summary!I128</f>
        <v>8624568.5319155436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Yallourn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34445203.201179147</v>
      </c>
      <c r="H129" s="73">
        <f>SUMIFS(AM$5:AM129,$F$5:$F129,$F129,$D$5:$D129,$D129)</f>
        <v>75822128.406840712</v>
      </c>
      <c r="I129" s="20">
        <f>SUMIFS(AN$5:AN129,$F$5:$F129,$F129,$D$5:$D129,$D129)</f>
        <v>101287174.65860325</v>
      </c>
      <c r="J129" s="73">
        <f t="shared" si="16"/>
        <v>101287174.65860325</v>
      </c>
      <c r="K129" s="73">
        <f t="shared" si="17"/>
        <v>135732377.8597824</v>
      </c>
      <c r="L129" s="73">
        <f t="shared" si="18"/>
        <v>211554506.26662311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69803491.744143575</v>
      </c>
      <c r="Q129" s="73">
        <f>P129/SUMIFS(FinParameters!$H$8:$H$39,FinParameters!$B$8:$B$39,Financials!$E129,FinParameters!$C$8:$C$39,Financials!$F129)</f>
        <v>13810248.712193392</v>
      </c>
      <c r="R129" s="73">
        <f t="shared" si="31"/>
        <v>589104.13029946759</v>
      </c>
      <c r="S129" s="12">
        <f t="shared" si="20"/>
        <v>8.5112958534886499E-3</v>
      </c>
      <c r="T129" s="115">
        <f t="shared" si="21"/>
        <v>34445203.201179147</v>
      </c>
      <c r="U129" s="73">
        <f>T129/SUMIFS(FinParameters!$L$8:$L$39,FinParameters!$B$8:$B$39,Financials!$E129,FinParameters!$C$8:$C$39,Financials!$F129)</f>
        <v>22637217.283744622</v>
      </c>
      <c r="V129" s="73">
        <f t="shared" si="22"/>
        <v>22637217.283744622</v>
      </c>
      <c r="W129" s="12"/>
      <c r="X129" s="73">
        <f t="shared" si="23"/>
        <v>104248694.94532272</v>
      </c>
      <c r="Y129" s="73">
        <f t="shared" si="24"/>
        <v>36447465.995938018</v>
      </c>
      <c r="Z129" s="73">
        <f t="shared" si="24"/>
        <v>23226321.41404409</v>
      </c>
      <c r="AA129" s="12">
        <f t="shared" si="25"/>
        <v>0.33557071318215942</v>
      </c>
      <c r="AB129" s="115">
        <f t="shared" si="26"/>
        <v>75822128.406840712</v>
      </c>
      <c r="AC129" s="73">
        <f>AB129/SUMIFS(FinParameters!$L$8:$L$39,FinParameters!$B$8:$B$39,Financials!$E129,FinParameters!$C$8:$C$39,Financials!$F129)</f>
        <v>49829928.005850226</v>
      </c>
      <c r="AD129" s="73">
        <f t="shared" si="27"/>
        <v>49829928.005850226</v>
      </c>
      <c r="AE129" s="12"/>
      <c r="AF129" s="73">
        <f t="shared" si="28"/>
        <v>180070823.35216343</v>
      </c>
      <c r="AG129" s="73">
        <f t="shared" si="29"/>
        <v>86277394.001788244</v>
      </c>
      <c r="AH129" s="73">
        <f t="shared" si="29"/>
        <v>73056249.419894308</v>
      </c>
      <c r="AI129" s="12">
        <f t="shared" si="30"/>
        <v>1.0555066936008224</v>
      </c>
      <c r="AL129" s="73">
        <f>Summary!G129</f>
        <v>-215074.62505548034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7926912.4249382988</v>
      </c>
      <c r="AN129" s="20">
        <f>Summary!I129</f>
        <v>6895370.202586689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Yallourn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-38806036.010292143</v>
      </c>
      <c r="H130" s="73">
        <f>SUMIFS(AM$5:AM130,$F$5:$F130,$F130,$D$5:$D130,$D130)</f>
        <v>182178411.77530372</v>
      </c>
      <c r="I130" s="20">
        <f>SUMIFS(AN$5:AN130,$F$5:$F130,$F130,$D$5:$D130,$D130)</f>
        <v>77979435.900531963</v>
      </c>
      <c r="J130" s="73">
        <f t="shared" si="16"/>
        <v>77979435.900531963</v>
      </c>
      <c r="K130" s="73">
        <f t="shared" si="17"/>
        <v>39173399.89023982</v>
      </c>
      <c r="L130" s="73">
        <f t="shared" si="18"/>
        <v>221351811.66554356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46495752.986072287</v>
      </c>
      <c r="Q130" s="73">
        <f>P130/SUMIFS(FinParameters!$H$8:$H$39,FinParameters!$B$8:$B$39,Financials!$E130,FinParameters!$C$8:$C$39,Financials!$F130)</f>
        <v>9198936.8547919337</v>
      </c>
      <c r="R130" s="73">
        <f t="shared" si="31"/>
        <v>-22718634.627771821</v>
      </c>
      <c r="S130" s="12">
        <f t="shared" si="20"/>
        <v>-0.32823572397291123</v>
      </c>
      <c r="T130" s="115">
        <f t="shared" si="21"/>
        <v>-38806036.010292143</v>
      </c>
      <c r="U130" s="73">
        <f>T130/SUMIFS(FinParameters!$L$8:$L$39,FinParameters!$B$8:$B$39,Financials!$E130,FinParameters!$C$8:$C$39,Financials!$F130)</f>
        <v>-25503135.050622363</v>
      </c>
      <c r="V130" s="73">
        <f t="shared" si="22"/>
        <v>-25503135.050622363</v>
      </c>
      <c r="W130" s="12"/>
      <c r="X130" s="73">
        <f t="shared" si="23"/>
        <v>7689716.9757801481</v>
      </c>
      <c r="Y130" s="73">
        <f t="shared" si="24"/>
        <v>-16304198.195830429</v>
      </c>
      <c r="Z130" s="73">
        <f t="shared" si="24"/>
        <v>-48221769.678394184</v>
      </c>
      <c r="AA130" s="12">
        <f t="shared" si="25"/>
        <v>-0.69670152898599036</v>
      </c>
      <c r="AB130" s="115">
        <f t="shared" si="26"/>
        <v>176713059.42204461</v>
      </c>
      <c r="AC130" s="73">
        <f>AB130/SUMIFS(FinParameters!$L$8:$L$39,FinParameters!$B$8:$B$39,Financials!$E130,FinParameters!$C$8:$C$39,Financials!$F130)</f>
        <v>116134949.17269522</v>
      </c>
      <c r="AD130" s="73">
        <f t="shared" si="27"/>
        <v>116134949.17269522</v>
      </c>
      <c r="AE130" s="12"/>
      <c r="AF130" s="73">
        <f t="shared" si="28"/>
        <v>184402776.39782476</v>
      </c>
      <c r="AG130" s="73">
        <f t="shared" si="29"/>
        <v>99830750.976864785</v>
      </c>
      <c r="AH130" s="73">
        <f t="shared" si="29"/>
        <v>67913179.494301036</v>
      </c>
      <c r="AI130" s="12">
        <f t="shared" si="30"/>
        <v>0.9812003231639832</v>
      </c>
      <c r="AL130" s="73">
        <f>Summary!G130</f>
        <v>-9249033.0727265272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20369421.315619484</v>
      </c>
      <c r="AN130" s="20">
        <f>Summary!I130</f>
        <v>4593298.791636426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Yallourn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-115412628.22480592</v>
      </c>
      <c r="H131" s="73">
        <f>SUMIFS(AM$5:AM131,$F$5:$F131,$F131,$D$5:$D131,$D131)</f>
        <v>359369400.2225309</v>
      </c>
      <c r="I131" s="20">
        <f>SUMIFS(AN$5:AN131,$F$5:$F131,$F131,$D$5:$D131,$D131)</f>
        <v>46735433.189392403</v>
      </c>
      <c r="J131" s="73">
        <f t="shared" si="16"/>
        <v>46735433.189392403</v>
      </c>
      <c r="K131" s="73">
        <f t="shared" si="17"/>
        <v>-68677195.035413519</v>
      </c>
      <c r="L131" s="73">
        <f t="shared" si="18"/>
        <v>290692205.1871174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15251750.274932731</v>
      </c>
      <c r="Q131" s="73">
        <f>P131/SUMIFS(FinParameters!$H$8:$H$39,FinParameters!$B$8:$B$39,Financials!$E131,FinParameters!$C$8:$C$39,Financials!$F131)</f>
        <v>3017477.4832916092</v>
      </c>
      <c r="R131" s="73">
        <f t="shared" si="31"/>
        <v>-53962637.338911384</v>
      </c>
      <c r="S131" s="12">
        <f t="shared" si="20"/>
        <v>-0.77964479928618047</v>
      </c>
      <c r="T131" s="115">
        <f t="shared" si="21"/>
        <v>-115412628.22480592</v>
      </c>
      <c r="U131" s="73">
        <f>T131/SUMIFS(FinParameters!$L$8:$L$39,FinParameters!$B$8:$B$39,Financials!$E131,FinParameters!$C$8:$C$39,Financials!$F131)</f>
        <v>-75848608.793329239</v>
      </c>
      <c r="V131" s="73">
        <f t="shared" si="22"/>
        <v>-75848608.793329239</v>
      </c>
      <c r="W131" s="12"/>
      <c r="X131" s="73">
        <f t="shared" si="23"/>
        <v>-100160877.94987319</v>
      </c>
      <c r="Y131" s="73">
        <f t="shared" si="24"/>
        <v>-72831131.310037628</v>
      </c>
      <c r="Z131" s="73">
        <f t="shared" si="24"/>
        <v>-129811246.13224062</v>
      </c>
      <c r="AA131" s="12">
        <f t="shared" si="25"/>
        <v>-1.8754951189696873</v>
      </c>
      <c r="AB131" s="115">
        <f t="shared" si="26"/>
        <v>251558580.15577161</v>
      </c>
      <c r="AC131" s="73">
        <f>AB131/SUMIFS(FinParameters!$L$8:$L$39,FinParameters!$B$8:$B$39,Financials!$E131,FinParameters!$C$8:$C$39,Financials!$F131)</f>
        <v>165323055.44307402</v>
      </c>
      <c r="AD131" s="73">
        <f t="shared" si="27"/>
        <v>165323055.44307402</v>
      </c>
      <c r="AE131" s="12"/>
      <c r="AF131" s="73">
        <f t="shared" si="28"/>
        <v>151397702.2058984</v>
      </c>
      <c r="AG131" s="73">
        <f t="shared" si="29"/>
        <v>92491924.13303639</v>
      </c>
      <c r="AH131" s="73">
        <f t="shared" si="29"/>
        <v>35511809.310833395</v>
      </c>
      <c r="AI131" s="12">
        <f t="shared" si="30"/>
        <v>0.51306976100053514</v>
      </c>
      <c r="AL131" s="73">
        <f>Summary!G131</f>
        <v>-14279824.953752957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36780899.435636044</v>
      </c>
      <c r="AN131" s="20">
        <f>Summary!I131</f>
        <v>2790320.423045225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Yallourn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96633699.189861879</v>
      </c>
      <c r="H132" s="73">
        <f>SUMIFS(AM$5:AM132,$F$5:$F132,$F132,$D$5:$D132,$D132)</f>
        <v>3382484.1465650438</v>
      </c>
      <c r="I132" s="20">
        <f>SUMIFS(AN$5:AN132,$F$5:$F132,$F132,$D$5:$D132,$D132)</f>
        <v>119647490.97733749</v>
      </c>
      <c r="J132" s="73">
        <f t="shared" si="16"/>
        <v>119647490.97733749</v>
      </c>
      <c r="K132" s="73">
        <f t="shared" si="17"/>
        <v>216281190.16719937</v>
      </c>
      <c r="L132" s="73">
        <f t="shared" si="18"/>
        <v>219663674.31376442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88163808.062877819</v>
      </c>
      <c r="Q132" s="73">
        <f>P132/SUMIFS(FinParameters!$H$8:$H$39,FinParameters!$B$8:$B$39,Financials!$E132,FinParameters!$C$8:$C$39,Financials!$F132)</f>
        <v>17442739.415175114</v>
      </c>
      <c r="R132" s="73">
        <f t="shared" si="31"/>
        <v>18949420.449033711</v>
      </c>
      <c r="S132" s="12">
        <f t="shared" si="20"/>
        <v>0.27377863334939756</v>
      </c>
      <c r="T132" s="115">
        <f t="shared" si="21"/>
        <v>96633699.189861879</v>
      </c>
      <c r="U132" s="73">
        <f>T132/SUMIFS(FinParameters!$L$8:$L$39,FinParameters!$B$8:$B$39,Financials!$E132,FinParameters!$C$8:$C$39,Financials!$F132)</f>
        <v>63507189.454409599</v>
      </c>
      <c r="V132" s="73">
        <f t="shared" si="22"/>
        <v>63507189.454409599</v>
      </c>
      <c r="W132" s="12"/>
      <c r="X132" s="73">
        <f t="shared" si="23"/>
        <v>184797507.2527397</v>
      </c>
      <c r="Y132" s="73">
        <f t="shared" si="24"/>
        <v>80949928.869584709</v>
      </c>
      <c r="Z132" s="73">
        <f t="shared" si="24"/>
        <v>82456609.903443307</v>
      </c>
      <c r="AA132" s="12">
        <f t="shared" si="25"/>
        <v>1.1913218153930545</v>
      </c>
      <c r="AB132" s="115">
        <f t="shared" si="26"/>
        <v>3382484.1465650438</v>
      </c>
      <c r="AC132" s="73">
        <f>AB132/SUMIFS(FinParameters!$L$8:$L$39,FinParameters!$B$8:$B$39,Financials!$E132,FinParameters!$C$8:$C$39,Financials!$F132)</f>
        <v>2222951.8617556943</v>
      </c>
      <c r="AD132" s="73">
        <f t="shared" si="27"/>
        <v>2222951.8617556943</v>
      </c>
      <c r="AE132" s="12"/>
      <c r="AF132" s="73">
        <f t="shared" si="28"/>
        <v>188179991.39930475</v>
      </c>
      <c r="AG132" s="73">
        <f t="shared" si="29"/>
        <v>83172880.731340408</v>
      </c>
      <c r="AH132" s="73">
        <f t="shared" si="29"/>
        <v>84679561.765199006</v>
      </c>
      <c r="AI132" s="12">
        <f t="shared" si="30"/>
        <v>1.2234387196725205</v>
      </c>
      <c r="AL132" s="73">
        <f>Summary!G132</f>
        <v>4256694.0877843034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2002475.3360942909</v>
      </c>
      <c r="AN132" s="20">
        <f>Summary!I132</f>
        <v>8215814.9608446127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Yallourn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-13164153.597292095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38131286.433048524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-13164153.597292095</v>
      </c>
      <c r="AC133" s="73">
        <f>AB133/SUMIFS(FinParameters!$L$8:$L$39,FinParameters!$B$8:$B$39,Financials!$E133,FinParameters!$C$8:$C$39,Financials!$F133)</f>
        <v>-12529830.907595094</v>
      </c>
      <c r="AD133" s="73">
        <f t="shared" si="27"/>
        <v>-12529830.907595094</v>
      </c>
      <c r="AE133" s="12"/>
      <c r="AF133" s="73">
        <f t="shared" si="28"/>
        <v>36131286.433048524</v>
      </c>
      <c r="AG133" s="73">
        <f t="shared" si="29"/>
        <v>33496710.333831031</v>
      </c>
      <c r="AH133" s="73">
        <f t="shared" si="29"/>
        <v>12026208.773020145</v>
      </c>
      <c r="AI133" s="12">
        <f t="shared" si="30"/>
        <v>0.53046195159048692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-13164153.597292095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Yallourn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-5607118.7421609182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30093317.139778692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-5607118.7421609182</v>
      </c>
      <c r="AC134" s="73">
        <f>AB134/SUMIFS(FinParameters!$L$8:$L$39,FinParameters!$B$8:$B$39,Financials!$E134,FinParameters!$C$8:$C$39,Financials!$F134)</f>
        <v>-5336936.3399509043</v>
      </c>
      <c r="AD134" s="73">
        <f t="shared" ref="AD134:AD197" si="43">AC134</f>
        <v>-5336936.3399509043</v>
      </c>
      <c r="AE134" s="12"/>
      <c r="AF134" s="73">
        <f t="shared" ref="AF134:AF197" si="44">X134+AB134</f>
        <v>28093317.139778696</v>
      </c>
      <c r="AG134" s="73">
        <f t="shared" ref="AG134:AH197" si="45">Y134+AC134</f>
        <v>26251316.19315898</v>
      </c>
      <c r="AH134" s="73">
        <f t="shared" si="45"/>
        <v>4236261.0633831397</v>
      </c>
      <c r="AI134" s="12">
        <f t="shared" ref="AI134:AI197" si="46">-AH134/SUM($N134,$O134)</f>
        <v>0.18685650262203773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-5607118.7421609182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Yallourn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-2272600.1174960025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25706225.776192147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-2272600.1174960025</v>
      </c>
      <c r="AC135" s="73">
        <f>AB135/SUMIFS(FinParameters!$L$8:$L$39,FinParameters!$B$8:$B$39,Financials!$E135,FinParameters!$C$8:$C$39,Financials!$F135)</f>
        <v>-2163093.508622013</v>
      </c>
      <c r="AD135" s="73">
        <f t="shared" si="43"/>
        <v>-2163093.508622013</v>
      </c>
      <c r="AE135" s="12"/>
      <c r="AF135" s="73">
        <f t="shared" si="44"/>
        <v>23706225.776192147</v>
      </c>
      <c r="AG135" s="73">
        <f t="shared" si="45"/>
        <v>22233136.260568254</v>
      </c>
      <c r="AH135" s="73">
        <f t="shared" si="45"/>
        <v>6424.0001135692</v>
      </c>
      <c r="AI135" s="12">
        <f t="shared" si="46"/>
        <v>2.8335510397144506E-4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-2272600.1174960025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Yallourn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132.20129058144181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21582286.513365127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132.20129058144181</v>
      </c>
      <c r="AC136" s="73">
        <f>AB136/SUMIFS(FinParameters!$L$8:$L$39,FinParameters!$B$8:$B$39,Financials!$E136,FinParameters!$C$8:$C$39,Financials!$F136)</f>
        <v>125.83109157067634</v>
      </c>
      <c r="AD136" s="73">
        <f t="shared" si="43"/>
        <v>125.83109157067634</v>
      </c>
      <c r="AE136" s="12"/>
      <c r="AF136" s="73">
        <f t="shared" si="44"/>
        <v>19582286.513365127</v>
      </c>
      <c r="AG136" s="73">
        <f t="shared" si="45"/>
        <v>18407522.125631824</v>
      </c>
      <c r="AH136" s="73">
        <f t="shared" si="45"/>
        <v>-3953038.0863149175</v>
      </c>
      <c r="AI136" s="12">
        <f t="shared" si="46"/>
        <v>-0.17436386957479458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132.20129058144181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Yallourn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2017122.5657024563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19050761.325029172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2017122.5657024563</v>
      </c>
      <c r="AC137" s="73">
        <f>AB137/SUMIFS(FinParameters!$L$8:$L$39,FinParameters!$B$8:$B$39,Financials!$E137,FinParameters!$C$8:$C$39,Financials!$F137)</f>
        <v>1919926.296920839</v>
      </c>
      <c r="AD137" s="73">
        <f t="shared" si="43"/>
        <v>1919926.296920839</v>
      </c>
      <c r="AE137" s="12"/>
      <c r="AF137" s="73">
        <f t="shared" si="44"/>
        <v>17050761.325029172</v>
      </c>
      <c r="AG137" s="73">
        <f t="shared" si="45"/>
        <v>16081017.333930798</v>
      </c>
      <c r="AH137" s="73">
        <f t="shared" si="45"/>
        <v>-6391121.0973295076</v>
      </c>
      <c r="AI137" s="12">
        <f t="shared" si="46"/>
        <v>-0.28190484916129988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2017122.5657024563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Yallourn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4722167.6592375943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17412386.592644665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4722167.6592375943</v>
      </c>
      <c r="AC138" s="73">
        <f>AB138/SUMIFS(FinParameters!$L$8:$L$39,FinParameters!$B$8:$B$39,Financials!$E138,FinParameters!$C$8:$C$39,Financials!$F138)</f>
        <v>4494627.1592981266</v>
      </c>
      <c r="AD138" s="73">
        <f t="shared" si="43"/>
        <v>4494627.1592981266</v>
      </c>
      <c r="AE138" s="12"/>
      <c r="AF138" s="73">
        <f t="shared" si="44"/>
        <v>15412386.592644665</v>
      </c>
      <c r="AG138" s="73">
        <f t="shared" si="45"/>
        <v>14619187.658174366</v>
      </c>
      <c r="AH138" s="73">
        <f t="shared" si="45"/>
        <v>-7984095.6557909148</v>
      </c>
      <c r="AI138" s="12">
        <f t="shared" si="46"/>
        <v>-0.3521690869659147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4722167.6592375943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Yallourn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10540206.020953761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15497617.946834831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10540206.020953761</v>
      </c>
      <c r="AC139" s="73">
        <f>AB139/SUMIFS(FinParameters!$L$8:$L$39,FinParameters!$B$8:$B$39,Financials!$E139,FinParameters!$C$8:$C$39,Financials!$F139)</f>
        <v>10032319.829581214</v>
      </c>
      <c r="AD139" s="73">
        <f t="shared" si="43"/>
        <v>10032319.829581214</v>
      </c>
      <c r="AE139" s="12"/>
      <c r="AF139" s="73">
        <f t="shared" si="44"/>
        <v>13497617.946834831</v>
      </c>
      <c r="AG139" s="73">
        <f t="shared" si="45"/>
        <v>12955989.536196973</v>
      </c>
      <c r="AH139" s="73">
        <f t="shared" si="45"/>
        <v>-9861355.4209609795</v>
      </c>
      <c r="AI139" s="12">
        <f t="shared" si="46"/>
        <v>-0.43497281152027667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10540206.020953761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Yallourn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-175137.67494567842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22596558.293509066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-175137.67494567842</v>
      </c>
      <c r="AC140" s="73">
        <f>AB140/SUMIFS(FinParameters!$L$8:$L$39,FinParameters!$B$8:$B$39,Financials!$E140,FinParameters!$C$8:$C$39,Financials!$F140)</f>
        <v>-166698.56032902171</v>
      </c>
      <c r="AD140" s="73">
        <f t="shared" si="43"/>
        <v>-166698.56032902171</v>
      </c>
      <c r="AE140" s="12"/>
      <c r="AF140" s="73">
        <f t="shared" si="44"/>
        <v>20596558.293509062</v>
      </c>
      <c r="AG140" s="73">
        <f t="shared" si="45"/>
        <v>19357635.801306173</v>
      </c>
      <c r="AH140" s="73">
        <f t="shared" si="45"/>
        <v>-2982386.0390956458</v>
      </c>
      <c r="AI140" s="12">
        <f t="shared" si="46"/>
        <v>-0.13154954720593962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-175137.67494567842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Yallourn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-33052995.604568675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57458765.254228719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5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5">
        <f t="shared" si="42"/>
        <v>-33052995.604568675</v>
      </c>
      <c r="AC141" s="73">
        <f>AB141/SUMIFS(FinParameters!$L$8:$L$39,FinParameters!$B$8:$B$39,Financials!$E141,FinParameters!$C$8:$C$39,Financials!$F141)</f>
        <v>-30692992.247535519</v>
      </c>
      <c r="AD141" s="73">
        <f t="shared" si="43"/>
        <v>-30692992.247535519</v>
      </c>
      <c r="AE141" s="12"/>
      <c r="AF141" s="73">
        <f t="shared" si="44"/>
        <v>54500015.254228726</v>
      </c>
      <c r="AG141" s="73">
        <f t="shared" si="45"/>
        <v>47437238.804756962</v>
      </c>
      <c r="AH141" s="73">
        <f t="shared" si="45"/>
        <v>17800576.142124608</v>
      </c>
      <c r="AI141" s="12">
        <f t="shared" si="46"/>
        <v>0.52423732510797505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-19888842.00727658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Yallourn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-13297546.526213914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50250947.243958682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5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5">
        <f t="shared" si="42"/>
        <v>-13297546.526213914</v>
      </c>
      <c r="AC142" s="73">
        <f>AB142/SUMIFS(FinParameters!$L$8:$L$39,FinParameters!$B$8:$B$39,Financials!$E142,FinParameters!$C$8:$C$39,Financials!$F142)</f>
        <v>-12348093.870920192</v>
      </c>
      <c r="AD142" s="73">
        <f t="shared" si="43"/>
        <v>-12348093.870920192</v>
      </c>
      <c r="AE142" s="12"/>
      <c r="AF142" s="73">
        <f t="shared" si="44"/>
        <v>47292197.243958682</v>
      </c>
      <c r="AG142" s="73">
        <f t="shared" si="45"/>
        <v>41878444.206874549</v>
      </c>
      <c r="AH142" s="73">
        <f t="shared" si="45"/>
        <v>10697105.881091263</v>
      </c>
      <c r="AI142" s="12">
        <f t="shared" si="46"/>
        <v>0.31503599258393128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-7690427.784052995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Yallourn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-5427416.464563543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42600458.552866191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5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5">
        <f t="shared" si="42"/>
        <v>-5427416.464563543</v>
      </c>
      <c r="AC143" s="73">
        <f>AB143/SUMIFS(FinParameters!$L$8:$L$39,FinParameters!$B$8:$B$39,Financials!$E143,FinParameters!$C$8:$C$39,Financials!$F143)</f>
        <v>-5039895.7318098517</v>
      </c>
      <c r="AD143" s="73">
        <f t="shared" si="43"/>
        <v>-5039895.7318098517</v>
      </c>
      <c r="AE143" s="12"/>
      <c r="AF143" s="73">
        <f t="shared" si="44"/>
        <v>39641708.552866198</v>
      </c>
      <c r="AG143" s="73">
        <f t="shared" si="45"/>
        <v>35264570.40944837</v>
      </c>
      <c r="AH143" s="73">
        <f t="shared" si="45"/>
        <v>3415506.0977771236</v>
      </c>
      <c r="AI143" s="12">
        <f t="shared" si="46"/>
        <v>0.10058864197948066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-3154816.34706754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Yallourn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132.20129058144181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35472276.819810137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5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5">
        <f t="shared" si="42"/>
        <v>132.20129058144181</v>
      </c>
      <c r="AC144" s="73">
        <f>AB144/SUMIFS(FinParameters!$L$8:$L$39,FinParameters!$B$8:$B$39,Financials!$E144,FinParameters!$C$8:$C$39,Financials!$F144)</f>
        <v>122.7620405567574</v>
      </c>
      <c r="AD144" s="73">
        <f t="shared" si="43"/>
        <v>122.7620405567574</v>
      </c>
      <c r="AE144" s="12"/>
      <c r="AF144" s="73">
        <f t="shared" si="44"/>
        <v>32513526.819810141</v>
      </c>
      <c r="AG144" s="73">
        <f t="shared" si="45"/>
        <v>28950898.917040944</v>
      </c>
      <c r="AH144" s="73">
        <f t="shared" si="45"/>
        <v>-3314235.1602446795</v>
      </c>
      <c r="AI144" s="12">
        <f t="shared" si="46"/>
        <v>-9.76061539420542E-2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0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Yallourn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4790228.1856406014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32634393.227373231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5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5">
        <f t="shared" si="42"/>
        <v>4790228.1856406014</v>
      </c>
      <c r="AC145" s="73">
        <f>AB145/SUMIFS(FinParameters!$L$8:$L$39,FinParameters!$B$8:$B$39,Financials!$E145,FinParameters!$C$8:$C$39,Financials!$F145)</f>
        <v>4448203.0713570397</v>
      </c>
      <c r="AD145" s="73">
        <f t="shared" si="43"/>
        <v>4448203.0713570397</v>
      </c>
      <c r="AE145" s="12"/>
      <c r="AF145" s="73">
        <f t="shared" si="44"/>
        <v>29675643.227373227</v>
      </c>
      <c r="AG145" s="73">
        <f t="shared" si="45"/>
        <v>26594449.986359313</v>
      </c>
      <c r="AH145" s="73">
        <f t="shared" si="45"/>
        <v>-6050334.4060367625</v>
      </c>
      <c r="AI145" s="12">
        <f t="shared" si="46"/>
        <v>-0.1781858688002492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2773105.6199381454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Yallourn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11199918.280795397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29941547.190293245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5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5">
        <f t="shared" si="42"/>
        <v>11199918.280795397</v>
      </c>
      <c r="AC146" s="73">
        <f>AB146/SUMIFS(FinParameters!$L$8:$L$39,FinParameters!$B$8:$B$39,Financials!$E146,FinParameters!$C$8:$C$39,Financials!$F146)</f>
        <v>10400237.517895931</v>
      </c>
      <c r="AD146" s="73">
        <f t="shared" si="43"/>
        <v>10400237.517895931</v>
      </c>
      <c r="AE146" s="12"/>
      <c r="AF146" s="73">
        <f t="shared" si="44"/>
        <v>26982797.190293245</v>
      </c>
      <c r="AG146" s="73">
        <f t="shared" si="45"/>
        <v>24418614.008369572</v>
      </c>
      <c r="AH146" s="73">
        <f t="shared" si="45"/>
        <v>-8668364.724497674</v>
      </c>
      <c r="AI146" s="12">
        <f t="shared" si="46"/>
        <v>-0.25528838504710344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6477750.6215578029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Yallourn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25793210.418980293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29968931.395102516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5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5">
        <f t="shared" si="42"/>
        <v>25793210.418980293</v>
      </c>
      <c r="AC147" s="73">
        <f>AB147/SUMIFS(FinParameters!$L$8:$L$39,FinParameters!$B$8:$B$39,Financials!$E147,FinParameters!$C$8:$C$39,Financials!$F147)</f>
        <v>23951560.000794228</v>
      </c>
      <c r="AD147" s="73">
        <f t="shared" si="43"/>
        <v>23951560.000794228</v>
      </c>
      <c r="AE147" s="12"/>
      <c r="AF147" s="73">
        <f t="shared" si="44"/>
        <v>27010181.395102512</v>
      </c>
      <c r="AG147" s="73">
        <f t="shared" si="45"/>
        <v>25033354.214918721</v>
      </c>
      <c r="AH147" s="73">
        <f t="shared" si="45"/>
        <v>-8856083.9894689173</v>
      </c>
      <c r="AI147" s="12">
        <f t="shared" si="46"/>
        <v>-0.26081682662978212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15253004.398026532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Yallourn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-424991.74562369799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37929019.307978965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5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5">
        <f t="shared" si="42"/>
        <v>-424991.74562369799</v>
      </c>
      <c r="AC148" s="73">
        <f>AB148/SUMIFS(FinParameters!$L$8:$L$39,FinParameters!$B$8:$B$39,Financials!$E148,FinParameters!$C$8:$C$39,Financials!$F148)</f>
        <v>-394647.08463192167</v>
      </c>
      <c r="AD148" s="73">
        <f t="shared" si="43"/>
        <v>-394647.08463192167</v>
      </c>
      <c r="AE148" s="12"/>
      <c r="AF148" s="73">
        <f t="shared" si="44"/>
        <v>34970269.307978965</v>
      </c>
      <c r="AG148" s="73">
        <f t="shared" si="45"/>
        <v>31197203.402597852</v>
      </c>
      <c r="AH148" s="73">
        <f t="shared" si="45"/>
        <v>-1020237.2754448</v>
      </c>
      <c r="AI148" s="12">
        <f t="shared" si="46"/>
        <v>-3.0046581413111111E-2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-249854.07067801958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Yallourn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-47962299.866815567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72346247.401774675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5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5">
        <f t="shared" si="42"/>
        <v>-47962299.866815567</v>
      </c>
      <c r="AC149" s="73">
        <f>AB149/SUMIFS(FinParameters!$L$8:$L$39,FinParameters!$B$8:$B$39,Financials!$E149,FinParameters!$C$8:$C$39,Financials!$F149)</f>
        <v>-43451476.490420766</v>
      </c>
      <c r="AD149" s="73">
        <f t="shared" si="43"/>
        <v>-43451476.490420766</v>
      </c>
      <c r="AE149" s="12"/>
      <c r="AF149" s="73">
        <f t="shared" si="44"/>
        <v>68419778.651774675</v>
      </c>
      <c r="AG149" s="73">
        <f t="shared" si="45"/>
        <v>55627567.764016457</v>
      </c>
      <c r="AH149" s="73">
        <f t="shared" si="45"/>
        <v>22043659.370137565</v>
      </c>
      <c r="AI149" s="12">
        <f t="shared" si="46"/>
        <v>0.52039091288186934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-14909304.262246892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Yallourn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-20723735.614567924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63370557.748884797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5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5">
        <f t="shared" si="42"/>
        <v>-20723735.614567924</v>
      </c>
      <c r="AC150" s="73">
        <f>AB150/SUMIFS(FinParameters!$L$8:$L$39,FinParameters!$B$8:$B$39,Financials!$E150,FinParameters!$C$8:$C$39,Financials!$F150)</f>
        <v>-18774681.64267746</v>
      </c>
      <c r="AD150" s="73">
        <f t="shared" si="43"/>
        <v>-18774681.64267746</v>
      </c>
      <c r="AE150" s="12"/>
      <c r="AF150" s="73">
        <f t="shared" si="44"/>
        <v>59444088.998884797</v>
      </c>
      <c r="AG150" s="73">
        <f t="shared" si="45"/>
        <v>49630326.495499</v>
      </c>
      <c r="AH150" s="73">
        <f t="shared" si="45"/>
        <v>13100183.045212496</v>
      </c>
      <c r="AI150" s="12">
        <f t="shared" si="46"/>
        <v>0.30925973312094301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-7426189.0883540092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Yallourn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-8403990.3989704046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53230510.946469292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5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5">
        <f t="shared" si="42"/>
        <v>-8403990.3989704046</v>
      </c>
      <c r="AC151" s="73">
        <f>AB151/SUMIFS(FinParameters!$L$8:$L$39,FinParameters!$B$8:$B$39,Financials!$E151,FinParameters!$C$8:$C$39,Financials!$F151)</f>
        <v>-7613600.5208381889</v>
      </c>
      <c r="AD151" s="73">
        <f t="shared" si="43"/>
        <v>-7613600.5208381889</v>
      </c>
      <c r="AE151" s="12"/>
      <c r="AF151" s="73">
        <f t="shared" si="44"/>
        <v>49304042.196469292</v>
      </c>
      <c r="AG151" s="73">
        <f t="shared" si="45"/>
        <v>41389972.019177757</v>
      </c>
      <c r="AH151" s="73">
        <f t="shared" si="45"/>
        <v>3553905.5015735896</v>
      </c>
      <c r="AI151" s="12">
        <f t="shared" si="46"/>
        <v>8.3898054184468954E-2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-2976573.9344068612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Yallourn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132.20129057988146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44372450.348210111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5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5">
        <f t="shared" si="42"/>
        <v>132.20129057988146</v>
      </c>
      <c r="AC152" s="73">
        <f>AB152/SUMIFS(FinParameters!$L$8:$L$39,FinParameters!$B$8:$B$39,Financials!$E152,FinParameters!$C$8:$C$39,Financials!$F152)</f>
        <v>119.76784444420339</v>
      </c>
      <c r="AD152" s="73">
        <f t="shared" si="43"/>
        <v>119.76784444420339</v>
      </c>
      <c r="AE152" s="12"/>
      <c r="AF152" s="73">
        <f t="shared" si="44"/>
        <v>40445981.598210111</v>
      </c>
      <c r="AG152" s="73">
        <f t="shared" si="45"/>
        <v>33961865.358206786</v>
      </c>
      <c r="AH152" s="73">
        <f t="shared" si="45"/>
        <v>-4698122.2734553758</v>
      </c>
      <c r="AI152" s="12">
        <f t="shared" si="46"/>
        <v>-0.11090990373522674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-1.56035184772918E-9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Yallourn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7701276.5578484461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41147541.855201989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5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5">
        <f t="shared" si="42"/>
        <v>7701276.5578484461</v>
      </c>
      <c r="AC153" s="73">
        <f>AB153/SUMIFS(FinParameters!$L$8:$L$39,FinParameters!$B$8:$B$39,Financials!$E153,FinParameters!$C$8:$C$39,Financials!$F153)</f>
        <v>6976976.4633640377</v>
      </c>
      <c r="AD153" s="73">
        <f t="shared" si="43"/>
        <v>6976976.4633640377</v>
      </c>
      <c r="AE153" s="12"/>
      <c r="AF153" s="73">
        <f t="shared" si="44"/>
        <v>37221073.105201989</v>
      </c>
      <c r="AG153" s="73">
        <f t="shared" si="45"/>
        <v>31590364.676472712</v>
      </c>
      <c r="AH153" s="73">
        <f t="shared" si="45"/>
        <v>-7829006.5583521212</v>
      </c>
      <c r="AI153" s="12">
        <f t="shared" si="46"/>
        <v>-0.1848215761933894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2911048.3722078446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Yallourn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17955562.219091401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38221663.769056097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5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5">
        <f t="shared" si="42"/>
        <v>17955562.219091401</v>
      </c>
      <c r="AC154" s="73">
        <f>AB154/SUMIFS(FinParameters!$L$8:$L$39,FinParameters!$B$8:$B$39,Financials!$E154,FinParameters!$C$8:$C$39,Financials!$F154)</f>
        <v>16266853.170127975</v>
      </c>
      <c r="AD154" s="73">
        <f t="shared" si="43"/>
        <v>16266853.170127975</v>
      </c>
      <c r="AE154" s="12"/>
      <c r="AF154" s="73">
        <f t="shared" si="44"/>
        <v>34295195.019056097</v>
      </c>
      <c r="AG154" s="73">
        <f t="shared" si="45"/>
        <v>29587504.555083044</v>
      </c>
      <c r="AH154" s="73">
        <f t="shared" si="45"/>
        <v>-10726164.743960163</v>
      </c>
      <c r="AI154" s="12">
        <f t="shared" si="46"/>
        <v>-0.25321561039871565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6755643.9382960051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Yallourn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40175020.384541623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39550221.082180172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5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5">
        <f t="shared" si="42"/>
        <v>40175020.384541623</v>
      </c>
      <c r="AC155" s="73">
        <f>AB155/SUMIFS(FinParameters!$L$8:$L$39,FinParameters!$B$8:$B$39,Financials!$E155,FinParameters!$C$8:$C$39,Financials!$F155)</f>
        <v>36396585.622218788</v>
      </c>
      <c r="AD155" s="73">
        <f t="shared" si="43"/>
        <v>36396585.622218788</v>
      </c>
      <c r="AE155" s="12"/>
      <c r="AF155" s="73">
        <f t="shared" si="44"/>
        <v>35623752.332180172</v>
      </c>
      <c r="AG155" s="73">
        <f t="shared" si="45"/>
        <v>31910043.386274837</v>
      </c>
      <c r="AH155" s="73">
        <f t="shared" si="45"/>
        <v>-9948230.5716339424</v>
      </c>
      <c r="AI155" s="12">
        <f t="shared" si="46"/>
        <v>-0.23485069796284014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14381809.96556133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Yallourn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-553709.62243720936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47614140.938441552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5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5">
        <f t="shared" si="42"/>
        <v>-553709.62243720936</v>
      </c>
      <c r="AC156" s="73">
        <f>AB156/SUMIFS(FinParameters!$L$8:$L$39,FinParameters!$B$8:$B$39,Financials!$E156,FinParameters!$C$8:$C$39,Financials!$F156)</f>
        <v>-501633.5894788187</v>
      </c>
      <c r="AD156" s="73">
        <f t="shared" si="43"/>
        <v>-501633.5894788187</v>
      </c>
      <c r="AE156" s="12"/>
      <c r="AF156" s="73">
        <f t="shared" si="44"/>
        <v>43687672.188441552</v>
      </c>
      <c r="AG156" s="73">
        <f t="shared" si="45"/>
        <v>36837038.817835741</v>
      </c>
      <c r="AH156" s="73">
        <f t="shared" si="45"/>
        <v>-1737861.6703833546</v>
      </c>
      <c r="AI156" s="12">
        <f t="shared" si="46"/>
        <v>-4.1026192880586163E-2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-128717.87681351135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Yallourn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-67288023.870336309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81001508.826662228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5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5">
        <f t="shared" si="42"/>
        <v>-67288023.870336309</v>
      </c>
      <c r="AC157" s="73">
        <f>AB157/SUMIFS(FinParameters!$L$8:$L$39,FinParameters!$B$8:$B$39,Financials!$E157,FinParameters!$C$8:$C$39,Financials!$F157)</f>
        <v>-59472808.402568288</v>
      </c>
      <c r="AD157" s="73">
        <f t="shared" si="43"/>
        <v>-59472808.402568288</v>
      </c>
      <c r="AE157" s="12"/>
      <c r="AF157" s="73">
        <f t="shared" si="44"/>
        <v>76098128.357912228</v>
      </c>
      <c r="AG157" s="73">
        <f t="shared" si="45"/>
        <v>57138797.333338343</v>
      </c>
      <c r="AH157" s="73">
        <f t="shared" si="45"/>
        <v>22593958.646181636</v>
      </c>
      <c r="AI157" s="12">
        <f t="shared" si="46"/>
        <v>0.46381305439286336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-19325724.003520742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Yallourn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-27861802.364812829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73776177.794983819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5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5">
        <f t="shared" si="42"/>
        <v>-27861802.364812829</v>
      </c>
      <c r="AC158" s="73">
        <f>AB158/SUMIFS(FinParameters!$L$8:$L$39,FinParameters!$B$8:$B$39,Financials!$E158,FinParameters!$C$8:$C$39,Financials!$F158)</f>
        <v>-24625773.480668802</v>
      </c>
      <c r="AD158" s="73">
        <f t="shared" si="43"/>
        <v>-24625773.480668802</v>
      </c>
      <c r="AE158" s="12"/>
      <c r="AF158" s="73">
        <f t="shared" si="44"/>
        <v>68872797.326233834</v>
      </c>
      <c r="AG158" s="73">
        <f t="shared" si="45"/>
        <v>53994442.671578005</v>
      </c>
      <c r="AH158" s="73">
        <f t="shared" si="45"/>
        <v>14911277.482912894</v>
      </c>
      <c r="AI158" s="12">
        <f t="shared" si="46"/>
        <v>0.30610152309091548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-7138066.7502449034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Yallourn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-11280210.181281023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61178999.177310072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5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5">
        <f t="shared" si="42"/>
        <v>-11280210.181281023</v>
      </c>
      <c r="AC159" s="73">
        <f>AB159/SUMIFS(FinParameters!$L$8:$L$39,FinParameters!$B$8:$B$39,Financials!$E159,FinParameters!$C$8:$C$39,Financials!$F159)</f>
        <v>-9970062.1338617615</v>
      </c>
      <c r="AD159" s="73">
        <f t="shared" si="43"/>
        <v>-9970062.1338617615</v>
      </c>
      <c r="AE159" s="12"/>
      <c r="AF159" s="73">
        <f t="shared" si="44"/>
        <v>56275618.708560072</v>
      </c>
      <c r="AG159" s="73">
        <f t="shared" si="45"/>
        <v>44348536.226321101</v>
      </c>
      <c r="AH159" s="73">
        <f t="shared" si="45"/>
        <v>3182020.8778149225</v>
      </c>
      <c r="AI159" s="12">
        <f t="shared" si="46"/>
        <v>6.5321126129024729E-2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-2876219.7823106181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Yallourn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132.20129057676928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51221736.965394557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5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5">
        <f t="shared" si="42"/>
        <v>132.20129057676928</v>
      </c>
      <c r="AC160" s="73">
        <f>AB160/SUMIFS(FinParameters!$L$8:$L$39,FinParameters!$B$8:$B$39,Financials!$E160,FinParameters!$C$8:$C$39,Financials!$F160)</f>
        <v>116.84667750378919</v>
      </c>
      <c r="AD160" s="73">
        <f t="shared" si="43"/>
        <v>116.84667750378919</v>
      </c>
      <c r="AE160" s="12"/>
      <c r="AF160" s="73">
        <f t="shared" si="44"/>
        <v>46318356.496644557</v>
      </c>
      <c r="AG160" s="73">
        <f t="shared" si="45"/>
        <v>36500287.521524705</v>
      </c>
      <c r="AH160" s="73">
        <f t="shared" si="45"/>
        <v>-5999705.3524523089</v>
      </c>
      <c r="AI160" s="12">
        <f t="shared" si="46"/>
        <v>-0.12316308569717586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-3.1121771826292388E-9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Yallourn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10511694.275857693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47754043.670522764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5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5">
        <f t="shared" si="42"/>
        <v>10511694.275857693</v>
      </c>
      <c r="AC161" s="73">
        <f>AB161/SUMIFS(FinParameters!$L$8:$L$39,FinParameters!$B$8:$B$39,Financials!$E161,FinParameters!$C$8:$C$39,Financials!$F161)</f>
        <v>9290806.0557572395</v>
      </c>
      <c r="AD161" s="73">
        <f t="shared" si="43"/>
        <v>9290806.0557572395</v>
      </c>
      <c r="AE161" s="12"/>
      <c r="AF161" s="73">
        <f t="shared" si="44"/>
        <v>42850663.201772772</v>
      </c>
      <c r="AG161" s="73">
        <f t="shared" si="45"/>
        <v>34308053.722697958</v>
      </c>
      <c r="AH161" s="73">
        <f t="shared" si="45"/>
        <v>-9413675.1605981626</v>
      </c>
      <c r="AI161" s="12">
        <f t="shared" si="46"/>
        <v>-0.19324570331711857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2810417.7180092465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Yallourn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24833186.971813269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44446528.817238249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5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5">
        <f t="shared" si="42"/>
        <v>24833186.971813269</v>
      </c>
      <c r="AC162" s="73">
        <f>AB162/SUMIFS(FinParameters!$L$8:$L$39,FinParameters!$B$8:$B$39,Financials!$E162,FinParameters!$C$8:$C$39,Financials!$F162)</f>
        <v>21948918.78004596</v>
      </c>
      <c r="AD162" s="73">
        <f t="shared" si="43"/>
        <v>21948918.78004596</v>
      </c>
      <c r="AE162" s="12"/>
      <c r="AF162" s="73">
        <f t="shared" si="44"/>
        <v>39543148.348488249</v>
      </c>
      <c r="AG162" s="73">
        <f t="shared" si="45"/>
        <v>32432597.369322091</v>
      </c>
      <c r="AH162" s="73">
        <f t="shared" si="45"/>
        <v>-12756142.449522886</v>
      </c>
      <c r="AI162" s="12">
        <f t="shared" si="46"/>
        <v>-0.26186050370520397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6877624.7527218703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Yallourn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54722905.38256523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49116521.93723698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5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5">
        <f t="shared" si="42"/>
        <v>54722905.38256523</v>
      </c>
      <c r="AC163" s="73">
        <f>AB163/SUMIFS(FinParameters!$L$8:$L$39,FinParameters!$B$8:$B$39,Financials!$E163,FinParameters!$C$8:$C$39,Financials!$F163)</f>
        <v>48367074.552830204</v>
      </c>
      <c r="AD163" s="73">
        <f t="shared" si="43"/>
        <v>48367074.552830204</v>
      </c>
      <c r="AE163" s="12"/>
      <c r="AF163" s="73">
        <f t="shared" si="44"/>
        <v>44213141.46848698</v>
      </c>
      <c r="AG163" s="73">
        <f t="shared" si="45"/>
        <v>38307645.224331111</v>
      </c>
      <c r="AH163" s="73">
        <f t="shared" si="45"/>
        <v>-9327437.67551063</v>
      </c>
      <c r="AI163" s="12">
        <f t="shared" si="46"/>
        <v>-0.19147540392036513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14547884.998023611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Yallourn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-612119.83102260262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55060443.923494063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5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5">
        <f t="shared" si="42"/>
        <v>-612119.83102260262</v>
      </c>
      <c r="AC164" s="73">
        <f>AB164/SUMIFS(FinParameters!$L$8:$L$39,FinParameters!$B$8:$B$39,Financials!$E164,FinParameters!$C$8:$C$39,Financials!$F164)</f>
        <v>-541024.73718014045</v>
      </c>
      <c r="AD164" s="73">
        <f t="shared" si="43"/>
        <v>-541024.73718014045</v>
      </c>
      <c r="AE164" s="12"/>
      <c r="AF164" s="73">
        <f t="shared" si="44"/>
        <v>50157063.454744063</v>
      </c>
      <c r="AG164" s="73">
        <f t="shared" si="45"/>
        <v>39797377.5926091</v>
      </c>
      <c r="AH164" s="73">
        <f t="shared" si="45"/>
        <v>-2568545.8376615313</v>
      </c>
      <c r="AI164" s="12">
        <f t="shared" si="46"/>
        <v>-5.2727594529575886E-2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-58410.208585393229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Yallourn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127128847.33915149</v>
      </c>
      <c r="H165" s="73">
        <f>SUMIFS(AM$5:AM165,$F$5:$F165,$F165,$D$5:$D165,$D165)</f>
        <v>-86828280.592192382</v>
      </c>
      <c r="I165" s="20">
        <f>SUMIFS(AN$5:AN165,$F$5:$F165,$F165,$D$5:$D165,$D165)</f>
        <v>51060675.709953912</v>
      </c>
      <c r="J165" s="73">
        <f t="shared" si="32"/>
        <v>51060675.709953912</v>
      </c>
      <c r="K165" s="73">
        <f t="shared" si="33"/>
        <v>178189523.04910541</v>
      </c>
      <c r="L165" s="73">
        <f t="shared" si="34"/>
        <v>91361242.456913024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45170960.729485162</v>
      </c>
      <c r="Q165" s="73">
        <f>P165/SUMIFS(FinParameters!$H$8:$H$39,FinParameters!$B$8:$B$39,Financials!$E165,FinParameters!$C$8:$C$39,Financials!$F165)</f>
        <v>24150240.211345915</v>
      </c>
      <c r="R165" s="73">
        <f t="shared" si="47"/>
        <v>-8415290.4949120283</v>
      </c>
      <c r="S165" s="12">
        <f t="shared" si="36"/>
        <v>-0.15704197070387049</v>
      </c>
      <c r="T165" s="115">
        <f t="shared" si="37"/>
        <v>127128847.33915149</v>
      </c>
      <c r="U165" s="73">
        <f>T165/SUMIFS(FinParameters!$L$8:$L$39,FinParameters!$B$8:$B$39,Financials!$E165,FinParameters!$C$8:$C$39,Financials!$F165)</f>
        <v>109622806.63372177</v>
      </c>
      <c r="V165" s="73">
        <f t="shared" si="38"/>
        <v>109622806.63372177</v>
      </c>
      <c r="W165" s="12"/>
      <c r="X165" s="73">
        <f t="shared" si="39"/>
        <v>172299808.06863666</v>
      </c>
      <c r="Y165" s="73">
        <f t="shared" si="40"/>
        <v>133773046.84506768</v>
      </c>
      <c r="Z165" s="73">
        <f t="shared" si="40"/>
        <v>101207516.13880974</v>
      </c>
      <c r="AA165" s="12">
        <f t="shared" si="41"/>
        <v>1.8886843887435654</v>
      </c>
      <c r="AB165" s="115">
        <f t="shared" si="42"/>
        <v>-86828280.592192382</v>
      </c>
      <c r="AC165" s="73">
        <f>AB165/SUMIFS(FinParameters!$L$8:$L$39,FinParameters!$B$8:$B$39,Financials!$E165,FinParameters!$C$8:$C$39,Financials!$F165)</f>
        <v>-74871754.231386796</v>
      </c>
      <c r="AD165" s="73">
        <f t="shared" si="43"/>
        <v>-74871754.231386796</v>
      </c>
      <c r="AE165" s="12"/>
      <c r="AF165" s="73">
        <f t="shared" si="44"/>
        <v>85471527.476444274</v>
      </c>
      <c r="AG165" s="73">
        <f t="shared" si="45"/>
        <v>58901292.613680884</v>
      </c>
      <c r="AH165" s="73">
        <f t="shared" si="45"/>
        <v>26335761.907422945</v>
      </c>
      <c r="AI165" s="12">
        <f t="shared" si="46"/>
        <v>0.49146490574867052</v>
      </c>
      <c r="AL165" s="73">
        <f>Summary!G165</f>
        <v>18593785.163536575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-19540256.721856065</v>
      </c>
      <c r="AN165" s="20">
        <f>Summary!I165</f>
        <v>11306205.188570285</v>
      </c>
      <c r="AP165" s="12">
        <v>1</v>
      </c>
    </row>
    <row r="166" spans="1:42" x14ac:dyDescent="0.3">
      <c r="A166">
        <v>162</v>
      </c>
      <c r="B166" t="str">
        <f>Summary!B166</f>
        <v>Yallourn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83308698.359680206</v>
      </c>
      <c r="H166" s="73">
        <f>SUMIFS(AM$5:AM166,$F$5:$F166,$F166,$D$5:$D166,$D166)</f>
        <v>-36535846.873627558</v>
      </c>
      <c r="I166" s="20">
        <f>SUMIFS(AN$5:AN166,$F$5:$F166,$F166,$D$5:$D166,$D166)</f>
        <v>37134931.975403212</v>
      </c>
      <c r="J166" s="73">
        <f t="shared" si="32"/>
        <v>37134931.975403212</v>
      </c>
      <c r="K166" s="73">
        <f t="shared" si="33"/>
        <v>120443630.33508343</v>
      </c>
      <c r="L166" s="73">
        <f t="shared" si="34"/>
        <v>83907783.461455852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31245216.994934462</v>
      </c>
      <c r="Q166" s="73">
        <f>P166/SUMIFS(FinParameters!$H$8:$H$39,FinParameters!$B$8:$B$39,Financials!$E166,FinParameters!$C$8:$C$39,Financials!$F166)</f>
        <v>16704968.93794748</v>
      </c>
      <c r="R166" s="73">
        <f t="shared" si="47"/>
        <v>-22341034.229462728</v>
      </c>
      <c r="S166" s="12">
        <f t="shared" si="36"/>
        <v>-0.41691728230638231</v>
      </c>
      <c r="T166" s="115">
        <f t="shared" si="37"/>
        <v>83308698.359680206</v>
      </c>
      <c r="U166" s="73">
        <f>T166/SUMIFS(FinParameters!$L$8:$L$39,FinParameters!$B$8:$B$39,Financials!$E166,FinParameters!$C$8:$C$39,Financials!$F166)</f>
        <v>71836829.502801269</v>
      </c>
      <c r="V166" s="73">
        <f t="shared" si="38"/>
        <v>71836829.502801269</v>
      </c>
      <c r="W166" s="12"/>
      <c r="X166" s="73">
        <f t="shared" si="39"/>
        <v>114553915.35461468</v>
      </c>
      <c r="Y166" s="73">
        <f t="shared" si="40"/>
        <v>88541798.440748751</v>
      </c>
      <c r="Z166" s="73">
        <f t="shared" si="40"/>
        <v>49495795.273338541</v>
      </c>
      <c r="AA166" s="12">
        <f t="shared" si="41"/>
        <v>0.92366594308063277</v>
      </c>
      <c r="AB166" s="115">
        <f t="shared" si="42"/>
        <v>-36535846.873627558</v>
      </c>
      <c r="AC166" s="73">
        <f>AB166/SUMIFS(FinParameters!$L$8:$L$39,FinParameters!$B$8:$B$39,Financials!$E166,FinParameters!$C$8:$C$39,Financials!$F166)</f>
        <v>-31504746.254341945</v>
      </c>
      <c r="AD166" s="73">
        <f t="shared" si="43"/>
        <v>-31504746.254341945</v>
      </c>
      <c r="AE166" s="12"/>
      <c r="AF166" s="73">
        <f t="shared" si="44"/>
        <v>78018068.480987117</v>
      </c>
      <c r="AG166" s="73">
        <f t="shared" si="45"/>
        <v>57037052.186406806</v>
      </c>
      <c r="AH166" s="73">
        <f t="shared" si="45"/>
        <v>17991049.018996596</v>
      </c>
      <c r="AI166" s="12">
        <f t="shared" si="46"/>
        <v>0.33574001927579294</v>
      </c>
      <c r="AL166" s="73">
        <f>Summary!G166</f>
        <v>10262130.483157594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-8674044.5088147335</v>
      </c>
      <c r="AN166" s="20">
        <f>Summary!I166</f>
        <v>8543519.692129178</v>
      </c>
      <c r="AP166" s="12">
        <v>1</v>
      </c>
    </row>
    <row r="167" spans="1:42" x14ac:dyDescent="0.3">
      <c r="A167">
        <v>163</v>
      </c>
      <c r="B167" t="str">
        <f>Summary!B167</f>
        <v>Yallourn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54273834.69451905</v>
      </c>
      <c r="H167" s="73">
        <f>SUMIFS(AM$5:AM167,$F$5:$F167,$F167,$D$5:$D167,$D167)</f>
        <v>-14768037.419630745</v>
      </c>
      <c r="I167" s="20">
        <f>SUMIFS(AN$5:AN167,$F$5:$F167,$F167,$D$5:$D167,$D167)</f>
        <v>30547191.290023573</v>
      </c>
      <c r="J167" s="73">
        <f t="shared" si="32"/>
        <v>30547191.290023573</v>
      </c>
      <c r="K167" s="73">
        <f t="shared" si="33"/>
        <v>84821025.984542623</v>
      </c>
      <c r="L167" s="73">
        <f t="shared" si="34"/>
        <v>70052988.564911872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24657476.309554823</v>
      </c>
      <c r="Q167" s="73">
        <f>P167/SUMIFS(FinParameters!$H$8:$H$39,FinParameters!$B$8:$B$39,Financials!$E167,FinParameters!$C$8:$C$39,Financials!$F167)</f>
        <v>13182893.74997996</v>
      </c>
      <c r="R167" s="73">
        <f t="shared" si="47"/>
        <v>-28928774.914842367</v>
      </c>
      <c r="S167" s="12">
        <f t="shared" si="36"/>
        <v>-0.53985442634717162</v>
      </c>
      <c r="T167" s="115">
        <f t="shared" si="37"/>
        <v>54273834.69451905</v>
      </c>
      <c r="U167" s="73">
        <f>T167/SUMIFS(FinParameters!$L$8:$L$39,FinParameters!$B$8:$B$39,Financials!$E167,FinParameters!$C$8:$C$39,Financials!$F167)</f>
        <v>46800157.560742281</v>
      </c>
      <c r="V167" s="73">
        <f t="shared" si="38"/>
        <v>46800157.560742281</v>
      </c>
      <c r="W167" s="12"/>
      <c r="X167" s="73">
        <f t="shared" si="39"/>
        <v>78931311.004073873</v>
      </c>
      <c r="Y167" s="73">
        <f t="shared" si="40"/>
        <v>59983051.310722239</v>
      </c>
      <c r="Z167" s="73">
        <f t="shared" si="40"/>
        <v>17871382.645899914</v>
      </c>
      <c r="AA167" s="12">
        <f t="shared" si="41"/>
        <v>0.33350686486841391</v>
      </c>
      <c r="AB167" s="115">
        <f t="shared" si="42"/>
        <v>-14768037.419630745</v>
      </c>
      <c r="AC167" s="73">
        <f>AB167/SUMIFS(FinParameters!$L$8:$L$39,FinParameters!$B$8:$B$39,Financials!$E167,FinParameters!$C$8:$C$39,Financials!$F167)</f>
        <v>-12734432.38333505</v>
      </c>
      <c r="AD167" s="73">
        <f t="shared" si="43"/>
        <v>-12734432.38333505</v>
      </c>
      <c r="AE167" s="12"/>
      <c r="AF167" s="73">
        <f t="shared" si="44"/>
        <v>64163273.58444313</v>
      </c>
      <c r="AG167" s="73">
        <f t="shared" si="45"/>
        <v>47248618.927387193</v>
      </c>
      <c r="AH167" s="73">
        <f t="shared" si="45"/>
        <v>5136950.262564864</v>
      </c>
      <c r="AI167" s="12">
        <f t="shared" si="46"/>
        <v>9.5863213887708396E-2</v>
      </c>
      <c r="AL167" s="73">
        <f>Summary!G167</f>
        <v>5281558.5503313709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-3487827.2383497232</v>
      </c>
      <c r="AN167" s="20">
        <f>Summary!I167</f>
        <v>7080258.0756201595</v>
      </c>
      <c r="AP167" s="12">
        <v>1</v>
      </c>
    </row>
    <row r="168" spans="1:42" x14ac:dyDescent="0.3">
      <c r="A168">
        <v>164</v>
      </c>
      <c r="B168" t="str">
        <f>Summary!B168</f>
        <v>Yallourn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32858836.523876451</v>
      </c>
      <c r="H168" s="73">
        <f>SUMIFS(AM$5:AM168,$F$5:$F168,$F168,$D$5:$D168,$D168)</f>
        <v>132.20129057676928</v>
      </c>
      <c r="I168" s="20">
        <f>SUMIFS(AN$5:AN168,$F$5:$F168,$F168,$D$5:$D168,$D168)</f>
        <v>26221603.254593026</v>
      </c>
      <c r="J168" s="73">
        <f t="shared" si="32"/>
        <v>26221603.254593026</v>
      </c>
      <c r="K168" s="73">
        <f t="shared" si="33"/>
        <v>59080439.778469473</v>
      </c>
      <c r="L168" s="73">
        <f t="shared" si="34"/>
        <v>59080571.979760051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20331888.274124276</v>
      </c>
      <c r="Q168" s="73">
        <f>P168/SUMIFS(FinParameters!$H$8:$H$39,FinParameters!$B$8:$B$39,Financials!$E168,FinParameters!$C$8:$C$39,Financials!$F168)</f>
        <v>10870257.7461417</v>
      </c>
      <c r="R168" s="73">
        <f t="shared" si="47"/>
        <v>-33254362.95027291</v>
      </c>
      <c r="S168" s="12">
        <f t="shared" si="36"/>
        <v>-0.62057640141717152</v>
      </c>
      <c r="T168" s="115">
        <f t="shared" si="37"/>
        <v>32858836.523876451</v>
      </c>
      <c r="U168" s="73">
        <f>T168/SUMIFS(FinParameters!$L$8:$L$39,FinParameters!$B$8:$B$39,Financials!$E168,FinParameters!$C$8:$C$39,Financials!$F168)</f>
        <v>28334071.753647227</v>
      </c>
      <c r="V168" s="73">
        <f t="shared" si="38"/>
        <v>28334071.753647227</v>
      </c>
      <c r="W168" s="12"/>
      <c r="X168" s="73">
        <f t="shared" si="39"/>
        <v>53190724.798000723</v>
      </c>
      <c r="Y168" s="73">
        <f t="shared" si="40"/>
        <v>39204329.499788925</v>
      </c>
      <c r="Z168" s="73">
        <f t="shared" si="40"/>
        <v>-4920291.1966256835</v>
      </c>
      <c r="AA168" s="12">
        <f t="shared" si="41"/>
        <v>-9.1820030030119612E-2</v>
      </c>
      <c r="AB168" s="115">
        <f t="shared" si="42"/>
        <v>132.20129057676928</v>
      </c>
      <c r="AC168" s="73">
        <f>AB168/SUMIFS(FinParameters!$L$8:$L$39,FinParameters!$B$8:$B$39,Financials!$E168,FinParameters!$C$8:$C$39,Financials!$F168)</f>
        <v>113.99675854028214</v>
      </c>
      <c r="AD168" s="73">
        <f t="shared" si="43"/>
        <v>113.99675854028214</v>
      </c>
      <c r="AE168" s="12"/>
      <c r="AF168" s="73">
        <f t="shared" si="44"/>
        <v>53190856.999291301</v>
      </c>
      <c r="AG168" s="73">
        <f t="shared" si="45"/>
        <v>39204443.496547468</v>
      </c>
      <c r="AH168" s="73">
        <f t="shared" si="45"/>
        <v>-4920177.1998671433</v>
      </c>
      <c r="AI168" s="12">
        <f t="shared" si="46"/>
        <v>-9.1817902679242558E-2</v>
      </c>
      <c r="AL168" s="73">
        <f>Summary!G168</f>
        <v>1824170.1851069212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0</v>
      </c>
      <c r="AN168" s="20">
        <f>Summary!I168</f>
        <v>6034664.829258576</v>
      </c>
      <c r="AP168" s="12">
        <v>1</v>
      </c>
    </row>
    <row r="169" spans="1:42" x14ac:dyDescent="0.3">
      <c r="A169">
        <v>165</v>
      </c>
      <c r="B169" t="str">
        <f>Summary!B169</f>
        <v>Yallourn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19075764.352044839</v>
      </c>
      <c r="H169" s="73">
        <f>SUMIFS(AM$5:AM169,$F$5:$F169,$F169,$D$5:$D169,$D169)</f>
        <v>13820473.70605197</v>
      </c>
      <c r="I169" s="20">
        <f>SUMIFS(AN$5:AN169,$F$5:$F169,$F169,$D$5:$D169,$D169)</f>
        <v>22232659.598330293</v>
      </c>
      <c r="J169" s="73">
        <f t="shared" si="32"/>
        <v>22232659.598330293</v>
      </c>
      <c r="K169" s="73">
        <f t="shared" si="33"/>
        <v>41308423.950375132</v>
      </c>
      <c r="L169" s="73">
        <f t="shared" si="34"/>
        <v>55128897.6564271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16342944.617861543</v>
      </c>
      <c r="Q169" s="73">
        <f>P169/SUMIFS(FinParameters!$H$8:$H$39,FinParameters!$B$8:$B$39,Financials!$E169,FinParameters!$C$8:$C$39,Financials!$F169)</f>
        <v>8737605.5746463109</v>
      </c>
      <c r="R169" s="73">
        <f t="shared" si="47"/>
        <v>-37243306.606535651</v>
      </c>
      <c r="S169" s="12">
        <f t="shared" si="36"/>
        <v>-0.69501608631990308</v>
      </c>
      <c r="T169" s="115">
        <f t="shared" si="37"/>
        <v>19075764.352044839</v>
      </c>
      <c r="U169" s="73">
        <f>T169/SUMIFS(FinParameters!$L$8:$L$39,FinParameters!$B$8:$B$39,Financials!$E169,FinParameters!$C$8:$C$39,Financials!$F169)</f>
        <v>16448971.81656938</v>
      </c>
      <c r="V169" s="73">
        <f t="shared" si="38"/>
        <v>16448971.81656938</v>
      </c>
      <c r="W169" s="12"/>
      <c r="X169" s="73">
        <f t="shared" si="39"/>
        <v>35418708.969906382</v>
      </c>
      <c r="Y169" s="73">
        <f t="shared" si="40"/>
        <v>25186577.391215689</v>
      </c>
      <c r="Z169" s="73">
        <f t="shared" si="40"/>
        <v>-20794334.78996627</v>
      </c>
      <c r="AA169" s="12">
        <f t="shared" si="41"/>
        <v>-0.38805354572926076</v>
      </c>
      <c r="AB169" s="115">
        <f t="shared" si="42"/>
        <v>13820473.70605197</v>
      </c>
      <c r="AC169" s="73">
        <f>AB169/SUMIFS(FinParameters!$L$8:$L$39,FinParameters!$B$8:$B$39,Financials!$E169,FinParameters!$C$8:$C$39,Financials!$F169)</f>
        <v>11917351.162818175</v>
      </c>
      <c r="AD169" s="73">
        <f t="shared" si="43"/>
        <v>11917351.162818175</v>
      </c>
      <c r="AE169" s="12"/>
      <c r="AF169" s="73">
        <f t="shared" si="44"/>
        <v>49239182.67595835</v>
      </c>
      <c r="AG169" s="73">
        <f t="shared" si="45"/>
        <v>37103928.554033861</v>
      </c>
      <c r="AH169" s="73">
        <f t="shared" si="45"/>
        <v>-8876983.6271480955</v>
      </c>
      <c r="AI169" s="12">
        <f t="shared" si="46"/>
        <v>-0.16565785857971174</v>
      </c>
      <c r="AL169" s="73">
        <f>Summary!G169</f>
        <v>-984787.43716549641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3308779.4301942769</v>
      </c>
      <c r="AN169" s="20">
        <f>Summary!I169</f>
        <v>5050861.9928755546</v>
      </c>
      <c r="AP169" s="12">
        <v>1</v>
      </c>
    </row>
    <row r="170" spans="1:42" x14ac:dyDescent="0.3">
      <c r="A170">
        <v>166</v>
      </c>
      <c r="B170" t="str">
        <f>Summary!B170</f>
        <v>Yallourn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3241183.3816277073</v>
      </c>
      <c r="H170" s="73">
        <f>SUMIFS(AM$5:AM170,$F$5:$F170,$F170,$D$5:$D170,$D170)</f>
        <v>32585928.819811627</v>
      </c>
      <c r="I170" s="20">
        <f>SUMIFS(AN$5:AN170,$F$5:$F170,$F170,$D$5:$D170,$D170)</f>
        <v>17510272.477462403</v>
      </c>
      <c r="J170" s="73">
        <f t="shared" si="32"/>
        <v>17510272.477462403</v>
      </c>
      <c r="K170" s="73">
        <f t="shared" si="33"/>
        <v>20751455.859090112</v>
      </c>
      <c r="L170" s="73">
        <f t="shared" si="34"/>
        <v>53337384.678901739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11620557.496993653</v>
      </c>
      <c r="Q170" s="73">
        <f>P170/SUMIFS(FinParameters!$H$8:$H$39,FinParameters!$B$8:$B$39,Financials!$E170,FinParameters!$C$8:$C$39,Financials!$F170)</f>
        <v>6212824.5760105615</v>
      </c>
      <c r="R170" s="73">
        <f t="shared" si="47"/>
        <v>-41965693.727403536</v>
      </c>
      <c r="S170" s="12">
        <f t="shared" si="36"/>
        <v>-0.78314292880217473</v>
      </c>
      <c r="T170" s="115">
        <f t="shared" si="37"/>
        <v>3241183.3816277073</v>
      </c>
      <c r="U170" s="73">
        <f>T170/SUMIFS(FinParameters!$L$8:$L$39,FinParameters!$B$8:$B$39,Financials!$E170,FinParameters!$C$8:$C$39,Financials!$F170)</f>
        <v>2794862.2719808421</v>
      </c>
      <c r="V170" s="73">
        <f t="shared" si="38"/>
        <v>2794862.2719808421</v>
      </c>
      <c r="W170" s="12"/>
      <c r="X170" s="73">
        <f t="shared" si="39"/>
        <v>14861740.878621362</v>
      </c>
      <c r="Y170" s="73">
        <f t="shared" si="40"/>
        <v>9007686.8479914032</v>
      </c>
      <c r="Z170" s="73">
        <f t="shared" si="40"/>
        <v>-39170831.455422692</v>
      </c>
      <c r="AA170" s="12">
        <f t="shared" si="41"/>
        <v>-0.73098659750224648</v>
      </c>
      <c r="AB170" s="115">
        <f t="shared" si="42"/>
        <v>32585928.819811627</v>
      </c>
      <c r="AC170" s="73">
        <f>AB170/SUMIFS(FinParameters!$L$8:$L$39,FinParameters!$B$8:$B$39,Financials!$E170,FinParameters!$C$8:$C$39,Financials!$F170)</f>
        <v>28098744.29573565</v>
      </c>
      <c r="AD170" s="73">
        <f t="shared" si="43"/>
        <v>28098744.29573565</v>
      </c>
      <c r="AE170" s="12"/>
      <c r="AF170" s="73">
        <f t="shared" si="44"/>
        <v>47447669.698432989</v>
      </c>
      <c r="AG170" s="73">
        <f t="shared" si="45"/>
        <v>37106431.143727049</v>
      </c>
      <c r="AH170" s="73">
        <f t="shared" si="45"/>
        <v>-11072087.159687042</v>
      </c>
      <c r="AI170" s="12">
        <f t="shared" si="46"/>
        <v>-0.20662179022976795</v>
      </c>
      <c r="AL170" s="73">
        <f>Summary!G170</f>
        <v>-2798811.7937330152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7752741.8479983583</v>
      </c>
      <c r="AN170" s="20">
        <f>Summary!I170</f>
        <v>3936925.8073981479</v>
      </c>
      <c r="AP170" s="12">
        <v>1</v>
      </c>
    </row>
    <row r="171" spans="1:42" x14ac:dyDescent="0.3">
      <c r="A171">
        <v>167</v>
      </c>
      <c r="B171" t="str">
        <f>Summary!B171</f>
        <v>Yallourn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-19998020.453489393</v>
      </c>
      <c r="H171" s="73">
        <f>SUMIFS(AM$5:AM171,$F$5:$F171,$F171,$D$5:$D171,$D171)</f>
        <v>70316913.291017339</v>
      </c>
      <c r="I171" s="20">
        <f>SUMIFS(AN$5:AN171,$F$5:$F171,$F171,$D$5:$D171,$D171)</f>
        <v>9545315.2176611461</v>
      </c>
      <c r="J171" s="73">
        <f t="shared" si="32"/>
        <v>9545315.2176611461</v>
      </c>
      <c r="K171" s="73">
        <f t="shared" si="33"/>
        <v>-10452705.235828247</v>
      </c>
      <c r="L171" s="73">
        <f t="shared" si="34"/>
        <v>59864208.055189088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3655600.2371923961</v>
      </c>
      <c r="Q171" s="73">
        <f>P171/SUMIFS(FinParameters!$H$8:$H$39,FinParameters!$B$8:$B$39,Financials!$E171,FinParameters!$C$8:$C$39,Financials!$F171)</f>
        <v>1954433.1672189273</v>
      </c>
      <c r="R171" s="73">
        <f t="shared" si="47"/>
        <v>-49930650.987204798</v>
      </c>
      <c r="S171" s="12">
        <f t="shared" si="36"/>
        <v>-0.93178100438703504</v>
      </c>
      <c r="T171" s="115">
        <f t="shared" si="37"/>
        <v>-19998020.453489393</v>
      </c>
      <c r="U171" s="73">
        <f>T171/SUMIFS(FinParameters!$L$8:$L$39,FinParameters!$B$8:$B$39,Financials!$E171,FinParameters!$C$8:$C$39,Financials!$F171)</f>
        <v>-17244230.362457972</v>
      </c>
      <c r="V171" s="73">
        <f t="shared" si="38"/>
        <v>-17244230.362457972</v>
      </c>
      <c r="W171" s="12"/>
      <c r="X171" s="73">
        <f t="shared" si="39"/>
        <v>-16342420.216296997</v>
      </c>
      <c r="Y171" s="73">
        <f t="shared" si="40"/>
        <v>-15289797.195239045</v>
      </c>
      <c r="Z171" s="73">
        <f t="shared" si="40"/>
        <v>-67174881.349662766</v>
      </c>
      <c r="AA171" s="12">
        <f t="shared" si="41"/>
        <v>-1.2535842648958961</v>
      </c>
      <c r="AB171" s="115">
        <f t="shared" si="42"/>
        <v>70316913.291017339</v>
      </c>
      <c r="AC171" s="73">
        <f>AB171/SUMIFS(FinParameters!$L$8:$L$39,FinParameters!$B$8:$B$39,Financials!$E171,FinParameters!$C$8:$C$39,Financials!$F171)</f>
        <v>60634053.954860806</v>
      </c>
      <c r="AD171" s="73">
        <f t="shared" si="43"/>
        <v>60634053.954860806</v>
      </c>
      <c r="AE171" s="12"/>
      <c r="AF171" s="73">
        <f t="shared" si="44"/>
        <v>53974493.074720338</v>
      </c>
      <c r="AG171" s="73">
        <f t="shared" si="45"/>
        <v>45344256.759621762</v>
      </c>
      <c r="AH171" s="73">
        <f t="shared" si="45"/>
        <v>-6540827.3948019594</v>
      </c>
      <c r="AI171" s="12">
        <f t="shared" si="46"/>
        <v>-0.12206167151741336</v>
      </c>
      <c r="AL171" s="73">
        <f>Summary!G171</f>
        <v>-6835634.0163198262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15594007.908452107</v>
      </c>
      <c r="AN171" s="20">
        <f>Summary!I171</f>
        <v>1989312.2258198252</v>
      </c>
      <c r="AP171" s="12">
        <v>1</v>
      </c>
    </row>
    <row r="172" spans="1:42" x14ac:dyDescent="0.3">
      <c r="A172">
        <v>168</v>
      </c>
      <c r="B172" t="str">
        <f>Summary!B172</f>
        <v>Yallourn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37584429.9425878</v>
      </c>
      <c r="H172" s="73">
        <f>SUMIFS(AM$5:AM172,$F$5:$F172,$F172,$D$5:$D172,$D172)</f>
        <v>-783806.28478015529</v>
      </c>
      <c r="I172" s="20">
        <f>SUMIFS(AN$5:AN172,$F$5:$F172,$F172,$D$5:$D172,$D172)</f>
        <v>26629076.942513544</v>
      </c>
      <c r="J172" s="73">
        <f t="shared" si="32"/>
        <v>26629076.942513544</v>
      </c>
      <c r="K172" s="73">
        <f t="shared" si="33"/>
        <v>64213506.885101348</v>
      </c>
      <c r="L172" s="73">
        <f t="shared" si="34"/>
        <v>63429700.600321189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20739361.962044794</v>
      </c>
      <c r="Q172" s="73">
        <f>P172/SUMIFS(FinParameters!$H$8:$H$39,FinParameters!$B$8:$B$39,Financials!$E172,FinParameters!$C$8:$C$39,Financials!$F172)</f>
        <v>11088109.819335708</v>
      </c>
      <c r="R172" s="73">
        <f t="shared" si="47"/>
        <v>-32846889.2623524</v>
      </c>
      <c r="S172" s="12">
        <f t="shared" si="36"/>
        <v>-0.61297232987624251</v>
      </c>
      <c r="T172" s="115">
        <f t="shared" si="37"/>
        <v>37584429.9425878</v>
      </c>
      <c r="U172" s="73">
        <f>T172/SUMIFS(FinParameters!$L$8:$L$39,FinParameters!$B$8:$B$39,Financials!$E172,FinParameters!$C$8:$C$39,Financials!$F172)</f>
        <v>32408936.148405608</v>
      </c>
      <c r="V172" s="73">
        <f t="shared" si="38"/>
        <v>32408936.148405608</v>
      </c>
      <c r="W172" s="12"/>
      <c r="X172" s="73">
        <f t="shared" si="39"/>
        <v>58323791.904632598</v>
      </c>
      <c r="Y172" s="73">
        <f t="shared" si="40"/>
        <v>43497045.967741318</v>
      </c>
      <c r="Z172" s="73">
        <f t="shared" si="40"/>
        <v>-437953.11394679174</v>
      </c>
      <c r="AA172" s="12">
        <f t="shared" si="41"/>
        <v>-8.172863447991988E-3</v>
      </c>
      <c r="AB172" s="115">
        <f t="shared" si="42"/>
        <v>-783806.28478015529</v>
      </c>
      <c r="AC172" s="73">
        <f>AB172/SUMIFS(FinParameters!$L$8:$L$39,FinParameters!$B$8:$B$39,Financials!$E172,FinParameters!$C$8:$C$39,Financials!$F172)</f>
        <v>-675873.70288607467</v>
      </c>
      <c r="AD172" s="73">
        <f t="shared" si="43"/>
        <v>-675873.70288607467</v>
      </c>
      <c r="AE172" s="12"/>
      <c r="AF172" s="73">
        <f t="shared" si="44"/>
        <v>57539985.619852446</v>
      </c>
      <c r="AG172" s="73">
        <f t="shared" si="45"/>
        <v>42821172.264855243</v>
      </c>
      <c r="AH172" s="73">
        <f t="shared" si="45"/>
        <v>-1113826.8168328665</v>
      </c>
      <c r="AI172" s="12">
        <f t="shared" si="46"/>
        <v>-2.0785682733591826E-2</v>
      </c>
      <c r="AL172" s="73">
        <f>Summary!G172</f>
        <v>2428579.257770156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-171686.45375755266</v>
      </c>
      <c r="AN172" s="20">
        <f>Summary!I172</f>
        <v>6112363.8728145165</v>
      </c>
      <c r="AP172" s="12">
        <v>1</v>
      </c>
    </row>
    <row r="173" spans="1:42" x14ac:dyDescent="0.3">
      <c r="A173">
        <v>169</v>
      </c>
      <c r="B173" t="str">
        <f>Summary!B173</f>
        <v>Yallourn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148690072.06278765</v>
      </c>
      <c r="H173" s="73">
        <f>SUMIFS(AM$5:AM173,$F$5:$F173,$F173,$D$5:$D173,$D173)</f>
        <v>-110710118.49975416</v>
      </c>
      <c r="I173" s="20">
        <f>SUMIFS(AN$5:AN173,$F$5:$F173,$F173,$D$5:$D173,$D173)</f>
        <v>64323272.993183956</v>
      </c>
      <c r="J173" s="73">
        <f t="shared" si="32"/>
        <v>64323272.993183956</v>
      </c>
      <c r="K173" s="73">
        <f t="shared" si="33"/>
        <v>213013345.05597162</v>
      </c>
      <c r="L173" s="73">
        <f t="shared" si="34"/>
        <v>102303226.55621745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57437565.138203487</v>
      </c>
      <c r="Q173" s="73">
        <f>P173/SUMIFS(FinParameters!$H$8:$H$39,FinParameters!$B$8:$B$39,Financials!$E173,FinParameters!$C$8:$C$39,Financials!$F173)</f>
        <v>27665286.349904086</v>
      </c>
      <c r="R173" s="73">
        <f t="shared" si="47"/>
        <v>63529.767584599555</v>
      </c>
      <c r="S173" s="12">
        <f t="shared" si="36"/>
        <v>1.1072912542096176E-3</v>
      </c>
      <c r="T173" s="115">
        <f t="shared" si="37"/>
        <v>148690072.06278765</v>
      </c>
      <c r="U173" s="73">
        <f>T173/SUMIFS(FinParameters!$L$8:$L$39,FinParameters!$B$8:$B$39,Financials!$E173,FinParameters!$C$8:$C$39,Financials!$F173)</f>
        <v>125087788.42847161</v>
      </c>
      <c r="V173" s="73">
        <f t="shared" si="38"/>
        <v>125087788.42847161</v>
      </c>
      <c r="W173" s="12"/>
      <c r="X173" s="73">
        <f t="shared" si="39"/>
        <v>206127637.20099115</v>
      </c>
      <c r="Y173" s="73">
        <f t="shared" si="40"/>
        <v>152753074.77837569</v>
      </c>
      <c r="Z173" s="73">
        <f t="shared" si="40"/>
        <v>125151318.19605622</v>
      </c>
      <c r="AA173" s="12">
        <f t="shared" si="41"/>
        <v>2.1813232656133845</v>
      </c>
      <c r="AB173" s="115">
        <f t="shared" si="42"/>
        <v>-110710118.49975416</v>
      </c>
      <c r="AC173" s="73">
        <f>AB173/SUMIFS(FinParameters!$L$8:$L$39,FinParameters!$B$8:$B$39,Financials!$E173,FinParameters!$C$8:$C$39,Financials!$F173)</f>
        <v>-93136573.865808889</v>
      </c>
      <c r="AD173" s="73">
        <f t="shared" si="43"/>
        <v>-93136573.865808889</v>
      </c>
      <c r="AE173" s="12"/>
      <c r="AF173" s="73">
        <f t="shared" si="44"/>
        <v>95417518.701236993</v>
      </c>
      <c r="AG173" s="73">
        <f t="shared" si="45"/>
        <v>59616500.912566796</v>
      </c>
      <c r="AH173" s="73">
        <f t="shared" si="45"/>
        <v>32014744.330247328</v>
      </c>
      <c r="AI173" s="12">
        <f t="shared" si="46"/>
        <v>0.5580005680869714</v>
      </c>
      <c r="AL173" s="73">
        <f>Summary!G173</f>
        <v>21561224.723636165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-23881837.907561772</v>
      </c>
      <c r="AN173" s="20">
        <f>Summary!I173</f>
        <v>13262597.283230044</v>
      </c>
      <c r="AP173" s="12">
        <v>1</v>
      </c>
    </row>
    <row r="174" spans="1:42" x14ac:dyDescent="0.3">
      <c r="A174">
        <v>170</v>
      </c>
      <c r="B174" t="str">
        <f>Summary!B174</f>
        <v>Yallourn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95275917.567759112</v>
      </c>
      <c r="H174" s="73">
        <f>SUMIFS(AM$5:AM174,$F$5:$F174,$F174,$D$5:$D174,$D174)</f>
        <v>-46003996.823929124</v>
      </c>
      <c r="I174" s="20">
        <f>SUMIFS(AN$5:AN174,$F$5:$F174,$F174,$D$5:$D174,$D174)</f>
        <v>46688113.852553755</v>
      </c>
      <c r="J174" s="73">
        <f t="shared" si="32"/>
        <v>46688113.852553755</v>
      </c>
      <c r="K174" s="73">
        <f t="shared" si="33"/>
        <v>141964031.42031288</v>
      </c>
      <c r="L174" s="73">
        <f t="shared" si="34"/>
        <v>95960034.59638375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39802405.997573286</v>
      </c>
      <c r="Q174" s="73">
        <f>P174/SUMIFS(FinParameters!$H$8:$H$39,FinParameters!$B$8:$B$39,Financials!$E174,FinParameters!$C$8:$C$39,Financials!$F174)</f>
        <v>19171163.622421723</v>
      </c>
      <c r="R174" s="73">
        <f t="shared" si="47"/>
        <v>-17571629.373045601</v>
      </c>
      <c r="S174" s="12">
        <f t="shared" si="36"/>
        <v>-0.30626448461465539</v>
      </c>
      <c r="T174" s="115">
        <f t="shared" si="37"/>
        <v>95275917.567759112</v>
      </c>
      <c r="U174" s="73">
        <f>T174/SUMIFS(FinParameters!$L$8:$L$39,FinParameters!$B$8:$B$39,Financials!$E174,FinParameters!$C$8:$C$39,Financials!$F174)</f>
        <v>80152317.190429345</v>
      </c>
      <c r="V174" s="73">
        <f t="shared" si="38"/>
        <v>80152317.190429345</v>
      </c>
      <c r="W174" s="12"/>
      <c r="X174" s="73">
        <f t="shared" si="39"/>
        <v>135078323.56533241</v>
      </c>
      <c r="Y174" s="73">
        <f t="shared" si="40"/>
        <v>99323480.812851071</v>
      </c>
      <c r="Z174" s="73">
        <f t="shared" si="40"/>
        <v>62580687.817383744</v>
      </c>
      <c r="AA174" s="12">
        <f t="shared" si="41"/>
        <v>1.0907492808050099</v>
      </c>
      <c r="AB174" s="115">
        <f t="shared" si="42"/>
        <v>-46003996.823929124</v>
      </c>
      <c r="AC174" s="73">
        <f>AB174/SUMIFS(FinParameters!$L$8:$L$39,FinParameters!$B$8:$B$39,Financials!$E174,FinParameters!$C$8:$C$39,Financials!$F174)</f>
        <v>-38701563.20285961</v>
      </c>
      <c r="AD174" s="73">
        <f t="shared" si="43"/>
        <v>-38701563.20285961</v>
      </c>
      <c r="AE174" s="12"/>
      <c r="AF174" s="73">
        <f t="shared" si="44"/>
        <v>89074326.741403282</v>
      </c>
      <c r="AG174" s="73">
        <f t="shared" si="45"/>
        <v>60621917.609991461</v>
      </c>
      <c r="AH174" s="73">
        <f t="shared" si="45"/>
        <v>23879124.614524134</v>
      </c>
      <c r="AI174" s="12">
        <f t="shared" si="46"/>
        <v>0.41620089052952652</v>
      </c>
      <c r="AL174" s="73">
        <f>Summary!G174</f>
        <v>11967219.208078902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-9468149.9503015634</v>
      </c>
      <c r="AN174" s="20">
        <f>Summary!I174</f>
        <v>9553181.877150543</v>
      </c>
      <c r="AP174" s="12">
        <v>1</v>
      </c>
    </row>
    <row r="175" spans="1:42" x14ac:dyDescent="0.3">
      <c r="A175">
        <v>171</v>
      </c>
      <c r="B175" t="str">
        <f>Summary!B175</f>
        <v>Yallourn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60992160.447748303</v>
      </c>
      <c r="H175" s="73">
        <f>SUMIFS(AM$5:AM175,$F$5:$F175,$F175,$D$5:$D175,$D175)</f>
        <v>-18594566.107279956</v>
      </c>
      <c r="I175" s="20">
        <f>SUMIFS(AN$5:AN175,$F$5:$F175,$F175,$D$5:$D175,$D175)</f>
        <v>38533022.215952188</v>
      </c>
      <c r="J175" s="73">
        <f t="shared" si="32"/>
        <v>38533022.215952188</v>
      </c>
      <c r="K175" s="73">
        <f t="shared" si="33"/>
        <v>99525182.663700491</v>
      </c>
      <c r="L175" s="73">
        <f t="shared" si="34"/>
        <v>80930616.556420535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31647314.360971719</v>
      </c>
      <c r="Q175" s="73">
        <f>P175/SUMIFS(FinParameters!$H$8:$H$39,FinParameters!$B$8:$B$39,Financials!$E175,FinParameters!$C$8:$C$39,Financials!$F175)</f>
        <v>15243195.144067332</v>
      </c>
      <c r="R175" s="73">
        <f t="shared" si="47"/>
        <v>-25726721.009647168</v>
      </c>
      <c r="S175" s="12">
        <f t="shared" si="36"/>
        <v>-0.44840354776268299</v>
      </c>
      <c r="T175" s="115">
        <f t="shared" si="37"/>
        <v>60992160.447748303</v>
      </c>
      <c r="U175" s="73">
        <f>T175/SUMIFS(FinParameters!$L$8:$L$39,FinParameters!$B$8:$B$39,Financials!$E175,FinParameters!$C$8:$C$39,Financials!$F175)</f>
        <v>51310584.197320603</v>
      </c>
      <c r="V175" s="73">
        <f t="shared" si="38"/>
        <v>51310584.197320603</v>
      </c>
      <c r="W175" s="12"/>
      <c r="X175" s="73">
        <f t="shared" si="39"/>
        <v>92639474.808720022</v>
      </c>
      <c r="Y175" s="73">
        <f t="shared" si="40"/>
        <v>66553779.341387935</v>
      </c>
      <c r="Z175" s="73">
        <f t="shared" si="40"/>
        <v>25583863.187673435</v>
      </c>
      <c r="AA175" s="12">
        <f t="shared" si="41"/>
        <v>0.44591360922078133</v>
      </c>
      <c r="AB175" s="115">
        <f t="shared" si="42"/>
        <v>-18594566.107279956</v>
      </c>
      <c r="AC175" s="73">
        <f>AB175/SUMIFS(FinParameters!$L$8:$L$39,FinParameters!$B$8:$B$39,Financials!$E175,FinParameters!$C$8:$C$39,Financials!$F175)</f>
        <v>-15642962.027515052</v>
      </c>
      <c r="AD175" s="73">
        <f t="shared" si="43"/>
        <v>-15642962.027515052</v>
      </c>
      <c r="AE175" s="12"/>
      <c r="AF175" s="73">
        <f t="shared" si="44"/>
        <v>74044908.701440066</v>
      </c>
      <c r="AG175" s="73">
        <f t="shared" si="45"/>
        <v>50910817.313872881</v>
      </c>
      <c r="AH175" s="73">
        <f t="shared" si="45"/>
        <v>9940901.1601583827</v>
      </c>
      <c r="AI175" s="12">
        <f t="shared" si="46"/>
        <v>0.17326480691035889</v>
      </c>
      <c r="AL175" s="73">
        <f>Summary!G175</f>
        <v>6718325.7532292493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-3826528.68764921</v>
      </c>
      <c r="AN175" s="20">
        <f>Summary!I175</f>
        <v>7985830.9259286122</v>
      </c>
      <c r="AP175" s="12">
        <v>1</v>
      </c>
    </row>
    <row r="176" spans="1:42" x14ac:dyDescent="0.3">
      <c r="A176">
        <v>172</v>
      </c>
      <c r="B176" t="str">
        <f>Summary!B176</f>
        <v>Yallourn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36070652.603821658</v>
      </c>
      <c r="H176" s="73">
        <f>SUMIFS(AM$5:AM176,$F$5:$F176,$F176,$D$5:$D176,$D176)</f>
        <v>132.2012905736571</v>
      </c>
      <c r="I176" s="20">
        <f>SUMIFS(AN$5:AN176,$F$5:$F176,$F176,$D$5:$D176,$D176)</f>
        <v>33074489.869200908</v>
      </c>
      <c r="J176" s="73">
        <f t="shared" si="32"/>
        <v>33074489.869200908</v>
      </c>
      <c r="K176" s="73">
        <f t="shared" si="33"/>
        <v>69145142.473022565</v>
      </c>
      <c r="L176" s="73">
        <f t="shared" si="34"/>
        <v>69145274.674313128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26188782.014220439</v>
      </c>
      <c r="Q176" s="73">
        <f>P176/SUMIFS(FinParameters!$H$8:$H$39,FinParameters!$B$8:$B$39,Financials!$E176,FinParameters!$C$8:$C$39,Financials!$F176)</f>
        <v>12614047.128135065</v>
      </c>
      <c r="R176" s="73">
        <f t="shared" si="47"/>
        <v>-31185253.356398448</v>
      </c>
      <c r="S176" s="12">
        <f t="shared" si="36"/>
        <v>-0.54354296599413232</v>
      </c>
      <c r="T176" s="115">
        <f t="shared" si="37"/>
        <v>36070652.603821658</v>
      </c>
      <c r="U176" s="73">
        <f>T176/SUMIFS(FinParameters!$L$8:$L$39,FinParameters!$B$8:$B$39,Financials!$E176,FinParameters!$C$8:$C$39,Financials!$F176)</f>
        <v>30344986.042366374</v>
      </c>
      <c r="V176" s="73">
        <f t="shared" si="38"/>
        <v>30344986.042366374</v>
      </c>
      <c r="W176" s="12"/>
      <c r="X176" s="73">
        <f t="shared" si="39"/>
        <v>62259434.618042096</v>
      </c>
      <c r="Y176" s="73">
        <f t="shared" si="40"/>
        <v>42959033.170501441</v>
      </c>
      <c r="Z176" s="73">
        <f t="shared" si="40"/>
        <v>-840267.31403207406</v>
      </c>
      <c r="AA176" s="12">
        <f t="shared" si="41"/>
        <v>-1.4645428173287825E-2</v>
      </c>
      <c r="AB176" s="115">
        <f t="shared" si="42"/>
        <v>132.2012905736571</v>
      </c>
      <c r="AC176" s="73">
        <f>AB176/SUMIFS(FinParameters!$L$8:$L$39,FinParameters!$B$8:$B$39,Financials!$E176,FinParameters!$C$8:$C$39,Financials!$F176)</f>
        <v>111.21634979277906</v>
      </c>
      <c r="AD176" s="73">
        <f t="shared" si="43"/>
        <v>111.21634979277906</v>
      </c>
      <c r="AE176" s="12"/>
      <c r="AF176" s="73">
        <f t="shared" si="44"/>
        <v>62259566.819332667</v>
      </c>
      <c r="AG176" s="73">
        <f t="shared" si="45"/>
        <v>42959144.386851236</v>
      </c>
      <c r="AH176" s="73">
        <f t="shared" si="45"/>
        <v>-840156.09768228128</v>
      </c>
      <c r="AI176" s="12">
        <f t="shared" si="46"/>
        <v>-1.4643489729371961E-2</v>
      </c>
      <c r="AL176" s="73">
        <f>Summary!G176</f>
        <v>3211816.0799452071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-3.1121771826292388E-9</v>
      </c>
      <c r="AN176" s="20">
        <f>Summary!I176</f>
        <v>6852886.6146078799</v>
      </c>
      <c r="AP176" s="12">
        <v>1</v>
      </c>
    </row>
    <row r="177" spans="1:42" x14ac:dyDescent="0.3">
      <c r="A177">
        <v>173</v>
      </c>
      <c r="B177" t="str">
        <f>Summary!B177</f>
        <v>Yallourn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19652155.608387742</v>
      </c>
      <c r="H177" s="73">
        <f>SUMIFS(AM$5:AM177,$F$5:$F177,$F177,$D$5:$D177,$D177)</f>
        <v>17512186.250119906</v>
      </c>
      <c r="I177" s="20">
        <f>SUMIFS(AN$5:AN177,$F$5:$F177,$F177,$D$5:$D177,$D177)</f>
        <v>27964015.381845266</v>
      </c>
      <c r="J177" s="73">
        <f t="shared" si="32"/>
        <v>27964015.381845266</v>
      </c>
      <c r="K177" s="73">
        <f t="shared" si="33"/>
        <v>47616170.990233004</v>
      </c>
      <c r="L177" s="73">
        <f t="shared" si="34"/>
        <v>65128357.240352914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21078307.526864797</v>
      </c>
      <c r="Q177" s="73">
        <f>P177/SUMIFS(FinParameters!$H$8:$H$39,FinParameters!$B$8:$B$39,Financials!$E177,FinParameters!$C$8:$C$39,Financials!$F177)</f>
        <v>10152544.107657354</v>
      </c>
      <c r="R177" s="73">
        <f t="shared" si="47"/>
        <v>-36295727.84375409</v>
      </c>
      <c r="S177" s="12">
        <f t="shared" si="36"/>
        <v>-0.63261591431201736</v>
      </c>
      <c r="T177" s="115">
        <f t="shared" si="37"/>
        <v>19652155.608387742</v>
      </c>
      <c r="U177" s="73">
        <f>T177/SUMIFS(FinParameters!$L$8:$L$39,FinParameters!$B$8:$B$39,Financials!$E177,FinParameters!$C$8:$C$39,Financials!$F177)</f>
        <v>16532675.30778625</v>
      </c>
      <c r="V177" s="73">
        <f t="shared" si="38"/>
        <v>16532675.30778625</v>
      </c>
      <c r="W177" s="12"/>
      <c r="X177" s="73">
        <f t="shared" si="39"/>
        <v>40730463.135252535</v>
      </c>
      <c r="Y177" s="73">
        <f t="shared" si="40"/>
        <v>26685219.415443607</v>
      </c>
      <c r="Z177" s="73">
        <f t="shared" si="40"/>
        <v>-19763052.535967842</v>
      </c>
      <c r="AA177" s="12">
        <f t="shared" si="41"/>
        <v>-0.34445986600566808</v>
      </c>
      <c r="AB177" s="115">
        <f t="shared" si="42"/>
        <v>17512186.250119906</v>
      </c>
      <c r="AC177" s="73">
        <f>AB177/SUMIFS(FinParameters!$L$8:$L$39,FinParameters!$B$8:$B$39,Financials!$E177,FinParameters!$C$8:$C$39,Financials!$F177)</f>
        <v>14732393.482531745</v>
      </c>
      <c r="AD177" s="73">
        <f t="shared" si="43"/>
        <v>14732393.482531745</v>
      </c>
      <c r="AE177" s="12"/>
      <c r="AF177" s="73">
        <f t="shared" si="44"/>
        <v>58242649.385372445</v>
      </c>
      <c r="AG177" s="73">
        <f t="shared" si="45"/>
        <v>41417612.897975355</v>
      </c>
      <c r="AH177" s="73">
        <f t="shared" si="45"/>
        <v>-5030659.0534360968</v>
      </c>
      <c r="AI177" s="12">
        <f t="shared" si="46"/>
        <v>-8.7681806255034411E-2</v>
      </c>
      <c r="AL177" s="73">
        <f>Summary!G177</f>
        <v>576391.25634290406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3691712.5440679365</v>
      </c>
      <c r="AN177" s="20">
        <f>Summary!I177</f>
        <v>5731355.7835149709</v>
      </c>
      <c r="AP177" s="12">
        <v>1</v>
      </c>
    </row>
    <row r="178" spans="1:42" x14ac:dyDescent="0.3">
      <c r="A178">
        <v>174</v>
      </c>
      <c r="B178" t="str">
        <f>Summary!B178</f>
        <v>Yallourn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1047252.0324133071</v>
      </c>
      <c r="H178" s="73">
        <f>SUMIFS(AM$5:AM178,$F$5:$F178,$F178,$D$5:$D178,$D178)</f>
        <v>41027100.272764809</v>
      </c>
      <c r="I178" s="20">
        <f>SUMIFS(AN$5:AN178,$F$5:$F178,$F178,$D$5:$D178,$D178)</f>
        <v>21915626.600897737</v>
      </c>
      <c r="J178" s="73">
        <f t="shared" si="32"/>
        <v>21915626.600897737</v>
      </c>
      <c r="K178" s="73">
        <f t="shared" si="33"/>
        <v>22962878.633311044</v>
      </c>
      <c r="L178" s="73">
        <f t="shared" si="34"/>
        <v>63989978.90607585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15029918.745917268</v>
      </c>
      <c r="Q178" s="73">
        <f>P178/SUMIFS(FinParameters!$H$8:$H$39,FinParameters!$B$8:$B$39,Financials!$E178,FinParameters!$C$8:$C$39,Financials!$F178)</f>
        <v>7239286.778976405</v>
      </c>
      <c r="R178" s="73">
        <f t="shared" si="47"/>
        <v>-42344116.624701619</v>
      </c>
      <c r="S178" s="12">
        <f t="shared" si="36"/>
        <v>-0.7380362275578396</v>
      </c>
      <c r="T178" s="115">
        <f t="shared" si="37"/>
        <v>1047252.0324133071</v>
      </c>
      <c r="U178" s="73">
        <f>T178/SUMIFS(FinParameters!$L$8:$L$39,FinParameters!$B$8:$B$39,Financials!$E178,FinParameters!$C$8:$C$39,Financials!$F178)</f>
        <v>881016.72723976942</v>
      </c>
      <c r="V178" s="73">
        <f t="shared" si="38"/>
        <v>881016.72723976942</v>
      </c>
      <c r="W178" s="12"/>
      <c r="X178" s="73">
        <f t="shared" si="39"/>
        <v>16077170.778330576</v>
      </c>
      <c r="Y178" s="73">
        <f t="shared" si="40"/>
        <v>8120303.506216174</v>
      </c>
      <c r="Z178" s="73">
        <f t="shared" si="40"/>
        <v>-41463099.897461846</v>
      </c>
      <c r="AA178" s="12">
        <f t="shared" si="41"/>
        <v>-0.72268055801936859</v>
      </c>
      <c r="AB178" s="115">
        <f t="shared" si="42"/>
        <v>41027100.272764809</v>
      </c>
      <c r="AC178" s="73">
        <f>AB178/SUMIFS(FinParameters!$L$8:$L$39,FinParameters!$B$8:$B$39,Financials!$E178,FinParameters!$C$8:$C$39,Financials!$F178)</f>
        <v>34514673.1557585</v>
      </c>
      <c r="AD178" s="73">
        <f t="shared" si="43"/>
        <v>34514673.1557585</v>
      </c>
      <c r="AE178" s="12"/>
      <c r="AF178" s="73">
        <f t="shared" si="44"/>
        <v>57104271.051095381</v>
      </c>
      <c r="AG178" s="73">
        <f t="shared" si="45"/>
        <v>42634976.661974676</v>
      </c>
      <c r="AH178" s="73">
        <f t="shared" si="45"/>
        <v>-6948426.7417033464</v>
      </c>
      <c r="AI178" s="12">
        <f t="shared" si="46"/>
        <v>-0.1211075131253818</v>
      </c>
      <c r="AL178" s="73">
        <f>Summary!G178</f>
        <v>-2193931.3492144002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8441171.4529531803</v>
      </c>
      <c r="AN178" s="20">
        <f>Summary!I178</f>
        <v>4405354.1234353324</v>
      </c>
      <c r="AP178" s="12">
        <v>1</v>
      </c>
    </row>
    <row r="179" spans="1:42" x14ac:dyDescent="0.3">
      <c r="A179">
        <v>175</v>
      </c>
      <c r="B179" t="str">
        <f>Summary!B179</f>
        <v>Yallourn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-26934568.240374625</v>
      </c>
      <c r="H179" s="73">
        <f>SUMIFS(AM$5:AM179,$F$5:$F179,$F179,$D$5:$D179,$D179)</f>
        <v>90766302.586938858</v>
      </c>
      <c r="I179" s="20">
        <f>SUMIFS(AN$5:AN179,$F$5:$F179,$F179,$D$5:$D179,$D179)</f>
        <v>12135803.868042372</v>
      </c>
      <c r="J179" s="73">
        <f t="shared" si="32"/>
        <v>12135803.868042372</v>
      </c>
      <c r="K179" s="73">
        <f t="shared" si="33"/>
        <v>-14798764.372332253</v>
      </c>
      <c r="L179" s="73">
        <f t="shared" si="34"/>
        <v>75967538.214606613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5250096.0130619034</v>
      </c>
      <c r="Q179" s="73">
        <f>P179/SUMIFS(FinParameters!$H$8:$H$39,FinParameters!$B$8:$B$39,Financials!$E179,FinParameters!$C$8:$C$39,Financials!$F179)</f>
        <v>2528752.9026755379</v>
      </c>
      <c r="R179" s="73">
        <f t="shared" si="47"/>
        <v>-52123939.357556976</v>
      </c>
      <c r="S179" s="12">
        <f t="shared" si="36"/>
        <v>-0.90849352012373052</v>
      </c>
      <c r="T179" s="115">
        <f t="shared" si="37"/>
        <v>-26934568.240374625</v>
      </c>
      <c r="U179" s="73">
        <f>T179/SUMIFS(FinParameters!$L$8:$L$39,FinParameters!$B$8:$B$39,Financials!$E179,FinParameters!$C$8:$C$39,Financials!$F179)</f>
        <v>-22659115.882609159</v>
      </c>
      <c r="V179" s="73">
        <f t="shared" si="38"/>
        <v>-22659115.882609159</v>
      </c>
      <c r="W179" s="12"/>
      <c r="X179" s="73">
        <f t="shared" si="39"/>
        <v>-21684472.227312721</v>
      </c>
      <c r="Y179" s="73">
        <f t="shared" si="40"/>
        <v>-20130362.979933619</v>
      </c>
      <c r="Z179" s="73">
        <f t="shared" si="40"/>
        <v>-74783055.240166128</v>
      </c>
      <c r="AA179" s="12">
        <f t="shared" si="41"/>
        <v>-1.3034302843976417</v>
      </c>
      <c r="AB179" s="115">
        <f t="shared" si="42"/>
        <v>90766302.586938858</v>
      </c>
      <c r="AC179" s="73">
        <f>AB179/SUMIFS(FinParameters!$L$8:$L$39,FinParameters!$B$8:$B$39,Financials!$E179,FinParameters!$C$8:$C$39,Financials!$F179)</f>
        <v>76358534.883453891</v>
      </c>
      <c r="AD179" s="73">
        <f t="shared" si="43"/>
        <v>76358534.883453891</v>
      </c>
      <c r="AE179" s="12"/>
      <c r="AF179" s="73">
        <f t="shared" si="44"/>
        <v>69081830.359626144</v>
      </c>
      <c r="AG179" s="73">
        <f t="shared" si="45"/>
        <v>56228171.903520271</v>
      </c>
      <c r="AH179" s="73">
        <f t="shared" si="45"/>
        <v>1575479.643287763</v>
      </c>
      <c r="AI179" s="12">
        <f t="shared" si="46"/>
        <v>2.7459801861776705E-2</v>
      </c>
      <c r="AL179" s="73">
        <f>Summary!G179</f>
        <v>-6936547.7868852317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20449389.295921519</v>
      </c>
      <c r="AN179" s="20">
        <f>Summary!I179</f>
        <v>2590488.6503812261</v>
      </c>
      <c r="AP179" s="12">
        <v>1</v>
      </c>
    </row>
    <row r="180" spans="1:42" x14ac:dyDescent="0.3">
      <c r="A180">
        <v>176</v>
      </c>
      <c r="B180" t="str">
        <f>Summary!B180</f>
        <v>Yallourn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41444227.283441879</v>
      </c>
      <c r="H180" s="73">
        <f>SUMIFS(AM$5:AM180,$F$5:$F180,$F180,$D$5:$D180,$D180)</f>
        <v>-979022.51393510168</v>
      </c>
      <c r="I180" s="20">
        <f>SUMIFS(AN$5:AN180,$F$5:$F180,$F180,$D$5:$D180,$D180)</f>
        <v>33526340.99212395</v>
      </c>
      <c r="J180" s="73">
        <f t="shared" si="32"/>
        <v>33526340.99212395</v>
      </c>
      <c r="K180" s="73">
        <f t="shared" si="33"/>
        <v>74970568.275565833</v>
      </c>
      <c r="L180" s="73">
        <f t="shared" si="34"/>
        <v>73991545.761630729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26640633.137143482</v>
      </c>
      <c r="Q180" s="73">
        <f>P180/SUMIFS(FinParameters!$H$8:$H$39,FinParameters!$B$8:$B$39,Financials!$E180,FinParameters!$C$8:$C$39,Financials!$F180)</f>
        <v>12831685.021961402</v>
      </c>
      <c r="R180" s="73">
        <f t="shared" si="47"/>
        <v>-30733402.233475409</v>
      </c>
      <c r="S180" s="12">
        <f t="shared" si="36"/>
        <v>-0.535667432749796</v>
      </c>
      <c r="T180" s="115">
        <f t="shared" si="37"/>
        <v>41444227.283441879</v>
      </c>
      <c r="U180" s="73">
        <f>T180/SUMIFS(FinParameters!$L$8:$L$39,FinParameters!$B$8:$B$39,Financials!$E180,FinParameters!$C$8:$C$39,Financials!$F180)</f>
        <v>34865587.60845539</v>
      </c>
      <c r="V180" s="73">
        <f t="shared" si="38"/>
        <v>34865587.60845539</v>
      </c>
      <c r="W180" s="12"/>
      <c r="X180" s="73">
        <f t="shared" si="39"/>
        <v>68084860.420585364</v>
      </c>
      <c r="Y180" s="73">
        <f t="shared" si="40"/>
        <v>47697272.630416796</v>
      </c>
      <c r="Z180" s="73">
        <f t="shared" si="40"/>
        <v>4132185.3749799803</v>
      </c>
      <c r="AA180" s="12">
        <f t="shared" si="41"/>
        <v>7.2021871013382879E-2</v>
      </c>
      <c r="AB180" s="115">
        <f t="shared" si="42"/>
        <v>-979022.51393510168</v>
      </c>
      <c r="AC180" s="73">
        <f>AB180/SUMIFS(FinParameters!$L$8:$L$39,FinParameters!$B$8:$B$39,Financials!$E180,FinParameters!$C$8:$C$39,Financials!$F180)</f>
        <v>-823617.60533757345</v>
      </c>
      <c r="AD180" s="73">
        <f t="shared" si="43"/>
        <v>-823617.60533757345</v>
      </c>
      <c r="AE180" s="12"/>
      <c r="AF180" s="73">
        <f t="shared" si="44"/>
        <v>67105837.90665026</v>
      </c>
      <c r="AG180" s="73">
        <f t="shared" si="45"/>
        <v>46873655.025079221</v>
      </c>
      <c r="AH180" s="73">
        <f t="shared" si="45"/>
        <v>3308567.7696424071</v>
      </c>
      <c r="AI180" s="12">
        <f t="shared" si="46"/>
        <v>5.7666638720286302E-2</v>
      </c>
      <c r="AL180" s="73">
        <f>Summary!G180</f>
        <v>3859797.340854079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-195216.22915494634</v>
      </c>
      <c r="AN180" s="20">
        <f>Summary!I180</f>
        <v>6897264.0496104062</v>
      </c>
      <c r="AP180" s="12">
        <v>1</v>
      </c>
    </row>
    <row r="181" spans="1:42" x14ac:dyDescent="0.3">
      <c r="A181">
        <v>177</v>
      </c>
      <c r="B181" t="str">
        <f>Summary!B181</f>
        <v>Yallourn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168673005.46522546</v>
      </c>
      <c r="H181" s="73">
        <f>SUMIFS(AM$5:AM181,$F$5:$F181,$F181,$D$5:$D181,$D181)</f>
        <v>-130997094.86694753</v>
      </c>
      <c r="I181" s="20">
        <f>SUMIFS(AN$5:AN181,$F$5:$F181,$F181,$D$5:$D181,$D181)</f>
        <v>77591097.401491866</v>
      </c>
      <c r="J181" s="73">
        <f t="shared" si="32"/>
        <v>77591097.401491866</v>
      </c>
      <c r="K181" s="73">
        <f t="shared" si="33"/>
        <v>246264102.86671734</v>
      </c>
      <c r="L181" s="73">
        <f t="shared" si="34"/>
        <v>115267007.99976979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69699496.850136891</v>
      </c>
      <c r="Q181" s="73">
        <f>P181/SUMIFS(FinParameters!$H$8:$H$39,FinParameters!$B$8:$B$39,Financials!$E181,FinParameters!$C$8:$C$39,Financials!$F181)</f>
        <v>30244458.461914841</v>
      </c>
      <c r="R181" s="73">
        <f t="shared" si="47"/>
        <v>9344469.1272831857</v>
      </c>
      <c r="S181" s="12">
        <f t="shared" si="36"/>
        <v>0.1548250324760411</v>
      </c>
      <c r="T181" s="115">
        <f t="shared" si="37"/>
        <v>168673005.46522546</v>
      </c>
      <c r="U181" s="73">
        <f>T181/SUMIFS(FinParameters!$L$8:$L$39,FinParameters!$B$8:$B$39,Financials!$E181,FinParameters!$C$8:$C$39,Financials!$F181)</f>
        <v>138437790.82432172</v>
      </c>
      <c r="V181" s="73">
        <f t="shared" si="38"/>
        <v>138437790.82432172</v>
      </c>
      <c r="W181" s="12"/>
      <c r="X181" s="73">
        <f t="shared" si="39"/>
        <v>238372502.31536236</v>
      </c>
      <c r="Y181" s="73">
        <f t="shared" si="40"/>
        <v>168682249.28623655</v>
      </c>
      <c r="Z181" s="73">
        <f t="shared" si="40"/>
        <v>147782259.9516049</v>
      </c>
      <c r="AA181" s="12">
        <f t="shared" si="41"/>
        <v>2.4485492845800896</v>
      </c>
      <c r="AB181" s="115">
        <f t="shared" si="42"/>
        <v>-130997094.86694753</v>
      </c>
      <c r="AC181" s="73">
        <f>AB181/SUMIFS(FinParameters!$L$8:$L$39,FinParameters!$B$8:$B$39,Financials!$E181,FinParameters!$C$8:$C$39,Financials!$F181)</f>
        <v>-107515416.39852449</v>
      </c>
      <c r="AD181" s="73">
        <f t="shared" si="43"/>
        <v>-107515416.39852449</v>
      </c>
      <c r="AE181" s="12"/>
      <c r="AF181" s="73">
        <f t="shared" si="44"/>
        <v>107375407.44841483</v>
      </c>
      <c r="AG181" s="73">
        <f t="shared" si="45"/>
        <v>61166832.887712061</v>
      </c>
      <c r="AH181" s="73">
        <f t="shared" si="45"/>
        <v>40266843.55308041</v>
      </c>
      <c r="AI181" s="12">
        <f t="shared" si="46"/>
        <v>0.66716635005095337</v>
      </c>
      <c r="AL181" s="73">
        <f>Summary!G181</f>
        <v>19982933.40243781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-20286976.367193367</v>
      </c>
      <c r="AN181" s="20">
        <f>Summary!I181</f>
        <v>13267824.408307916</v>
      </c>
      <c r="AP181" s="12">
        <v>1</v>
      </c>
    </row>
    <row r="182" spans="1:42" x14ac:dyDescent="0.3">
      <c r="A182">
        <v>178</v>
      </c>
      <c r="B182" t="str">
        <f>Summary!B182</f>
        <v>Yallourn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107479593.52476293</v>
      </c>
      <c r="H182" s="73">
        <f>SUMIFS(AM$5:AM182,$F$5:$F182,$F182,$D$5:$D182,$D182)</f>
        <v>-55201840.232995011</v>
      </c>
      <c r="I182" s="20">
        <f>SUMIFS(AN$5:AN182,$F$5:$F182,$F182,$D$5:$D182,$D182)</f>
        <v>56715003.446244158</v>
      </c>
      <c r="J182" s="73">
        <f t="shared" si="32"/>
        <v>56715003.446244158</v>
      </c>
      <c r="K182" s="73">
        <f t="shared" si="33"/>
        <v>164194596.97100708</v>
      </c>
      <c r="L182" s="73">
        <f t="shared" si="34"/>
        <v>108992756.73801208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48823402.894889176</v>
      </c>
      <c r="Q182" s="73">
        <f>P182/SUMIFS(FinParameters!$H$8:$H$39,FinParameters!$B$8:$B$39,Financials!$E182,FinParameters!$C$8:$C$39,Financials!$F182)</f>
        <v>21185768.155525908</v>
      </c>
      <c r="R182" s="73">
        <f t="shared" si="47"/>
        <v>-11531624.827964529</v>
      </c>
      <c r="S182" s="12">
        <f t="shared" si="36"/>
        <v>-0.19106320157646167</v>
      </c>
      <c r="T182" s="115">
        <f t="shared" si="37"/>
        <v>107479593.52476293</v>
      </c>
      <c r="U182" s="73">
        <f>T182/SUMIFS(FinParameters!$L$8:$L$39,FinParameters!$B$8:$B$39,Financials!$E182,FinParameters!$C$8:$C$39,Financials!$F182)</f>
        <v>88213507.817834184</v>
      </c>
      <c r="V182" s="73">
        <f t="shared" si="38"/>
        <v>88213507.817834184</v>
      </c>
      <c r="W182" s="12"/>
      <c r="X182" s="73">
        <f t="shared" si="39"/>
        <v>156302996.4196521</v>
      </c>
      <c r="Y182" s="73">
        <f t="shared" si="40"/>
        <v>109399275.97336009</v>
      </c>
      <c r="Z182" s="73">
        <f t="shared" si="40"/>
        <v>76681882.989869654</v>
      </c>
      <c r="AA182" s="12">
        <f t="shared" si="41"/>
        <v>1.2705135907150567</v>
      </c>
      <c r="AB182" s="115">
        <f t="shared" si="42"/>
        <v>-55201840.232995011</v>
      </c>
      <c r="AC182" s="73">
        <f>AB182/SUMIFS(FinParameters!$L$8:$L$39,FinParameters!$B$8:$B$39,Financials!$E182,FinParameters!$C$8:$C$39,Financials!$F182)</f>
        <v>-45306721.073802829</v>
      </c>
      <c r="AD182" s="73">
        <f t="shared" si="43"/>
        <v>-45306721.073802829</v>
      </c>
      <c r="AE182" s="12"/>
      <c r="AF182" s="73">
        <f t="shared" si="44"/>
        <v>101101156.1866571</v>
      </c>
      <c r="AG182" s="73">
        <f t="shared" si="45"/>
        <v>64092554.899557263</v>
      </c>
      <c r="AH182" s="73">
        <f t="shared" si="45"/>
        <v>31375161.916066825</v>
      </c>
      <c r="AI182" s="12">
        <f t="shared" si="46"/>
        <v>0.51984338504721583</v>
      </c>
      <c r="AL182" s="73">
        <f>Summary!G182</f>
        <v>12203675.957003817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-9197843.4090658855</v>
      </c>
      <c r="AN182" s="20">
        <f>Summary!I182</f>
        <v>10026889.593690403</v>
      </c>
      <c r="AP182" s="12">
        <v>1</v>
      </c>
    </row>
    <row r="183" spans="1:42" x14ac:dyDescent="0.3">
      <c r="A183">
        <v>179</v>
      </c>
      <c r="B183" t="str">
        <f>Summary!B183</f>
        <v>Yallourn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68234530.181593508</v>
      </c>
      <c r="H183" s="73">
        <f>SUMIFS(AM$5:AM183,$F$5:$F183,$F183,$D$5:$D183,$D183)</f>
        <v>-22367088.457801607</v>
      </c>
      <c r="I183" s="20">
        <f>SUMIFS(AN$5:AN183,$F$5:$F183,$F183,$D$5:$D183,$D183)</f>
        <v>47085286.008318275</v>
      </c>
      <c r="J183" s="73">
        <f t="shared" si="32"/>
        <v>47085286.008318275</v>
      </c>
      <c r="K183" s="73">
        <f t="shared" si="33"/>
        <v>115319816.18991178</v>
      </c>
      <c r="L183" s="73">
        <f t="shared" si="34"/>
        <v>92952727.732110173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39193685.456963293</v>
      </c>
      <c r="Q183" s="73">
        <f>P183/SUMIFS(FinParameters!$H$8:$H$39,FinParameters!$B$8:$B$39,Financials!$E183,FinParameters!$C$8:$C$39,Financials!$F183)</f>
        <v>17007178.607346777</v>
      </c>
      <c r="R183" s="73">
        <f t="shared" si="47"/>
        <v>-21161342.265890412</v>
      </c>
      <c r="S183" s="12">
        <f t="shared" si="36"/>
        <v>-0.35061440718844328</v>
      </c>
      <c r="T183" s="115">
        <f t="shared" si="37"/>
        <v>68234530.181593508</v>
      </c>
      <c r="U183" s="73">
        <f>T183/SUMIFS(FinParameters!$L$8:$L$39,FinParameters!$B$8:$B$39,Financials!$E183,FinParameters!$C$8:$C$39,Financials!$F183)</f>
        <v>56003256.657585301</v>
      </c>
      <c r="V183" s="73">
        <f t="shared" si="38"/>
        <v>56003256.657585301</v>
      </c>
      <c r="W183" s="12"/>
      <c r="X183" s="73">
        <f t="shared" si="39"/>
        <v>107428215.63855681</v>
      </c>
      <c r="Y183" s="73">
        <f t="shared" si="40"/>
        <v>73010435.264932081</v>
      </c>
      <c r="Z183" s="73">
        <f t="shared" si="40"/>
        <v>34841914.391694888</v>
      </c>
      <c r="AA183" s="12">
        <f t="shared" si="41"/>
        <v>0.57728271705360912</v>
      </c>
      <c r="AB183" s="115">
        <f t="shared" si="42"/>
        <v>-22367088.457801607</v>
      </c>
      <c r="AC183" s="73">
        <f>AB183/SUMIFS(FinParameters!$L$8:$L$39,FinParameters!$B$8:$B$39,Financials!$E183,FinParameters!$C$8:$C$39,Financials!$F183)</f>
        <v>-18357711.150813758</v>
      </c>
      <c r="AD183" s="73">
        <f t="shared" si="43"/>
        <v>-18357711.150813758</v>
      </c>
      <c r="AE183" s="12"/>
      <c r="AF183" s="73">
        <f t="shared" si="44"/>
        <v>85061127.180755198</v>
      </c>
      <c r="AG183" s="73">
        <f t="shared" si="45"/>
        <v>54652724.114118323</v>
      </c>
      <c r="AH183" s="73">
        <f t="shared" si="45"/>
        <v>16484203.24088113</v>
      </c>
      <c r="AI183" s="12">
        <f t="shared" si="46"/>
        <v>0.27312063075466558</v>
      </c>
      <c r="AL183" s="73">
        <f>Summary!G183</f>
        <v>7242369.7338452069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-3772522.3505216502</v>
      </c>
      <c r="AN183" s="20">
        <f>Summary!I183</f>
        <v>8552263.7923660912</v>
      </c>
      <c r="AP183" s="12">
        <v>1</v>
      </c>
    </row>
    <row r="184" spans="1:42" x14ac:dyDescent="0.3">
      <c r="A184">
        <v>180</v>
      </c>
      <c r="B184" t="str">
        <f>Summary!B184</f>
        <v>Yallourn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39944808.611407518</v>
      </c>
      <c r="H184" s="73">
        <f>SUMIFS(AM$5:AM184,$F$5:$F184,$F184,$D$5:$D184,$D184)</f>
        <v>132.2012905736571</v>
      </c>
      <c r="I184" s="20">
        <f>SUMIFS(AN$5:AN184,$F$5:$F184,$F184,$D$5:$D184,$D184)</f>
        <v>40541356.872806862</v>
      </c>
      <c r="J184" s="73">
        <f t="shared" si="32"/>
        <v>40541356.872806862</v>
      </c>
      <c r="K184" s="73">
        <f t="shared" si="33"/>
        <v>80486165.48421438</v>
      </c>
      <c r="L184" s="73">
        <f t="shared" si="34"/>
        <v>80486297.685504943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32649756.32145188</v>
      </c>
      <c r="Q184" s="73">
        <f>P184/SUMIFS(FinParameters!$H$8:$H$39,FinParameters!$B$8:$B$39,Financials!$E184,FinParameters!$C$8:$C$39,Financials!$F184)</f>
        <v>14167594.365551773</v>
      </c>
      <c r="R184" s="73">
        <f t="shared" si="47"/>
        <v>-27705271.401401825</v>
      </c>
      <c r="S184" s="12">
        <f t="shared" si="36"/>
        <v>-0.45903833444700909</v>
      </c>
      <c r="T184" s="115">
        <f t="shared" si="37"/>
        <v>39944808.611407518</v>
      </c>
      <c r="U184" s="73">
        <f>T184/SUMIFS(FinParameters!$L$8:$L$39,FinParameters!$B$8:$B$39,Financials!$E184,FinParameters!$C$8:$C$39,Financials!$F184)</f>
        <v>32784564.68959799</v>
      </c>
      <c r="V184" s="73">
        <f t="shared" si="38"/>
        <v>32784564.68959799</v>
      </c>
      <c r="W184" s="12"/>
      <c r="X184" s="73">
        <f t="shared" si="39"/>
        <v>72594564.932859406</v>
      </c>
      <c r="Y184" s="73">
        <f t="shared" si="40"/>
        <v>46952159.055149764</v>
      </c>
      <c r="Z184" s="73">
        <f t="shared" si="40"/>
        <v>5079293.2881961651</v>
      </c>
      <c r="AA184" s="12">
        <f t="shared" si="41"/>
        <v>8.4156920804012283E-2</v>
      </c>
      <c r="AB184" s="115">
        <f t="shared" si="42"/>
        <v>132.2012905736571</v>
      </c>
      <c r="AC184" s="73">
        <f>AB184/SUMIFS(FinParameters!$L$8:$L$39,FinParameters!$B$8:$B$39,Financials!$E184,FinParameters!$C$8:$C$39,Financials!$F184)</f>
        <v>108.50375589539422</v>
      </c>
      <c r="AD184" s="73">
        <f t="shared" si="43"/>
        <v>108.50375589539422</v>
      </c>
      <c r="AE184" s="12"/>
      <c r="AF184" s="73">
        <f t="shared" si="44"/>
        <v>72594697.134149984</v>
      </c>
      <c r="AG184" s="73">
        <f t="shared" si="45"/>
        <v>46952267.558905661</v>
      </c>
      <c r="AH184" s="73">
        <f t="shared" si="45"/>
        <v>5079401.7919520605</v>
      </c>
      <c r="AI184" s="12">
        <f t="shared" si="46"/>
        <v>8.4158718562376236E-2</v>
      </c>
      <c r="AL184" s="73">
        <f>Summary!G184</f>
        <v>3874156.0075858594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0</v>
      </c>
      <c r="AN184" s="20">
        <f>Summary!I184</f>
        <v>7466867.0036059562</v>
      </c>
      <c r="AP184" s="12">
        <v>1</v>
      </c>
    </row>
    <row r="185" spans="1:42" x14ac:dyDescent="0.3">
      <c r="A185">
        <v>181</v>
      </c>
      <c r="B185" t="str">
        <f>Summary!B185</f>
        <v>Yallourn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20573924.600928377</v>
      </c>
      <c r="H185" s="73">
        <f>SUMIFS(AM$5:AM185,$F$5:$F185,$F185,$D$5:$D185,$D185)</f>
        <v>21210390.283996824</v>
      </c>
      <c r="I185" s="20">
        <f>SUMIFS(AN$5:AN185,$F$5:$F185,$F185,$D$5:$D185,$D185)</f>
        <v>34274181.117933407</v>
      </c>
      <c r="J185" s="73">
        <f t="shared" si="32"/>
        <v>34274181.117933407</v>
      </c>
      <c r="K185" s="73">
        <f t="shared" si="33"/>
        <v>54848105.718861789</v>
      </c>
      <c r="L185" s="73">
        <f t="shared" si="34"/>
        <v>76058496.002858609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26382580.566578425</v>
      </c>
      <c r="Q185" s="73">
        <f>P185/SUMIFS(FinParameters!$H$8:$H$39,FinParameters!$B$8:$B$39,Financials!$E185,FinParameters!$C$8:$C$39,Financials!$F185)</f>
        <v>11448100.74855563</v>
      </c>
      <c r="R185" s="73">
        <f t="shared" si="47"/>
        <v>-33972447.15627528</v>
      </c>
      <c r="S185" s="12">
        <f t="shared" si="36"/>
        <v>-0.56287683790444953</v>
      </c>
      <c r="T185" s="115">
        <f t="shared" si="37"/>
        <v>20573924.600928377</v>
      </c>
      <c r="U185" s="73">
        <f>T185/SUMIFS(FinParameters!$L$8:$L$39,FinParameters!$B$8:$B$39,Financials!$E185,FinParameters!$C$8:$C$39,Financials!$F185)</f>
        <v>16885978.064379077</v>
      </c>
      <c r="V185" s="73">
        <f t="shared" si="38"/>
        <v>16885978.064379077</v>
      </c>
      <c r="W185" s="12"/>
      <c r="X185" s="73">
        <f t="shared" si="39"/>
        <v>46956505.167506807</v>
      </c>
      <c r="Y185" s="73">
        <f t="shared" si="40"/>
        <v>28334078.812934708</v>
      </c>
      <c r="Z185" s="73">
        <f t="shared" si="40"/>
        <v>-17086469.091896202</v>
      </c>
      <c r="AA185" s="12">
        <f t="shared" si="41"/>
        <v>-0.28309934957458949</v>
      </c>
      <c r="AB185" s="115">
        <f t="shared" si="42"/>
        <v>21210390.283996824</v>
      </c>
      <c r="AC185" s="73">
        <f>AB185/SUMIFS(FinParameters!$L$8:$L$39,FinParameters!$B$8:$B$39,Financials!$E185,FinParameters!$C$8:$C$39,Financials!$F185)</f>
        <v>17408355.091197718</v>
      </c>
      <c r="AD185" s="73">
        <f t="shared" si="43"/>
        <v>17408355.091197718</v>
      </c>
      <c r="AE185" s="12"/>
      <c r="AF185" s="73">
        <f t="shared" si="44"/>
        <v>68166895.451503634</v>
      </c>
      <c r="AG185" s="73">
        <f t="shared" si="45"/>
        <v>45742433.904132426</v>
      </c>
      <c r="AH185" s="73">
        <f t="shared" si="45"/>
        <v>321885.99930151552</v>
      </c>
      <c r="AI185" s="12">
        <f t="shared" si="46"/>
        <v>5.3332093687305515E-3</v>
      </c>
      <c r="AL185" s="73">
        <f>Summary!G185</f>
        <v>921768.992540634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3698204.0338769197</v>
      </c>
      <c r="AN185" s="20">
        <f>Summary!I185</f>
        <v>6310165.7360881409</v>
      </c>
      <c r="AP185" s="12">
        <v>1</v>
      </c>
    </row>
    <row r="186" spans="1:42" x14ac:dyDescent="0.3">
      <c r="A186">
        <v>182</v>
      </c>
      <c r="B186" t="str">
        <f>Summary!B186</f>
        <v>Yallourn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-1387375.0074677011</v>
      </c>
      <c r="H186" s="73">
        <f>SUMIFS(AM$5:AM186,$F$5:$F186,$F186,$D$5:$D186,$D186)</f>
        <v>49442021.954508573</v>
      </c>
      <c r="I186" s="20">
        <f>SUMIFS(AN$5:AN186,$F$5:$F186,$F186,$D$5:$D186,$D186)</f>
        <v>26776657.282442696</v>
      </c>
      <c r="J186" s="73">
        <f t="shared" si="32"/>
        <v>26776657.282442696</v>
      </c>
      <c r="K186" s="73">
        <f t="shared" si="33"/>
        <v>25389282.274974994</v>
      </c>
      <c r="L186" s="73">
        <f t="shared" si="34"/>
        <v>74831304.229483575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18885056.731087714</v>
      </c>
      <c r="Q186" s="73">
        <f>P186/SUMIFS(FinParameters!$H$8:$H$39,FinParameters!$B$8:$B$39,Financials!$E186,FinParameters!$C$8:$C$39,Financials!$F186)</f>
        <v>8194726.4997102469</v>
      </c>
      <c r="R186" s="73">
        <f t="shared" si="47"/>
        <v>-41469970.991765991</v>
      </c>
      <c r="S186" s="12">
        <f t="shared" si="36"/>
        <v>-0.68710052097388397</v>
      </c>
      <c r="T186" s="115">
        <f t="shared" si="37"/>
        <v>-1387375.0074677011</v>
      </c>
      <c r="U186" s="73">
        <f>T186/SUMIFS(FinParameters!$L$8:$L$39,FinParameters!$B$8:$B$39,Financials!$E186,FinParameters!$C$8:$C$39,Financials!$F186)</f>
        <v>-1138683.2798109036</v>
      </c>
      <c r="V186" s="73">
        <f t="shared" si="38"/>
        <v>-1138683.2798109036</v>
      </c>
      <c r="W186" s="12"/>
      <c r="X186" s="73">
        <f t="shared" si="39"/>
        <v>17497681.723620012</v>
      </c>
      <c r="Y186" s="73">
        <f t="shared" si="40"/>
        <v>7056043.2198993433</v>
      </c>
      <c r="Z186" s="73">
        <f t="shared" si="40"/>
        <v>-42608654.271576896</v>
      </c>
      <c r="AA186" s="12">
        <f t="shared" si="41"/>
        <v>-0.70596694060407061</v>
      </c>
      <c r="AB186" s="115">
        <f t="shared" si="42"/>
        <v>49442021.954508573</v>
      </c>
      <c r="AC186" s="73">
        <f>AB186/SUMIFS(FinParameters!$L$8:$L$39,FinParameters!$B$8:$B$39,Financials!$E186,FinParameters!$C$8:$C$39,Financials!$F186)</f>
        <v>40579369.973228522</v>
      </c>
      <c r="AD186" s="73">
        <f t="shared" si="43"/>
        <v>40579369.973228522</v>
      </c>
      <c r="AE186" s="12"/>
      <c r="AF186" s="73">
        <f t="shared" si="44"/>
        <v>66939703.678128585</v>
      </c>
      <c r="AG186" s="73">
        <f t="shared" si="45"/>
        <v>47635413.193127863</v>
      </c>
      <c r="AH186" s="73">
        <f t="shared" si="45"/>
        <v>-2029284.2983483747</v>
      </c>
      <c r="AI186" s="12">
        <f t="shared" si="46"/>
        <v>-3.362245656926402E-2</v>
      </c>
      <c r="AL186" s="73">
        <f>Summary!G186</f>
        <v>-2434627.0398810082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8414921.6817437634</v>
      </c>
      <c r="AN186" s="20">
        <f>Summary!I186</f>
        <v>4861030.6815449586</v>
      </c>
      <c r="AP186" s="12">
        <v>1</v>
      </c>
    </row>
    <row r="187" spans="1:42" x14ac:dyDescent="0.3">
      <c r="A187">
        <v>183</v>
      </c>
      <c r="B187" t="str">
        <f>Summary!B187</f>
        <v>Yallourn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-32828296.792038031</v>
      </c>
      <c r="H187" s="73">
        <f>SUMIFS(AM$5:AM187,$F$5:$F187,$F187,$D$5:$D187,$D187)</f>
        <v>106464039.02470283</v>
      </c>
      <c r="I187" s="20">
        <f>SUMIFS(AN$5:AN187,$F$5:$F187,$F187,$D$5:$D187,$D187)</f>
        <v>15076950.793902241</v>
      </c>
      <c r="J187" s="73">
        <f t="shared" si="32"/>
        <v>15076950.793902241</v>
      </c>
      <c r="K187" s="73">
        <f t="shared" si="33"/>
        <v>-17751345.99813579</v>
      </c>
      <c r="L187" s="73">
        <f t="shared" si="34"/>
        <v>88712693.026567042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7185350.2425472606</v>
      </c>
      <c r="Q187" s="73">
        <f>P187/SUMIFS(FinParameters!$H$8:$H$39,FinParameters!$B$8:$B$39,Financials!$E187,FinParameters!$C$8:$C$39,Financials!$F187)</f>
        <v>3117913.8554226672</v>
      </c>
      <c r="R187" s="73">
        <f t="shared" si="47"/>
        <v>-53169677.480306447</v>
      </c>
      <c r="S187" s="12">
        <f t="shared" si="36"/>
        <v>-0.88094860505172967</v>
      </c>
      <c r="T187" s="115">
        <f t="shared" si="37"/>
        <v>-32828296.792038031</v>
      </c>
      <c r="U187" s="73">
        <f>T187/SUMIFS(FinParameters!$L$8:$L$39,FinParameters!$B$8:$B$39,Financials!$E187,FinParameters!$C$8:$C$39,Financials!$F187)</f>
        <v>-26943712.017699644</v>
      </c>
      <c r="V187" s="73">
        <f t="shared" si="38"/>
        <v>-26943712.017699644</v>
      </c>
      <c r="W187" s="12"/>
      <c r="X187" s="73">
        <f t="shared" si="39"/>
        <v>-25642946.549490772</v>
      </c>
      <c r="Y187" s="73">
        <f t="shared" si="40"/>
        <v>-23825798.162276976</v>
      </c>
      <c r="Z187" s="73">
        <f t="shared" si="40"/>
        <v>-80113389.498006091</v>
      </c>
      <c r="AA187" s="12">
        <f t="shared" si="41"/>
        <v>-1.3273689453989066</v>
      </c>
      <c r="AB187" s="115">
        <f t="shared" si="42"/>
        <v>106464039.02470283</v>
      </c>
      <c r="AC187" s="73">
        <f>AB187/SUMIFS(FinParameters!$L$8:$L$39,FinParameters!$B$8:$B$39,Financials!$E187,FinParameters!$C$8:$C$39,Financials!$F187)</f>
        <v>87379994.944436058</v>
      </c>
      <c r="AD187" s="73">
        <f t="shared" si="43"/>
        <v>87379994.944436058</v>
      </c>
      <c r="AE187" s="12"/>
      <c r="AF187" s="73">
        <f t="shared" si="44"/>
        <v>80821092.475212067</v>
      </c>
      <c r="AG187" s="73">
        <f t="shared" si="45"/>
        <v>63554196.782159083</v>
      </c>
      <c r="AH187" s="73">
        <f t="shared" si="45"/>
        <v>7266605.4464299679</v>
      </c>
      <c r="AI187" s="12">
        <f t="shared" si="46"/>
        <v>0.12039768219141145</v>
      </c>
      <c r="AL187" s="73">
        <f>Summary!G187</f>
        <v>-5893728.5516634053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15697736.43776397</v>
      </c>
      <c r="AN187" s="20">
        <f>Summary!I187</f>
        <v>2941146.9258598695</v>
      </c>
      <c r="AP187" s="12">
        <v>1</v>
      </c>
    </row>
    <row r="188" spans="1:42" x14ac:dyDescent="0.3">
      <c r="A188">
        <v>184</v>
      </c>
      <c r="B188" t="str">
        <f>Summary!B188</f>
        <v>Yallourn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45670072.410769626</v>
      </c>
      <c r="H188" s="73">
        <f>SUMIFS(AM$5:AM188,$F$5:$F188,$F188,$D$5:$D188,$D188)</f>
        <v>-1127842.8190309594</v>
      </c>
      <c r="I188" s="20">
        <f>SUMIFS(AN$5:AN188,$F$5:$F188,$F188,$D$5:$D188,$D188)</f>
        <v>40970406.065729253</v>
      </c>
      <c r="J188" s="73">
        <f t="shared" si="32"/>
        <v>40970406.065729253</v>
      </c>
      <c r="K188" s="73">
        <f t="shared" si="33"/>
        <v>86640478.476498872</v>
      </c>
      <c r="L188" s="73">
        <f t="shared" si="34"/>
        <v>85512635.657467917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33078805.514374271</v>
      </c>
      <c r="Q188" s="73">
        <f>P188/SUMIFS(FinParameters!$H$8:$H$39,FinParameters!$B$8:$B$39,Financials!$E188,FinParameters!$C$8:$C$39,Financials!$F188)</f>
        <v>14353770.17857608</v>
      </c>
      <c r="R188" s="73">
        <f t="shared" si="47"/>
        <v>-27276222.208479434</v>
      </c>
      <c r="S188" s="12">
        <f t="shared" si="36"/>
        <v>-0.45192957799191213</v>
      </c>
      <c r="T188" s="115">
        <f t="shared" si="37"/>
        <v>45670072.410769626</v>
      </c>
      <c r="U188" s="73">
        <f>T188/SUMIFS(FinParameters!$L$8:$L$39,FinParameters!$B$8:$B$39,Financials!$E188,FinParameters!$C$8:$C$39,Financials!$F188)</f>
        <v>37483555.319924772</v>
      </c>
      <c r="V188" s="73">
        <f t="shared" si="38"/>
        <v>37483555.319924772</v>
      </c>
      <c r="W188" s="12"/>
      <c r="X188" s="73">
        <f t="shared" si="39"/>
        <v>78748877.925143898</v>
      </c>
      <c r="Y188" s="73">
        <f t="shared" si="40"/>
        <v>51837325.498500854</v>
      </c>
      <c r="Z188" s="73">
        <f t="shared" si="40"/>
        <v>10207333.111445338</v>
      </c>
      <c r="AA188" s="12">
        <f t="shared" si="41"/>
        <v>0.16912150481177368</v>
      </c>
      <c r="AB188" s="115">
        <f t="shared" si="42"/>
        <v>-1127842.8190309594</v>
      </c>
      <c r="AC188" s="73">
        <f>AB188/SUMIFS(FinParameters!$L$8:$L$39,FinParameters!$B$8:$B$39,Financials!$E188,FinParameters!$C$8:$C$39,Financials!$F188)</f>
        <v>-925673.12613583065</v>
      </c>
      <c r="AD188" s="73">
        <f t="shared" si="43"/>
        <v>-925673.12613583065</v>
      </c>
      <c r="AE188" s="12"/>
      <c r="AF188" s="73">
        <f t="shared" si="44"/>
        <v>77621035.106112942</v>
      </c>
      <c r="AG188" s="73">
        <f t="shared" si="45"/>
        <v>50911652.37236502</v>
      </c>
      <c r="AH188" s="73">
        <f t="shared" si="45"/>
        <v>9281659.9853095077</v>
      </c>
      <c r="AI188" s="12">
        <f t="shared" si="46"/>
        <v>0.15378437117004198</v>
      </c>
      <c r="AL188" s="73">
        <f>Summary!G188</f>
        <v>4225845.1273277448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-148820.30509585762</v>
      </c>
      <c r="AN188" s="20">
        <f>Summary!I188</f>
        <v>7444065.0736053009</v>
      </c>
      <c r="AP188" s="12">
        <v>1</v>
      </c>
    </row>
    <row r="189" spans="1:42" x14ac:dyDescent="0.3">
      <c r="A189">
        <v>185</v>
      </c>
      <c r="B189" t="str">
        <f>Summary!B189</f>
        <v>Yallourn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198746374.36968863</v>
      </c>
      <c r="H189" s="73">
        <f>SUMIFS(AM$5:AM189,$F$5:$F189,$F189,$D$5:$D189,$D189)</f>
        <v>-160488844.46418214</v>
      </c>
      <c r="I189" s="20">
        <f>SUMIFS(AN$5:AN189,$F$5:$F189,$F189,$D$5:$D189,$D189)</f>
        <v>91152841.979065359</v>
      </c>
      <c r="J189" s="73">
        <f t="shared" si="32"/>
        <v>91152841.979065359</v>
      </c>
      <c r="K189" s="73">
        <f t="shared" si="33"/>
        <v>289899216.34875399</v>
      </c>
      <c r="L189" s="73">
        <f t="shared" si="34"/>
        <v>129410371.88457185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82245201.413926512</v>
      </c>
      <c r="Q189" s="73">
        <f>P189/SUMIFS(FinParameters!$H$8:$H$39,FinParameters!$B$8:$B$39,Financials!$E189,FinParameters!$C$8:$C$39,Financials!$F189)</f>
        <v>32151686.564747892</v>
      </c>
      <c r="R189" s="73">
        <f t="shared" si="47"/>
        <v>19518118.33917883</v>
      </c>
      <c r="S189" s="12">
        <f t="shared" si="36"/>
        <v>0.3111593490792548</v>
      </c>
      <c r="T189" s="115">
        <f t="shared" si="37"/>
        <v>198746374.36968863</v>
      </c>
      <c r="U189" s="73">
        <f>T189/SUMIFS(FinParameters!$L$8:$L$39,FinParameters!$B$8:$B$39,Financials!$E189,FinParameters!$C$8:$C$39,Financials!$F189)</f>
        <v>159141858.7565434</v>
      </c>
      <c r="V189" s="73">
        <f t="shared" si="38"/>
        <v>159141858.7565434</v>
      </c>
      <c r="W189" s="12"/>
      <c r="X189" s="73">
        <f t="shared" si="39"/>
        <v>280991575.78361511</v>
      </c>
      <c r="Y189" s="73">
        <f t="shared" si="40"/>
        <v>191293545.3212913</v>
      </c>
      <c r="Z189" s="73">
        <f t="shared" si="40"/>
        <v>178659977.09572223</v>
      </c>
      <c r="AA189" s="12">
        <f t="shared" si="41"/>
        <v>2.848211144822804</v>
      </c>
      <c r="AB189" s="115">
        <f t="shared" si="42"/>
        <v>-160488844.46418214</v>
      </c>
      <c r="AC189" s="73">
        <f>AB189/SUMIFS(FinParameters!$L$8:$L$39,FinParameters!$B$8:$B$39,Financials!$E189,FinParameters!$C$8:$C$39,Financials!$F189)</f>
        <v>-128507969.50998361</v>
      </c>
      <c r="AD189" s="73">
        <f t="shared" si="43"/>
        <v>-128507969.50998361</v>
      </c>
      <c r="AE189" s="12"/>
      <c r="AF189" s="73">
        <f t="shared" si="44"/>
        <v>120502731.31943297</v>
      </c>
      <c r="AG189" s="73">
        <f t="shared" si="45"/>
        <v>62785575.811307684</v>
      </c>
      <c r="AH189" s="73">
        <f t="shared" si="45"/>
        <v>50152007.585738614</v>
      </c>
      <c r="AI189" s="12">
        <f t="shared" si="46"/>
        <v>0.79952717594050737</v>
      </c>
      <c r="AL189" s="73">
        <f>Summary!G189</f>
        <v>30073368.904463168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-29491749.597234622</v>
      </c>
      <c r="AN189" s="20">
        <f>Summary!I189</f>
        <v>13561744.577573491</v>
      </c>
      <c r="AP189" s="12">
        <v>1</v>
      </c>
    </row>
    <row r="190" spans="1:42" x14ac:dyDescent="0.3">
      <c r="A190">
        <v>186</v>
      </c>
      <c r="B190" t="str">
        <f>Summary!B190</f>
        <v>Yallourn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124766619.24957737</v>
      </c>
      <c r="H190" s="73">
        <f>SUMIFS(AM$5:AM190,$F$5:$F190,$F190,$D$5:$D190,$D190)</f>
        <v>-67085338.579481453</v>
      </c>
      <c r="I190" s="20">
        <f>SUMIFS(AN$5:AN190,$F$5:$F190,$F190,$D$5:$D190,$D190)</f>
        <v>65668956.653784528</v>
      </c>
      <c r="J190" s="73">
        <f t="shared" si="32"/>
        <v>65668956.653784528</v>
      </c>
      <c r="K190" s="73">
        <f t="shared" si="33"/>
        <v>190435575.90336192</v>
      </c>
      <c r="L190" s="73">
        <f t="shared" si="34"/>
        <v>123350237.32388045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56761316.088645674</v>
      </c>
      <c r="Q190" s="73">
        <f>P190/SUMIFS(FinParameters!$H$8:$H$39,FinParameters!$B$8:$B$39,Financials!$E190,FinParameters!$C$8:$C$39,Financials!$F190)</f>
        <v>22189404.518568017</v>
      </c>
      <c r="R190" s="73">
        <f t="shared" si="47"/>
        <v>-5965766.9861020055</v>
      </c>
      <c r="S190" s="12">
        <f t="shared" si="36"/>
        <v>-9.5106717763250664E-2</v>
      </c>
      <c r="T190" s="115">
        <f t="shared" si="37"/>
        <v>124766619.24957737</v>
      </c>
      <c r="U190" s="73">
        <f>T190/SUMIFS(FinParameters!$L$8:$L$39,FinParameters!$B$8:$B$39,Financials!$E190,FinParameters!$C$8:$C$39,Financials!$F190)</f>
        <v>99904170.635154501</v>
      </c>
      <c r="V190" s="73">
        <f t="shared" si="38"/>
        <v>99904170.635154501</v>
      </c>
      <c r="W190" s="12"/>
      <c r="X190" s="73">
        <f t="shared" si="39"/>
        <v>181527935.33822307</v>
      </c>
      <c r="Y190" s="73">
        <f t="shared" si="40"/>
        <v>122093575.15372252</v>
      </c>
      <c r="Z190" s="73">
        <f t="shared" si="40"/>
        <v>93938403.649052501</v>
      </c>
      <c r="AA190" s="12">
        <f t="shared" si="41"/>
        <v>1.4975732816574998</v>
      </c>
      <c r="AB190" s="115">
        <f t="shared" si="42"/>
        <v>-67085338.579481453</v>
      </c>
      <c r="AC190" s="73">
        <f>AB190/SUMIFS(FinParameters!$L$8:$L$39,FinParameters!$B$8:$B$39,Financials!$E190,FinParameters!$C$8:$C$39,Financials!$F190)</f>
        <v>-53717133.259458184</v>
      </c>
      <c r="AD190" s="73">
        <f t="shared" si="43"/>
        <v>-53717133.259458184</v>
      </c>
      <c r="AE190" s="12"/>
      <c r="AF190" s="73">
        <f t="shared" si="44"/>
        <v>114442596.75874162</v>
      </c>
      <c r="AG190" s="73">
        <f t="shared" si="45"/>
        <v>68376441.89426434</v>
      </c>
      <c r="AH190" s="73">
        <f t="shared" si="45"/>
        <v>40221270.389594316</v>
      </c>
      <c r="AI190" s="12">
        <f t="shared" si="46"/>
        <v>0.64121059705048478</v>
      </c>
      <c r="AL190" s="73">
        <f>Summary!G190</f>
        <v>17287025.724814441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-11883498.34648644</v>
      </c>
      <c r="AN190" s="20">
        <f>Summary!I190</f>
        <v>8953953.2075403742</v>
      </c>
      <c r="AP190" s="12">
        <v>1</v>
      </c>
    </row>
    <row r="191" spans="1:42" x14ac:dyDescent="0.3">
      <c r="A191">
        <v>187</v>
      </c>
      <c r="B191" t="str">
        <f>Summary!B191</f>
        <v>Yallourn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79064543.585701942</v>
      </c>
      <c r="H191" s="73">
        <f>SUMIFS(AM$5:AM191,$F$5:$F191,$F191,$D$5:$D191,$D191)</f>
        <v>-27182828.714791406</v>
      </c>
      <c r="I191" s="20">
        <f>SUMIFS(AN$5:AN191,$F$5:$F191,$F191,$D$5:$D191,$D191)</f>
        <v>54638453.432440504</v>
      </c>
      <c r="J191" s="73">
        <f t="shared" si="32"/>
        <v>54638453.432440504</v>
      </c>
      <c r="K191" s="73">
        <f t="shared" si="33"/>
        <v>133702997.01814245</v>
      </c>
      <c r="L191" s="73">
        <f t="shared" si="34"/>
        <v>106520168.30335104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45730812.86730165</v>
      </c>
      <c r="Q191" s="73">
        <f>P191/SUMIFS(FinParameters!$H$8:$H$39,FinParameters!$B$8:$B$39,Financials!$E191,FinParameters!$C$8:$C$39,Financials!$F191)</f>
        <v>17877307.567899685</v>
      </c>
      <c r="R191" s="73">
        <f t="shared" si="47"/>
        <v>-16996270.207446031</v>
      </c>
      <c r="S191" s="12">
        <f t="shared" si="36"/>
        <v>-0.27095585151301727</v>
      </c>
      <c r="T191" s="115">
        <f t="shared" si="37"/>
        <v>79064543.585701942</v>
      </c>
      <c r="U191" s="73">
        <f>T191/SUMIFS(FinParameters!$L$8:$L$39,FinParameters!$B$8:$B$39,Financials!$E191,FinParameters!$C$8:$C$39,Financials!$F191)</f>
        <v>63309222.459382564</v>
      </c>
      <c r="V191" s="73">
        <f t="shared" si="38"/>
        <v>63309222.459382564</v>
      </c>
      <c r="W191" s="12"/>
      <c r="X191" s="73">
        <f t="shared" si="39"/>
        <v>124795356.45300359</v>
      </c>
      <c r="Y191" s="73">
        <f t="shared" si="40"/>
        <v>81186530.027282253</v>
      </c>
      <c r="Z191" s="73">
        <f t="shared" si="40"/>
        <v>46312952.251936533</v>
      </c>
      <c r="AA191" s="12">
        <f t="shared" si="41"/>
        <v>0.73832465948956172</v>
      </c>
      <c r="AB191" s="115">
        <f t="shared" si="42"/>
        <v>-27182828.714791406</v>
      </c>
      <c r="AC191" s="73">
        <f>AB191/SUMIFS(FinParameters!$L$8:$L$39,FinParameters!$B$8:$B$39,Financials!$E191,FinParameters!$C$8:$C$39,Financials!$F191)</f>
        <v>-21766061.905038733</v>
      </c>
      <c r="AD191" s="73">
        <f t="shared" si="43"/>
        <v>-21766061.905038733</v>
      </c>
      <c r="AE191" s="12"/>
      <c r="AF191" s="73">
        <f t="shared" si="44"/>
        <v>97612527.738212183</v>
      </c>
      <c r="AG191" s="73">
        <f t="shared" si="45"/>
        <v>59420468.122243524</v>
      </c>
      <c r="AH191" s="73">
        <f t="shared" si="45"/>
        <v>24546890.3468978</v>
      </c>
      <c r="AI191" s="12">
        <f t="shared" si="46"/>
        <v>0.39132842057468076</v>
      </c>
      <c r="AL191" s="73">
        <f>Summary!G191</f>
        <v>10830013.404108427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-4815740.2569897994</v>
      </c>
      <c r="AN191" s="20">
        <f>Summary!I191</f>
        <v>7553167.4241222301</v>
      </c>
      <c r="AP191" s="12">
        <v>1</v>
      </c>
    </row>
    <row r="192" spans="1:42" x14ac:dyDescent="0.3">
      <c r="A192">
        <v>188</v>
      </c>
      <c r="B192" t="str">
        <f>Summary!B192</f>
        <v>Yallourn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47046693.489608787</v>
      </c>
      <c r="H192" s="73">
        <f>SUMIFS(AM$5:AM192,$F$5:$F192,$F192,$D$5:$D192,$D192)</f>
        <v>132.2012905736571</v>
      </c>
      <c r="I192" s="20">
        <f>SUMIFS(AN$5:AN192,$F$5:$F192,$F192,$D$5:$D192,$D192)</f>
        <v>47133339.879501402</v>
      </c>
      <c r="J192" s="73">
        <f t="shared" si="32"/>
        <v>47133339.879501402</v>
      </c>
      <c r="K192" s="73">
        <f t="shared" si="33"/>
        <v>94180033.369110197</v>
      </c>
      <c r="L192" s="73">
        <f t="shared" si="34"/>
        <v>94180165.57040076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38225699.314362548</v>
      </c>
      <c r="Q192" s="73">
        <f>P192/SUMIFS(FinParameters!$H$8:$H$39,FinParameters!$B$8:$B$39,Financials!$E192,FinParameters!$C$8:$C$39,Financials!$F192)</f>
        <v>14943372.767588286</v>
      </c>
      <c r="R192" s="73">
        <f t="shared" si="47"/>
        <v>-24501383.760385133</v>
      </c>
      <c r="S192" s="12">
        <f t="shared" si="36"/>
        <v>-0.39060295106004639</v>
      </c>
      <c r="T192" s="115">
        <f t="shared" si="37"/>
        <v>47046693.489608787</v>
      </c>
      <c r="U192" s="73">
        <f>T192/SUMIFS(FinParameters!$L$8:$L$39,FinParameters!$B$8:$B$39,Financials!$E192,FinParameters!$C$8:$C$39,Financials!$F192)</f>
        <v>37671621.804576628</v>
      </c>
      <c r="V192" s="73">
        <f t="shared" si="38"/>
        <v>37671621.804576628</v>
      </c>
      <c r="W192" s="12"/>
      <c r="X192" s="73">
        <f t="shared" si="39"/>
        <v>85272392.80397135</v>
      </c>
      <c r="Y192" s="73">
        <f t="shared" si="40"/>
        <v>52614994.572164916</v>
      </c>
      <c r="Z192" s="73">
        <f t="shared" si="40"/>
        <v>13170238.044191495</v>
      </c>
      <c r="AA192" s="12">
        <f t="shared" si="41"/>
        <v>0.20996095145214069</v>
      </c>
      <c r="AB192" s="115">
        <f t="shared" si="42"/>
        <v>132.2012905736571</v>
      </c>
      <c r="AC192" s="73">
        <f>AB192/SUMIFS(FinParameters!$L$8:$L$39,FinParameters!$B$8:$B$39,Financials!$E192,FinParameters!$C$8:$C$39,Financials!$F192)</f>
        <v>105.85732282477487</v>
      </c>
      <c r="AD192" s="73">
        <f t="shared" si="43"/>
        <v>105.85732282477487</v>
      </c>
      <c r="AE192" s="12"/>
      <c r="AF192" s="73">
        <f t="shared" si="44"/>
        <v>85272525.005261928</v>
      </c>
      <c r="AG192" s="73">
        <f t="shared" si="45"/>
        <v>52615100.429487742</v>
      </c>
      <c r="AH192" s="73">
        <f t="shared" si="45"/>
        <v>13170343.90151432</v>
      </c>
      <c r="AI192" s="12">
        <f t="shared" si="46"/>
        <v>0.20996263903775184</v>
      </c>
      <c r="AL192" s="73">
        <f>Summary!G192</f>
        <v>7101884.8782012668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0</v>
      </c>
      <c r="AN192" s="20">
        <f>Summary!I192</f>
        <v>6591983.0066945413</v>
      </c>
      <c r="AP192" s="12">
        <v>1</v>
      </c>
    </row>
    <row r="193" spans="1:42" x14ac:dyDescent="0.3">
      <c r="A193">
        <v>189</v>
      </c>
      <c r="B193" t="str">
        <f>Summary!B193</f>
        <v>Yallourn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24275662.555967771</v>
      </c>
      <c r="H193" s="73">
        <f>SUMIFS(AM$5:AM193,$F$5:$F193,$F193,$D$5:$D193,$D193)</f>
        <v>25679298.713006489</v>
      </c>
      <c r="I193" s="20">
        <f>SUMIFS(AN$5:AN193,$F$5:$F193,$F193,$D$5:$D193,$D193)</f>
        <v>39922575.756329909</v>
      </c>
      <c r="J193" s="73">
        <f t="shared" si="32"/>
        <v>39922575.756329909</v>
      </c>
      <c r="K193" s="73">
        <f t="shared" si="33"/>
        <v>64198238.312297679</v>
      </c>
      <c r="L193" s="73">
        <f t="shared" si="34"/>
        <v>89877537.025304168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31014935.191191055</v>
      </c>
      <c r="Q193" s="73">
        <f>P193/SUMIFS(FinParameters!$H$8:$H$39,FinParameters!$B$8:$B$39,Financials!$E193,FinParameters!$C$8:$C$39,Financials!$F193)</f>
        <v>12124506.450832181</v>
      </c>
      <c r="R193" s="73">
        <f t="shared" si="47"/>
        <v>-31712147.883556627</v>
      </c>
      <c r="S193" s="12">
        <f t="shared" si="36"/>
        <v>-0.5055575092782072</v>
      </c>
      <c r="T193" s="115">
        <f t="shared" si="37"/>
        <v>24275662.555967771</v>
      </c>
      <c r="U193" s="73">
        <f>T193/SUMIFS(FinParameters!$L$8:$L$39,FinParameters!$B$8:$B$39,Financials!$E193,FinParameters!$C$8:$C$39,Financials!$F193)</f>
        <v>19438211.509293981</v>
      </c>
      <c r="V193" s="73">
        <f t="shared" si="38"/>
        <v>19438211.509293981</v>
      </c>
      <c r="W193" s="12"/>
      <c r="X193" s="73">
        <f t="shared" si="39"/>
        <v>55290597.747158825</v>
      </c>
      <c r="Y193" s="73">
        <f t="shared" si="40"/>
        <v>31562717.960126162</v>
      </c>
      <c r="Z193" s="73">
        <f t="shared" si="40"/>
        <v>-12273936.374262646</v>
      </c>
      <c r="AA193" s="12">
        <f t="shared" si="41"/>
        <v>-0.1956720410486267</v>
      </c>
      <c r="AB193" s="115">
        <f t="shared" si="42"/>
        <v>25679298.713006489</v>
      </c>
      <c r="AC193" s="73">
        <f>AB193/SUMIFS(FinParameters!$L$8:$L$39,FinParameters!$B$8:$B$39,Financials!$E193,FinParameters!$C$8:$C$39,Financials!$F193)</f>
        <v>20562142.789839149</v>
      </c>
      <c r="AD193" s="73">
        <f t="shared" si="43"/>
        <v>20562142.789839149</v>
      </c>
      <c r="AE193" s="12"/>
      <c r="AF193" s="73">
        <f t="shared" si="44"/>
        <v>80969896.460165322</v>
      </c>
      <c r="AG193" s="73">
        <f t="shared" si="45"/>
        <v>52124860.74996531</v>
      </c>
      <c r="AH193" s="73">
        <f t="shared" si="45"/>
        <v>8288206.4155765027</v>
      </c>
      <c r="AI193" s="12">
        <f t="shared" si="46"/>
        <v>0.13213122640662248</v>
      </c>
      <c r="AL193" s="73">
        <f>Summary!G193</f>
        <v>3701737.9550393941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4468908.4290096639</v>
      </c>
      <c r="AN193" s="20">
        <f>Summary!I193</f>
        <v>5648394.6383965043</v>
      </c>
      <c r="AP193" s="12">
        <v>1</v>
      </c>
    </row>
    <row r="194" spans="1:42" x14ac:dyDescent="0.3">
      <c r="A194">
        <v>190</v>
      </c>
      <c r="B194" t="str">
        <f>Summary!B194</f>
        <v>Yallourn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-1509675.1094203063</v>
      </c>
      <c r="H194" s="73">
        <f>SUMIFS(AM$5:AM194,$F$5:$F194,$F194,$D$5:$D194,$D194)</f>
        <v>60213359.985250242</v>
      </c>
      <c r="I194" s="20">
        <f>SUMIFS(AN$5:AN194,$F$5:$F194,$F194,$D$5:$D194,$D194)</f>
        <v>31106846.750952672</v>
      </c>
      <c r="J194" s="73">
        <f t="shared" si="32"/>
        <v>31106846.750952672</v>
      </c>
      <c r="K194" s="73">
        <f t="shared" si="33"/>
        <v>29597171.641532365</v>
      </c>
      <c r="L194" s="73">
        <f t="shared" si="34"/>
        <v>89810531.626782611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22199206.185813818</v>
      </c>
      <c r="Q194" s="73">
        <f>P194/SUMIFS(FinParameters!$H$8:$H$39,FinParameters!$B$8:$B$39,Financials!$E194,FinParameters!$C$8:$C$39,Financials!$F194)</f>
        <v>8678219.6043311171</v>
      </c>
      <c r="R194" s="73">
        <f t="shared" si="47"/>
        <v>-40527876.888933867</v>
      </c>
      <c r="S194" s="12">
        <f t="shared" si="36"/>
        <v>-0.64609854152853718</v>
      </c>
      <c r="T194" s="115">
        <f t="shared" si="37"/>
        <v>-1509675.1094203063</v>
      </c>
      <c r="U194" s="73">
        <f>T194/SUMIFS(FinParameters!$L$8:$L$39,FinParameters!$B$8:$B$39,Financials!$E194,FinParameters!$C$8:$C$39,Financials!$F194)</f>
        <v>-1208839.6771693621</v>
      </c>
      <c r="V194" s="73">
        <f t="shared" si="38"/>
        <v>-1208839.6771693621</v>
      </c>
      <c r="W194" s="12"/>
      <c r="X194" s="73">
        <f t="shared" si="39"/>
        <v>20689531.076393511</v>
      </c>
      <c r="Y194" s="73">
        <f t="shared" si="40"/>
        <v>7469379.927161755</v>
      </c>
      <c r="Z194" s="73">
        <f t="shared" si="40"/>
        <v>-41736716.566103227</v>
      </c>
      <c r="AA194" s="12">
        <f t="shared" si="41"/>
        <v>-0.66536995696688728</v>
      </c>
      <c r="AB194" s="115">
        <f t="shared" si="42"/>
        <v>60213359.985250242</v>
      </c>
      <c r="AC194" s="73">
        <f>AB194/SUMIFS(FinParameters!$L$8:$L$39,FinParameters!$B$8:$B$39,Financials!$E194,FinParameters!$C$8:$C$39,Financials!$F194)</f>
        <v>48214545.097588681</v>
      </c>
      <c r="AD194" s="73">
        <f t="shared" si="43"/>
        <v>48214545.097588681</v>
      </c>
      <c r="AE194" s="12"/>
      <c r="AF194" s="73">
        <f t="shared" si="44"/>
        <v>80902891.061643749</v>
      </c>
      <c r="AG194" s="73">
        <f t="shared" si="45"/>
        <v>55683925.024750434</v>
      </c>
      <c r="AH194" s="73">
        <f t="shared" si="45"/>
        <v>6477828.5314854532</v>
      </c>
      <c r="AI194" s="12">
        <f t="shared" si="46"/>
        <v>0.103270042443489</v>
      </c>
      <c r="AL194" s="73">
        <f>Summary!G194</f>
        <v>-122300.10195260517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10771338.030741669</v>
      </c>
      <c r="AN194" s="20">
        <f>Summary!I194</f>
        <v>4330189.4685099768</v>
      </c>
      <c r="AP194" s="12">
        <v>1</v>
      </c>
    </row>
    <row r="195" spans="1:42" x14ac:dyDescent="0.3">
      <c r="A195">
        <v>191</v>
      </c>
      <c r="B195" t="str">
        <f>Summary!B195</f>
        <v>Yallourn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-38734226.177000768</v>
      </c>
      <c r="H195" s="73">
        <f>SUMIFS(AM$5:AM195,$F$5:$F195,$F195,$D$5:$D195,$D195)</f>
        <v>128896374.74389975</v>
      </c>
      <c r="I195" s="20">
        <f>SUMIFS(AN$5:AN195,$F$5:$F195,$F195,$D$5:$D195,$D195)</f>
        <v>17371889.167189054</v>
      </c>
      <c r="J195" s="73">
        <f t="shared" si="32"/>
        <v>17371889.167189054</v>
      </c>
      <c r="K195" s="73">
        <f t="shared" si="33"/>
        <v>-21362337.009811714</v>
      </c>
      <c r="L195" s="73">
        <f t="shared" si="34"/>
        <v>107534037.73408803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8464248.6020502001</v>
      </c>
      <c r="Q195" s="73">
        <f>P195/SUMIFS(FinParameters!$H$8:$H$39,FinParameters!$B$8:$B$39,Financials!$E195,FinParameters!$C$8:$C$39,Financials!$F195)</f>
        <v>3308884.4501649225</v>
      </c>
      <c r="R195" s="73">
        <f t="shared" si="47"/>
        <v>-54262834.472697482</v>
      </c>
      <c r="S195" s="12">
        <f t="shared" si="36"/>
        <v>-0.86506229546870661</v>
      </c>
      <c r="T195" s="115">
        <f t="shared" si="37"/>
        <v>-38734226.177000768</v>
      </c>
      <c r="U195" s="73">
        <f>T195/SUMIFS(FinParameters!$L$8:$L$39,FinParameters!$B$8:$B$39,Financials!$E195,FinParameters!$C$8:$C$39,Financials!$F195)</f>
        <v>-31015593.47109472</v>
      </c>
      <c r="V195" s="73">
        <f t="shared" si="38"/>
        <v>-31015593.47109472</v>
      </c>
      <c r="W195" s="12"/>
      <c r="X195" s="73">
        <f t="shared" si="39"/>
        <v>-30269977.574950568</v>
      </c>
      <c r="Y195" s="73">
        <f t="shared" si="40"/>
        <v>-27706709.020929798</v>
      </c>
      <c r="Z195" s="73">
        <f t="shared" si="40"/>
        <v>-85278427.943792194</v>
      </c>
      <c r="AA195" s="12">
        <f t="shared" si="41"/>
        <v>-1.3595152805395332</v>
      </c>
      <c r="AB195" s="115">
        <f t="shared" si="42"/>
        <v>128896374.74389975</v>
      </c>
      <c r="AC195" s="73">
        <f>AB195/SUMIFS(FinParameters!$L$8:$L$39,FinParameters!$B$8:$B$39,Financials!$E195,FinParameters!$C$8:$C$39,Financials!$F195)</f>
        <v>103210982.98662925</v>
      </c>
      <c r="AD195" s="73">
        <f t="shared" si="43"/>
        <v>103210982.98662925</v>
      </c>
      <c r="AE195" s="12"/>
      <c r="AF195" s="73">
        <f t="shared" si="44"/>
        <v>98626397.168949187</v>
      </c>
      <c r="AG195" s="73">
        <f t="shared" si="45"/>
        <v>75504273.965699449</v>
      </c>
      <c r="AH195" s="73">
        <f t="shared" si="45"/>
        <v>17932555.042837054</v>
      </c>
      <c r="AI195" s="12">
        <f t="shared" si="46"/>
        <v>0.28588217662645055</v>
      </c>
      <c r="AL195" s="73">
        <f>Summary!G195</f>
        <v>-5905929.3849627394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22432335.719196919</v>
      </c>
      <c r="AN195" s="20">
        <f>Summary!I195</f>
        <v>2294938.3732868144</v>
      </c>
      <c r="AP195" s="12">
        <v>1</v>
      </c>
    </row>
    <row r="196" spans="1:42" x14ac:dyDescent="0.3">
      <c r="A196">
        <v>192</v>
      </c>
      <c r="B196" t="str">
        <f>Summary!B196</f>
        <v>Yallourn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53206736.146285146</v>
      </c>
      <c r="H196" s="73">
        <f>SUMIFS(AM$5:AM196,$F$5:$F196,$F196,$D$5:$D196,$D196)</f>
        <v>-1356011.4025680004</v>
      </c>
      <c r="I196" s="20">
        <f>SUMIFS(AN$5:AN196,$F$5:$F196,$F196,$D$5:$D196,$D196)</f>
        <v>47580559.85606923</v>
      </c>
      <c r="J196" s="73">
        <f t="shared" si="32"/>
        <v>47580559.85606923</v>
      </c>
      <c r="K196" s="73">
        <f t="shared" si="33"/>
        <v>100787296.00235438</v>
      </c>
      <c r="L196" s="73">
        <f t="shared" si="34"/>
        <v>99431284.599786371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38672919.290930375</v>
      </c>
      <c r="Q196" s="73">
        <f>P196/SUMIFS(FinParameters!$H$8:$H$39,FinParameters!$B$8:$B$39,Financials!$E196,FinParameters!$C$8:$C$39,Financials!$F196)</f>
        <v>15118202.134711312</v>
      </c>
      <c r="R196" s="73">
        <f t="shared" si="47"/>
        <v>-24054163.783817306</v>
      </c>
      <c r="S196" s="12">
        <f t="shared" si="36"/>
        <v>-0.38347333567469671</v>
      </c>
      <c r="T196" s="115">
        <f t="shared" si="37"/>
        <v>53206736.146285146</v>
      </c>
      <c r="U196" s="73">
        <f>T196/SUMIFS(FinParameters!$L$8:$L$39,FinParameters!$B$8:$B$39,Financials!$E196,FinParameters!$C$8:$C$39,Financials!$F196)</f>
        <v>42604142.669483446</v>
      </c>
      <c r="V196" s="73">
        <f t="shared" si="38"/>
        <v>42604142.669483446</v>
      </c>
      <c r="W196" s="12"/>
      <c r="X196" s="73">
        <f t="shared" si="39"/>
        <v>91879655.437215537</v>
      </c>
      <c r="Y196" s="73">
        <f t="shared" si="40"/>
        <v>57722344.804194756</v>
      </c>
      <c r="Z196" s="73">
        <f t="shared" si="40"/>
        <v>18549978.885666139</v>
      </c>
      <c r="AA196" s="12">
        <f t="shared" si="41"/>
        <v>0.29572519518501073</v>
      </c>
      <c r="AB196" s="115">
        <f t="shared" si="42"/>
        <v>-1356011.4025680004</v>
      </c>
      <c r="AC196" s="73">
        <f>AB196/SUMIFS(FinParameters!$L$8:$L$39,FinParameters!$B$8:$B$39,Financials!$E196,FinParameters!$C$8:$C$39,Financials!$F196)</f>
        <v>-1085796.7889181832</v>
      </c>
      <c r="AD196" s="73">
        <f t="shared" si="43"/>
        <v>-1085796.7889181832</v>
      </c>
      <c r="AE196" s="12"/>
      <c r="AF196" s="73">
        <f t="shared" si="44"/>
        <v>90523644.034647539</v>
      </c>
      <c r="AG196" s="73">
        <f t="shared" si="45"/>
        <v>56636548.015276574</v>
      </c>
      <c r="AH196" s="73">
        <f t="shared" si="45"/>
        <v>17464182.096747957</v>
      </c>
      <c r="AI196" s="12">
        <f t="shared" si="46"/>
        <v>0.2784153389682899</v>
      </c>
      <c r="AL196" s="73">
        <f>Summary!G196</f>
        <v>7536663.7355155228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-228168.58353704098</v>
      </c>
      <c r="AN196" s="20">
        <f>Summary!I196</f>
        <v>6610153.7903399775</v>
      </c>
      <c r="AP196" s="12">
        <v>1</v>
      </c>
    </row>
    <row r="197" spans="1:42" x14ac:dyDescent="0.3">
      <c r="A197">
        <v>193</v>
      </c>
      <c r="B197" t="str">
        <f>Summary!B197</f>
        <v>Yallourn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230440441.20611361</v>
      </c>
      <c r="H197" s="73">
        <f>SUMIFS(AM$5:AM197,$F$5:$F197,$F197,$D$5:$D197,$D197)</f>
        <v>-193280045.89011893</v>
      </c>
      <c r="I197" s="20">
        <f>SUMIFS(AN$5:AN197,$F$5:$F197,$F197,$D$5:$D197,$D197)</f>
        <v>104091674.28940997</v>
      </c>
      <c r="J197" s="73">
        <f t="shared" si="32"/>
        <v>104091674.28940997</v>
      </c>
      <c r="K197" s="73">
        <f t="shared" si="33"/>
        <v>334532115.49552357</v>
      </c>
      <c r="L197" s="73">
        <f t="shared" si="34"/>
        <v>141252069.60540465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94157592.710142642</v>
      </c>
      <c r="Q197" s="73">
        <f>P197/SUMIFS(FinParameters!$H$8:$H$39,FinParameters!$B$8:$B$39,Financials!$E197,FinParameters!$C$8:$C$39,Financials!$F197)</f>
        <v>33160842.711280137</v>
      </c>
      <c r="R197" s="73">
        <f t="shared" si="47"/>
        <v>29524742.549909778</v>
      </c>
      <c r="S197" s="12">
        <f t="shared" si="36"/>
        <v>0.45680706446821195</v>
      </c>
      <c r="T197" s="115">
        <f t="shared" si="37"/>
        <v>230440441.20611361</v>
      </c>
      <c r="U197" s="73">
        <f>T197/SUMIFS(FinParameters!$L$8:$L$39,FinParameters!$B$8:$B$39,Financials!$E197,FinParameters!$C$8:$C$39,Financials!$F197)</f>
        <v>180019704.3631874</v>
      </c>
      <c r="V197" s="73">
        <f t="shared" si="38"/>
        <v>180019704.3631874</v>
      </c>
      <c r="W197" s="12"/>
      <c r="X197" s="73">
        <f t="shared" si="39"/>
        <v>324598033.91625625</v>
      </c>
      <c r="Y197" s="73">
        <f t="shared" si="40"/>
        <v>213180547.07446754</v>
      </c>
      <c r="Z197" s="73">
        <f t="shared" si="40"/>
        <v>209544446.91309717</v>
      </c>
      <c r="AA197" s="12">
        <f t="shared" si="41"/>
        <v>3.2420734408835514</v>
      </c>
      <c r="AB197" s="115">
        <f t="shared" si="42"/>
        <v>-193280045.89011893</v>
      </c>
      <c r="AC197" s="73">
        <f>AB197/SUMIFS(FinParameters!$L$8:$L$39,FinParameters!$B$8:$B$39,Financials!$E197,FinParameters!$C$8:$C$39,Financials!$F197)</f>
        <v>-150990062.93483615</v>
      </c>
      <c r="AD197" s="73">
        <f t="shared" si="43"/>
        <v>-150990062.93483615</v>
      </c>
      <c r="AE197" s="12"/>
      <c r="AF197" s="73">
        <f t="shared" si="44"/>
        <v>131317988.02613732</v>
      </c>
      <c r="AG197" s="73">
        <f t="shared" si="45"/>
        <v>62190484.139631391</v>
      </c>
      <c r="AH197" s="73">
        <f t="shared" si="45"/>
        <v>58554383.978261024</v>
      </c>
      <c r="AI197" s="12">
        <f t="shared" si="46"/>
        <v>0.90595392022937926</v>
      </c>
      <c r="AL197" s="73">
        <f>Summary!G197</f>
        <v>31694066.836424977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-32791201.425936792</v>
      </c>
      <c r="AN197" s="20">
        <f>Summary!I197</f>
        <v>12938832.310344609</v>
      </c>
      <c r="AP197" s="12">
        <v>1</v>
      </c>
    </row>
    <row r="198" spans="1:42" x14ac:dyDescent="0.3">
      <c r="A198">
        <v>194</v>
      </c>
      <c r="B198" t="str">
        <f>Summary!B198</f>
        <v>Yallourn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144644457.94784009</v>
      </c>
      <c r="H198" s="73">
        <f>SUMIFS(AM$5:AM198,$F$5:$F198,$F198,$D$5:$D198,$D198)</f>
        <v>-80970674.870444342</v>
      </c>
      <c r="I198" s="20">
        <f>SUMIFS(AN$5:AN198,$F$5:$F198,$F198,$D$5:$D198,$D198)</f>
        <v>75232359.40654175</v>
      </c>
      <c r="J198" s="73">
        <f t="shared" ref="J198:J260" si="48">I198</f>
        <v>75232359.40654175</v>
      </c>
      <c r="K198" s="73">
        <f t="shared" ref="K198:K260" si="49">SUM(G198,I198)</f>
        <v>219876817.35438186</v>
      </c>
      <c r="L198" s="73">
        <f t="shared" ref="L198:L260" si="50">SUM(G198:I198)</f>
        <v>138906142.4839375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65298277.827274427</v>
      </c>
      <c r="Q198" s="73">
        <f>P198/SUMIFS(FinParameters!$H$8:$H$39,FinParameters!$B$8:$B$39,Financials!$E198,FinParameters!$C$8:$C$39,Financials!$F198)</f>
        <v>22997039.941468976</v>
      </c>
      <c r="R198" s="73">
        <f t="shared" si="47"/>
        <v>665427.6670415625</v>
      </c>
      <c r="S198" s="12">
        <f t="shared" ref="S198:S260" si="52">-R198/SUM($N198,$O198)</f>
        <v>1.0295502447932973E-2</v>
      </c>
      <c r="T198" s="115">
        <f t="shared" ref="T198:T260" si="53">G198</f>
        <v>144644457.94784009</v>
      </c>
      <c r="U198" s="73">
        <f>T198/SUMIFS(FinParameters!$L$8:$L$39,FinParameters!$B$8:$B$39,Financials!$E198,FinParameters!$C$8:$C$39,Financials!$F198)</f>
        <v>112996019.36733687</v>
      </c>
      <c r="V198" s="73">
        <f t="shared" ref="V198:V260" si="54">U198</f>
        <v>112996019.36733687</v>
      </c>
      <c r="W198" s="12"/>
      <c r="X198" s="73">
        <f t="shared" ref="X198:X260" si="55">SUM(K198,M198)</f>
        <v>209942735.77511454</v>
      </c>
      <c r="Y198" s="73">
        <f t="shared" ref="Y198:Z260" si="56">SUM(Q198,U198)</f>
        <v>135993059.30880585</v>
      </c>
      <c r="Z198" s="73">
        <f t="shared" si="56"/>
        <v>113661447.03437844</v>
      </c>
      <c r="AA198" s="12">
        <f t="shared" ref="AA198:AA260" si="57">-Z198/SUM($N198,$O198)</f>
        <v>1.7585708622255958</v>
      </c>
      <c r="AB198" s="115">
        <f t="shared" ref="AB198:AB260" si="58">H198*AP198</f>
        <v>-80970674.870444342</v>
      </c>
      <c r="AC198" s="73">
        <f>AB198/SUMIFS(FinParameters!$L$8:$L$39,FinParameters!$B$8:$B$39,Financials!$E198,FinParameters!$C$8:$C$39,Financials!$F198)</f>
        <v>-63254161.795444638</v>
      </c>
      <c r="AD198" s="73">
        <f t="shared" ref="AD198:AD260" si="59">AC198</f>
        <v>-63254161.795444638</v>
      </c>
      <c r="AE198" s="12"/>
      <c r="AF198" s="73">
        <f t="shared" ref="AF198:AF260" si="60">X198+AB198</f>
        <v>128972060.90467019</v>
      </c>
      <c r="AG198" s="73">
        <f t="shared" ref="AG198:AH260" si="61">Y198+AC198</f>
        <v>72738897.513361216</v>
      </c>
      <c r="AH198" s="73">
        <f t="shared" si="61"/>
        <v>50407285.238933802</v>
      </c>
      <c r="AI198" s="12">
        <f t="shared" ref="AI198:AI260" si="62">-AH198/SUM($N198,$O198)</f>
        <v>0.77990194017388803</v>
      </c>
      <c r="AL198" s="73">
        <f>Summary!G198</f>
        <v>19877838.698262725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-13885336.290962884</v>
      </c>
      <c r="AN198" s="20">
        <f>Summary!I198</f>
        <v>9563402.7527572159</v>
      </c>
      <c r="AP198" s="12">
        <v>1</v>
      </c>
    </row>
    <row r="199" spans="1:42" x14ac:dyDescent="0.3">
      <c r="A199">
        <v>195</v>
      </c>
      <c r="B199" t="str">
        <f>Summary!B199</f>
        <v>Yallourn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91707243.945662171</v>
      </c>
      <c r="H199" s="73">
        <f>SUMIFS(AM$5:AM199,$F$5:$F199,$F199,$D$5:$D199,$D199)</f>
        <v>-32560073.335288405</v>
      </c>
      <c r="I199" s="20">
        <f>SUMIFS(AN$5:AN199,$F$5:$F199,$F199,$D$5:$D199,$D199)</f>
        <v>62698006.039579213</v>
      </c>
      <c r="J199" s="73">
        <f t="shared" si="48"/>
        <v>62698006.039579213</v>
      </c>
      <c r="K199" s="73">
        <f t="shared" si="49"/>
        <v>154405249.98524138</v>
      </c>
      <c r="L199" s="73">
        <f t="shared" si="50"/>
        <v>121845176.64995298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52763924.46031189</v>
      </c>
      <c r="Q199" s="73">
        <f>P199/SUMIFS(FinParameters!$H$8:$H$39,FinParameters!$B$8:$B$39,Financials!$E199,FinParameters!$C$8:$C$39,Financials!$F199)</f>
        <v>18582635.23415029</v>
      </c>
      <c r="R199" s="73">
        <f t="shared" ref="R199:R260" si="63">SUM(P199,N199:O199)</f>
        <v>-11868925.699920975</v>
      </c>
      <c r="S199" s="12">
        <f t="shared" si="52"/>
        <v>-0.18363611801887791</v>
      </c>
      <c r="T199" s="115">
        <f t="shared" si="53"/>
        <v>91707243.945662171</v>
      </c>
      <c r="U199" s="73">
        <f>T199/SUMIFS(FinParameters!$L$8:$L$39,FinParameters!$B$8:$B$39,Financials!$E199,FinParameters!$C$8:$C$39,Financials!$F199)</f>
        <v>71641552.397022679</v>
      </c>
      <c r="V199" s="73">
        <f t="shared" si="54"/>
        <v>71641552.397022679</v>
      </c>
      <c r="W199" s="12"/>
      <c r="X199" s="73">
        <f t="shared" si="55"/>
        <v>144471168.40597406</v>
      </c>
      <c r="Y199" s="73">
        <f t="shared" si="56"/>
        <v>90224187.63117297</v>
      </c>
      <c r="Z199" s="73">
        <f t="shared" si="56"/>
        <v>59772626.697101705</v>
      </c>
      <c r="AA199" s="12">
        <f t="shared" si="57"/>
        <v>0.9248025817973049</v>
      </c>
      <c r="AB199" s="115">
        <f t="shared" si="58"/>
        <v>-32560073.335288405</v>
      </c>
      <c r="AC199" s="73">
        <f>AB199/SUMIFS(FinParameters!$L$8:$L$39,FinParameters!$B$8:$B$39,Financials!$E199,FinParameters!$C$8:$C$39,Financials!$F199)</f>
        <v>-25435877.249599773</v>
      </c>
      <c r="AD199" s="73">
        <f t="shared" si="59"/>
        <v>-25435877.249599773</v>
      </c>
      <c r="AE199" s="12"/>
      <c r="AF199" s="73">
        <f t="shared" si="60"/>
        <v>111911095.07068565</v>
      </c>
      <c r="AG199" s="73">
        <f t="shared" si="61"/>
        <v>64788310.3815732</v>
      </c>
      <c r="AH199" s="73">
        <f t="shared" si="61"/>
        <v>34336749.447501928</v>
      </c>
      <c r="AI199" s="12">
        <f t="shared" si="62"/>
        <v>0.53125847556431227</v>
      </c>
      <c r="AL199" s="73">
        <f>Summary!G199</f>
        <v>12642700.359960232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-5377244.6204970013</v>
      </c>
      <c r="AN199" s="20">
        <f>Summary!I199</f>
        <v>8059552.6071387045</v>
      </c>
      <c r="AP199" s="12">
        <v>1</v>
      </c>
    </row>
    <row r="200" spans="1:42" x14ac:dyDescent="0.3">
      <c r="A200">
        <v>196</v>
      </c>
      <c r="B200" t="str">
        <f>Summary!B200</f>
        <v>Yallourn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55178633.866110921</v>
      </c>
      <c r="H200" s="73">
        <f>SUMIFS(AM$5:AM200,$F$5:$F200,$F200,$D$5:$D200,$D200)</f>
        <v>116639.65436046994</v>
      </c>
      <c r="I200" s="20">
        <f>SUMIFS(AN$5:AN200,$F$5:$F200,$F200,$D$5:$D200,$D200)</f>
        <v>54132249.004481219</v>
      </c>
      <c r="J200" s="73">
        <f t="shared" si="48"/>
        <v>54132249.004481219</v>
      </c>
      <c r="K200" s="73">
        <f t="shared" si="49"/>
        <v>109310882.87059215</v>
      </c>
      <c r="L200" s="73">
        <f t="shared" si="50"/>
        <v>109427522.52495262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44198167.425213896</v>
      </c>
      <c r="Q200" s="73">
        <f>P200/SUMIFS(FinParameters!$H$8:$H$39,FinParameters!$B$8:$B$39,Financials!$E200,FinParameters!$C$8:$C$39,Financials!$F200)</f>
        <v>15565908.557435581</v>
      </c>
      <c r="R200" s="73">
        <f t="shared" si="63"/>
        <v>-20434682.735018969</v>
      </c>
      <c r="S200" s="12">
        <f t="shared" si="52"/>
        <v>-0.31616558273940965</v>
      </c>
      <c r="T200" s="115">
        <f t="shared" si="53"/>
        <v>55178633.866110921</v>
      </c>
      <c r="U200" s="73">
        <f>T200/SUMIFS(FinParameters!$L$8:$L$39,FinParameters!$B$8:$B$39,Financials!$E200,FinParameters!$C$8:$C$39,Financials!$F200)</f>
        <v>43105460.585614942</v>
      </c>
      <c r="V200" s="73">
        <f t="shared" si="54"/>
        <v>43105460.585614942</v>
      </c>
      <c r="W200" s="12"/>
      <c r="X200" s="73">
        <f t="shared" si="55"/>
        <v>99376801.291324824</v>
      </c>
      <c r="Y200" s="73">
        <f t="shared" si="56"/>
        <v>58671369.143050522</v>
      </c>
      <c r="Z200" s="73">
        <f t="shared" si="56"/>
        <v>22670777.850595973</v>
      </c>
      <c r="AA200" s="12">
        <f t="shared" si="57"/>
        <v>0.35076246513022863</v>
      </c>
      <c r="AB200" s="115">
        <f t="shared" si="58"/>
        <v>116639.65436046994</v>
      </c>
      <c r="AC200" s="73">
        <f>AB200/SUMIFS(FinParameters!$L$8:$L$39,FinParameters!$B$8:$B$39,Financials!$E200,FinParameters!$C$8:$C$39,Financials!$F200)</f>
        <v>91118.711564240381</v>
      </c>
      <c r="AD200" s="73">
        <f t="shared" si="59"/>
        <v>91118.711564240381</v>
      </c>
      <c r="AE200" s="12"/>
      <c r="AF200" s="73">
        <f t="shared" si="60"/>
        <v>99493440.945685297</v>
      </c>
      <c r="AG200" s="73">
        <f t="shared" si="61"/>
        <v>58762487.854614764</v>
      </c>
      <c r="AH200" s="73">
        <f t="shared" si="61"/>
        <v>22761896.562160213</v>
      </c>
      <c r="AI200" s="12">
        <f t="shared" si="62"/>
        <v>0.35217225460010881</v>
      </c>
      <c r="AL200" s="73">
        <f>Summary!G200</f>
        <v>8131940.3765021367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116507.45306989628</v>
      </c>
      <c r="AN200" s="20">
        <f>Summary!I200</f>
        <v>6998909.1249798182</v>
      </c>
      <c r="AP200" s="12">
        <v>1</v>
      </c>
    </row>
    <row r="201" spans="1:42" x14ac:dyDescent="0.3">
      <c r="A201">
        <v>197</v>
      </c>
      <c r="B201" t="str">
        <f>Summary!B201</f>
        <v>Yallourn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28791079.018667914</v>
      </c>
      <c r="H201" s="73">
        <f>SUMIFS(AM$5:AM201,$F$5:$F201,$F201,$D$5:$D201,$D201)</f>
        <v>30845906.507194296</v>
      </c>
      <c r="I201" s="20">
        <f>SUMIFS(AN$5:AN201,$F$5:$F201,$F201,$D$5:$D201,$D201)</f>
        <v>45954581.287609808</v>
      </c>
      <c r="J201" s="73">
        <f t="shared" si="48"/>
        <v>45954581.287609808</v>
      </c>
      <c r="K201" s="73">
        <f t="shared" si="49"/>
        <v>74745660.306277722</v>
      </c>
      <c r="L201" s="73">
        <f t="shared" si="50"/>
        <v>105591566.81347202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36020499.708342485</v>
      </c>
      <c r="Q201" s="73">
        <f>P201/SUMIFS(FinParameters!$H$8:$H$39,FinParameters!$B$8:$B$39,Financials!$E201,FinParameters!$C$8:$C$39,Financials!$F201)</f>
        <v>12685860.914978437</v>
      </c>
      <c r="R201" s="73">
        <f t="shared" si="63"/>
        <v>-28612350.451890379</v>
      </c>
      <c r="S201" s="12">
        <f t="shared" si="52"/>
        <v>-0.44269052627196243</v>
      </c>
      <c r="T201" s="115">
        <f t="shared" si="53"/>
        <v>28791079.018667914</v>
      </c>
      <c r="U201" s="73">
        <f>T201/SUMIFS(FinParameters!$L$8:$L$39,FinParameters!$B$8:$B$39,Financials!$E201,FinParameters!$C$8:$C$39,Financials!$F201)</f>
        <v>22491544.913342498</v>
      </c>
      <c r="V201" s="73">
        <f t="shared" si="54"/>
        <v>22491544.913342498</v>
      </c>
      <c r="W201" s="12"/>
      <c r="X201" s="73">
        <f t="shared" si="55"/>
        <v>64811578.727010399</v>
      </c>
      <c r="Y201" s="73">
        <f t="shared" si="56"/>
        <v>35177405.828320935</v>
      </c>
      <c r="Z201" s="73">
        <f t="shared" si="56"/>
        <v>-6120805.5385478809</v>
      </c>
      <c r="AA201" s="12">
        <f t="shared" si="57"/>
        <v>-9.4701154650826069E-2</v>
      </c>
      <c r="AB201" s="115">
        <f t="shared" si="58"/>
        <v>30845906.507194296</v>
      </c>
      <c r="AC201" s="73">
        <f>AB201/SUMIFS(FinParameters!$L$8:$L$39,FinParameters!$B$8:$B$39,Financials!$E201,FinParameters!$C$8:$C$39,Financials!$F201)</f>
        <v>24096772.863201398</v>
      </c>
      <c r="AD201" s="73">
        <f t="shared" si="59"/>
        <v>24096772.863201398</v>
      </c>
      <c r="AE201" s="12"/>
      <c r="AF201" s="73">
        <f t="shared" si="60"/>
        <v>95657485.234204695</v>
      </c>
      <c r="AG201" s="73">
        <f t="shared" si="61"/>
        <v>59274178.69152233</v>
      </c>
      <c r="AH201" s="73">
        <f t="shared" si="61"/>
        <v>17975967.324653517</v>
      </c>
      <c r="AI201" s="12">
        <f t="shared" si="62"/>
        <v>0.27812431727966291</v>
      </c>
      <c r="AL201" s="73">
        <f>Summary!G201</f>
        <v>4515416.4627001453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5166607.7941878065</v>
      </c>
      <c r="AN201" s="20">
        <f>Summary!I201</f>
        <v>6032005.5312799001</v>
      </c>
      <c r="AP201" s="12">
        <v>1</v>
      </c>
    </row>
    <row r="202" spans="1:42" x14ac:dyDescent="0.3">
      <c r="A202">
        <v>198</v>
      </c>
      <c r="B202" t="str">
        <f>Summary!B202</f>
        <v>Yallourn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-1689768.3843238833</v>
      </c>
      <c r="H202" s="73">
        <f>SUMIFS(AM$5:AM202,$F$5:$F202,$F202,$D$5:$D202,$D202)</f>
        <v>71876660.981348559</v>
      </c>
      <c r="I202" s="20">
        <f>SUMIFS(AN$5:AN202,$F$5:$F202,$F202,$D$5:$D202,$D202)</f>
        <v>35782092.017512426</v>
      </c>
      <c r="J202" s="73">
        <f t="shared" si="48"/>
        <v>35782092.017512426</v>
      </c>
      <c r="K202" s="73">
        <f t="shared" si="49"/>
        <v>34092323.633188546</v>
      </c>
      <c r="L202" s="73">
        <f t="shared" si="50"/>
        <v>105968984.6145371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25848010.438245103</v>
      </c>
      <c r="Q202" s="73">
        <f>P202/SUMIFS(FinParameters!$H$8:$H$39,FinParameters!$B$8:$B$39,Financials!$E202,FinParameters!$C$8:$C$39,Financials!$F202)</f>
        <v>9103268.0835503321</v>
      </c>
      <c r="R202" s="73">
        <f t="shared" si="63"/>
        <v>-38784839.721987762</v>
      </c>
      <c r="S202" s="12">
        <f t="shared" si="52"/>
        <v>-0.60007936561416253</v>
      </c>
      <c r="T202" s="115">
        <f t="shared" si="53"/>
        <v>-1689768.3843238833</v>
      </c>
      <c r="U202" s="73">
        <f>T202/SUMIFS(FinParameters!$L$8:$L$39,FinParameters!$B$8:$B$39,Financials!$E202,FinParameters!$C$8:$C$39,Financials!$F202)</f>
        <v>-1320044.3611204822</v>
      </c>
      <c r="V202" s="73">
        <f t="shared" si="54"/>
        <v>-1320044.3611204822</v>
      </c>
      <c r="W202" s="12"/>
      <c r="X202" s="73">
        <f t="shared" si="55"/>
        <v>24158242.053921223</v>
      </c>
      <c r="Y202" s="73">
        <f t="shared" si="56"/>
        <v>7783223.7224298501</v>
      </c>
      <c r="Z202" s="73">
        <f t="shared" si="56"/>
        <v>-40104884.083108246</v>
      </c>
      <c r="AA202" s="12">
        <f t="shared" si="57"/>
        <v>-0.62050310304563794</v>
      </c>
      <c r="AB202" s="115">
        <f t="shared" si="58"/>
        <v>71876660.981348559</v>
      </c>
      <c r="AC202" s="73">
        <f>AB202/SUMIFS(FinParameters!$L$8:$L$39,FinParameters!$B$8:$B$39,Financials!$E202,FinParameters!$C$8:$C$39,Financials!$F202)</f>
        <v>56149932.680011444</v>
      </c>
      <c r="AD202" s="73">
        <f t="shared" si="59"/>
        <v>56149932.680011444</v>
      </c>
      <c r="AE202" s="12"/>
      <c r="AF202" s="73">
        <f t="shared" si="60"/>
        <v>96034903.035269782</v>
      </c>
      <c r="AG202" s="73">
        <f t="shared" si="61"/>
        <v>63933156.402441293</v>
      </c>
      <c r="AH202" s="73">
        <f t="shared" si="61"/>
        <v>16045048.596903197</v>
      </c>
      <c r="AI202" s="12">
        <f t="shared" si="62"/>
        <v>0.24824912652197031</v>
      </c>
      <c r="AL202" s="73">
        <f>Summary!G202</f>
        <v>-180093.27490357697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11663300.996098313</v>
      </c>
      <c r="AN202" s="20">
        <f>Summary!I202</f>
        <v>4675245.2665597564</v>
      </c>
      <c r="AP202" s="12">
        <v>1</v>
      </c>
    </row>
    <row r="203" spans="1:42" x14ac:dyDescent="0.3">
      <c r="A203">
        <v>199</v>
      </c>
      <c r="B203" t="str">
        <f>Summary!B203</f>
        <v>Yallourn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-43717718.784054011</v>
      </c>
      <c r="H203" s="73">
        <f>SUMIFS(AM$5:AM203,$F$5:$F203,$F203,$D$5:$D203,$D203)</f>
        <v>151755972.53304088</v>
      </c>
      <c r="I203" s="20">
        <f>SUMIFS(AN$5:AN203,$F$5:$F203,$F203,$D$5:$D203,$D203)</f>
        <v>20294531.80984563</v>
      </c>
      <c r="J203" s="73">
        <f t="shared" si="48"/>
        <v>20294531.80984563</v>
      </c>
      <c r="K203" s="73">
        <f t="shared" si="49"/>
        <v>-23423186.974208381</v>
      </c>
      <c r="L203" s="73">
        <f t="shared" si="50"/>
        <v>128332785.5588325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10360450.230578305</v>
      </c>
      <c r="Q203" s="73">
        <f>P203/SUMIFS(FinParameters!$H$8:$H$39,FinParameters!$B$8:$B$39,Financials!$E203,FinParameters!$C$8:$C$39,Financials!$F203)</f>
        <v>3648789.7643250264</v>
      </c>
      <c r="R203" s="73">
        <f t="shared" si="63"/>
        <v>-54272399.929654561</v>
      </c>
      <c r="S203" s="12">
        <f t="shared" si="52"/>
        <v>-0.83970302710009759</v>
      </c>
      <c r="T203" s="115">
        <f t="shared" si="53"/>
        <v>-43717718.784054011</v>
      </c>
      <c r="U203" s="73">
        <f>T203/SUMIFS(FinParameters!$L$8:$L$39,FinParameters!$B$8:$B$39,Financials!$E203,FinParameters!$C$8:$C$39,Financials!$F203)</f>
        <v>-34152212.041197799</v>
      </c>
      <c r="V203" s="73">
        <f t="shared" si="54"/>
        <v>-34152212.041197799</v>
      </c>
      <c r="W203" s="12"/>
      <c r="X203" s="73">
        <f t="shared" si="55"/>
        <v>-33357268.553475708</v>
      </c>
      <c r="Y203" s="73">
        <f t="shared" si="56"/>
        <v>-30503422.276872773</v>
      </c>
      <c r="Z203" s="73">
        <f t="shared" si="56"/>
        <v>-88424611.97085236</v>
      </c>
      <c r="AA203" s="12">
        <f t="shared" si="57"/>
        <v>-1.3681063383656571</v>
      </c>
      <c r="AB203" s="115">
        <f t="shared" si="58"/>
        <v>151755972.53304088</v>
      </c>
      <c r="AC203" s="73">
        <f>AB203/SUMIFS(FinParameters!$L$8:$L$39,FinParameters!$B$8:$B$39,Financials!$E203,FinParameters!$C$8:$C$39,Financials!$F203)</f>
        <v>118551523.19514492</v>
      </c>
      <c r="AD203" s="73">
        <f t="shared" si="59"/>
        <v>118551523.19514492</v>
      </c>
      <c r="AE203" s="12"/>
      <c r="AF203" s="73">
        <f t="shared" si="60"/>
        <v>118398703.97956517</v>
      </c>
      <c r="AG203" s="73">
        <f t="shared" si="61"/>
        <v>88048100.918272153</v>
      </c>
      <c r="AH203" s="73">
        <f t="shared" si="61"/>
        <v>30126911.224292561</v>
      </c>
      <c r="AI203" s="12">
        <f t="shared" si="62"/>
        <v>0.46612382325093521</v>
      </c>
      <c r="AL203" s="73">
        <f>Summary!G203</f>
        <v>-4983492.6070532454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22859597.789141122</v>
      </c>
      <c r="AN203" s="20">
        <f>Summary!I203</f>
        <v>2922642.6426565768</v>
      </c>
      <c r="AP203" s="12">
        <v>1</v>
      </c>
    </row>
    <row r="204" spans="1:42" x14ac:dyDescent="0.3">
      <c r="A204">
        <v>200</v>
      </c>
      <c r="B204" t="str">
        <f>Summary!B204</f>
        <v>Yallourn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62005256.567795187</v>
      </c>
      <c r="H204" s="73">
        <f>SUMIFS(AM$5:AM204,$F$5:$F204,$F204,$D$5:$D204,$D204)</f>
        <v>-1652557.9998216929</v>
      </c>
      <c r="I204" s="20">
        <f>SUMIFS(AN$5:AN204,$F$5:$F204,$F204,$D$5:$D204,$D204)</f>
        <v>54630438.891177885</v>
      </c>
      <c r="J204" s="73">
        <f t="shared" si="48"/>
        <v>54630438.891177885</v>
      </c>
      <c r="K204" s="73">
        <f t="shared" si="49"/>
        <v>116635695.45897308</v>
      </c>
      <c r="L204" s="73">
        <f t="shared" si="50"/>
        <v>114983137.45915139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44696357.311910562</v>
      </c>
      <c r="Q204" s="73">
        <f>P204/SUMIFS(FinParameters!$H$8:$H$39,FinParameters!$B$8:$B$39,Financials!$E204,FinParameters!$C$8:$C$39,Financials!$F204)</f>
        <v>15741363.303012557</v>
      </c>
      <c r="R204" s="73">
        <f t="shared" si="63"/>
        <v>-19936492.848322302</v>
      </c>
      <c r="S204" s="12">
        <f t="shared" si="52"/>
        <v>-0.3084575846322305</v>
      </c>
      <c r="T204" s="115">
        <f t="shared" si="53"/>
        <v>62005256.567795187</v>
      </c>
      <c r="U204" s="73">
        <f>T204/SUMIFS(FinParameters!$L$8:$L$39,FinParameters!$B$8:$B$39,Financials!$E204,FinParameters!$C$8:$C$39,Financials!$F204)</f>
        <v>48438407.329355262</v>
      </c>
      <c r="V204" s="73">
        <f t="shared" si="54"/>
        <v>48438407.329355262</v>
      </c>
      <c r="W204" s="12"/>
      <c r="X204" s="73">
        <f t="shared" si="55"/>
        <v>106701613.87970576</v>
      </c>
      <c r="Y204" s="73">
        <f t="shared" si="56"/>
        <v>64179770.63236782</v>
      </c>
      <c r="Z204" s="73">
        <f t="shared" si="56"/>
        <v>28501914.48103296</v>
      </c>
      <c r="AA204" s="12">
        <f t="shared" si="57"/>
        <v>0.44098186000421108</v>
      </c>
      <c r="AB204" s="115">
        <f t="shared" si="58"/>
        <v>-1652557.9998216929</v>
      </c>
      <c r="AC204" s="73">
        <f>AB204/SUMIFS(FinParameters!$L$8:$L$39,FinParameters!$B$8:$B$39,Financials!$E204,FinParameters!$C$8:$C$39,Financials!$F204)</f>
        <v>-1290975.6682197712</v>
      </c>
      <c r="AD204" s="73">
        <f t="shared" si="59"/>
        <v>-1290975.6682197712</v>
      </c>
      <c r="AE204" s="12"/>
      <c r="AF204" s="73">
        <f t="shared" si="60"/>
        <v>105049055.87988406</v>
      </c>
      <c r="AG204" s="73">
        <f t="shared" si="61"/>
        <v>62888794.964148045</v>
      </c>
      <c r="AH204" s="73">
        <f t="shared" si="61"/>
        <v>27210938.812813189</v>
      </c>
      <c r="AI204" s="12">
        <f t="shared" si="62"/>
        <v>0.42100787363320497</v>
      </c>
      <c r="AL204" s="73">
        <f>Summary!G204</f>
        <v>8798520.4215100426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-296546.59725369251</v>
      </c>
      <c r="AN204" s="20">
        <f>Summary!I204</f>
        <v>7049879.0351086576</v>
      </c>
      <c r="AP204" s="12">
        <v>1</v>
      </c>
    </row>
    <row r="205" spans="1:42" x14ac:dyDescent="0.3">
      <c r="A205">
        <v>201</v>
      </c>
      <c r="B205" t="str">
        <f>Summary!B205</f>
        <v>Yallourn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260416573.66007808</v>
      </c>
      <c r="H205" s="73">
        <f>SUMIFS(AM$5:AM205,$F$5:$F205,$F205,$D$5:$D205,$D205)</f>
        <v>-224917839.14350134</v>
      </c>
      <c r="I205" s="20">
        <f>SUMIFS(AN$5:AN205,$F$5:$F205,$F205,$D$5:$D205,$D205)</f>
        <v>117727670.79784825</v>
      </c>
      <c r="J205" s="73">
        <f t="shared" si="48"/>
        <v>117727670.79784825</v>
      </c>
      <c r="K205" s="73">
        <f t="shared" si="49"/>
        <v>378144244.45792633</v>
      </c>
      <c r="L205" s="73">
        <f t="shared" si="50"/>
        <v>153226405.31442499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106756487.17909925</v>
      </c>
      <c r="Q205" s="73">
        <f>P205/SUMIFS(FinParameters!$H$8:$H$39,FinParameters!$B$8:$B$39,Financials!$E205,FinParameters!$C$8:$C$39,Financials!$F205)</f>
        <v>33872052.065733455</v>
      </c>
      <c r="R205" s="73">
        <f t="shared" si="63"/>
        <v>40579819.507333882</v>
      </c>
      <c r="S205" s="12">
        <f t="shared" si="52"/>
        <v>0.61320433522897799</v>
      </c>
      <c r="T205" s="115">
        <f t="shared" si="53"/>
        <v>260416573.66007808</v>
      </c>
      <c r="U205" s="73">
        <f>T205/SUMIFS(FinParameters!$L$8:$L$39,FinParameters!$B$8:$B$39,Financials!$E205,FinParameters!$C$8:$C$39,Financials!$F205)</f>
        <v>198475132.80599332</v>
      </c>
      <c r="V205" s="73">
        <f t="shared" si="54"/>
        <v>198475132.80599332</v>
      </c>
      <c r="W205" s="12"/>
      <c r="X205" s="73">
        <f t="shared" si="55"/>
        <v>367173060.83917731</v>
      </c>
      <c r="Y205" s="73">
        <f t="shared" si="56"/>
        <v>232347184.87172678</v>
      </c>
      <c r="Z205" s="73">
        <f t="shared" si="56"/>
        <v>239054952.31332719</v>
      </c>
      <c r="AA205" s="12">
        <f t="shared" si="57"/>
        <v>3.6123751878688397</v>
      </c>
      <c r="AB205" s="115">
        <f t="shared" si="58"/>
        <v>-224917839.14350134</v>
      </c>
      <c r="AC205" s="73">
        <f>AB205/SUMIFS(FinParameters!$L$8:$L$39,FinParameters!$B$8:$B$39,Financials!$E205,FinParameters!$C$8:$C$39,Financials!$F205)</f>
        <v>-171419957.52049512</v>
      </c>
      <c r="AD205" s="73">
        <f t="shared" si="59"/>
        <v>-171419957.52049512</v>
      </c>
      <c r="AE205" s="12"/>
      <c r="AF205" s="73">
        <f t="shared" si="60"/>
        <v>142255221.69567597</v>
      </c>
      <c r="AG205" s="73">
        <f t="shared" si="61"/>
        <v>60927227.351231664</v>
      </c>
      <c r="AH205" s="73">
        <f t="shared" si="61"/>
        <v>67634994.792832077</v>
      </c>
      <c r="AI205" s="12">
        <f t="shared" si="62"/>
        <v>1.0220368775336344</v>
      </c>
      <c r="AL205" s="73">
        <f>Summary!G205</f>
        <v>29976132.453964472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-31637793.253382429</v>
      </c>
      <c r="AN205" s="20">
        <f>Summary!I205</f>
        <v>13635996.508438282</v>
      </c>
      <c r="AP205" s="12">
        <v>1</v>
      </c>
    </row>
    <row r="206" spans="1:42" x14ac:dyDescent="0.3">
      <c r="A206">
        <v>202</v>
      </c>
      <c r="B206" t="str">
        <f>Summary!B206</f>
        <v>Yallourn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159134136.77394819</v>
      </c>
      <c r="H206" s="73">
        <f>SUMIFS(AM$5:AM206,$F$5:$F206,$F206,$D$5:$D206,$D206)</f>
        <v>-95576628.660346851</v>
      </c>
      <c r="I206" s="20">
        <f>SUMIFS(AN$5:AN206,$F$5:$F206,$F206,$D$5:$D206,$D206)</f>
        <v>84805410.916984499</v>
      </c>
      <c r="J206" s="73">
        <f t="shared" si="48"/>
        <v>84805410.916984499</v>
      </c>
      <c r="K206" s="73">
        <f t="shared" si="49"/>
        <v>243939547.69093269</v>
      </c>
      <c r="L206" s="73">
        <f t="shared" si="50"/>
        <v>148362919.03058583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73834227.298235491</v>
      </c>
      <c r="Q206" s="73">
        <f>P206/SUMIFS(FinParameters!$H$8:$H$39,FinParameters!$B$8:$B$39,Financials!$E206,FinParameters!$C$8:$C$39,Financials!$F206)</f>
        <v>23426368.339409538</v>
      </c>
      <c r="R206" s="73">
        <f t="shared" si="63"/>
        <v>7657559.6264701243</v>
      </c>
      <c r="S206" s="12">
        <f t="shared" si="52"/>
        <v>0.11571388974209809</v>
      </c>
      <c r="T206" s="115">
        <f t="shared" si="53"/>
        <v>159134136.77394819</v>
      </c>
      <c r="U206" s="73">
        <f>T206/SUMIFS(FinParameters!$L$8:$L$39,FinParameters!$B$8:$B$39,Financials!$E206,FinParameters!$C$8:$C$39,Financials!$F206)</f>
        <v>121283252.00762109</v>
      </c>
      <c r="V206" s="73">
        <f t="shared" si="54"/>
        <v>121283252.00762109</v>
      </c>
      <c r="W206" s="12"/>
      <c r="X206" s="73">
        <f t="shared" si="55"/>
        <v>232968364.07218367</v>
      </c>
      <c r="Y206" s="73">
        <f t="shared" si="56"/>
        <v>144709620.34703064</v>
      </c>
      <c r="Z206" s="73">
        <f t="shared" si="56"/>
        <v>128940811.63409121</v>
      </c>
      <c r="AA206" s="12">
        <f t="shared" si="57"/>
        <v>1.9484331286312941</v>
      </c>
      <c r="AB206" s="115">
        <f t="shared" si="58"/>
        <v>-95576628.660346851</v>
      </c>
      <c r="AC206" s="73">
        <f>AB206/SUMIFS(FinParameters!$L$8:$L$39,FinParameters!$B$8:$B$39,Financials!$E206,FinParameters!$C$8:$C$39,Financials!$F206)</f>
        <v>-72843228.831020787</v>
      </c>
      <c r="AD206" s="73">
        <f t="shared" si="59"/>
        <v>-72843228.831020787</v>
      </c>
      <c r="AE206" s="12"/>
      <c r="AF206" s="73">
        <f t="shared" si="60"/>
        <v>137391735.4118368</v>
      </c>
      <c r="AG206" s="73">
        <f t="shared" si="61"/>
        <v>71866391.516009852</v>
      </c>
      <c r="AH206" s="73">
        <f t="shared" si="61"/>
        <v>56097582.803070426</v>
      </c>
      <c r="AI206" s="12">
        <f t="shared" si="62"/>
        <v>0.8476942822402761</v>
      </c>
      <c r="AL206" s="73">
        <f>Summary!G206</f>
        <v>14489678.826108094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-14605953.789902503</v>
      </c>
      <c r="AN206" s="20">
        <f>Summary!I206</f>
        <v>9573051.5104427524</v>
      </c>
      <c r="AP206" s="12">
        <v>1</v>
      </c>
    </row>
    <row r="207" spans="1:42" x14ac:dyDescent="0.3">
      <c r="A207">
        <v>203</v>
      </c>
      <c r="B207" t="str">
        <f>Summary!B207</f>
        <v>Yallourn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100135138.84300157</v>
      </c>
      <c r="H207" s="73">
        <f>SUMIFS(AM$5:AM207,$F$5:$F207,$F207,$D$5:$D207,$D207)</f>
        <v>-38216560.998843119</v>
      </c>
      <c r="I207" s="20">
        <f>SUMIFS(AN$5:AN207,$F$5:$F207,$F207,$D$5:$D207,$D207)</f>
        <v>70791345.859887481</v>
      </c>
      <c r="J207" s="73">
        <f t="shared" si="48"/>
        <v>70791345.859887481</v>
      </c>
      <c r="K207" s="73">
        <f t="shared" si="49"/>
        <v>170926484.70288906</v>
      </c>
      <c r="L207" s="73">
        <f t="shared" si="50"/>
        <v>132709923.70404594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59820162.241138473</v>
      </c>
      <c r="Q207" s="73">
        <f>P207/SUMIFS(FinParameters!$H$8:$H$39,FinParameters!$B$8:$B$39,Financials!$E207,FinParameters!$C$8:$C$39,Financials!$F207)</f>
        <v>18979939.332521982</v>
      </c>
      <c r="R207" s="73">
        <f t="shared" si="63"/>
        <v>-6356505.4306268934</v>
      </c>
      <c r="S207" s="12">
        <f t="shared" si="52"/>
        <v>-9.6053573778525733E-2</v>
      </c>
      <c r="T207" s="115">
        <f t="shared" si="53"/>
        <v>100135138.84300157</v>
      </c>
      <c r="U207" s="73">
        <f>T207/SUMIFS(FinParameters!$L$8:$L$39,FinParameters!$B$8:$B$39,Financials!$E207,FinParameters!$C$8:$C$39,Financials!$F207)</f>
        <v>76317473.581206471</v>
      </c>
      <c r="V207" s="73">
        <f t="shared" si="54"/>
        <v>76317473.581206471</v>
      </c>
      <c r="W207" s="12"/>
      <c r="X207" s="73">
        <f t="shared" si="55"/>
        <v>159955301.08414006</v>
      </c>
      <c r="Y207" s="73">
        <f t="shared" si="56"/>
        <v>95297412.913728446</v>
      </c>
      <c r="Z207" s="73">
        <f t="shared" si="56"/>
        <v>69960968.150579572</v>
      </c>
      <c r="AA207" s="12">
        <f t="shared" si="57"/>
        <v>1.0571848147081724</v>
      </c>
      <c r="AB207" s="115">
        <f t="shared" si="58"/>
        <v>-38216560.998843119</v>
      </c>
      <c r="AC207" s="73">
        <f>AB207/SUMIFS(FinParameters!$L$8:$L$39,FinParameters!$B$8:$B$39,Financials!$E207,FinParameters!$C$8:$C$39,Financials!$F207)</f>
        <v>-29126552.55780489</v>
      </c>
      <c r="AD207" s="73">
        <f t="shared" si="59"/>
        <v>-29126552.55780489</v>
      </c>
      <c r="AE207" s="12"/>
      <c r="AF207" s="73">
        <f t="shared" si="60"/>
        <v>121738740.08529694</v>
      </c>
      <c r="AG207" s="73">
        <f t="shared" si="61"/>
        <v>66170860.355923556</v>
      </c>
      <c r="AH207" s="73">
        <f t="shared" si="61"/>
        <v>40834415.592774682</v>
      </c>
      <c r="AI207" s="12">
        <f t="shared" si="62"/>
        <v>0.61705155350693042</v>
      </c>
      <c r="AL207" s="73">
        <f>Summary!G207</f>
        <v>8427894.8973393999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-5656487.6635547094</v>
      </c>
      <c r="AN207" s="20">
        <f>Summary!I207</f>
        <v>8093339.8203082625</v>
      </c>
      <c r="AP207" s="12">
        <v>1</v>
      </c>
    </row>
    <row r="208" spans="1:42" x14ac:dyDescent="0.3">
      <c r="A208">
        <v>204</v>
      </c>
      <c r="B208" t="str">
        <f>Summary!B208</f>
        <v>Yallourn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59538647.083128728</v>
      </c>
      <c r="H208" s="73">
        <f>SUMIFS(AM$5:AM208,$F$5:$F208,$F208,$D$5:$D208,$D208)</f>
        <v>192730.97920695439</v>
      </c>
      <c r="I208" s="20">
        <f>SUMIFS(AN$5:AN208,$F$5:$F208,$F208,$D$5:$D208,$D208)</f>
        <v>61153085.020778261</v>
      </c>
      <c r="J208" s="73">
        <f t="shared" si="48"/>
        <v>61153085.020778261</v>
      </c>
      <c r="K208" s="73">
        <f t="shared" si="49"/>
        <v>120691732.10390699</v>
      </c>
      <c r="L208" s="73">
        <f t="shared" si="50"/>
        <v>120884463.08311394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50181901.402029254</v>
      </c>
      <c r="Q208" s="73">
        <f>P208/SUMIFS(FinParameters!$H$8:$H$39,FinParameters!$B$8:$B$39,Financials!$E208,FinParameters!$C$8:$C$39,Financials!$F208)</f>
        <v>15921879.990257086</v>
      </c>
      <c r="R208" s="73">
        <f t="shared" si="63"/>
        <v>-15994766.269736113</v>
      </c>
      <c r="S208" s="12">
        <f t="shared" si="52"/>
        <v>-0.24169797048515285</v>
      </c>
      <c r="T208" s="115">
        <f t="shared" si="53"/>
        <v>59538647.083128728</v>
      </c>
      <c r="U208" s="73">
        <f>T208/SUMIFS(FinParameters!$L$8:$L$39,FinParameters!$B$8:$B$39,Financials!$E208,FinParameters!$C$8:$C$39,Financials!$F208)</f>
        <v>45377069.211953461</v>
      </c>
      <c r="V208" s="73">
        <f t="shared" si="54"/>
        <v>45377069.211953461</v>
      </c>
      <c r="W208" s="12"/>
      <c r="X208" s="73">
        <f t="shared" si="55"/>
        <v>109720548.48515798</v>
      </c>
      <c r="Y208" s="73">
        <f t="shared" si="56"/>
        <v>61298949.202210546</v>
      </c>
      <c r="Z208" s="73">
        <f t="shared" si="56"/>
        <v>29382302.94221735</v>
      </c>
      <c r="AA208" s="12">
        <f t="shared" si="57"/>
        <v>0.44399792216726364</v>
      </c>
      <c r="AB208" s="115">
        <f t="shared" si="58"/>
        <v>192730.97920695439</v>
      </c>
      <c r="AC208" s="73">
        <f>AB208/SUMIFS(FinParameters!$L$8:$L$39,FinParameters!$B$8:$B$39,Financials!$E208,FinParameters!$C$8:$C$39,Financials!$F208)</f>
        <v>146888.91016537283</v>
      </c>
      <c r="AD208" s="73">
        <f t="shared" si="59"/>
        <v>146888.91016537283</v>
      </c>
      <c r="AE208" s="12"/>
      <c r="AF208" s="73">
        <f t="shared" si="60"/>
        <v>109913279.46436493</v>
      </c>
      <c r="AG208" s="73">
        <f t="shared" si="61"/>
        <v>61445838.112375915</v>
      </c>
      <c r="AH208" s="73">
        <f t="shared" si="61"/>
        <v>29529191.852382723</v>
      </c>
      <c r="AI208" s="12">
        <f t="shared" si="62"/>
        <v>0.44621757019931535</v>
      </c>
      <c r="AL208" s="73">
        <f>Summary!G208</f>
        <v>4360013.2170178052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76091.324846484451</v>
      </c>
      <c r="AN208" s="20">
        <f>Summary!I208</f>
        <v>7020836.0162970424</v>
      </c>
      <c r="AP208" s="12">
        <v>1</v>
      </c>
    </row>
    <row r="209" spans="1:42" x14ac:dyDescent="0.3">
      <c r="A209">
        <v>205</v>
      </c>
      <c r="B209" t="str">
        <f>Summary!B209</f>
        <v>Yallourn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29680221.714126527</v>
      </c>
      <c r="H209" s="73">
        <f>SUMIFS(AM$5:AM209,$F$5:$F209,$F209,$D$5:$D209,$D209)</f>
        <v>36290391.987644039</v>
      </c>
      <c r="I209" s="20">
        <f>SUMIFS(AN$5:AN209,$F$5:$F209,$F209,$D$5:$D209,$D209)</f>
        <v>51971273.881659053</v>
      </c>
      <c r="J209" s="73">
        <f t="shared" si="48"/>
        <v>51971273.881659053</v>
      </c>
      <c r="K209" s="73">
        <f t="shared" si="49"/>
        <v>81651495.595785588</v>
      </c>
      <c r="L209" s="73">
        <f t="shared" si="50"/>
        <v>117941887.58342962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41000090.262910046</v>
      </c>
      <c r="Q209" s="73">
        <f>P209/SUMIFS(FinParameters!$H$8:$H$39,FinParameters!$B$8:$B$39,Financials!$E209,FinParameters!$C$8:$C$39,Financials!$F209)</f>
        <v>13008644.521575741</v>
      </c>
      <c r="R209" s="73">
        <f t="shared" si="63"/>
        <v>-25176577.408855319</v>
      </c>
      <c r="S209" s="12">
        <f t="shared" si="52"/>
        <v>-0.38044492560022092</v>
      </c>
      <c r="T209" s="115">
        <f t="shared" si="53"/>
        <v>29680221.714126527</v>
      </c>
      <c r="U209" s="73">
        <f>T209/SUMIFS(FinParameters!$L$8:$L$39,FinParameters!$B$8:$B$39,Financials!$E209,FinParameters!$C$8:$C$39,Financials!$F209)</f>
        <v>22620626.113113046</v>
      </c>
      <c r="V209" s="73">
        <f t="shared" si="54"/>
        <v>22620626.113113046</v>
      </c>
      <c r="W209" s="12"/>
      <c r="X209" s="73">
        <f t="shared" si="55"/>
        <v>70680311.97703658</v>
      </c>
      <c r="Y209" s="73">
        <f t="shared" si="56"/>
        <v>35629270.634688787</v>
      </c>
      <c r="Z209" s="73">
        <f t="shared" si="56"/>
        <v>-2555951.2957422733</v>
      </c>
      <c r="AA209" s="12">
        <f t="shared" si="57"/>
        <v>-3.8623148998975419E-2</v>
      </c>
      <c r="AB209" s="115">
        <f t="shared" si="58"/>
        <v>36290391.987644039</v>
      </c>
      <c r="AC209" s="73">
        <f>AB209/SUMIFS(FinParameters!$L$8:$L$39,FinParameters!$B$8:$B$39,Financials!$E209,FinParameters!$C$8:$C$39,Financials!$F209)</f>
        <v>27658532.896339186</v>
      </c>
      <c r="AD209" s="73">
        <f t="shared" si="59"/>
        <v>27658532.896339186</v>
      </c>
      <c r="AE209" s="12"/>
      <c r="AF209" s="73">
        <f t="shared" si="60"/>
        <v>106970703.96468061</v>
      </c>
      <c r="AG209" s="73">
        <f t="shared" si="61"/>
        <v>63287803.531027973</v>
      </c>
      <c r="AH209" s="73">
        <f t="shared" si="61"/>
        <v>25102581.600596912</v>
      </c>
      <c r="AI209" s="12">
        <f t="shared" si="62"/>
        <v>0.37932677004990789</v>
      </c>
      <c r="AL209" s="73">
        <f>Summary!G209</f>
        <v>889142.69545861322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5444485.4804497426</v>
      </c>
      <c r="AN209" s="20">
        <f>Summary!I209</f>
        <v>6016692.594049247</v>
      </c>
      <c r="AP209" s="12">
        <v>1</v>
      </c>
    </row>
    <row r="210" spans="1:42" x14ac:dyDescent="0.3">
      <c r="A210">
        <v>206</v>
      </c>
      <c r="B210" t="str">
        <f>Summary!B210</f>
        <v>Yallourn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-4500852.5031872122</v>
      </c>
      <c r="H210" s="73">
        <f>SUMIFS(AM$5:AM210,$F$5:$F210,$F210,$D$5:$D210,$D210)</f>
        <v>84328468.800861508</v>
      </c>
      <c r="I210" s="20">
        <f>SUMIFS(AN$5:AN210,$F$5:$F210,$F210,$D$5:$D210,$D210)</f>
        <v>40605670.503756419</v>
      </c>
      <c r="J210" s="73">
        <f t="shared" si="48"/>
        <v>40605670.503756419</v>
      </c>
      <c r="K210" s="73">
        <f t="shared" si="49"/>
        <v>36104818.000569209</v>
      </c>
      <c r="L210" s="73">
        <f t="shared" si="50"/>
        <v>120433286.80143072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29634486.885007411</v>
      </c>
      <c r="Q210" s="73">
        <f>P210/SUMIFS(FinParameters!$H$8:$H$39,FinParameters!$B$8:$B$39,Financials!$E210,FinParameters!$C$8:$C$39,Financials!$F210)</f>
        <v>9402528.2138244249</v>
      </c>
      <c r="R210" s="73">
        <f t="shared" si="63"/>
        <v>-36542180.786757953</v>
      </c>
      <c r="S210" s="12">
        <f t="shared" si="52"/>
        <v>-0.55219130960184137</v>
      </c>
      <c r="T210" s="115">
        <f t="shared" si="53"/>
        <v>-4500852.5031872122</v>
      </c>
      <c r="U210" s="73">
        <f>T210/SUMIFS(FinParameters!$L$8:$L$39,FinParameters!$B$8:$B$39,Financials!$E210,FinParameters!$C$8:$C$39,Financials!$F210)</f>
        <v>-3430301.2506274041</v>
      </c>
      <c r="V210" s="73">
        <f t="shared" si="54"/>
        <v>-3430301.2506274041</v>
      </c>
      <c r="W210" s="12"/>
      <c r="X210" s="73">
        <f t="shared" si="55"/>
        <v>25133634.381820202</v>
      </c>
      <c r="Y210" s="73">
        <f t="shared" si="56"/>
        <v>5972226.9631970208</v>
      </c>
      <c r="Z210" s="73">
        <f t="shared" si="56"/>
        <v>-39972482.037385359</v>
      </c>
      <c r="AA210" s="12">
        <f t="shared" si="57"/>
        <v>-0.6040268185706763</v>
      </c>
      <c r="AB210" s="115">
        <f t="shared" si="58"/>
        <v>84328468.800861508</v>
      </c>
      <c r="AC210" s="73">
        <f>AB210/SUMIFS(FinParameters!$L$8:$L$39,FinParameters!$B$8:$B$39,Financials!$E210,FinParameters!$C$8:$C$39,Financials!$F210)</f>
        <v>64270502.485083781</v>
      </c>
      <c r="AD210" s="73">
        <f t="shared" si="59"/>
        <v>64270502.485083781</v>
      </c>
      <c r="AE210" s="12"/>
      <c r="AF210" s="73">
        <f t="shared" si="60"/>
        <v>109462103.18268171</v>
      </c>
      <c r="AG210" s="73">
        <f t="shared" si="61"/>
        <v>70242729.448280796</v>
      </c>
      <c r="AH210" s="73">
        <f t="shared" si="61"/>
        <v>24298020.447698422</v>
      </c>
      <c r="AI210" s="12">
        <f t="shared" si="62"/>
        <v>0.36716899328047164</v>
      </c>
      <c r="AL210" s="73">
        <f>Summary!G210</f>
        <v>-2811084.1188633288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12451807.819512948</v>
      </c>
      <c r="AN210" s="20">
        <f>Summary!I210</f>
        <v>4823578.4862439968</v>
      </c>
      <c r="AP210" s="12">
        <v>1</v>
      </c>
    </row>
    <row r="211" spans="1:42" x14ac:dyDescent="0.3">
      <c r="A211">
        <v>207</v>
      </c>
      <c r="B211" t="str">
        <f>Summary!B211</f>
        <v>Yallourn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-51896537.290409833</v>
      </c>
      <c r="H211" s="73">
        <f>SUMIFS(AM$5:AM211,$F$5:$F211,$F211,$D$5:$D211,$D211)</f>
        <v>178905294.48491642</v>
      </c>
      <c r="I211" s="20">
        <f>SUMIFS(AN$5:AN211,$F$5:$F211,$F211,$D$5:$D211,$D211)</f>
        <v>23400120.214947455</v>
      </c>
      <c r="J211" s="73">
        <f t="shared" si="48"/>
        <v>23400120.214947455</v>
      </c>
      <c r="K211" s="73">
        <f t="shared" si="49"/>
        <v>-28496417.075462379</v>
      </c>
      <c r="L211" s="73">
        <f t="shared" si="50"/>
        <v>150408877.40945405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12428936.596198447</v>
      </c>
      <c r="Q211" s="73">
        <f>P211/SUMIFS(FinParameters!$H$8:$H$39,FinParameters!$B$8:$B$39,Financials!$E211,FinParameters!$C$8:$C$39,Financials!$F211)</f>
        <v>3943494.1953631057</v>
      </c>
      <c r="R211" s="73">
        <f t="shared" si="63"/>
        <v>-53747731.075566918</v>
      </c>
      <c r="S211" s="12">
        <f t="shared" si="52"/>
        <v>-0.8121855174418019</v>
      </c>
      <c r="T211" s="115">
        <f t="shared" si="53"/>
        <v>-51896537.290409833</v>
      </c>
      <c r="U211" s="73">
        <f>T211/SUMIFS(FinParameters!$L$8:$L$39,FinParameters!$B$8:$B$39,Financials!$E211,FinParameters!$C$8:$C$39,Financials!$F211)</f>
        <v>-39552675.108651482</v>
      </c>
      <c r="V211" s="73">
        <f t="shared" si="54"/>
        <v>-39552675.108651482</v>
      </c>
      <c r="W211" s="12"/>
      <c r="X211" s="73">
        <f t="shared" si="55"/>
        <v>-39467600.694211386</v>
      </c>
      <c r="Y211" s="73">
        <f t="shared" si="56"/>
        <v>-35609180.913288377</v>
      </c>
      <c r="Z211" s="73">
        <f t="shared" si="56"/>
        <v>-93300406.184218407</v>
      </c>
      <c r="AA211" s="12">
        <f t="shared" si="57"/>
        <v>-1.4098686057597538</v>
      </c>
      <c r="AB211" s="115">
        <f t="shared" si="58"/>
        <v>178905294.48491642</v>
      </c>
      <c r="AC211" s="73">
        <f>AB211/SUMIFS(FinParameters!$L$8:$L$39,FinParameters!$B$8:$B$39,Financials!$E211,FinParameters!$C$8:$C$39,Financials!$F211)</f>
        <v>136351736.6945242</v>
      </c>
      <c r="AD211" s="73">
        <f t="shared" si="59"/>
        <v>136351736.6945242</v>
      </c>
      <c r="AE211" s="12"/>
      <c r="AF211" s="73">
        <f t="shared" si="60"/>
        <v>139437693.79070503</v>
      </c>
      <c r="AG211" s="73">
        <f t="shared" si="61"/>
        <v>100742555.78123581</v>
      </c>
      <c r="AH211" s="73">
        <f t="shared" si="61"/>
        <v>43051330.510305792</v>
      </c>
      <c r="AI211" s="12">
        <f t="shared" si="62"/>
        <v>0.65055150138171547</v>
      </c>
      <c r="AL211" s="73">
        <f>Summary!G211</f>
        <v>-8178818.5063558184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27149321.951875545</v>
      </c>
      <c r="AN211" s="20">
        <f>Summary!I211</f>
        <v>3105588.4051018236</v>
      </c>
      <c r="AP211" s="12">
        <v>1</v>
      </c>
    </row>
    <row r="212" spans="1:42" x14ac:dyDescent="0.3">
      <c r="A212">
        <v>208</v>
      </c>
      <c r="B212" t="str">
        <f>Summary!B212</f>
        <v>Yallourn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66912931.38102372</v>
      </c>
      <c r="H212" s="73">
        <f>SUMIFS(AM$5:AM212,$F$5:$F212,$F212,$D$5:$D212,$D212)</f>
        <v>-1986387.9656472499</v>
      </c>
      <c r="I212" s="20">
        <f>SUMIFS(AN$5:AN212,$F$5:$F212,$F212,$D$5:$D212,$D212)</f>
        <v>61712182.6382671</v>
      </c>
      <c r="J212" s="73">
        <f t="shared" si="48"/>
        <v>61712182.6382671</v>
      </c>
      <c r="K212" s="73">
        <f t="shared" si="49"/>
        <v>128625114.01929082</v>
      </c>
      <c r="L212" s="73">
        <f t="shared" si="50"/>
        <v>126638726.05364357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50740999.019518092</v>
      </c>
      <c r="Q212" s="73">
        <f>P212/SUMIFS(FinParameters!$H$8:$H$39,FinParameters!$B$8:$B$39,Financials!$E212,FinParameters!$C$8:$C$39,Financials!$F212)</f>
        <v>16099272.335301548</v>
      </c>
      <c r="R212" s="73">
        <f t="shared" si="63"/>
        <v>-15435668.652247274</v>
      </c>
      <c r="S212" s="12">
        <f t="shared" si="52"/>
        <v>-0.23324940942641309</v>
      </c>
      <c r="T212" s="115">
        <f t="shared" si="53"/>
        <v>66912931.38102372</v>
      </c>
      <c r="U212" s="73">
        <f>T212/SUMIFS(FinParameters!$L$8:$L$39,FinParameters!$B$8:$B$39,Financials!$E212,FinParameters!$C$8:$C$39,Financials!$F212)</f>
        <v>50997341.511842921</v>
      </c>
      <c r="V212" s="73">
        <f t="shared" si="54"/>
        <v>50997341.511842921</v>
      </c>
      <c r="W212" s="12"/>
      <c r="X212" s="73">
        <f t="shared" si="55"/>
        <v>117653930.40054181</v>
      </c>
      <c r="Y212" s="73">
        <f t="shared" si="56"/>
        <v>67096613.84714447</v>
      </c>
      <c r="Z212" s="73">
        <f t="shared" si="56"/>
        <v>35561672.859595649</v>
      </c>
      <c r="AA212" s="12">
        <f t="shared" si="57"/>
        <v>0.5373747894950025</v>
      </c>
      <c r="AB212" s="115">
        <f t="shared" si="58"/>
        <v>-1986387.9656472499</v>
      </c>
      <c r="AC212" s="73">
        <f>AB212/SUMIFS(FinParameters!$L$8:$L$39,FinParameters!$B$8:$B$39,Financials!$E212,FinParameters!$C$8:$C$39,Financials!$F212)</f>
        <v>-1513915.2233861957</v>
      </c>
      <c r="AD212" s="73">
        <f t="shared" si="59"/>
        <v>-1513915.2233861957</v>
      </c>
      <c r="AE212" s="12"/>
      <c r="AF212" s="73">
        <f t="shared" si="60"/>
        <v>115667542.43489456</v>
      </c>
      <c r="AG212" s="73">
        <f t="shared" si="61"/>
        <v>65582698.623758271</v>
      </c>
      <c r="AH212" s="73">
        <f t="shared" si="61"/>
        <v>34047757.636209451</v>
      </c>
      <c r="AI212" s="12">
        <f t="shared" si="62"/>
        <v>0.51449791647239607</v>
      </c>
      <c r="AL212" s="73">
        <f>Summary!G212</f>
        <v>4907674.8132285299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-333829.96582555689</v>
      </c>
      <c r="AN212" s="20">
        <f>Summary!I212</f>
        <v>7081743.7470892137</v>
      </c>
      <c r="AP212" s="12">
        <v>1</v>
      </c>
    </row>
    <row r="213" spans="1:42" x14ac:dyDescent="0.3">
      <c r="A213">
        <v>209</v>
      </c>
      <c r="B213" t="str">
        <f>Summary!B213</f>
        <v>Yallourn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286279389.81509316</v>
      </c>
      <c r="H213" s="73">
        <f>SUMIFS(AM$5:AM213,$F$5:$F213,$F213,$D$5:$D213,$D213)</f>
        <v>-261722060.74653167</v>
      </c>
      <c r="I213" s="20">
        <f>SUMIFS(AN$5:AN213,$F$5:$F213,$F213,$D$5:$D213,$D213)</f>
        <v>130470578.70853087</v>
      </c>
      <c r="J213" s="73">
        <f t="shared" si="48"/>
        <v>130470578.70853087</v>
      </c>
      <c r="K213" s="73">
        <f t="shared" si="49"/>
        <v>416749968.52362406</v>
      </c>
      <c r="L213" s="73">
        <f t="shared" si="50"/>
        <v>155027907.77709237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118436365.49931315</v>
      </c>
      <c r="Q213" s="73">
        <f>P213/SUMIFS(FinParameters!$H$8:$H$39,FinParameters!$B$8:$B$39,Financials!$E213,FinParameters!$C$8:$C$39,Financials!$F213)</f>
        <v>33853948.26013948</v>
      </c>
      <c r="R213" s="73">
        <f t="shared" si="63"/>
        <v>51000369.087122984</v>
      </c>
      <c r="S213" s="12">
        <f t="shared" si="52"/>
        <v>0.75627812741718214</v>
      </c>
      <c r="T213" s="115">
        <f t="shared" si="53"/>
        <v>286279389.81509316</v>
      </c>
      <c r="U213" s="73">
        <f>T213/SUMIFS(FinParameters!$L$8:$L$39,FinParameters!$B$8:$B$39,Financials!$E213,FinParameters!$C$8:$C$39,Financials!$F213)</f>
        <v>212864725.0641925</v>
      </c>
      <c r="V213" s="73">
        <f t="shared" si="54"/>
        <v>212864725.0641925</v>
      </c>
      <c r="W213" s="12"/>
      <c r="X213" s="73">
        <f t="shared" si="55"/>
        <v>404715755.31440634</v>
      </c>
      <c r="Y213" s="73">
        <f t="shared" si="56"/>
        <v>246718673.324332</v>
      </c>
      <c r="Z213" s="73">
        <f t="shared" si="56"/>
        <v>263865094.15131548</v>
      </c>
      <c r="AA213" s="12">
        <f t="shared" si="57"/>
        <v>3.9128226494717824</v>
      </c>
      <c r="AB213" s="115">
        <f t="shared" si="58"/>
        <v>-261722060.74653167</v>
      </c>
      <c r="AC213" s="73">
        <f>AB213/SUMIFS(FinParameters!$L$8:$L$39,FinParameters!$B$8:$B$39,Financials!$E213,FinParameters!$C$8:$C$39,Financials!$F213)</f>
        <v>-194604978.51426938</v>
      </c>
      <c r="AD213" s="73">
        <f t="shared" si="59"/>
        <v>-194604978.51426938</v>
      </c>
      <c r="AE213" s="12"/>
      <c r="AF213" s="73">
        <f t="shared" si="60"/>
        <v>142993694.56787467</v>
      </c>
      <c r="AG213" s="73">
        <f t="shared" si="61"/>
        <v>52113694.810062617</v>
      </c>
      <c r="AH213" s="73">
        <f t="shared" si="61"/>
        <v>69260115.637046099</v>
      </c>
      <c r="AI213" s="12">
        <f t="shared" si="62"/>
        <v>1.0270496370173927</v>
      </c>
      <c r="AL213" s="73">
        <f>Summary!G213</f>
        <v>25862816.155015063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-36804221.603030324</v>
      </c>
      <c r="AN213" s="20">
        <f>Summary!I213</f>
        <v>12742907.91068262</v>
      </c>
      <c r="AP213" s="12">
        <v>1</v>
      </c>
    </row>
    <row r="214" spans="1:42" x14ac:dyDescent="0.3">
      <c r="A214">
        <v>210</v>
      </c>
      <c r="B214" t="str">
        <f>Summary!B214</f>
        <v>Yallourn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172727880.37585437</v>
      </c>
      <c r="H214" s="73">
        <f>SUMIFS(AM$5:AM214,$F$5:$F214,$F214,$D$5:$D214,$D214)</f>
        <v>-110039880.39559419</v>
      </c>
      <c r="I214" s="20">
        <f>SUMIFS(AN$5:AN214,$F$5:$F214,$F214,$D$5:$D214,$D214)</f>
        <v>94160444.585161477</v>
      </c>
      <c r="J214" s="73">
        <f t="shared" si="48"/>
        <v>94160444.585161477</v>
      </c>
      <c r="K214" s="73">
        <f t="shared" si="49"/>
        <v>266888324.96101585</v>
      </c>
      <c r="L214" s="73">
        <f t="shared" si="50"/>
        <v>156848444.56542164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82126231.37594375</v>
      </c>
      <c r="Q214" s="73">
        <f>P214/SUMIFS(FinParameters!$H$8:$H$39,FinParameters!$B$8:$B$39,Financials!$E214,FinParameters!$C$8:$C$39,Financials!$F214)</f>
        <v>23475029.616790861</v>
      </c>
      <c r="R214" s="73">
        <f t="shared" si="63"/>
        <v>14690234.96375359</v>
      </c>
      <c r="S214" s="12">
        <f t="shared" si="52"/>
        <v>0.21783966642922015</v>
      </c>
      <c r="T214" s="115">
        <f t="shared" si="53"/>
        <v>172727880.37585437</v>
      </c>
      <c r="U214" s="73">
        <f>T214/SUMIFS(FinParameters!$L$8:$L$39,FinParameters!$B$8:$B$39,Financials!$E214,FinParameters!$C$8:$C$39,Financials!$F214)</f>
        <v>128432831.96486861</v>
      </c>
      <c r="V214" s="73">
        <f t="shared" si="54"/>
        <v>128432831.96486861</v>
      </c>
      <c r="W214" s="12"/>
      <c r="X214" s="73">
        <f t="shared" si="55"/>
        <v>254854111.75179812</v>
      </c>
      <c r="Y214" s="73">
        <f t="shared" si="56"/>
        <v>151907861.58165947</v>
      </c>
      <c r="Z214" s="73">
        <f t="shared" si="56"/>
        <v>143123066.92862219</v>
      </c>
      <c r="AA214" s="12">
        <f t="shared" si="57"/>
        <v>2.1223541512430351</v>
      </c>
      <c r="AB214" s="115">
        <f t="shared" si="58"/>
        <v>-110039880.39559419</v>
      </c>
      <c r="AC214" s="73">
        <f>AB214/SUMIFS(FinParameters!$L$8:$L$39,FinParameters!$B$8:$B$39,Financials!$E214,FinParameters!$C$8:$C$39,Financials!$F214)</f>
        <v>-81820800.657825947</v>
      </c>
      <c r="AD214" s="73">
        <f t="shared" si="59"/>
        <v>-81820800.657825947</v>
      </c>
      <c r="AE214" s="12"/>
      <c r="AF214" s="73">
        <f t="shared" si="60"/>
        <v>144814231.35620391</v>
      </c>
      <c r="AG214" s="73">
        <f t="shared" si="61"/>
        <v>70087060.923833519</v>
      </c>
      <c r="AH214" s="73">
        <f t="shared" si="61"/>
        <v>61302266.270796239</v>
      </c>
      <c r="AI214" s="12">
        <f t="shared" si="62"/>
        <v>0.9090436789292381</v>
      </c>
      <c r="AL214" s="73">
        <f>Summary!G214</f>
        <v>13593743.601906182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-14463251.735247344</v>
      </c>
      <c r="AN214" s="20">
        <f>Summary!I214</f>
        <v>9355033.6681769844</v>
      </c>
      <c r="AP214" s="12">
        <v>1</v>
      </c>
    </row>
    <row r="215" spans="1:42" x14ac:dyDescent="0.3">
      <c r="A215">
        <v>211</v>
      </c>
      <c r="B215" t="str">
        <f>Summary!B215</f>
        <v>Yallourn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108204354.78053825</v>
      </c>
      <c r="H215" s="73">
        <f>SUMIFS(AM$5:AM215,$F$5:$F215,$F215,$D$5:$D215,$D215)</f>
        <v>-44082945.253189623</v>
      </c>
      <c r="I215" s="20">
        <f>SUMIFS(AN$5:AN215,$F$5:$F215,$F215,$D$5:$D215,$D215)</f>
        <v>78827047.217624083</v>
      </c>
      <c r="J215" s="73">
        <f t="shared" si="48"/>
        <v>78827047.217624083</v>
      </c>
      <c r="K215" s="73">
        <f t="shared" si="49"/>
        <v>187031401.99816233</v>
      </c>
      <c r="L215" s="73">
        <f t="shared" si="50"/>
        <v>142948456.74497271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66792834.008406349</v>
      </c>
      <c r="Q215" s="73">
        <f>P215/SUMIFS(FinParameters!$H$8:$H$39,FinParameters!$B$8:$B$39,Financials!$E215,FinParameters!$C$8:$C$39,Financials!$F215)</f>
        <v>19092118.684457496</v>
      </c>
      <c r="R215" s="73">
        <f t="shared" si="63"/>
        <v>-643162.40378381126</v>
      </c>
      <c r="S215" s="12">
        <f t="shared" si="52"/>
        <v>-9.5373752595364503E-3</v>
      </c>
      <c r="T215" s="115">
        <f t="shared" si="53"/>
        <v>108204354.78053825</v>
      </c>
      <c r="U215" s="73">
        <f>T215/SUMIFS(FinParameters!$L$8:$L$39,FinParameters!$B$8:$B$39,Financials!$E215,FinParameters!$C$8:$C$39,Financials!$F215)</f>
        <v>80455984.784599692</v>
      </c>
      <c r="V215" s="73">
        <f t="shared" si="54"/>
        <v>80455984.784599692</v>
      </c>
      <c r="W215" s="12"/>
      <c r="X215" s="73">
        <f t="shared" si="55"/>
        <v>174997188.7889446</v>
      </c>
      <c r="Y215" s="73">
        <f t="shared" si="56"/>
        <v>99548103.469057187</v>
      </c>
      <c r="Z215" s="73">
        <f t="shared" si="56"/>
        <v>79812822.380815879</v>
      </c>
      <c r="AA215" s="12">
        <f t="shared" si="57"/>
        <v>1.1835344122888709</v>
      </c>
      <c r="AB215" s="115">
        <f t="shared" si="58"/>
        <v>-44082945.253189623</v>
      </c>
      <c r="AC215" s="73">
        <f>AB215/SUMIFS(FinParameters!$L$8:$L$39,FinParameters!$B$8:$B$39,Financials!$E215,FinParameters!$C$8:$C$39,Financials!$F215)</f>
        <v>-32778133.373139299</v>
      </c>
      <c r="AD215" s="73">
        <f t="shared" si="59"/>
        <v>-32778133.373139299</v>
      </c>
      <c r="AE215" s="12"/>
      <c r="AF215" s="73">
        <f t="shared" si="60"/>
        <v>130914243.53575498</v>
      </c>
      <c r="AG215" s="73">
        <f t="shared" si="61"/>
        <v>66769970.095917888</v>
      </c>
      <c r="AH215" s="73">
        <f t="shared" si="61"/>
        <v>47034689.007676579</v>
      </c>
      <c r="AI215" s="12">
        <f t="shared" si="62"/>
        <v>0.69747155095307967</v>
      </c>
      <c r="AL215" s="73">
        <f>Summary!G215</f>
        <v>8069215.937536669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-5866384.2543465057</v>
      </c>
      <c r="AN215" s="20">
        <f>Summary!I215</f>
        <v>8035701.3577365987</v>
      </c>
      <c r="AP215" s="12">
        <v>1</v>
      </c>
    </row>
    <row r="216" spans="1:42" x14ac:dyDescent="0.3">
      <c r="A216">
        <v>212</v>
      </c>
      <c r="B216" t="str">
        <f>Summary!B216</f>
        <v>Yallourn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63566318.048600264</v>
      </c>
      <c r="H216" s="73">
        <f>SUMIFS(AM$5:AM216,$F$5:$F216,$F216,$D$5:$D216,$D216)</f>
        <v>288792.45999863918</v>
      </c>
      <c r="I216" s="20">
        <f>SUMIFS(AN$5:AN216,$F$5:$F216,$F216,$D$5:$D216,$D216)</f>
        <v>68167888.942535967</v>
      </c>
      <c r="J216" s="73">
        <f t="shared" si="48"/>
        <v>68167888.942535967</v>
      </c>
      <c r="K216" s="73">
        <f t="shared" si="49"/>
        <v>131734206.99113622</v>
      </c>
      <c r="L216" s="73">
        <f t="shared" si="50"/>
        <v>132022999.45113486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56133675.733318232</v>
      </c>
      <c r="Q216" s="73">
        <f>P216/SUMIFS(FinParameters!$H$8:$H$39,FinParameters!$B$8:$B$39,Financials!$E216,FinParameters!$C$8:$C$39,Financials!$F216)</f>
        <v>16045296.104077287</v>
      </c>
      <c r="R216" s="73">
        <f t="shared" si="63"/>
        <v>-11302320.678871928</v>
      </c>
      <c r="S216" s="12">
        <f t="shared" si="52"/>
        <v>-0.16760070704358793</v>
      </c>
      <c r="T216" s="115">
        <f t="shared" si="53"/>
        <v>63566318.048600264</v>
      </c>
      <c r="U216" s="73">
        <f>T216/SUMIFS(FinParameters!$L$8:$L$39,FinParameters!$B$8:$B$39,Financials!$E216,FinParameters!$C$8:$C$39,Financials!$F216)</f>
        <v>47265109.875698544</v>
      </c>
      <c r="V216" s="73">
        <f t="shared" si="54"/>
        <v>47265109.875698544</v>
      </c>
      <c r="W216" s="12"/>
      <c r="X216" s="73">
        <f t="shared" si="55"/>
        <v>119699993.7819185</v>
      </c>
      <c r="Y216" s="73">
        <f t="shared" si="56"/>
        <v>63310405.979775831</v>
      </c>
      <c r="Z216" s="73">
        <f t="shared" si="56"/>
        <v>35962789.196826614</v>
      </c>
      <c r="AA216" s="12">
        <f t="shared" si="57"/>
        <v>0.53328772629102517</v>
      </c>
      <c r="AB216" s="115">
        <f t="shared" si="58"/>
        <v>288792.45999863918</v>
      </c>
      <c r="AC216" s="73">
        <f>AB216/SUMIFS(FinParameters!$L$8:$L$39,FinParameters!$B$8:$B$39,Financials!$E216,FinParameters!$C$8:$C$39,Financials!$F216)</f>
        <v>214733.33318870005</v>
      </c>
      <c r="AD216" s="73">
        <f t="shared" si="59"/>
        <v>214733.33318870005</v>
      </c>
      <c r="AE216" s="12"/>
      <c r="AF216" s="73">
        <f t="shared" si="60"/>
        <v>119988786.24191713</v>
      </c>
      <c r="AG216" s="73">
        <f t="shared" si="61"/>
        <v>63525139.312964529</v>
      </c>
      <c r="AH216" s="73">
        <f t="shared" si="61"/>
        <v>36177522.530015312</v>
      </c>
      <c r="AI216" s="12">
        <f t="shared" si="62"/>
        <v>0.53647198017045439</v>
      </c>
      <c r="AL216" s="73">
        <f>Summary!G216</f>
        <v>4027670.9654715378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96061.480791684822</v>
      </c>
      <c r="AN216" s="20">
        <f>Summary!I216</f>
        <v>7014803.9217576981</v>
      </c>
      <c r="AP216" s="12">
        <v>1</v>
      </c>
    </row>
    <row r="217" spans="1:42" x14ac:dyDescent="0.3">
      <c r="A217">
        <v>213</v>
      </c>
      <c r="B217" t="str">
        <f>Summary!B217</f>
        <v>Yallourn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30251472.98594271</v>
      </c>
      <c r="H217" s="73">
        <f>SUMIFS(AM$5:AM217,$F$5:$F217,$F217,$D$5:$D217,$D217)</f>
        <v>41632542.796518527</v>
      </c>
      <c r="I217" s="20">
        <f>SUMIFS(AN$5:AN217,$F$5:$F217,$F217,$D$5:$D217,$D217)</f>
        <v>58018883.980071701</v>
      </c>
      <c r="J217" s="73">
        <f t="shared" si="48"/>
        <v>58018883.980071701</v>
      </c>
      <c r="K217" s="73">
        <f t="shared" si="49"/>
        <v>88270356.966014415</v>
      </c>
      <c r="L217" s="73">
        <f t="shared" si="50"/>
        <v>129902899.76253295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45984670.770853966</v>
      </c>
      <c r="Q217" s="73">
        <f>P217/SUMIFS(FinParameters!$H$8:$H$39,FinParameters!$B$8:$B$39,Financials!$E217,FinParameters!$C$8:$C$39,Financials!$F217)</f>
        <v>13144296.166746749</v>
      </c>
      <c r="R217" s="73">
        <f t="shared" si="63"/>
        <v>-21451325.641336195</v>
      </c>
      <c r="S217" s="12">
        <f t="shared" si="52"/>
        <v>-0.31809903883111479</v>
      </c>
      <c r="T217" s="115">
        <f t="shared" si="53"/>
        <v>30251472.98594271</v>
      </c>
      <c r="U217" s="73">
        <f>T217/SUMIFS(FinParameters!$L$8:$L$39,FinParameters!$B$8:$B$39,Financials!$E217,FinParameters!$C$8:$C$39,Financials!$F217)</f>
        <v>22493660.769986879</v>
      </c>
      <c r="V217" s="73">
        <f t="shared" si="54"/>
        <v>22493660.769986879</v>
      </c>
      <c r="W217" s="12"/>
      <c r="X217" s="73">
        <f t="shared" si="55"/>
        <v>76236143.756796688</v>
      </c>
      <c r="Y217" s="73">
        <f t="shared" si="56"/>
        <v>35637956.936733626</v>
      </c>
      <c r="Z217" s="73">
        <f t="shared" si="56"/>
        <v>1042335.1286506839</v>
      </c>
      <c r="AA217" s="12">
        <f t="shared" si="57"/>
        <v>1.5456657929091781E-2</v>
      </c>
      <c r="AB217" s="115">
        <f t="shared" si="58"/>
        <v>41632542.796518527</v>
      </c>
      <c r="AC217" s="73">
        <f>AB217/SUMIFS(FinParameters!$L$8:$L$39,FinParameters!$B$8:$B$39,Financials!$E217,FinParameters!$C$8:$C$39,Financials!$F217)</f>
        <v>30956122.205752023</v>
      </c>
      <c r="AD217" s="73">
        <f t="shared" si="59"/>
        <v>30956122.205752023</v>
      </c>
      <c r="AE217" s="12"/>
      <c r="AF217" s="73">
        <f t="shared" si="60"/>
        <v>117868686.55331522</v>
      </c>
      <c r="AG217" s="73">
        <f t="shared" si="61"/>
        <v>66594079.142485648</v>
      </c>
      <c r="AH217" s="73">
        <f t="shared" si="61"/>
        <v>31998457.334402706</v>
      </c>
      <c r="AI217" s="12">
        <f t="shared" si="62"/>
        <v>0.47450114236939583</v>
      </c>
      <c r="AL217" s="73">
        <f>Summary!G217</f>
        <v>571251.27181618137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5342150.808874486</v>
      </c>
      <c r="AN217" s="20">
        <f>Summary!I217</f>
        <v>6047610.0984126506</v>
      </c>
      <c r="AP217" s="12">
        <v>1</v>
      </c>
    </row>
    <row r="218" spans="1:42" x14ac:dyDescent="0.3">
      <c r="A218">
        <v>214</v>
      </c>
      <c r="B218" t="str">
        <f>Summary!B218</f>
        <v>Yallourn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-7807181.7564356383</v>
      </c>
      <c r="H218" s="73">
        <f>SUMIFS(AM$5:AM218,$F$5:$F218,$F218,$D$5:$D218,$D218)</f>
        <v>96663642.586812273</v>
      </c>
      <c r="I218" s="20">
        <f>SUMIFS(AN$5:AN218,$F$5:$F218,$F218,$D$5:$D218,$D218)</f>
        <v>45448634.255521186</v>
      </c>
      <c r="J218" s="73">
        <f t="shared" si="48"/>
        <v>45448634.255521186</v>
      </c>
      <c r="K218" s="73">
        <f t="shared" si="49"/>
        <v>37641452.499085546</v>
      </c>
      <c r="L218" s="73">
        <f t="shared" si="50"/>
        <v>134305095.08589783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33414421.046303451</v>
      </c>
      <c r="Q218" s="73">
        <f>P218/SUMIFS(FinParameters!$H$8:$H$39,FinParameters!$B$8:$B$39,Financials!$E218,FinParameters!$C$8:$C$39,Financials!$F218)</f>
        <v>9551205.6324510667</v>
      </c>
      <c r="R218" s="73">
        <f t="shared" si="63"/>
        <v>-34021575.365886711</v>
      </c>
      <c r="S218" s="12">
        <f t="shared" si="52"/>
        <v>-0.50450170792963556</v>
      </c>
      <c r="T218" s="115">
        <f t="shared" si="53"/>
        <v>-7807181.7564356383</v>
      </c>
      <c r="U218" s="73">
        <f>T218/SUMIFS(FinParameters!$L$8:$L$39,FinParameters!$B$8:$B$39,Financials!$E218,FinParameters!$C$8:$C$39,Financials!$F218)</f>
        <v>-5805075.9406160889</v>
      </c>
      <c r="V218" s="73">
        <f t="shared" si="54"/>
        <v>-5805075.9406160889</v>
      </c>
      <c r="W218" s="12"/>
      <c r="X218" s="73">
        <f t="shared" si="55"/>
        <v>25607239.289867811</v>
      </c>
      <c r="Y218" s="73">
        <f t="shared" si="56"/>
        <v>3746129.6918349778</v>
      </c>
      <c r="Z218" s="73">
        <f t="shared" si="56"/>
        <v>-39826651.306502797</v>
      </c>
      <c r="AA218" s="12">
        <f t="shared" si="57"/>
        <v>-0.59058445675021543</v>
      </c>
      <c r="AB218" s="115">
        <f t="shared" si="58"/>
        <v>96663642.586812273</v>
      </c>
      <c r="AC218" s="73">
        <f>AB218/SUMIFS(FinParameters!$L$8:$L$39,FinParameters!$B$8:$B$39,Financials!$E218,FinParameters!$C$8:$C$39,Financials!$F218)</f>
        <v>71874820.315340593</v>
      </c>
      <c r="AD218" s="73">
        <f t="shared" si="59"/>
        <v>71874820.315340593</v>
      </c>
      <c r="AE218" s="12"/>
      <c r="AF218" s="73">
        <f t="shared" si="60"/>
        <v>122270881.87668008</v>
      </c>
      <c r="AG218" s="73">
        <f t="shared" si="61"/>
        <v>75620950.007175565</v>
      </c>
      <c r="AH218" s="73">
        <f t="shared" si="61"/>
        <v>32048169.008837797</v>
      </c>
      <c r="AI218" s="12">
        <f t="shared" si="62"/>
        <v>0.47523831060416521</v>
      </c>
      <c r="AL218" s="73">
        <f>Summary!G218</f>
        <v>-3306329.2532484266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12335173.785950761</v>
      </c>
      <c r="AN218" s="20">
        <f>Summary!I218</f>
        <v>4842963.7517647641</v>
      </c>
      <c r="AP218" s="12">
        <v>1</v>
      </c>
    </row>
    <row r="219" spans="1:42" x14ac:dyDescent="0.3">
      <c r="A219">
        <v>215</v>
      </c>
      <c r="B219" t="str">
        <f>Summary!B219</f>
        <v>Yallourn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-59949218.617928959</v>
      </c>
      <c r="H219" s="73">
        <f>SUMIFS(AM$5:AM219,$F$5:$F219,$F219,$D$5:$D219,$D219)</f>
        <v>204369480.82595307</v>
      </c>
      <c r="I219" s="20">
        <f>SUMIFS(AN$5:AN219,$F$5:$F219,$F219,$D$5:$D219,$D219)</f>
        <v>26760829.180874694</v>
      </c>
      <c r="J219" s="73">
        <f t="shared" si="48"/>
        <v>26760829.180874694</v>
      </c>
      <c r="K219" s="73">
        <f t="shared" si="49"/>
        <v>-33188389.437054265</v>
      </c>
      <c r="L219" s="73">
        <f t="shared" si="50"/>
        <v>171181091.38889882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14726615.971656961</v>
      </c>
      <c r="Q219" s="73">
        <f>P219/SUMIFS(FinParameters!$H$8:$H$39,FinParameters!$B$8:$B$39,Financials!$E219,FinParameters!$C$8:$C$39,Financials!$F219)</f>
        <v>4209468.0383814191</v>
      </c>
      <c r="R219" s="73">
        <f t="shared" si="63"/>
        <v>-52709380.440533198</v>
      </c>
      <c r="S219" s="12">
        <f t="shared" si="52"/>
        <v>-0.78162084413132682</v>
      </c>
      <c r="T219" s="115">
        <f t="shared" si="53"/>
        <v>-59949218.617928959</v>
      </c>
      <c r="U219" s="73">
        <f>T219/SUMIFS(FinParameters!$L$8:$L$39,FinParameters!$B$8:$B$39,Financials!$E219,FinParameters!$C$8:$C$39,Financials!$F219)</f>
        <v>-44575594.307228863</v>
      </c>
      <c r="V219" s="73">
        <f t="shared" si="54"/>
        <v>-44575594.307228863</v>
      </c>
      <c r="W219" s="12"/>
      <c r="X219" s="73">
        <f t="shared" si="55"/>
        <v>-45222602.646271996</v>
      </c>
      <c r="Y219" s="73">
        <f t="shared" si="56"/>
        <v>-40366126.268847443</v>
      </c>
      <c r="Z219" s="73">
        <f t="shared" si="56"/>
        <v>-97284974.747762054</v>
      </c>
      <c r="AA219" s="12">
        <f t="shared" si="57"/>
        <v>-1.4426267857469697</v>
      </c>
      <c r="AB219" s="115">
        <f t="shared" si="58"/>
        <v>204369480.82595307</v>
      </c>
      <c r="AC219" s="73">
        <f>AB219/SUMIFS(FinParameters!$L$8:$L$39,FinParameters!$B$8:$B$39,Financials!$E219,FinParameters!$C$8:$C$39,Financials!$F219)</f>
        <v>151960130.19179177</v>
      </c>
      <c r="AD219" s="73">
        <f t="shared" si="59"/>
        <v>151960130.19179177</v>
      </c>
      <c r="AE219" s="12"/>
      <c r="AF219" s="73">
        <f t="shared" si="60"/>
        <v>159146878.17968106</v>
      </c>
      <c r="AG219" s="73">
        <f t="shared" si="61"/>
        <v>111594003.92294434</v>
      </c>
      <c r="AH219" s="73">
        <f t="shared" si="61"/>
        <v>54675155.444029719</v>
      </c>
      <c r="AI219" s="12">
        <f t="shared" si="62"/>
        <v>0.81077107706450813</v>
      </c>
      <c r="AL219" s="73">
        <f>Summary!G219</f>
        <v>-8052681.3275191253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25464186.341036644</v>
      </c>
      <c r="AN219" s="20">
        <f>Summary!I219</f>
        <v>3360708.9659272381</v>
      </c>
      <c r="AP219" s="12">
        <v>1</v>
      </c>
    </row>
    <row r="220" spans="1:42" x14ac:dyDescent="0.3">
      <c r="A220">
        <v>216</v>
      </c>
      <c r="B220" t="str">
        <f>Summary!B220</f>
        <v>Yallourn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71396536.690518931</v>
      </c>
      <c r="H220" s="73">
        <f>SUMIFS(AM$5:AM220,$F$5:$F220,$F220,$D$5:$D220,$D220)</f>
        <v>-2354698.0927902493</v>
      </c>
      <c r="I220" s="20">
        <f>SUMIFS(AN$5:AN220,$F$5:$F220,$F220,$D$5:$D220,$D220)</f>
        <v>68759676.48202759</v>
      </c>
      <c r="J220" s="73">
        <f t="shared" si="48"/>
        <v>68759676.48202759</v>
      </c>
      <c r="K220" s="73">
        <f t="shared" si="49"/>
        <v>140156213.17254651</v>
      </c>
      <c r="L220" s="73">
        <f t="shared" si="50"/>
        <v>137801515.07975626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56725463.272809856</v>
      </c>
      <c r="Q220" s="73">
        <f>P220/SUMIFS(FinParameters!$H$8:$H$39,FinParameters!$B$8:$B$39,Financials!$E220,FinParameters!$C$8:$C$39,Financials!$F220)</f>
        <v>16214453.14176991</v>
      </c>
      <c r="R220" s="73">
        <f t="shared" si="63"/>
        <v>-10710533.139380304</v>
      </c>
      <c r="S220" s="12">
        <f t="shared" si="52"/>
        <v>-0.15882516325426757</v>
      </c>
      <c r="T220" s="115">
        <f t="shared" si="53"/>
        <v>71396536.690518931</v>
      </c>
      <c r="U220" s="73">
        <f>T220/SUMIFS(FinParameters!$L$8:$L$39,FinParameters!$B$8:$B$39,Financials!$E220,FinParameters!$C$8:$C$39,Financials!$F220)</f>
        <v>53087315.028088659</v>
      </c>
      <c r="V220" s="73">
        <f t="shared" si="54"/>
        <v>53087315.028088659</v>
      </c>
      <c r="W220" s="12"/>
      <c r="X220" s="73">
        <f t="shared" si="55"/>
        <v>128121999.96332878</v>
      </c>
      <c r="Y220" s="73">
        <f t="shared" si="56"/>
        <v>69301768.169858575</v>
      </c>
      <c r="Z220" s="73">
        <f t="shared" si="56"/>
        <v>42376781.888708353</v>
      </c>
      <c r="AA220" s="12">
        <f t="shared" si="57"/>
        <v>0.62840002585100174</v>
      </c>
      <c r="AB220" s="115">
        <f t="shared" si="58"/>
        <v>-2354698.0927902493</v>
      </c>
      <c r="AC220" s="73">
        <f>AB220/SUMIFS(FinParameters!$L$8:$L$39,FinParameters!$B$8:$B$39,Financials!$E220,FinParameters!$C$8:$C$39,Financials!$F220)</f>
        <v>-1750849.6243991542</v>
      </c>
      <c r="AD220" s="73">
        <f t="shared" si="59"/>
        <v>-1750849.6243991542</v>
      </c>
      <c r="AE220" s="12"/>
      <c r="AF220" s="73">
        <f t="shared" si="60"/>
        <v>125767301.87053853</v>
      </c>
      <c r="AG220" s="73">
        <f t="shared" si="61"/>
        <v>67550918.545459419</v>
      </c>
      <c r="AH220" s="73">
        <f t="shared" si="61"/>
        <v>40625932.264309198</v>
      </c>
      <c r="AI220" s="12">
        <f t="shared" si="62"/>
        <v>0.6024368946221339</v>
      </c>
      <c r="AL220" s="73">
        <f>Summary!G220</f>
        <v>4483605.3094952134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-368310.12714299926</v>
      </c>
      <c r="AN220" s="20">
        <f>Summary!I220</f>
        <v>7047493.843760483</v>
      </c>
      <c r="AP220" s="12">
        <v>1</v>
      </c>
    </row>
    <row r="221" spans="1:42" x14ac:dyDescent="0.3">
      <c r="A221">
        <v>217</v>
      </c>
      <c r="B221" t="str">
        <f>Summary!B221</f>
        <v>Yallourn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313909201.38112819</v>
      </c>
      <c r="H221" s="73">
        <f>SUMIFS(AM$5:AM221,$F$5:$F221,$F221,$D$5:$D221,$D221)</f>
        <v>-290119396.71755582</v>
      </c>
      <c r="I221" s="20">
        <f>SUMIFS(AN$5:AN221,$F$5:$F221,$F221,$D$5:$D221,$D221)</f>
        <v>143527620.43067771</v>
      </c>
      <c r="J221" s="73">
        <f t="shared" si="48"/>
        <v>143527620.43067771</v>
      </c>
      <c r="K221" s="73">
        <f t="shared" si="49"/>
        <v>457436821.8118059</v>
      </c>
      <c r="L221" s="73">
        <f t="shared" si="50"/>
        <v>167317425.09425008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130403801.89122954</v>
      </c>
      <c r="Q221" s="73">
        <f>P221/SUMIFS(FinParameters!$H$8:$H$39,FinParameters!$B$8:$B$39,Financials!$E221,FinParameters!$C$8:$C$39,Financials!$F221)</f>
        <v>33580837.959414139</v>
      </c>
      <c r="R221" s="73">
        <f t="shared" si="63"/>
        <v>61934595.026297361</v>
      </c>
      <c r="S221" s="12">
        <f t="shared" si="52"/>
        <v>0.90456130371824639</v>
      </c>
      <c r="T221" s="115">
        <f t="shared" si="53"/>
        <v>313909201.38112819</v>
      </c>
      <c r="U221" s="73">
        <f>T221/SUMIFS(FinParameters!$L$8:$L$39,FinParameters!$B$8:$B$39,Financials!$E221,FinParameters!$C$8:$C$39,Financials!$F221)</f>
        <v>227716130.7871325</v>
      </c>
      <c r="V221" s="73">
        <f t="shared" si="54"/>
        <v>227716130.7871325</v>
      </c>
      <c r="W221" s="12"/>
      <c r="X221" s="73">
        <f t="shared" si="55"/>
        <v>444313003.2723577</v>
      </c>
      <c r="Y221" s="73">
        <f t="shared" si="56"/>
        <v>261296968.74654663</v>
      </c>
      <c r="Z221" s="73">
        <f t="shared" si="56"/>
        <v>289650725.81342983</v>
      </c>
      <c r="AA221" s="12">
        <f t="shared" si="57"/>
        <v>4.2303794519603235</v>
      </c>
      <c r="AB221" s="115">
        <f t="shared" si="58"/>
        <v>-290119396.71755582</v>
      </c>
      <c r="AC221" s="73">
        <f>AB221/SUMIFS(FinParameters!$L$8:$L$39,FinParameters!$B$8:$B$39,Financials!$E221,FinParameters!$C$8:$C$39,Financials!$F221)</f>
        <v>-210458521.75134951</v>
      </c>
      <c r="AD221" s="73">
        <f t="shared" si="59"/>
        <v>-210458521.75134951</v>
      </c>
      <c r="AE221" s="12"/>
      <c r="AF221" s="73">
        <f t="shared" si="60"/>
        <v>154193606.55480188</v>
      </c>
      <c r="AG221" s="73">
        <f t="shared" si="61"/>
        <v>50838446.995197117</v>
      </c>
      <c r="AH221" s="73">
        <f t="shared" si="61"/>
        <v>79192204.062080324</v>
      </c>
      <c r="AI221" s="12">
        <f t="shared" si="62"/>
        <v>1.1566105069436716</v>
      </c>
      <c r="AL221" s="73">
        <f>Summary!G221</f>
        <v>27629811.566035036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-28397335.971024137</v>
      </c>
      <c r="AN221" s="20">
        <f>Summary!I221</f>
        <v>13057041.722146828</v>
      </c>
      <c r="AP221" s="12">
        <v>1</v>
      </c>
    </row>
    <row r="222" spans="1:42" x14ac:dyDescent="0.3">
      <c r="A222">
        <v>218</v>
      </c>
      <c r="B222" t="str">
        <f>Summary!B222</f>
        <v>Yallourn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189126204.04054815</v>
      </c>
      <c r="H222" s="73">
        <f>SUMIFS(AM$5:AM222,$F$5:$F222,$F222,$D$5:$D222,$D222)</f>
        <v>-124363480.26781605</v>
      </c>
      <c r="I222" s="20">
        <f>SUMIFS(AN$5:AN222,$F$5:$F222,$F222,$D$5:$D222,$D222)</f>
        <v>104068818.62142916</v>
      </c>
      <c r="J222" s="73">
        <f t="shared" si="48"/>
        <v>104068818.62142916</v>
      </c>
      <c r="K222" s="73">
        <f t="shared" si="49"/>
        <v>293195022.66197729</v>
      </c>
      <c r="L222" s="73">
        <f t="shared" si="50"/>
        <v>168831542.39416125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90945000.081980988</v>
      </c>
      <c r="Q222" s="73">
        <f>P222/SUMIFS(FinParameters!$H$8:$H$39,FinParameters!$B$8:$B$39,Financials!$E222,FinParameters!$C$8:$C$39,Financials!$F222)</f>
        <v>23419633.98827339</v>
      </c>
      <c r="R222" s="73">
        <f t="shared" si="63"/>
        <v>22475793.217048809</v>
      </c>
      <c r="S222" s="12">
        <f t="shared" si="52"/>
        <v>0.32826133449137729</v>
      </c>
      <c r="T222" s="115">
        <f t="shared" si="53"/>
        <v>189126204.04054815</v>
      </c>
      <c r="U222" s="73">
        <f>T222/SUMIFS(FinParameters!$L$8:$L$39,FinParameters!$B$8:$B$39,Financials!$E222,FinParameters!$C$8:$C$39,Financials!$F222)</f>
        <v>137196001.98110187</v>
      </c>
      <c r="V222" s="73">
        <f t="shared" si="54"/>
        <v>137196001.98110187</v>
      </c>
      <c r="W222" s="12"/>
      <c r="X222" s="73">
        <f t="shared" si="55"/>
        <v>280071204.12252909</v>
      </c>
      <c r="Y222" s="73">
        <f t="shared" si="56"/>
        <v>160615635.96937525</v>
      </c>
      <c r="Z222" s="73">
        <f t="shared" si="56"/>
        <v>159671795.19815069</v>
      </c>
      <c r="AA222" s="12">
        <f t="shared" si="57"/>
        <v>2.332023438114772</v>
      </c>
      <c r="AB222" s="115">
        <f t="shared" si="58"/>
        <v>-124363480.26781605</v>
      </c>
      <c r="AC222" s="73">
        <f>AB222/SUMIFS(FinParameters!$L$8:$L$39,FinParameters!$B$8:$B$39,Financials!$E222,FinParameters!$C$8:$C$39,Financials!$F222)</f>
        <v>-90215802.573512927</v>
      </c>
      <c r="AD222" s="73">
        <f t="shared" si="59"/>
        <v>-90215802.573512927</v>
      </c>
      <c r="AE222" s="12"/>
      <c r="AF222" s="73">
        <f t="shared" si="60"/>
        <v>155707723.85471302</v>
      </c>
      <c r="AG222" s="73">
        <f t="shared" si="61"/>
        <v>70399833.395862326</v>
      </c>
      <c r="AH222" s="73">
        <f t="shared" si="61"/>
        <v>69455992.624637768</v>
      </c>
      <c r="AI222" s="12">
        <f t="shared" si="62"/>
        <v>1.014412110273925</v>
      </c>
      <c r="AL222" s="73">
        <f>Summary!G222</f>
        <v>16398323.664693773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-14323599.872221855</v>
      </c>
      <c r="AN222" s="20">
        <f>Summary!I222</f>
        <v>9908374.0362676866</v>
      </c>
      <c r="AP222" s="12">
        <v>1</v>
      </c>
    </row>
    <row r="223" spans="1:42" x14ac:dyDescent="0.3">
      <c r="A223">
        <v>219</v>
      </c>
      <c r="B223" t="str">
        <f>Summary!B223</f>
        <v>Yallourn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119475647.40876918</v>
      </c>
      <c r="H223" s="73">
        <f>SUMIFS(AM$5:AM223,$F$5:$F223,$F223,$D$5:$D223,$D223)</f>
        <v>-50205043.196021847</v>
      </c>
      <c r="I223" s="20">
        <f>SUMIFS(AN$5:AN223,$F$5:$F223,$F223,$D$5:$D223,$D223)</f>
        <v>87485423.12427254</v>
      </c>
      <c r="J223" s="73">
        <f t="shared" si="48"/>
        <v>87485423.12427254</v>
      </c>
      <c r="K223" s="73">
        <f t="shared" si="49"/>
        <v>206961070.53304172</v>
      </c>
      <c r="L223" s="73">
        <f t="shared" si="50"/>
        <v>156756027.33701986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74361604.584824368</v>
      </c>
      <c r="Q223" s="73">
        <f>P223/SUMIFS(FinParameters!$H$8:$H$39,FinParameters!$B$8:$B$39,Financials!$E223,FinParameters!$C$8:$C$39,Financials!$F223)</f>
        <v>19149173.243030742</v>
      </c>
      <c r="R223" s="73">
        <f t="shared" si="63"/>
        <v>5892397.7198921898</v>
      </c>
      <c r="S223" s="12">
        <f t="shared" si="52"/>
        <v>8.6059091227915108E-2</v>
      </c>
      <c r="T223" s="115">
        <f t="shared" si="53"/>
        <v>119475647.40876918</v>
      </c>
      <c r="U223" s="73">
        <f>T223/SUMIFS(FinParameters!$L$8:$L$39,FinParameters!$B$8:$B$39,Financials!$E223,FinParameters!$C$8:$C$39,Financials!$F223)</f>
        <v>86670069.024769366</v>
      </c>
      <c r="V223" s="73">
        <f t="shared" si="54"/>
        <v>86670069.024769366</v>
      </c>
      <c r="W223" s="12"/>
      <c r="X223" s="73">
        <f t="shared" si="55"/>
        <v>193837251.99359354</v>
      </c>
      <c r="Y223" s="73">
        <f t="shared" si="56"/>
        <v>105819242.26780011</v>
      </c>
      <c r="Z223" s="73">
        <f t="shared" si="56"/>
        <v>92562466.744661555</v>
      </c>
      <c r="AA223" s="12">
        <f t="shared" si="57"/>
        <v>1.3518846059843757</v>
      </c>
      <c r="AB223" s="115">
        <f t="shared" si="58"/>
        <v>-50205043.196021847</v>
      </c>
      <c r="AC223" s="73">
        <f>AB223/SUMIFS(FinParameters!$L$8:$L$39,FinParameters!$B$8:$B$39,Financials!$E223,FinParameters!$C$8:$C$39,Financials!$F223)</f>
        <v>-36419761.294981442</v>
      </c>
      <c r="AD223" s="73">
        <f t="shared" si="59"/>
        <v>-36419761.294981442</v>
      </c>
      <c r="AE223" s="12"/>
      <c r="AF223" s="73">
        <f t="shared" si="60"/>
        <v>143632208.79757169</v>
      </c>
      <c r="AG223" s="73">
        <f t="shared" si="61"/>
        <v>69399480.972818673</v>
      </c>
      <c r="AH223" s="73">
        <f t="shared" si="61"/>
        <v>56142705.449680112</v>
      </c>
      <c r="AI223" s="12">
        <f t="shared" si="62"/>
        <v>0.81997014454149719</v>
      </c>
      <c r="AL223" s="73">
        <f>Summary!G223</f>
        <v>11271292.628230924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-6122097.9428322269</v>
      </c>
      <c r="AN223" s="20">
        <f>Summary!I223</f>
        <v>8658375.9066484589</v>
      </c>
      <c r="AP223" s="12">
        <v>1</v>
      </c>
    </row>
    <row r="224" spans="1:42" x14ac:dyDescent="0.3">
      <c r="A224">
        <v>220</v>
      </c>
      <c r="B224" t="str">
        <f>Summary!B224</f>
        <v>Yallourn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70718210.655628175</v>
      </c>
      <c r="H224" s="73">
        <f>SUMIFS(AM$5:AM224,$F$5:$F224,$F224,$D$5:$D224,$D224)</f>
        <v>296365.13593031408</v>
      </c>
      <c r="I224" s="20">
        <f>SUMIFS(AN$5:AN224,$F$5:$F224,$F224,$D$5:$D224,$D224)</f>
        <v>75799506.679166824</v>
      </c>
      <c r="J224" s="73">
        <f t="shared" si="48"/>
        <v>75799506.679166824</v>
      </c>
      <c r="K224" s="73">
        <f t="shared" si="49"/>
        <v>146517717.334795</v>
      </c>
      <c r="L224" s="73">
        <f t="shared" si="50"/>
        <v>146814082.4707253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62675688.139718652</v>
      </c>
      <c r="Q224" s="73">
        <f>P224/SUMIFS(FinParameters!$H$8:$H$39,FinParameters!$B$8:$B$39,Financials!$E224,FinParameters!$C$8:$C$39,Financials!$F224)</f>
        <v>16139883.169742314</v>
      </c>
      <c r="R224" s="73">
        <f t="shared" si="63"/>
        <v>-5793518.7252135267</v>
      </c>
      <c r="S224" s="12">
        <f t="shared" si="52"/>
        <v>-8.4614953064116608E-2</v>
      </c>
      <c r="T224" s="115">
        <f t="shared" si="53"/>
        <v>70718210.655628175</v>
      </c>
      <c r="U224" s="73">
        <f>T224/SUMIFS(FinParameters!$L$8:$L$39,FinParameters!$B$8:$B$39,Financials!$E224,FinParameters!$C$8:$C$39,Financials!$F224)</f>
        <v>51300430.939381644</v>
      </c>
      <c r="V224" s="73">
        <f t="shared" si="54"/>
        <v>51300430.939381644</v>
      </c>
      <c r="W224" s="12"/>
      <c r="X224" s="73">
        <f t="shared" si="55"/>
        <v>133393898.79534683</v>
      </c>
      <c r="Y224" s="73">
        <f t="shared" si="56"/>
        <v>67440314.10912396</v>
      </c>
      <c r="Z224" s="73">
        <f t="shared" si="56"/>
        <v>45506912.214168116</v>
      </c>
      <c r="AA224" s="12">
        <f t="shared" si="57"/>
        <v>0.66463326067057682</v>
      </c>
      <c r="AB224" s="115">
        <f t="shared" si="58"/>
        <v>296365.13593031408</v>
      </c>
      <c r="AC224" s="73">
        <f>AB224/SUMIFS(FinParameters!$L$8:$L$39,FinParameters!$B$8:$B$39,Financials!$E224,FinParameters!$C$8:$C$39,Financials!$F224)</f>
        <v>214989.30823730526</v>
      </c>
      <c r="AD224" s="73">
        <f t="shared" si="59"/>
        <v>214989.30823730526</v>
      </c>
      <c r="AE224" s="12"/>
      <c r="AF224" s="73">
        <f t="shared" si="60"/>
        <v>133690263.93127714</v>
      </c>
      <c r="AG224" s="73">
        <f t="shared" si="61"/>
        <v>67655303.417361259</v>
      </c>
      <c r="AH224" s="73">
        <f t="shared" si="61"/>
        <v>45721901.522405423</v>
      </c>
      <c r="AI224" s="12">
        <f t="shared" si="62"/>
        <v>0.6677732022308962</v>
      </c>
      <c r="AL224" s="73">
        <f>Summary!G224</f>
        <v>7151892.6070279032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7572.6759316748794</v>
      </c>
      <c r="AN224" s="20">
        <f>Summary!I224</f>
        <v>7631617.7366308523</v>
      </c>
      <c r="AP224" s="12">
        <v>1</v>
      </c>
    </row>
    <row r="225" spans="1:42" x14ac:dyDescent="0.3">
      <c r="A225">
        <v>221</v>
      </c>
      <c r="B225" t="str">
        <f>Summary!B225</f>
        <v>Yallourn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32960614.032722116</v>
      </c>
      <c r="H225" s="73">
        <f>SUMIFS(AM$5:AM225,$F$5:$F225,$F225,$D$5:$D225,$D225)</f>
        <v>47798906.612011492</v>
      </c>
      <c r="I225" s="20">
        <f>SUMIFS(AN$5:AN225,$F$5:$F225,$F225,$D$5:$D225,$D225)</f>
        <v>64495409.831045307</v>
      </c>
      <c r="J225" s="73">
        <f t="shared" si="48"/>
        <v>64495409.831045307</v>
      </c>
      <c r="K225" s="73">
        <f t="shared" si="49"/>
        <v>97456023.863767415</v>
      </c>
      <c r="L225" s="73">
        <f t="shared" si="50"/>
        <v>145254930.47577891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51371591.291597128</v>
      </c>
      <c r="Q225" s="73">
        <f>P225/SUMIFS(FinParameters!$H$8:$H$39,FinParameters!$B$8:$B$39,Financials!$E225,FinParameters!$C$8:$C$39,Financials!$F225)</f>
        <v>13228917.085709579</v>
      </c>
      <c r="R225" s="73">
        <f t="shared" si="63"/>
        <v>-17097615.573335052</v>
      </c>
      <c r="S225" s="12">
        <f t="shared" si="52"/>
        <v>-0.24971248180314359</v>
      </c>
      <c r="T225" s="115">
        <f t="shared" si="53"/>
        <v>32960614.032722116</v>
      </c>
      <c r="U225" s="73">
        <f>T225/SUMIFS(FinParameters!$L$8:$L$39,FinParameters!$B$8:$B$39,Financials!$E225,FinParameters!$C$8:$C$39,Financials!$F225)</f>
        <v>23910301.013402451</v>
      </c>
      <c r="V225" s="73">
        <f t="shared" si="54"/>
        <v>23910301.013402451</v>
      </c>
      <c r="W225" s="12"/>
      <c r="X225" s="73">
        <f t="shared" si="55"/>
        <v>84332205.324319243</v>
      </c>
      <c r="Y225" s="73">
        <f t="shared" si="56"/>
        <v>37139218.099112034</v>
      </c>
      <c r="Z225" s="73">
        <f t="shared" si="56"/>
        <v>6812685.4400673993</v>
      </c>
      <c r="AA225" s="12">
        <f t="shared" si="57"/>
        <v>9.9499990609014155E-2</v>
      </c>
      <c r="AB225" s="115">
        <f t="shared" si="58"/>
        <v>47798906.612011492</v>
      </c>
      <c r="AC225" s="73">
        <f>AB225/SUMIFS(FinParameters!$L$8:$L$39,FinParameters!$B$8:$B$39,Financials!$E225,FinParameters!$C$8:$C$39,Financials!$F225)</f>
        <v>34674300.790333912</v>
      </c>
      <c r="AD225" s="73">
        <f t="shared" si="59"/>
        <v>34674300.790333912</v>
      </c>
      <c r="AE225" s="12"/>
      <c r="AF225" s="73">
        <f t="shared" si="60"/>
        <v>132131111.93633074</v>
      </c>
      <c r="AG225" s="73">
        <f t="shared" si="61"/>
        <v>71813518.889445946</v>
      </c>
      <c r="AH225" s="73">
        <f t="shared" si="61"/>
        <v>41486986.230401307</v>
      </c>
      <c r="AI225" s="12">
        <f t="shared" si="62"/>
        <v>0.60592181697448089</v>
      </c>
      <c r="AL225" s="73">
        <f>Summary!G225</f>
        <v>2709141.0467794044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6166363.8154929616</v>
      </c>
      <c r="AN225" s="20">
        <f>Summary!I225</f>
        <v>6476525.8509736042</v>
      </c>
      <c r="AP225" s="12">
        <v>1</v>
      </c>
    </row>
    <row r="226" spans="1:42" x14ac:dyDescent="0.3">
      <c r="A226">
        <v>222</v>
      </c>
      <c r="B226" t="str">
        <f>Summary!B226</f>
        <v>Yallourn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-10082505.999129295</v>
      </c>
      <c r="H226" s="73">
        <f>SUMIFS(AM$5:AM226,$F$5:$F226,$F226,$D$5:$D226,$D226)</f>
        <v>111225140.11626703</v>
      </c>
      <c r="I226" s="20">
        <f>SUMIFS(AN$5:AN226,$F$5:$F226,$F226,$D$5:$D226,$D226)</f>
        <v>50513087.237201601</v>
      </c>
      <c r="J226" s="73">
        <f t="shared" si="48"/>
        <v>50513087.237201601</v>
      </c>
      <c r="K226" s="73">
        <f t="shared" si="49"/>
        <v>40430581.238072306</v>
      </c>
      <c r="L226" s="73">
        <f t="shared" si="50"/>
        <v>151655721.35433933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37389268.697753429</v>
      </c>
      <c r="Q226" s="73">
        <f>P226/SUMIFS(FinParameters!$H$8:$H$39,FinParameters!$B$8:$B$39,Financials!$E226,FinParameters!$C$8:$C$39,Financials!$F226)</f>
        <v>9628269.6926852223</v>
      </c>
      <c r="R226" s="73">
        <f t="shared" si="63"/>
        <v>-31079938.16717875</v>
      </c>
      <c r="S226" s="12">
        <f t="shared" si="52"/>
        <v>-0.45392578051166149</v>
      </c>
      <c r="T226" s="115">
        <f t="shared" si="53"/>
        <v>-10082505.999129295</v>
      </c>
      <c r="U226" s="73">
        <f>T226/SUMIFS(FinParameters!$L$8:$L$39,FinParameters!$B$8:$B$39,Financials!$E226,FinParameters!$C$8:$C$39,Financials!$F226)</f>
        <v>-7314055.2894216757</v>
      </c>
      <c r="V226" s="73">
        <f t="shared" si="54"/>
        <v>-7314055.2894216757</v>
      </c>
      <c r="W226" s="12"/>
      <c r="X226" s="73">
        <f t="shared" si="55"/>
        <v>27306762.69862413</v>
      </c>
      <c r="Y226" s="73">
        <f t="shared" si="56"/>
        <v>2314214.4032635465</v>
      </c>
      <c r="Z226" s="73">
        <f t="shared" si="56"/>
        <v>-38393993.456600428</v>
      </c>
      <c r="AA226" s="12">
        <f t="shared" si="57"/>
        <v>-0.56074833073997021</v>
      </c>
      <c r="AB226" s="115">
        <f t="shared" si="58"/>
        <v>111225140.11626703</v>
      </c>
      <c r="AC226" s="73">
        <f>AB226/SUMIFS(FinParameters!$L$8:$L$39,FinParameters!$B$8:$B$39,Financials!$E226,FinParameters!$C$8:$C$39,Financials!$F226)</f>
        <v>80684982.925306723</v>
      </c>
      <c r="AD226" s="73">
        <f t="shared" si="59"/>
        <v>80684982.925306723</v>
      </c>
      <c r="AE226" s="12"/>
      <c r="AF226" s="73">
        <f t="shared" si="60"/>
        <v>138531902.81489116</v>
      </c>
      <c r="AG226" s="73">
        <f t="shared" si="61"/>
        <v>82999197.328570276</v>
      </c>
      <c r="AH226" s="73">
        <f t="shared" si="61"/>
        <v>42290989.468706295</v>
      </c>
      <c r="AI226" s="12">
        <f t="shared" si="62"/>
        <v>0.6176643692124677</v>
      </c>
      <c r="AL226" s="73">
        <f>Summary!G226</f>
        <v>-2275324.2426936575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14561497.529454745</v>
      </c>
      <c r="AN226" s="20">
        <f>Summary!I226</f>
        <v>5064452.9816804146</v>
      </c>
      <c r="AP226" s="12">
        <v>1</v>
      </c>
    </row>
    <row r="227" spans="1:42" x14ac:dyDescent="0.3">
      <c r="A227">
        <v>223</v>
      </c>
      <c r="B227" t="str">
        <f>Summary!B227</f>
        <v>Yallourn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-68278026.76740016</v>
      </c>
      <c r="H227" s="73">
        <f>SUMIFS(AM$5:AM227,$F$5:$F227,$F227,$D$5:$D227,$D227)</f>
        <v>233096388.0874472</v>
      </c>
      <c r="I227" s="20">
        <f>SUMIFS(AN$5:AN227,$F$5:$F227,$F227,$D$5:$D227,$D227)</f>
        <v>30140719.277170021</v>
      </c>
      <c r="J227" s="73">
        <f t="shared" si="48"/>
        <v>30140719.277170021</v>
      </c>
      <c r="K227" s="73">
        <f t="shared" si="49"/>
        <v>-38137307.490230143</v>
      </c>
      <c r="L227" s="73">
        <f t="shared" si="50"/>
        <v>194959080.59721705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17016900.737721846</v>
      </c>
      <c r="Q227" s="73">
        <f>P227/SUMIFS(FinParameters!$H$8:$H$39,FinParameters!$B$8:$B$39,Financials!$E227,FinParameters!$C$8:$C$39,Financials!$F227)</f>
        <v>4382094.5245255549</v>
      </c>
      <c r="R227" s="73">
        <f t="shared" si="63"/>
        <v>-51452306.127210334</v>
      </c>
      <c r="S227" s="12">
        <f t="shared" si="52"/>
        <v>-0.75146636689846957</v>
      </c>
      <c r="T227" s="115">
        <f t="shared" si="53"/>
        <v>-68278026.76740016</v>
      </c>
      <c r="U227" s="73">
        <f>T227/SUMIFS(FinParameters!$L$8:$L$39,FinParameters!$B$8:$B$39,Financials!$E227,FinParameters!$C$8:$C$39,Financials!$F227)</f>
        <v>-49530271.826518543</v>
      </c>
      <c r="V227" s="73">
        <f t="shared" si="54"/>
        <v>-49530271.826518543</v>
      </c>
      <c r="W227" s="12"/>
      <c r="X227" s="73">
        <f t="shared" si="55"/>
        <v>-51261126.029678315</v>
      </c>
      <c r="Y227" s="73">
        <f t="shared" si="56"/>
        <v>-45148177.30199299</v>
      </c>
      <c r="Z227" s="73">
        <f t="shared" si="56"/>
        <v>-100982577.95372888</v>
      </c>
      <c r="AA227" s="12">
        <f t="shared" si="57"/>
        <v>-1.4748612197733673</v>
      </c>
      <c r="AB227" s="115">
        <f t="shared" si="58"/>
        <v>233096388.0874472</v>
      </c>
      <c r="AC227" s="73">
        <f>AB227/SUMIFS(FinParameters!$L$8:$L$39,FinParameters!$B$8:$B$39,Financials!$E227,FinParameters!$C$8:$C$39,Financials!$F227)</f>
        <v>169092869.40997711</v>
      </c>
      <c r="AD227" s="73">
        <f t="shared" si="59"/>
        <v>169092869.40997711</v>
      </c>
      <c r="AE227" s="12"/>
      <c r="AF227" s="73">
        <f t="shared" si="60"/>
        <v>181835262.05776888</v>
      </c>
      <c r="AG227" s="73">
        <f t="shared" si="61"/>
        <v>123944692.10798413</v>
      </c>
      <c r="AH227" s="73">
        <f t="shared" si="61"/>
        <v>68110291.456248224</v>
      </c>
      <c r="AI227" s="12">
        <f t="shared" si="62"/>
        <v>0.99475800253693636</v>
      </c>
      <c r="AL227" s="73">
        <f>Summary!G227</f>
        <v>-8328808.1494712029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28726907.26149413</v>
      </c>
      <c r="AN227" s="20">
        <f>Summary!I227</f>
        <v>3379890.0962953283</v>
      </c>
      <c r="AP227" s="12">
        <v>1</v>
      </c>
    </row>
    <row r="228" spans="1:42" x14ac:dyDescent="0.3">
      <c r="A228">
        <v>224</v>
      </c>
      <c r="B228" t="str">
        <f>Summary!B228</f>
        <v>Yallourn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78449927.500635743</v>
      </c>
      <c r="H228" s="73">
        <f>SUMIFS(AM$5:AM228,$F$5:$F228,$F228,$D$5:$D228,$D228)</f>
        <v>-2297173.6735352897</v>
      </c>
      <c r="I228" s="20">
        <f>SUMIFS(AN$5:AN228,$F$5:$F228,$F228,$D$5:$D228,$D228)</f>
        <v>76319183.13578774</v>
      </c>
      <c r="J228" s="73">
        <f t="shared" si="48"/>
        <v>76319183.13578774</v>
      </c>
      <c r="K228" s="73">
        <f t="shared" si="49"/>
        <v>154769110.63642347</v>
      </c>
      <c r="L228" s="73">
        <f t="shared" si="50"/>
        <v>152471936.96288818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63195364.596339568</v>
      </c>
      <c r="Q228" s="73">
        <f>P228/SUMIFS(FinParameters!$H$8:$H$39,FinParameters!$B$8:$B$39,Financials!$E228,FinParameters!$C$8:$C$39,Financials!$F228)</f>
        <v>16273707.26557401</v>
      </c>
      <c r="R228" s="73">
        <f t="shared" si="63"/>
        <v>-5273842.26859261</v>
      </c>
      <c r="S228" s="12">
        <f t="shared" si="52"/>
        <v>-7.7025023511608837E-2</v>
      </c>
      <c r="T228" s="115">
        <f t="shared" si="53"/>
        <v>78449927.500635743</v>
      </c>
      <c r="U228" s="73">
        <f>T228/SUMIFS(FinParameters!$L$8:$L$39,FinParameters!$B$8:$B$39,Financials!$E228,FinParameters!$C$8:$C$39,Financials!$F228)</f>
        <v>56909175.877537087</v>
      </c>
      <c r="V228" s="73">
        <f t="shared" si="54"/>
        <v>56909175.877537087</v>
      </c>
      <c r="W228" s="12"/>
      <c r="X228" s="73">
        <f t="shared" si="55"/>
        <v>141645292.0969753</v>
      </c>
      <c r="Y228" s="73">
        <f t="shared" si="56"/>
        <v>73182883.143111095</v>
      </c>
      <c r="Z228" s="73">
        <f t="shared" si="56"/>
        <v>51635333.608944476</v>
      </c>
      <c r="AA228" s="12">
        <f t="shared" si="57"/>
        <v>0.75413950260595908</v>
      </c>
      <c r="AB228" s="115">
        <f t="shared" si="58"/>
        <v>-2297173.6735352897</v>
      </c>
      <c r="AC228" s="73">
        <f>AB228/SUMIFS(FinParameters!$L$8:$L$39,FinParameters!$B$8:$B$39,Financials!$E228,FinParameters!$C$8:$C$39,Financials!$F228)</f>
        <v>-1666416.5891983565</v>
      </c>
      <c r="AD228" s="73">
        <f t="shared" si="59"/>
        <v>-1666416.5891983565</v>
      </c>
      <c r="AE228" s="12"/>
      <c r="AF228" s="73">
        <f t="shared" si="60"/>
        <v>139348118.42344001</v>
      </c>
      <c r="AG228" s="73">
        <f t="shared" si="61"/>
        <v>71516466.553912744</v>
      </c>
      <c r="AH228" s="73">
        <f t="shared" si="61"/>
        <v>49968917.019746117</v>
      </c>
      <c r="AI228" s="12">
        <f t="shared" si="62"/>
        <v>0.72980131226463296</v>
      </c>
      <c r="AL228" s="73">
        <f>Summary!G228</f>
        <v>7053390.8101168079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57524.41925495959</v>
      </c>
      <c r="AN228" s="20">
        <f>Summary!I228</f>
        <v>7559506.6537601473</v>
      </c>
      <c r="AP228" s="12">
        <v>1</v>
      </c>
    </row>
    <row r="229" spans="1:42" x14ac:dyDescent="0.3">
      <c r="A229">
        <v>225</v>
      </c>
      <c r="B229" t="str">
        <f>Summary!B229</f>
        <v>Yallourn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336687402.88961399</v>
      </c>
      <c r="H229" s="73">
        <f>SUMIFS(AM$5:AM229,$F$5:$F229,$F229,$D$5:$D229,$D229)</f>
        <v>-317172186.70831531</v>
      </c>
      <c r="I229" s="20">
        <f>SUMIFS(AN$5:AN229,$F$5:$F229,$F229,$D$5:$D229,$D229)</f>
        <v>155467424.91518673</v>
      </c>
      <c r="J229" s="73">
        <f t="shared" si="48"/>
        <v>155467424.91518673</v>
      </c>
      <c r="K229" s="73">
        <f t="shared" si="49"/>
        <v>492154827.80480075</v>
      </c>
      <c r="L229" s="73">
        <f t="shared" si="50"/>
        <v>174982641.09648541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141226760.91225237</v>
      </c>
      <c r="Q229" s="73">
        <f>P229/SUMIFS(FinParameters!$H$8:$H$39,FinParameters!$B$8:$B$39,Financials!$E229,FinParameters!$C$8:$C$39,Financials!$F229)</f>
        <v>32763877.652346738</v>
      </c>
      <c r="R229" s="73">
        <f t="shared" si="63"/>
        <v>71905834.071341664</v>
      </c>
      <c r="S229" s="12">
        <f t="shared" si="52"/>
        <v>1.0372889883074305</v>
      </c>
      <c r="T229" s="115">
        <f t="shared" si="53"/>
        <v>336687402.88961399</v>
      </c>
      <c r="U229" s="73">
        <f>T229/SUMIFS(FinParameters!$L$8:$L$39,FinParameters!$B$8:$B$39,Financials!$E229,FinParameters!$C$8:$C$39,Financials!$F229)</f>
        <v>238282831.49477062</v>
      </c>
      <c r="V229" s="73">
        <f t="shared" si="54"/>
        <v>238282831.49477062</v>
      </c>
      <c r="W229" s="12"/>
      <c r="X229" s="73">
        <f t="shared" si="55"/>
        <v>477914163.80186635</v>
      </c>
      <c r="Y229" s="73">
        <f t="shared" si="56"/>
        <v>271046709.14711738</v>
      </c>
      <c r="Z229" s="73">
        <f t="shared" si="56"/>
        <v>310188665.56611228</v>
      </c>
      <c r="AA229" s="12">
        <f t="shared" si="57"/>
        <v>4.4746756816738085</v>
      </c>
      <c r="AB229" s="115">
        <f t="shared" si="58"/>
        <v>-317172186.70831531</v>
      </c>
      <c r="AC229" s="73">
        <f>AB229/SUMIFS(FinParameters!$L$8:$L$39,FinParameters!$B$8:$B$39,Financials!$E229,FinParameters!$C$8:$C$39,Financials!$F229)</f>
        <v>-224471382.2721307</v>
      </c>
      <c r="AD229" s="73">
        <f t="shared" si="59"/>
        <v>-224471382.2721307</v>
      </c>
      <c r="AE229" s="12"/>
      <c r="AF229" s="73">
        <f t="shared" si="60"/>
        <v>160741977.09355104</v>
      </c>
      <c r="AG229" s="73">
        <f t="shared" si="61"/>
        <v>46575326.874986678</v>
      </c>
      <c r="AH229" s="73">
        <f t="shared" si="61"/>
        <v>85717283.293981582</v>
      </c>
      <c r="AI229" s="12">
        <f t="shared" si="62"/>
        <v>1.2365282346945532</v>
      </c>
      <c r="AL229" s="73">
        <f>Summary!G229</f>
        <v>22778201.508485787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-27052789.990759473</v>
      </c>
      <c r="AN229" s="20">
        <f>Summary!I229</f>
        <v>11939804.484509014</v>
      </c>
      <c r="AP229" s="12">
        <v>1</v>
      </c>
    </row>
    <row r="230" spans="1:42" x14ac:dyDescent="0.3">
      <c r="A230">
        <v>226</v>
      </c>
      <c r="B230" t="str">
        <f>Summary!B230</f>
        <v>Yallourn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200950447.67224053</v>
      </c>
      <c r="H230" s="73">
        <f>SUMIFS(AM$5:AM230,$F$5:$F230,$F230,$D$5:$D230,$D230)</f>
        <v>-136317012.61668691</v>
      </c>
      <c r="I230" s="20">
        <f>SUMIFS(AN$5:AN230,$F$5:$F230,$F230,$D$5:$D230,$D230)</f>
        <v>113098622.24370249</v>
      </c>
      <c r="J230" s="73">
        <f t="shared" si="48"/>
        <v>113098622.24370249</v>
      </c>
      <c r="K230" s="73">
        <f t="shared" si="49"/>
        <v>314049069.91594303</v>
      </c>
      <c r="L230" s="73">
        <f t="shared" si="50"/>
        <v>177732057.29925609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98857958.240768105</v>
      </c>
      <c r="Q230" s="73">
        <f>P230/SUMIFS(FinParameters!$H$8:$H$39,FinParameters!$B$8:$B$39,Financials!$E230,FinParameters!$C$8:$C$39,Financials!$F230)</f>
        <v>22934534.700358808</v>
      </c>
      <c r="R230" s="73">
        <f t="shared" si="63"/>
        <v>29537031.399857406</v>
      </c>
      <c r="S230" s="12">
        <f t="shared" si="52"/>
        <v>0.42609112061706766</v>
      </c>
      <c r="T230" s="115">
        <f t="shared" si="53"/>
        <v>200950447.67224053</v>
      </c>
      <c r="U230" s="73">
        <f>T230/SUMIFS(FinParameters!$L$8:$L$39,FinParameters!$B$8:$B$39,Financials!$E230,FinParameters!$C$8:$C$39,Financials!$F230)</f>
        <v>142218096.81778353</v>
      </c>
      <c r="V230" s="73">
        <f t="shared" si="54"/>
        <v>142218096.81778353</v>
      </c>
      <c r="W230" s="12"/>
      <c r="X230" s="73">
        <f t="shared" si="55"/>
        <v>299808405.91300863</v>
      </c>
      <c r="Y230" s="73">
        <f t="shared" si="56"/>
        <v>165152631.51814234</v>
      </c>
      <c r="Z230" s="73">
        <f t="shared" si="56"/>
        <v>171755128.21764094</v>
      </c>
      <c r="AA230" s="12">
        <f t="shared" si="57"/>
        <v>2.4776807819060678</v>
      </c>
      <c r="AB230" s="115">
        <f t="shared" si="58"/>
        <v>-136317012.61668691</v>
      </c>
      <c r="AC230" s="73">
        <f>AB230/SUMIFS(FinParameters!$L$8:$L$39,FinParameters!$B$8:$B$39,Financials!$E230,FinParameters!$C$8:$C$39,Financials!$F230)</f>
        <v>-96475257.073583022</v>
      </c>
      <c r="AD230" s="73">
        <f t="shared" si="59"/>
        <v>-96475257.073583022</v>
      </c>
      <c r="AE230" s="12"/>
      <c r="AF230" s="73">
        <f t="shared" si="60"/>
        <v>163491393.29632172</v>
      </c>
      <c r="AG230" s="73">
        <f t="shared" si="61"/>
        <v>68677374.444559321</v>
      </c>
      <c r="AH230" s="73">
        <f t="shared" si="61"/>
        <v>75279871.144057915</v>
      </c>
      <c r="AI230" s="12">
        <f t="shared" si="62"/>
        <v>1.0859616940324932</v>
      </c>
      <c r="AL230" s="73">
        <f>Summary!G230</f>
        <v>11824243.63169237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-11953532.348870872</v>
      </c>
      <c r="AN230" s="20">
        <f>Summary!I230</f>
        <v>9029803.6222733259</v>
      </c>
      <c r="AP230" s="12">
        <v>1</v>
      </c>
    </row>
    <row r="231" spans="1:42" x14ac:dyDescent="0.3">
      <c r="A231">
        <v>227</v>
      </c>
      <c r="B231" t="str">
        <f>Summary!B231</f>
        <v>Yallourn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127534788.43831325</v>
      </c>
      <c r="H231" s="73">
        <f>SUMIFS(AM$5:AM231,$F$5:$F231,$F231,$D$5:$D231,$D231)</f>
        <v>-55521526.482250735</v>
      </c>
      <c r="I231" s="20">
        <f>SUMIFS(AN$5:AN231,$F$5:$F231,$F231,$D$5:$D231,$D231)</f>
        <v>95559009.529246345</v>
      </c>
      <c r="J231" s="73">
        <f t="shared" si="48"/>
        <v>95559009.529246345</v>
      </c>
      <c r="K231" s="73">
        <f t="shared" si="49"/>
        <v>223093797.96755958</v>
      </c>
      <c r="L231" s="73">
        <f t="shared" si="50"/>
        <v>167572271.48530886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81318345.526311964</v>
      </c>
      <c r="Q231" s="73">
        <f>P231/SUMIFS(FinParameters!$H$8:$H$39,FinParameters!$B$8:$B$39,Financials!$E231,FinParameters!$C$8:$C$39,Financials!$F231)</f>
        <v>18865435.321926985</v>
      </c>
      <c r="R231" s="73">
        <f t="shared" si="63"/>
        <v>11997418.685401265</v>
      </c>
      <c r="S231" s="12">
        <f t="shared" si="52"/>
        <v>0.17307066180657041</v>
      </c>
      <c r="T231" s="115">
        <f t="shared" si="53"/>
        <v>127534788.43831325</v>
      </c>
      <c r="U231" s="73">
        <f>T231/SUMIFS(FinParameters!$L$8:$L$39,FinParameters!$B$8:$B$39,Financials!$E231,FinParameters!$C$8:$C$39,Financials!$F231)</f>
        <v>90259838.183287293</v>
      </c>
      <c r="V231" s="73">
        <f t="shared" si="54"/>
        <v>90259838.183287293</v>
      </c>
      <c r="W231" s="12"/>
      <c r="X231" s="73">
        <f t="shared" si="55"/>
        <v>208853133.96462521</v>
      </c>
      <c r="Y231" s="73">
        <f t="shared" si="56"/>
        <v>109125273.50521427</v>
      </c>
      <c r="Z231" s="73">
        <f t="shared" si="56"/>
        <v>102257256.86868855</v>
      </c>
      <c r="AA231" s="12">
        <f t="shared" si="57"/>
        <v>1.4751282409043041</v>
      </c>
      <c r="AB231" s="115">
        <f t="shared" si="58"/>
        <v>-55521526.482250735</v>
      </c>
      <c r="AC231" s="73">
        <f>AB231/SUMIFS(FinParameters!$L$8:$L$39,FinParameters!$B$8:$B$39,Financials!$E231,FinParameters!$C$8:$C$39,Financials!$F231)</f>
        <v>-39294094.241595708</v>
      </c>
      <c r="AD231" s="73">
        <f t="shared" si="59"/>
        <v>-39294094.241595708</v>
      </c>
      <c r="AE231" s="12"/>
      <c r="AF231" s="73">
        <f t="shared" si="60"/>
        <v>153331607.48237449</v>
      </c>
      <c r="AG231" s="73">
        <f t="shared" si="61"/>
        <v>69831179.263618559</v>
      </c>
      <c r="AH231" s="73">
        <f t="shared" si="61"/>
        <v>62963162.627092846</v>
      </c>
      <c r="AI231" s="12">
        <f t="shared" si="62"/>
        <v>0.90828506623391347</v>
      </c>
      <c r="AL231" s="73">
        <f>Summary!G231</f>
        <v>8059141.0295440778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-5316483.2862288905</v>
      </c>
      <c r="AN231" s="20">
        <f>Summary!I231</f>
        <v>8073586.4049738031</v>
      </c>
      <c r="AP231" s="12">
        <v>1</v>
      </c>
    </row>
    <row r="232" spans="1:42" x14ac:dyDescent="0.3">
      <c r="A232">
        <v>228</v>
      </c>
      <c r="B232" t="str">
        <f>Summary!B232</f>
        <v>Yallourn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75349324.978009209</v>
      </c>
      <c r="H232" s="73">
        <f>SUMIFS(AM$5:AM232,$F$5:$F232,$F232,$D$5:$D232,$D232)</f>
        <v>123308.59938354691</v>
      </c>
      <c r="I232" s="20">
        <f>SUMIFS(AN$5:AN232,$F$5:$F232,$F232,$D$5:$D232,$D232)</f>
        <v>82988504.216026247</v>
      </c>
      <c r="J232" s="73">
        <f t="shared" si="48"/>
        <v>82988504.216026247</v>
      </c>
      <c r="K232" s="73">
        <f t="shared" si="49"/>
        <v>158337829.19403547</v>
      </c>
      <c r="L232" s="73">
        <f t="shared" si="50"/>
        <v>158461137.793419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68747840.213091865</v>
      </c>
      <c r="Q232" s="73">
        <f>P232/SUMIFS(FinParameters!$H$8:$H$39,FinParameters!$B$8:$B$39,Financials!$E232,FinParameters!$C$8:$C$39,Financials!$F232)</f>
        <v>15949143.144367125</v>
      </c>
      <c r="R232" s="73">
        <f t="shared" si="63"/>
        <v>-573086.62781883404</v>
      </c>
      <c r="S232" s="12">
        <f t="shared" si="52"/>
        <v>-8.2671518390694549E-3</v>
      </c>
      <c r="T232" s="115">
        <f t="shared" si="53"/>
        <v>75349324.978009209</v>
      </c>
      <c r="U232" s="73">
        <f>T232/SUMIFS(FinParameters!$L$8:$L$39,FinParameters!$B$8:$B$39,Financials!$E232,FinParameters!$C$8:$C$39,Financials!$F232)</f>
        <v>53326766.469092421</v>
      </c>
      <c r="V232" s="73">
        <f t="shared" si="54"/>
        <v>53326766.469092421</v>
      </c>
      <c r="W232" s="12"/>
      <c r="X232" s="73">
        <f t="shared" si="55"/>
        <v>144097165.1911011</v>
      </c>
      <c r="Y232" s="73">
        <f t="shared" si="56"/>
        <v>69275909.613459542</v>
      </c>
      <c r="Z232" s="73">
        <f t="shared" si="56"/>
        <v>52753679.841273591</v>
      </c>
      <c r="AA232" s="12">
        <f t="shared" si="57"/>
        <v>0.7610065566829709</v>
      </c>
      <c r="AB232" s="115">
        <f t="shared" si="58"/>
        <v>123308.59938354691</v>
      </c>
      <c r="AC232" s="73">
        <f>AB232/SUMIFS(FinParameters!$L$8:$L$39,FinParameters!$B$8:$B$39,Financials!$E232,FinParameters!$C$8:$C$39,Financials!$F232)</f>
        <v>87268.849254806075</v>
      </c>
      <c r="AD232" s="73">
        <f t="shared" si="59"/>
        <v>87268.849254806075</v>
      </c>
      <c r="AE232" s="12"/>
      <c r="AF232" s="73">
        <f t="shared" si="60"/>
        <v>144220473.79048464</v>
      </c>
      <c r="AG232" s="73">
        <f t="shared" si="61"/>
        <v>69363178.462714344</v>
      </c>
      <c r="AH232" s="73">
        <f t="shared" si="61"/>
        <v>52840948.6905284</v>
      </c>
      <c r="AI232" s="12">
        <f t="shared" si="62"/>
        <v>0.76226546727796463</v>
      </c>
      <c r="AL232" s="73">
        <f>Summary!G232</f>
        <v>4631114.3223810298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-173056.53654676717</v>
      </c>
      <c r="AN232" s="20">
        <f>Summary!I232</f>
        <v>7188997.5368594248</v>
      </c>
      <c r="AP232" s="12">
        <v>1</v>
      </c>
    </row>
    <row r="233" spans="1:42" x14ac:dyDescent="0.3">
      <c r="A233">
        <v>229</v>
      </c>
      <c r="B233" t="str">
        <f>Summary!B233</f>
        <v>Yallourn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33132019.967784509</v>
      </c>
      <c r="H233" s="73">
        <f>SUMIFS(AM$5:AM233,$F$5:$F233,$F233,$D$5:$D233,$D233)</f>
        <v>53709062.102387771</v>
      </c>
      <c r="I233" s="20">
        <f>SUMIFS(AN$5:AN233,$F$5:$F233,$F233,$D$5:$D233,$D233)</f>
        <v>70550281.328985974</v>
      </c>
      <c r="J233" s="73">
        <f t="shared" si="48"/>
        <v>70550281.328985974</v>
      </c>
      <c r="K233" s="73">
        <f t="shared" si="49"/>
        <v>103682301.29677048</v>
      </c>
      <c r="L233" s="73">
        <f t="shared" si="50"/>
        <v>157391363.39915824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56309617.326051593</v>
      </c>
      <c r="Q233" s="73">
        <f>P233/SUMIFS(FinParameters!$H$8:$H$39,FinParameters!$B$8:$B$39,Financials!$E233,FinParameters!$C$8:$C$39,Financials!$F233)</f>
        <v>13063539.805090575</v>
      </c>
      <c r="R233" s="73">
        <f t="shared" si="63"/>
        <v>-13011309.514859106</v>
      </c>
      <c r="S233" s="12">
        <f t="shared" si="52"/>
        <v>-0.18769670441250219</v>
      </c>
      <c r="T233" s="115">
        <f t="shared" si="53"/>
        <v>33132019.967784509</v>
      </c>
      <c r="U233" s="73">
        <f>T233/SUMIFS(FinParameters!$L$8:$L$39,FinParameters!$B$8:$B$39,Financials!$E233,FinParameters!$C$8:$C$39,Financials!$F233)</f>
        <v>23448431.581663154</v>
      </c>
      <c r="V233" s="73">
        <f t="shared" si="54"/>
        <v>23448431.581663154</v>
      </c>
      <c r="W233" s="12"/>
      <c r="X233" s="73">
        <f t="shared" si="55"/>
        <v>89441637.293836102</v>
      </c>
      <c r="Y233" s="73">
        <f t="shared" si="56"/>
        <v>36511971.38675373</v>
      </c>
      <c r="Z233" s="73">
        <f t="shared" si="56"/>
        <v>10437122.066804048</v>
      </c>
      <c r="AA233" s="12">
        <f t="shared" si="57"/>
        <v>0.15056235602211301</v>
      </c>
      <c r="AB233" s="115">
        <f t="shared" si="58"/>
        <v>53709062.102387771</v>
      </c>
      <c r="AC233" s="73">
        <f>AB233/SUMIFS(FinParameters!$L$8:$L$39,FinParameters!$B$8:$B$39,Financials!$E233,FinParameters!$C$8:$C$39,Financials!$F233)</f>
        <v>38011363.908620477</v>
      </c>
      <c r="AD233" s="73">
        <f t="shared" si="59"/>
        <v>38011363.908620477</v>
      </c>
      <c r="AE233" s="12"/>
      <c r="AF233" s="73">
        <f t="shared" si="60"/>
        <v>143150699.39622387</v>
      </c>
      <c r="AG233" s="73">
        <f t="shared" si="61"/>
        <v>74523335.295374215</v>
      </c>
      <c r="AH233" s="73">
        <f t="shared" si="61"/>
        <v>48448485.975424528</v>
      </c>
      <c r="AI233" s="12">
        <f t="shared" si="62"/>
        <v>0.69890130128542927</v>
      </c>
      <c r="AL233" s="73">
        <f>Summary!G233</f>
        <v>171405.93506239375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5910155.4903762806</v>
      </c>
      <c r="AN233" s="20">
        <f>Summary!I233</f>
        <v>6054871.4979406688</v>
      </c>
      <c r="AP233" s="12">
        <v>1</v>
      </c>
    </row>
    <row r="234" spans="1:42" x14ac:dyDescent="0.3">
      <c r="A234">
        <v>230</v>
      </c>
      <c r="B234" t="str">
        <f>Summary!B234</f>
        <v>Yallourn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-15370236.99394856</v>
      </c>
      <c r="H234" s="73">
        <f>SUMIFS(AM$5:AM234,$F$5:$F234,$F234,$D$5:$D234,$D234)</f>
        <v>125517873.1742207</v>
      </c>
      <c r="I234" s="20">
        <f>SUMIFS(AN$5:AN234,$F$5:$F234,$F234,$D$5:$D234,$D234)</f>
        <v>55113636.408701412</v>
      </c>
      <c r="J234" s="73">
        <f t="shared" si="48"/>
        <v>55113636.408701412</v>
      </c>
      <c r="K234" s="73">
        <f t="shared" si="49"/>
        <v>39743399.414752856</v>
      </c>
      <c r="L234" s="73">
        <f t="shared" si="50"/>
        <v>165261272.58897355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40872972.405767031</v>
      </c>
      <c r="Q234" s="73">
        <f>P234/SUMIFS(FinParameters!$H$8:$H$39,FinParameters!$B$8:$B$39,Financials!$E234,FinParameters!$C$8:$C$39,Financials!$F234)</f>
        <v>9482318.0715894643</v>
      </c>
      <c r="R234" s="73">
        <f t="shared" si="63"/>
        <v>-28447954.435143668</v>
      </c>
      <c r="S234" s="12">
        <f t="shared" si="52"/>
        <v>-0.41038046851899151</v>
      </c>
      <c r="T234" s="115">
        <f t="shared" si="53"/>
        <v>-15370236.99394856</v>
      </c>
      <c r="U234" s="73">
        <f>T234/SUMIFS(FinParameters!$L$8:$L$39,FinParameters!$B$8:$B$39,Financials!$E234,FinParameters!$C$8:$C$39,Financials!$F234)</f>
        <v>-10877934.725893224</v>
      </c>
      <c r="V234" s="73">
        <f t="shared" si="54"/>
        <v>-10877934.725893224</v>
      </c>
      <c r="W234" s="12"/>
      <c r="X234" s="73">
        <f t="shared" si="55"/>
        <v>25502735.411818475</v>
      </c>
      <c r="Y234" s="73">
        <f t="shared" si="56"/>
        <v>-1395616.6543037593</v>
      </c>
      <c r="Z234" s="73">
        <f t="shared" si="56"/>
        <v>-39325889.161036894</v>
      </c>
      <c r="AA234" s="12">
        <f t="shared" si="57"/>
        <v>-0.5673018373122527</v>
      </c>
      <c r="AB234" s="115">
        <f t="shared" si="58"/>
        <v>125517873.1742207</v>
      </c>
      <c r="AC234" s="73">
        <f>AB234/SUMIFS(FinParameters!$L$8:$L$39,FinParameters!$B$8:$B$39,Financials!$E234,FinParameters!$C$8:$C$39,Financials!$F234)</f>
        <v>88832412.399345621</v>
      </c>
      <c r="AD234" s="73">
        <f t="shared" si="59"/>
        <v>88832412.399345621</v>
      </c>
      <c r="AE234" s="12"/>
      <c r="AF234" s="73">
        <f t="shared" si="60"/>
        <v>151020608.58603919</v>
      </c>
      <c r="AG234" s="73">
        <f t="shared" si="61"/>
        <v>87436795.745041862</v>
      </c>
      <c r="AH234" s="73">
        <f t="shared" si="61"/>
        <v>49506523.238308728</v>
      </c>
      <c r="AI234" s="12">
        <f t="shared" si="62"/>
        <v>0.71416418525281122</v>
      </c>
      <c r="AL234" s="73">
        <f>Summary!G234</f>
        <v>-5287730.9948192639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14292733.057953665</v>
      </c>
      <c r="AN234" s="20">
        <f>Summary!I234</f>
        <v>4600549.1714998139</v>
      </c>
      <c r="AP234" s="12">
        <v>1</v>
      </c>
    </row>
    <row r="235" spans="1:42" x14ac:dyDescent="0.3">
      <c r="A235">
        <v>231</v>
      </c>
      <c r="B235" t="str">
        <f>Summary!B235</f>
        <v>Yallourn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-78234220.56713894</v>
      </c>
      <c r="H235" s="73">
        <f>SUMIFS(AM$5:AM235,$F$5:$F235,$F235,$D$5:$D235,$D235)</f>
        <v>259662379.6214571</v>
      </c>
      <c r="I235" s="20">
        <f>SUMIFS(AN$5:AN235,$F$5:$F235,$F235,$D$5:$D235,$D235)</f>
        <v>33321637.804584999</v>
      </c>
      <c r="J235" s="73">
        <f t="shared" si="48"/>
        <v>33321637.804584999</v>
      </c>
      <c r="K235" s="73">
        <f t="shared" si="49"/>
        <v>-44912582.762553945</v>
      </c>
      <c r="L235" s="73">
        <f t="shared" si="50"/>
        <v>214749796.85890317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19080973.801650621</v>
      </c>
      <c r="Q235" s="73">
        <f>P235/SUMIFS(FinParameters!$H$8:$H$39,FinParameters!$B$8:$B$39,Financials!$E235,FinParameters!$C$8:$C$39,Financials!$F235)</f>
        <v>4426687.1737810774</v>
      </c>
      <c r="R235" s="73">
        <f t="shared" si="63"/>
        <v>-50239953.039260074</v>
      </c>
      <c r="S235" s="12">
        <f t="shared" si="52"/>
        <v>-0.72474439290979409</v>
      </c>
      <c r="T235" s="115">
        <f t="shared" si="53"/>
        <v>-78234220.56713894</v>
      </c>
      <c r="U235" s="73">
        <f>T235/SUMIFS(FinParameters!$L$8:$L$39,FinParameters!$B$8:$B$39,Financials!$E235,FinParameters!$C$8:$C$39,Financials!$F235)</f>
        <v>-55368485.534447491</v>
      </c>
      <c r="V235" s="73">
        <f t="shared" si="54"/>
        <v>-55368485.534447491</v>
      </c>
      <c r="W235" s="12"/>
      <c r="X235" s="73">
        <f t="shared" si="55"/>
        <v>-59153246.765488327</v>
      </c>
      <c r="Y235" s="73">
        <f t="shared" si="56"/>
        <v>-50941798.360666417</v>
      </c>
      <c r="Z235" s="73">
        <f t="shared" si="56"/>
        <v>-105608438.57370757</v>
      </c>
      <c r="AA235" s="12">
        <f t="shared" si="57"/>
        <v>-1.5234712429058477</v>
      </c>
      <c r="AB235" s="115">
        <f t="shared" si="58"/>
        <v>259662379.6214571</v>
      </c>
      <c r="AC235" s="73">
        <f>AB235/SUMIFS(FinParameters!$L$8:$L$39,FinParameters!$B$8:$B$39,Financials!$E235,FinParameters!$C$8:$C$39,Financials!$F235)</f>
        <v>183770127.7738522</v>
      </c>
      <c r="AD235" s="73">
        <f t="shared" si="59"/>
        <v>183770127.7738522</v>
      </c>
      <c r="AE235" s="12"/>
      <c r="AF235" s="73">
        <f t="shared" si="60"/>
        <v>200509132.85596877</v>
      </c>
      <c r="AG235" s="73">
        <f t="shared" si="61"/>
        <v>132828329.41318578</v>
      </c>
      <c r="AH235" s="73">
        <f t="shared" si="61"/>
        <v>78161689.200144634</v>
      </c>
      <c r="AI235" s="12">
        <f t="shared" si="62"/>
        <v>1.1275338164407871</v>
      </c>
      <c r="AL235" s="73">
        <f>Summary!G235</f>
        <v>-9956193.7997387778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26565991.534009892</v>
      </c>
      <c r="AN235" s="20">
        <f>Summary!I235</f>
        <v>3180918.5274149766</v>
      </c>
      <c r="AP235" s="12">
        <v>1</v>
      </c>
    </row>
    <row r="236" spans="1:42" x14ac:dyDescent="0.3">
      <c r="A236">
        <v>232</v>
      </c>
      <c r="B236" t="str">
        <f>Summary!B236</f>
        <v>Yallourn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82500265.656430662</v>
      </c>
      <c r="H236" s="73">
        <f>SUMIFS(AM$5:AM236,$F$5:$F236,$F236,$D$5:$D236,$D236)</f>
        <v>-1884498.7888986119</v>
      </c>
      <c r="I236" s="20">
        <f>SUMIFS(AN$5:AN236,$F$5:$F236,$F236,$D$5:$D236,$D236)</f>
        <v>83345301.333852485</v>
      </c>
      <c r="J236" s="73">
        <f t="shared" si="48"/>
        <v>83345301.333852485</v>
      </c>
      <c r="K236" s="73">
        <f t="shared" si="49"/>
        <v>165845566.99028313</v>
      </c>
      <c r="L236" s="73">
        <f t="shared" si="50"/>
        <v>163961068.20138454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69104637.330918103</v>
      </c>
      <c r="Q236" s="73">
        <f>P236/SUMIFS(FinParameters!$H$8:$H$39,FinParameters!$B$8:$B$39,Financials!$E236,FinParameters!$C$8:$C$39,Financials!$F236)</f>
        <v>16031918.229199894</v>
      </c>
      <c r="R236" s="73">
        <f t="shared" si="63"/>
        <v>-216289.50999259576</v>
      </c>
      <c r="S236" s="12">
        <f t="shared" si="52"/>
        <v>-3.1201185536508078E-3</v>
      </c>
      <c r="T236" s="115">
        <f t="shared" si="53"/>
        <v>82500265.656430662</v>
      </c>
      <c r="U236" s="73">
        <f>T236/SUMIFS(FinParameters!$L$8:$L$39,FinParameters!$B$8:$B$39,Financials!$E236,FinParameters!$C$8:$C$39,Financials!$F236)</f>
        <v>58387681.662477471</v>
      </c>
      <c r="V236" s="73">
        <f t="shared" si="54"/>
        <v>58387681.662477471</v>
      </c>
      <c r="W236" s="12"/>
      <c r="X236" s="73">
        <f t="shared" si="55"/>
        <v>151604902.98734877</v>
      </c>
      <c r="Y236" s="73">
        <f t="shared" si="56"/>
        <v>74419599.891677365</v>
      </c>
      <c r="Z236" s="73">
        <f t="shared" si="56"/>
        <v>58171392.152484879</v>
      </c>
      <c r="AA236" s="12">
        <f t="shared" si="57"/>
        <v>0.83916062296723692</v>
      </c>
      <c r="AB236" s="115">
        <f t="shared" si="58"/>
        <v>-1884498.7888986119</v>
      </c>
      <c r="AC236" s="73">
        <f>AB236/SUMIFS(FinParameters!$L$8:$L$39,FinParameters!$B$8:$B$39,Financials!$E236,FinParameters!$C$8:$C$39,Financials!$F236)</f>
        <v>-1333711.0432802569</v>
      </c>
      <c r="AD236" s="73">
        <f t="shared" si="59"/>
        <v>-1333711.0432802569</v>
      </c>
      <c r="AE236" s="12"/>
      <c r="AF236" s="73">
        <f t="shared" si="60"/>
        <v>149720404.19845015</v>
      </c>
      <c r="AG236" s="73">
        <f t="shared" si="61"/>
        <v>73085888.848397106</v>
      </c>
      <c r="AH236" s="73">
        <f t="shared" si="61"/>
        <v>56837681.10920462</v>
      </c>
      <c r="AI236" s="12">
        <f t="shared" si="62"/>
        <v>0.81992096325609254</v>
      </c>
      <c r="AL236" s="73">
        <f>Summary!G236</f>
        <v>4050338.1557949232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412674.88463667769</v>
      </c>
      <c r="AN236" s="20">
        <f>Summary!I236</f>
        <v>7026118.1980647426</v>
      </c>
      <c r="AP236" s="12">
        <v>1</v>
      </c>
    </row>
    <row r="237" spans="1:42" x14ac:dyDescent="0.3">
      <c r="A237">
        <v>233</v>
      </c>
      <c r="B237" t="str">
        <f>Summary!B237</f>
        <v>Yallourn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359092756.31198627</v>
      </c>
      <c r="H237" s="73">
        <f>SUMIFS(AM$5:AM237,$F$5:$F237,$F237,$D$5:$D237,$D237)</f>
        <v>-343311826.8223213</v>
      </c>
      <c r="I237" s="20">
        <f>SUMIFS(AN$5:AN237,$F$5:$F237,$F237,$D$5:$D237,$D237)</f>
        <v>167262468.30234089</v>
      </c>
      <c r="J237" s="73">
        <f t="shared" si="48"/>
        <v>167262468.30234089</v>
      </c>
      <c r="K237" s="73">
        <f t="shared" si="49"/>
        <v>526355224.61432719</v>
      </c>
      <c r="L237" s="73">
        <f t="shared" si="50"/>
        <v>183043397.79200587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151877037.69933316</v>
      </c>
      <c r="Q237" s="73">
        <f>P237/SUMIFS(FinParameters!$H$8:$H$39,FinParameters!$B$8:$B$39,Financials!$E237,FinParameters!$C$8:$C$39,Financials!$F237)</f>
        <v>31742961.035534944</v>
      </c>
      <c r="R237" s="73">
        <f t="shared" si="63"/>
        <v>81851289.362416819</v>
      </c>
      <c r="S237" s="12">
        <f t="shared" si="52"/>
        <v>1.1688741828020746</v>
      </c>
      <c r="T237" s="115">
        <f t="shared" si="53"/>
        <v>359092756.31198627</v>
      </c>
      <c r="U237" s="73">
        <f>T237/SUMIFS(FinParameters!$L$8:$L$39,FinParameters!$B$8:$B$39,Financials!$E237,FinParameters!$C$8:$C$39,Financials!$F237)</f>
        <v>247941179.94380197</v>
      </c>
      <c r="V237" s="73">
        <f t="shared" si="54"/>
        <v>247941179.94380197</v>
      </c>
      <c r="W237" s="12"/>
      <c r="X237" s="73">
        <f t="shared" si="55"/>
        <v>510969794.01131946</v>
      </c>
      <c r="Y237" s="73">
        <f t="shared" si="56"/>
        <v>279684140.97933692</v>
      </c>
      <c r="Z237" s="73">
        <f t="shared" si="56"/>
        <v>329792469.3062188</v>
      </c>
      <c r="AA237" s="12">
        <f t="shared" si="57"/>
        <v>4.7095886461574308</v>
      </c>
      <c r="AB237" s="115">
        <f t="shared" si="58"/>
        <v>-343311826.8223213</v>
      </c>
      <c r="AC237" s="73">
        <f>AB237/SUMIFS(FinParameters!$L$8:$L$39,FinParameters!$B$8:$B$39,Financials!$E237,FinParameters!$C$8:$C$39,Financials!$F237)</f>
        <v>-237044991.67628366</v>
      </c>
      <c r="AD237" s="73">
        <f t="shared" si="59"/>
        <v>-237044991.67628366</v>
      </c>
      <c r="AE237" s="12"/>
      <c r="AF237" s="73">
        <f t="shared" si="60"/>
        <v>167657967.18899816</v>
      </c>
      <c r="AG237" s="73">
        <f t="shared" si="61"/>
        <v>42639149.30305326</v>
      </c>
      <c r="AH237" s="73">
        <f t="shared" si="61"/>
        <v>92747477.629935145</v>
      </c>
      <c r="AI237" s="12">
        <f t="shared" si="62"/>
        <v>1.3244767793654595</v>
      </c>
      <c r="AL237" s="73">
        <f>Summary!G237</f>
        <v>22405353.422372259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-26139640.11400599</v>
      </c>
      <c r="AN237" s="20">
        <f>Summary!I237</f>
        <v>11795043.387154156</v>
      </c>
      <c r="AP237" s="12">
        <v>1</v>
      </c>
    </row>
    <row r="238" spans="1:42" x14ac:dyDescent="0.3">
      <c r="A238">
        <v>234</v>
      </c>
      <c r="B238" t="str">
        <f>Summary!B238</f>
        <v>Yallourn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213168237.72672835</v>
      </c>
      <c r="H238" s="73">
        <f>SUMIFS(AM$5:AM238,$F$5:$F238,$F238,$D$5:$D238,$D238)</f>
        <v>-146866767.55265462</v>
      </c>
      <c r="I238" s="20">
        <f>SUMIFS(AN$5:AN238,$F$5:$F238,$F238,$D$5:$D238,$D238)</f>
        <v>122206097.32220648</v>
      </c>
      <c r="J238" s="73">
        <f t="shared" si="48"/>
        <v>122206097.32220648</v>
      </c>
      <c r="K238" s="73">
        <f t="shared" si="49"/>
        <v>335374335.04893482</v>
      </c>
      <c r="L238" s="73">
        <f t="shared" si="50"/>
        <v>188507567.49628019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106820666.71919875</v>
      </c>
      <c r="Q238" s="73">
        <f>P238/SUMIFS(FinParameters!$H$8:$H$39,FinParameters!$B$8:$B$39,Financials!$E238,FinParameters!$C$8:$C$39,Financials!$F238)</f>
        <v>22325983.656397574</v>
      </c>
      <c r="R238" s="73">
        <f t="shared" si="63"/>
        <v>36794918.382282406</v>
      </c>
      <c r="S238" s="12">
        <f t="shared" si="52"/>
        <v>0.52544841370705886</v>
      </c>
      <c r="T238" s="115">
        <f t="shared" si="53"/>
        <v>213168237.72672835</v>
      </c>
      <c r="U238" s="73">
        <f>T238/SUMIFS(FinParameters!$L$8:$L$39,FinParameters!$B$8:$B$39,Financials!$E238,FinParameters!$C$8:$C$39,Financials!$F238)</f>
        <v>147185325.96237087</v>
      </c>
      <c r="V238" s="73">
        <f t="shared" si="54"/>
        <v>147185325.96237087</v>
      </c>
      <c r="W238" s="12"/>
      <c r="X238" s="73">
        <f t="shared" si="55"/>
        <v>319988904.44592708</v>
      </c>
      <c r="Y238" s="73">
        <f t="shared" si="56"/>
        <v>169511309.61876845</v>
      </c>
      <c r="Z238" s="73">
        <f t="shared" si="56"/>
        <v>183980244.34465328</v>
      </c>
      <c r="AA238" s="12">
        <f t="shared" si="57"/>
        <v>2.627322787890324</v>
      </c>
      <c r="AB238" s="115">
        <f t="shared" si="58"/>
        <v>-146866767.55265462</v>
      </c>
      <c r="AC238" s="73">
        <f>AB238/SUMIFS(FinParameters!$L$8:$L$39,FinParameters!$B$8:$B$39,Financials!$E238,FinParameters!$C$8:$C$39,Financials!$F238)</f>
        <v>-101406444.43938562</v>
      </c>
      <c r="AD238" s="73">
        <f t="shared" si="59"/>
        <v>-101406444.43938562</v>
      </c>
      <c r="AE238" s="12"/>
      <c r="AF238" s="73">
        <f t="shared" si="60"/>
        <v>173122136.89327246</v>
      </c>
      <c r="AG238" s="73">
        <f t="shared" si="61"/>
        <v>68104865.179382831</v>
      </c>
      <c r="AH238" s="73">
        <f t="shared" si="61"/>
        <v>82573799.905267656</v>
      </c>
      <c r="AI238" s="12">
        <f t="shared" si="62"/>
        <v>1.1791919667602637</v>
      </c>
      <c r="AL238" s="73">
        <f>Summary!G238</f>
        <v>12217790.054487824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-10549754.935967715</v>
      </c>
      <c r="AN238" s="20">
        <f>Summary!I238</f>
        <v>9107475.0785039943</v>
      </c>
      <c r="AP238" s="12">
        <v>1</v>
      </c>
    </row>
    <row r="239" spans="1:42" x14ac:dyDescent="0.3">
      <c r="A239">
        <v>235</v>
      </c>
      <c r="B239" t="str">
        <f>Summary!B239</f>
        <v>Yallourn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136832609.4119595</v>
      </c>
      <c r="H239" s="73">
        <f>SUMIFS(AM$5:AM239,$F$5:$F239,$F239,$D$5:$D239,$D239)</f>
        <v>-60322844.788650557</v>
      </c>
      <c r="I239" s="20">
        <f>SUMIFS(AN$5:AN239,$F$5:$F239,$F239,$D$5:$D239,$D239)</f>
        <v>103866724.4806577</v>
      </c>
      <c r="J239" s="73">
        <f t="shared" si="48"/>
        <v>103866724.4806577</v>
      </c>
      <c r="K239" s="73">
        <f t="shared" si="49"/>
        <v>240699333.8926172</v>
      </c>
      <c r="L239" s="73">
        <f t="shared" si="50"/>
        <v>180376489.10396665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88481293.877649963</v>
      </c>
      <c r="Q239" s="73">
        <f>P239/SUMIFS(FinParameters!$H$8:$H$39,FinParameters!$B$8:$B$39,Financials!$E239,FinParameters!$C$8:$C$39,Financials!$F239)</f>
        <v>18492975.017673071</v>
      </c>
      <c r="R239" s="73">
        <f t="shared" si="63"/>
        <v>18455545.540733621</v>
      </c>
      <c r="S239" s="12">
        <f t="shared" si="52"/>
        <v>0.26355370672995981</v>
      </c>
      <c r="T239" s="115">
        <f t="shared" si="53"/>
        <v>136832609.4119595</v>
      </c>
      <c r="U239" s="73">
        <f>T239/SUMIFS(FinParameters!$L$8:$L$39,FinParameters!$B$8:$B$39,Financials!$E239,FinParameters!$C$8:$C$39,Financials!$F239)</f>
        <v>94478203.851360112</v>
      </c>
      <c r="V239" s="73">
        <f t="shared" si="54"/>
        <v>94478203.851360112</v>
      </c>
      <c r="W239" s="12"/>
      <c r="X239" s="73">
        <f t="shared" si="55"/>
        <v>225313903.28960946</v>
      </c>
      <c r="Y239" s="73">
        <f t="shared" si="56"/>
        <v>112971178.86903319</v>
      </c>
      <c r="Z239" s="73">
        <f t="shared" si="56"/>
        <v>112933749.39209373</v>
      </c>
      <c r="AA239" s="12">
        <f t="shared" si="57"/>
        <v>1.6127460551900599</v>
      </c>
      <c r="AB239" s="115">
        <f t="shared" si="58"/>
        <v>-60322844.788650557</v>
      </c>
      <c r="AC239" s="73">
        <f>AB239/SUMIFS(FinParameters!$L$8:$L$39,FinParameters!$B$8:$B$39,Financials!$E239,FinParameters!$C$8:$C$39,Financials!$F239)</f>
        <v>-41650846.617107347</v>
      </c>
      <c r="AD239" s="73">
        <f t="shared" si="59"/>
        <v>-41650846.617107347</v>
      </c>
      <c r="AE239" s="12"/>
      <c r="AF239" s="73">
        <f t="shared" si="60"/>
        <v>164991058.50095892</v>
      </c>
      <c r="AG239" s="73">
        <f t="shared" si="61"/>
        <v>71320332.251925841</v>
      </c>
      <c r="AH239" s="73">
        <f t="shared" si="61"/>
        <v>71282902.774986386</v>
      </c>
      <c r="AI239" s="12">
        <f t="shared" si="62"/>
        <v>1.017952745496149</v>
      </c>
      <c r="AL239" s="73">
        <f>Summary!G239</f>
        <v>9297820.9736462422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-4801318.3063998222</v>
      </c>
      <c r="AN239" s="20">
        <f>Summary!I239</f>
        <v>8307714.9514113544</v>
      </c>
      <c r="AP239" s="12">
        <v>1</v>
      </c>
    </row>
    <row r="240" spans="1:42" x14ac:dyDescent="0.3">
      <c r="A240">
        <v>236</v>
      </c>
      <c r="B240" t="str">
        <f>Summary!B240</f>
        <v>Yallourn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81695765.705128863</v>
      </c>
      <c r="H240" s="73">
        <f>SUMIFS(AM$5:AM240,$F$5:$F240,$F240,$D$5:$D240,$D240)</f>
        <v>89146.519475934329</v>
      </c>
      <c r="I240" s="20">
        <f>SUMIFS(AN$5:AN240,$F$5:$F240,$F240,$D$5:$D240,$D240)</f>
        <v>90511633.528858468</v>
      </c>
      <c r="J240" s="73">
        <f t="shared" si="48"/>
        <v>90511633.528858468</v>
      </c>
      <c r="K240" s="73">
        <f t="shared" si="49"/>
        <v>172207399.23398733</v>
      </c>
      <c r="L240" s="73">
        <f t="shared" si="50"/>
        <v>172296545.75346327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75126202.925850734</v>
      </c>
      <c r="Q240" s="73">
        <f>P240/SUMIFS(FinParameters!$H$8:$H$39,FinParameters!$B$8:$B$39,Financials!$E240,FinParameters!$C$8:$C$39,Financials!$F240)</f>
        <v>15701702.958836691</v>
      </c>
      <c r="R240" s="73">
        <f t="shared" si="63"/>
        <v>5100454.5889343936</v>
      </c>
      <c r="S240" s="12">
        <f t="shared" si="52"/>
        <v>7.2836845161503599E-2</v>
      </c>
      <c r="T240" s="115">
        <f t="shared" si="53"/>
        <v>81695765.705128863</v>
      </c>
      <c r="U240" s="73">
        <f>T240/SUMIFS(FinParameters!$L$8:$L$39,FinParameters!$B$8:$B$39,Financials!$E240,FinParameters!$C$8:$C$39,Financials!$F240)</f>
        <v>56408112.358979151</v>
      </c>
      <c r="V240" s="73">
        <f t="shared" si="54"/>
        <v>56408112.358979151</v>
      </c>
      <c r="W240" s="12"/>
      <c r="X240" s="73">
        <f t="shared" si="55"/>
        <v>156821968.6309796</v>
      </c>
      <c r="Y240" s="73">
        <f t="shared" si="56"/>
        <v>72109815.31781584</v>
      </c>
      <c r="Z240" s="73">
        <f t="shared" si="56"/>
        <v>61508566.947913542</v>
      </c>
      <c r="AA240" s="12">
        <f t="shared" si="57"/>
        <v>0.87837071946701795</v>
      </c>
      <c r="AB240" s="115">
        <f t="shared" si="58"/>
        <v>89146.519475934329</v>
      </c>
      <c r="AC240" s="73">
        <f>AB240/SUMIFS(FinParameters!$L$8:$L$39,FinParameters!$B$8:$B$39,Financials!$E240,FinParameters!$C$8:$C$39,Financials!$F240)</f>
        <v>61552.601210208522</v>
      </c>
      <c r="AD240" s="73">
        <f t="shared" si="59"/>
        <v>61552.601210208522</v>
      </c>
      <c r="AE240" s="12"/>
      <c r="AF240" s="73">
        <f t="shared" si="60"/>
        <v>156911115.15045553</v>
      </c>
      <c r="AG240" s="73">
        <f t="shared" si="61"/>
        <v>72171367.919026047</v>
      </c>
      <c r="AH240" s="73">
        <f t="shared" si="61"/>
        <v>61570119.549123749</v>
      </c>
      <c r="AI240" s="12">
        <f t="shared" si="62"/>
        <v>0.8792497190160703</v>
      </c>
      <c r="AL240" s="73">
        <f>Summary!G240</f>
        <v>6346440.7271196516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-34162.079907612591</v>
      </c>
      <c r="AN240" s="20">
        <f>Summary!I240</f>
        <v>7523129.3128322167</v>
      </c>
      <c r="AP240" s="12">
        <v>1</v>
      </c>
    </row>
    <row r="241" spans="1:42" x14ac:dyDescent="0.3">
      <c r="A241">
        <v>237</v>
      </c>
      <c r="B241" t="str">
        <f>Summary!B241</f>
        <v>Yallourn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33774817.789938405</v>
      </c>
      <c r="H241" s="73">
        <f>SUMIFS(AM$5:AM241,$F$5:$F241,$F241,$D$5:$D241,$D241)</f>
        <v>60592341.70574601</v>
      </c>
      <c r="I241" s="20">
        <f>SUMIFS(AN$5:AN241,$F$5:$F241,$F241,$D$5:$D241,$D241)</f>
        <v>76725372.093163595</v>
      </c>
      <c r="J241" s="73">
        <f t="shared" si="48"/>
        <v>76725372.093163595</v>
      </c>
      <c r="K241" s="73">
        <f t="shared" si="49"/>
        <v>110500189.883102</v>
      </c>
      <c r="L241" s="73">
        <f t="shared" si="50"/>
        <v>171092531.58884799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61339941.490155861</v>
      </c>
      <c r="Q241" s="73">
        <f>P241/SUMIFS(FinParameters!$H$8:$H$39,FinParameters!$B$8:$B$39,Financials!$E241,FinParameters!$C$8:$C$39,Financials!$F241)</f>
        <v>12820314.3947188</v>
      </c>
      <c r="R241" s="73">
        <f t="shared" si="63"/>
        <v>-8685806.8467604797</v>
      </c>
      <c r="S241" s="12">
        <f t="shared" si="52"/>
        <v>-0.1240373298828636</v>
      </c>
      <c r="T241" s="115">
        <f t="shared" si="53"/>
        <v>33774817.789938405</v>
      </c>
      <c r="U241" s="73">
        <f>T241/SUMIFS(FinParameters!$L$8:$L$39,FinParameters!$B$8:$B$39,Financials!$E241,FinParameters!$C$8:$C$39,Financials!$F241)</f>
        <v>23320348.372465119</v>
      </c>
      <c r="V241" s="73">
        <f t="shared" si="54"/>
        <v>23320348.372465119</v>
      </c>
      <c r="W241" s="12"/>
      <c r="X241" s="73">
        <f t="shared" si="55"/>
        <v>95114759.280094266</v>
      </c>
      <c r="Y241" s="73">
        <f t="shared" si="56"/>
        <v>36140662.767183915</v>
      </c>
      <c r="Z241" s="73">
        <f t="shared" si="56"/>
        <v>14634541.525704639</v>
      </c>
      <c r="AA241" s="12">
        <f t="shared" si="57"/>
        <v>0.20898800617300317</v>
      </c>
      <c r="AB241" s="115">
        <f t="shared" si="58"/>
        <v>60592341.70574601</v>
      </c>
      <c r="AC241" s="73">
        <f>AB241/SUMIFS(FinParameters!$L$8:$L$39,FinParameters!$B$8:$B$39,Financials!$E241,FinParameters!$C$8:$C$39,Financials!$F241)</f>
        <v>41836924.956036046</v>
      </c>
      <c r="AD241" s="73">
        <f t="shared" si="59"/>
        <v>41836924.956036046</v>
      </c>
      <c r="AE241" s="12"/>
      <c r="AF241" s="73">
        <f t="shared" si="60"/>
        <v>155707100.98584026</v>
      </c>
      <c r="AG241" s="73">
        <f t="shared" si="61"/>
        <v>77977587.723219961</v>
      </c>
      <c r="AH241" s="73">
        <f t="shared" si="61"/>
        <v>56471466.481740683</v>
      </c>
      <c r="AI241" s="12">
        <f t="shared" si="62"/>
        <v>0.80643860041364124</v>
      </c>
      <c r="AL241" s="73">
        <f>Summary!G241</f>
        <v>642797.82215389551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6883279.6033582399</v>
      </c>
      <c r="AN241" s="20">
        <f>Summary!I241</f>
        <v>6175090.7641776223</v>
      </c>
      <c r="AP241" s="12">
        <v>1</v>
      </c>
    </row>
    <row r="242" spans="1:42" x14ac:dyDescent="0.3">
      <c r="A242">
        <v>238</v>
      </c>
      <c r="B242" t="str">
        <f>Summary!B242</f>
        <v>Yallourn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-22169660.62313443</v>
      </c>
      <c r="H242" s="73">
        <f>SUMIFS(AM$5:AM242,$F$5:$F242,$F242,$D$5:$D242,$D242)</f>
        <v>143154083.02883276</v>
      </c>
      <c r="I242" s="20">
        <f>SUMIFS(AN$5:AN242,$F$5:$F242,$F242,$D$5:$D242,$D242)</f>
        <v>59515028.03315632</v>
      </c>
      <c r="J242" s="73">
        <f t="shared" si="48"/>
        <v>59515028.03315632</v>
      </c>
      <c r="K242" s="73">
        <f t="shared" si="49"/>
        <v>37345367.410021886</v>
      </c>
      <c r="L242" s="73">
        <f t="shared" si="50"/>
        <v>180499450.43885463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44129597.430148587</v>
      </c>
      <c r="Q242" s="73">
        <f>P242/SUMIFS(FinParameters!$H$8:$H$39,FinParameters!$B$8:$B$39,Financials!$E242,FinParameters!$C$8:$C$39,Financials!$F242)</f>
        <v>9223277.6788297873</v>
      </c>
      <c r="R242" s="73">
        <f t="shared" si="63"/>
        <v>-25896150.906767756</v>
      </c>
      <c r="S242" s="12">
        <f t="shared" si="52"/>
        <v>-0.36980898486329722</v>
      </c>
      <c r="T242" s="115">
        <f t="shared" si="53"/>
        <v>-22169660.62313443</v>
      </c>
      <c r="U242" s="73">
        <f>T242/SUMIFS(FinParameters!$L$8:$L$39,FinParameters!$B$8:$B$39,Financials!$E242,FinParameters!$C$8:$C$39,Financials!$F242)</f>
        <v>-15307387.06708386</v>
      </c>
      <c r="V242" s="73">
        <f t="shared" si="54"/>
        <v>-15307387.06708386</v>
      </c>
      <c r="W242" s="12"/>
      <c r="X242" s="73">
        <f t="shared" si="55"/>
        <v>21959936.807014149</v>
      </c>
      <c r="Y242" s="73">
        <f t="shared" si="56"/>
        <v>-6084109.3882540725</v>
      </c>
      <c r="Z242" s="73">
        <f t="shared" si="56"/>
        <v>-41203537.973851614</v>
      </c>
      <c r="AA242" s="12">
        <f t="shared" si="57"/>
        <v>-0.58840553585529953</v>
      </c>
      <c r="AB242" s="115">
        <f t="shared" si="58"/>
        <v>143154083.02883276</v>
      </c>
      <c r="AC242" s="73">
        <f>AB242/SUMIFS(FinParameters!$L$8:$L$39,FinParameters!$B$8:$B$39,Financials!$E242,FinParameters!$C$8:$C$39,Financials!$F242)</f>
        <v>98842963.652277485</v>
      </c>
      <c r="AD242" s="73">
        <f t="shared" si="59"/>
        <v>98842963.652277485</v>
      </c>
      <c r="AE242" s="12"/>
      <c r="AF242" s="73">
        <f t="shared" si="60"/>
        <v>165114019.8358469</v>
      </c>
      <c r="AG242" s="73">
        <f t="shared" si="61"/>
        <v>92758854.264023408</v>
      </c>
      <c r="AH242" s="73">
        <f t="shared" si="61"/>
        <v>57639425.678425871</v>
      </c>
      <c r="AI242" s="12">
        <f t="shared" si="62"/>
        <v>0.82311759670320261</v>
      </c>
      <c r="AL242" s="73">
        <f>Summary!G242</f>
        <v>-6799423.6291858712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17636209.854612079</v>
      </c>
      <c r="AN242" s="20">
        <f>Summary!I242</f>
        <v>4401391.6244549081</v>
      </c>
      <c r="AP242" s="12">
        <v>1</v>
      </c>
    </row>
    <row r="243" spans="1:42" x14ac:dyDescent="0.3">
      <c r="A243">
        <v>239</v>
      </c>
      <c r="B243" t="str">
        <f>Summary!B243</f>
        <v>Yallourn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-89181791.997365311</v>
      </c>
      <c r="H243" s="73">
        <f>SUMIFS(AM$5:AM243,$F$5:$F243,$F243,$D$5:$D243,$D243)</f>
        <v>291368879.08302164</v>
      </c>
      <c r="I243" s="20">
        <f>SUMIFS(AN$5:AN243,$F$5:$F243,$F243,$D$5:$D243,$D243)</f>
        <v>36388136.962134928</v>
      </c>
      <c r="J243" s="73">
        <f t="shared" si="48"/>
        <v>36388136.962134928</v>
      </c>
      <c r="K243" s="73">
        <f t="shared" si="49"/>
        <v>-52793655.035230383</v>
      </c>
      <c r="L243" s="73">
        <f t="shared" si="50"/>
        <v>238575224.04779127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21002706.35912719</v>
      </c>
      <c r="Q243" s="73">
        <f>P243/SUMIFS(FinParameters!$H$8:$H$39,FinParameters!$B$8:$B$39,Financials!$E243,FinParameters!$C$8:$C$39,Financials!$F243)</f>
        <v>4389656.9204778709</v>
      </c>
      <c r="R243" s="73">
        <f t="shared" si="63"/>
        <v>-49023041.977789149</v>
      </c>
      <c r="S243" s="12">
        <f t="shared" si="52"/>
        <v>-0.70007166138266119</v>
      </c>
      <c r="T243" s="115">
        <f t="shared" si="53"/>
        <v>-89181791.997365311</v>
      </c>
      <c r="U243" s="73">
        <f>T243/SUMIFS(FinParameters!$L$8:$L$39,FinParameters!$B$8:$B$39,Financials!$E243,FinParameters!$C$8:$C$39,Financials!$F243)</f>
        <v>-61576955.671359479</v>
      </c>
      <c r="V243" s="73">
        <f t="shared" si="54"/>
        <v>-61576955.671359479</v>
      </c>
      <c r="W243" s="12"/>
      <c r="X243" s="73">
        <f t="shared" si="55"/>
        <v>-68179085.638238117</v>
      </c>
      <c r="Y243" s="73">
        <f t="shared" si="56"/>
        <v>-57187298.750881612</v>
      </c>
      <c r="Z243" s="73">
        <f t="shared" si="56"/>
        <v>-110599997.64914863</v>
      </c>
      <c r="AA243" s="12">
        <f t="shared" si="57"/>
        <v>-1.5794190033788222</v>
      </c>
      <c r="AB243" s="115">
        <f t="shared" si="58"/>
        <v>291368879.08302164</v>
      </c>
      <c r="AC243" s="73">
        <f>AB243/SUMIFS(FinParameters!$L$8:$L$39,FinParameters!$B$8:$B$39,Financials!$E243,FinParameters!$C$8:$C$39,Financials!$F243)</f>
        <v>201180175.34160978</v>
      </c>
      <c r="AD243" s="73">
        <f t="shared" si="59"/>
        <v>201180175.34160978</v>
      </c>
      <c r="AE243" s="12"/>
      <c r="AF243" s="73">
        <f t="shared" si="60"/>
        <v>223189793.44478351</v>
      </c>
      <c r="AG243" s="73">
        <f t="shared" si="61"/>
        <v>143992876.59072816</v>
      </c>
      <c r="AH243" s="73">
        <f t="shared" si="61"/>
        <v>90580177.692461148</v>
      </c>
      <c r="AI243" s="12">
        <f t="shared" si="62"/>
        <v>1.293526736146408</v>
      </c>
      <c r="AL243" s="73">
        <f>Summary!G243</f>
        <v>-10947571.430226369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31706499.461564537</v>
      </c>
      <c r="AN243" s="20">
        <f>Summary!I243</f>
        <v>3066499.1575499298</v>
      </c>
      <c r="AP243" s="12">
        <v>1</v>
      </c>
    </row>
    <row r="244" spans="1:42" x14ac:dyDescent="0.3">
      <c r="A244">
        <v>240</v>
      </c>
      <c r="B244" t="str">
        <f>Summary!B244</f>
        <v>Yallourn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87230320.056142539</v>
      </c>
      <c r="H244" s="73">
        <f>SUMIFS(AM$5:AM244,$F$5:$F244,$F244,$D$5:$D244,$D244)</f>
        <v>-454006.93746203999</v>
      </c>
      <c r="I244" s="20">
        <f>SUMIFS(AN$5:AN244,$F$5:$F244,$F244,$D$5:$D244,$D244)</f>
        <v>90520867.399620205</v>
      </c>
      <c r="J244" s="73">
        <f t="shared" si="48"/>
        <v>90520867.399620205</v>
      </c>
      <c r="K244" s="73">
        <f t="shared" si="49"/>
        <v>177751187.45576274</v>
      </c>
      <c r="L244" s="73">
        <f t="shared" si="50"/>
        <v>177297180.51830071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75135436.796612471</v>
      </c>
      <c r="Q244" s="73">
        <f>P244/SUMIFS(FinParameters!$H$8:$H$39,FinParameters!$B$8:$B$39,Financials!$E244,FinParameters!$C$8:$C$39,Financials!$F244)</f>
        <v>15703632.877962301</v>
      </c>
      <c r="R244" s="73">
        <f t="shared" si="63"/>
        <v>5109688.4596961308</v>
      </c>
      <c r="S244" s="12">
        <f t="shared" si="52"/>
        <v>7.296870909699929E-2</v>
      </c>
      <c r="T244" s="115">
        <f t="shared" si="53"/>
        <v>87230320.056142539</v>
      </c>
      <c r="U244" s="73">
        <f>T244/SUMIFS(FinParameters!$L$8:$L$39,FinParameters!$B$8:$B$39,Financials!$E244,FinParameters!$C$8:$C$39,Financials!$F244)</f>
        <v>60229531.510807447</v>
      </c>
      <c r="V244" s="73">
        <f t="shared" si="54"/>
        <v>60229531.510807447</v>
      </c>
      <c r="W244" s="12"/>
      <c r="X244" s="73">
        <f t="shared" si="55"/>
        <v>162365756.85275501</v>
      </c>
      <c r="Y244" s="73">
        <f t="shared" si="56"/>
        <v>75933164.388769746</v>
      </c>
      <c r="Z244" s="73">
        <f t="shared" si="56"/>
        <v>65339219.970503576</v>
      </c>
      <c r="AA244" s="12">
        <f t="shared" si="57"/>
        <v>0.93307421230453158</v>
      </c>
      <c r="AB244" s="115">
        <f t="shared" si="58"/>
        <v>-454006.93746203999</v>
      </c>
      <c r="AC244" s="73">
        <f>AB244/SUMIFS(FinParameters!$L$8:$L$39,FinParameters!$B$8:$B$39,Financials!$E244,FinParameters!$C$8:$C$39,Financials!$F244)</f>
        <v>-313476.1528834902</v>
      </c>
      <c r="AD244" s="73">
        <f t="shared" si="59"/>
        <v>-313476.1528834902</v>
      </c>
      <c r="AE244" s="12"/>
      <c r="AF244" s="73">
        <f t="shared" si="60"/>
        <v>161911749.91529298</v>
      </c>
      <c r="AG244" s="73">
        <f t="shared" si="61"/>
        <v>75619688.235886261</v>
      </c>
      <c r="AH244" s="73">
        <f t="shared" si="61"/>
        <v>65025743.817620084</v>
      </c>
      <c r="AI244" s="12">
        <f t="shared" si="62"/>
        <v>0.92859762818614044</v>
      </c>
      <c r="AL244" s="73">
        <f>Summary!G244</f>
        <v>4730054.3997118771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1430491.8514365719</v>
      </c>
      <c r="AN244" s="20">
        <f>Summary!I244</f>
        <v>7175566.0657677194</v>
      </c>
      <c r="AP244" s="12">
        <v>1</v>
      </c>
    </row>
    <row r="245" spans="1:42" x14ac:dyDescent="0.3">
      <c r="A245">
        <v>241</v>
      </c>
      <c r="B245" t="str">
        <f>Summary!B245</f>
        <v>Yallourn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381937126.93390876</v>
      </c>
      <c r="H245" s="73">
        <f>SUMIFS(AM$5:AM245,$F$5:$F245,$F245,$D$5:$D245,$D245)</f>
        <v>-366300363.10388273</v>
      </c>
      <c r="I245" s="20">
        <f>SUMIFS(AN$5:AN245,$F$5:$F245,$F245,$D$5:$D245,$D245)</f>
        <v>179200294.52058938</v>
      </c>
      <c r="J245" s="73">
        <f t="shared" si="48"/>
        <v>179200294.52058938</v>
      </c>
      <c r="K245" s="73">
        <f t="shared" si="49"/>
        <v>561137421.45449817</v>
      </c>
      <c r="L245" s="73">
        <f t="shared" si="50"/>
        <v>194837058.35061541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162641478.15250644</v>
      </c>
      <c r="Q245" s="73">
        <f>P245/SUMIFS(FinParameters!$H$8:$H$39,FinParameters!$B$8:$B$39,Financials!$E245,FinParameters!$C$8:$C$39,Financials!$F245)</f>
        <v>30624122.413969982</v>
      </c>
      <c r="R245" s="73">
        <f t="shared" si="63"/>
        <v>92030653.208542436</v>
      </c>
      <c r="S245" s="12">
        <f t="shared" si="52"/>
        <v>1.3033504888461078</v>
      </c>
      <c r="T245" s="115">
        <f t="shared" si="53"/>
        <v>381937126.93390876</v>
      </c>
      <c r="U245" s="73">
        <f>T245/SUMIFS(FinParameters!$L$8:$L$39,FinParameters!$B$8:$B$39,Financials!$E245,FinParameters!$C$8:$C$39,Financials!$F245)</f>
        <v>257282371.73258916</v>
      </c>
      <c r="V245" s="73">
        <f t="shared" si="54"/>
        <v>257282371.73258916</v>
      </c>
      <c r="W245" s="12"/>
      <c r="X245" s="73">
        <f t="shared" si="55"/>
        <v>544578605.08641529</v>
      </c>
      <c r="Y245" s="73">
        <f t="shared" si="56"/>
        <v>287906494.14655912</v>
      </c>
      <c r="Z245" s="73">
        <f t="shared" si="56"/>
        <v>349313024.94113159</v>
      </c>
      <c r="AA245" s="12">
        <f t="shared" si="57"/>
        <v>4.9470180417569498</v>
      </c>
      <c r="AB245" s="115">
        <f t="shared" si="58"/>
        <v>-366300363.10388273</v>
      </c>
      <c r="AC245" s="73">
        <f>AB245/SUMIFS(FinParameters!$L$8:$L$39,FinParameters!$B$8:$B$39,Financials!$E245,FinParameters!$C$8:$C$39,Financials!$F245)</f>
        <v>-246749057.73740998</v>
      </c>
      <c r="AD245" s="73">
        <f t="shared" si="59"/>
        <v>-246749057.73740998</v>
      </c>
      <c r="AE245" s="12"/>
      <c r="AF245" s="73">
        <f t="shared" si="60"/>
        <v>178278241.98253256</v>
      </c>
      <c r="AG245" s="73">
        <f t="shared" si="61"/>
        <v>41157436.40914914</v>
      </c>
      <c r="AH245" s="73">
        <f t="shared" si="61"/>
        <v>102563967.20372161</v>
      </c>
      <c r="AI245" s="12">
        <f t="shared" si="62"/>
        <v>1.452524698374722</v>
      </c>
      <c r="AL245" s="73">
        <f>Summary!G245</f>
        <v>22844370.621922512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-22988536.281561449</v>
      </c>
      <c r="AN245" s="20">
        <f>Summary!I245</f>
        <v>11937826.2182485</v>
      </c>
      <c r="AP245" s="12">
        <v>1</v>
      </c>
    </row>
    <row r="246" spans="1:42" x14ac:dyDescent="0.3">
      <c r="A246">
        <v>242</v>
      </c>
      <c r="B246" t="str">
        <f>Summary!B246</f>
        <v>Yallourn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225699827.82565042</v>
      </c>
      <c r="H246" s="73">
        <f>SUMIFS(AM$5:AM246,$F$5:$F246,$F246,$D$5:$D246,$D246)</f>
        <v>-156582803.33032528</v>
      </c>
      <c r="I246" s="20">
        <f>SUMIFS(AN$5:AN246,$F$5:$F246,$F246,$D$5:$D246,$D246)</f>
        <v>131372864.44744715</v>
      </c>
      <c r="J246" s="73">
        <f t="shared" si="48"/>
        <v>131372864.44744715</v>
      </c>
      <c r="K246" s="73">
        <f t="shared" si="49"/>
        <v>357072692.27309757</v>
      </c>
      <c r="L246" s="73">
        <f t="shared" si="50"/>
        <v>200489888.9427723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114814048.07936423</v>
      </c>
      <c r="Q246" s="73">
        <f>P246/SUMIFS(FinParameters!$H$8:$H$39,FinParameters!$B$8:$B$39,Financials!$E246,FinParameters!$C$8:$C$39,Financials!$F246)</f>
        <v>21618590.184779994</v>
      </c>
      <c r="R246" s="73">
        <f t="shared" si="63"/>
        <v>44203223.135400213</v>
      </c>
      <c r="S246" s="12">
        <f t="shared" si="52"/>
        <v>0.62601199136930374</v>
      </c>
      <c r="T246" s="115">
        <f t="shared" si="53"/>
        <v>225699827.82565042</v>
      </c>
      <c r="U246" s="73">
        <f>T246/SUMIFS(FinParameters!$L$8:$L$39,FinParameters!$B$8:$B$39,Financials!$E246,FinParameters!$C$8:$C$39,Financials!$F246)</f>
        <v>152037031.51034248</v>
      </c>
      <c r="V246" s="73">
        <f t="shared" si="54"/>
        <v>152037031.51034248</v>
      </c>
      <c r="W246" s="12"/>
      <c r="X246" s="73">
        <f t="shared" si="55"/>
        <v>340513875.90501463</v>
      </c>
      <c r="Y246" s="73">
        <f t="shared" si="56"/>
        <v>173655621.69512248</v>
      </c>
      <c r="Z246" s="73">
        <f t="shared" si="56"/>
        <v>196240254.64574268</v>
      </c>
      <c r="AA246" s="12">
        <f t="shared" si="57"/>
        <v>2.7791808805728704</v>
      </c>
      <c r="AB246" s="115">
        <f t="shared" si="58"/>
        <v>-156582803.33032528</v>
      </c>
      <c r="AC246" s="73">
        <f>AB246/SUMIFS(FinParameters!$L$8:$L$39,FinParameters!$B$8:$B$39,Financials!$E246,FinParameters!$C$8:$C$39,Financials!$F246)</f>
        <v>-105478080.48086099</v>
      </c>
      <c r="AD246" s="73">
        <f t="shared" si="59"/>
        <v>-105478080.48086099</v>
      </c>
      <c r="AE246" s="12"/>
      <c r="AF246" s="73">
        <f t="shared" si="60"/>
        <v>183931072.57468936</v>
      </c>
      <c r="AG246" s="73">
        <f t="shared" si="61"/>
        <v>68177541.214261487</v>
      </c>
      <c r="AH246" s="73">
        <f t="shared" si="61"/>
        <v>90762174.164881691</v>
      </c>
      <c r="AI246" s="12">
        <f t="shared" si="62"/>
        <v>1.2853861180195754</v>
      </c>
      <c r="AL246" s="73">
        <f>Summary!G246</f>
        <v>12531590.098922079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-9716035.7776706573</v>
      </c>
      <c r="AN246" s="20">
        <f>Summary!I246</f>
        <v>9166767.1252406687</v>
      </c>
      <c r="AP246" s="12">
        <v>1</v>
      </c>
    </row>
    <row r="247" spans="1:42" x14ac:dyDescent="0.3">
      <c r="A247">
        <v>243</v>
      </c>
      <c r="B247" t="str">
        <f>Summary!B247</f>
        <v>Yallourn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146855418.39116904</v>
      </c>
      <c r="H247" s="73">
        <f>SUMIFS(AM$5:AM247,$F$5:$F247,$F247,$D$5:$D247,$D247)</f>
        <v>-65048030.038865238</v>
      </c>
      <c r="I247" s="20">
        <f>SUMIFS(AN$5:AN247,$F$5:$F247,$F247,$D$5:$D247,$D247)</f>
        <v>112321749.15522519</v>
      </c>
      <c r="J247" s="73">
        <f t="shared" si="48"/>
        <v>112321749.15522519</v>
      </c>
      <c r="K247" s="73">
        <f t="shared" si="49"/>
        <v>259177167.54639423</v>
      </c>
      <c r="L247" s="73">
        <f t="shared" si="50"/>
        <v>194129137.50752899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95762932.787142262</v>
      </c>
      <c r="Q247" s="73">
        <f>P247/SUMIFS(FinParameters!$H$8:$H$39,FinParameters!$B$8:$B$39,Financials!$E247,FinParameters!$C$8:$C$39,Financials!$F247)</f>
        <v>18031413.694139682</v>
      </c>
      <c r="R247" s="73">
        <f t="shared" si="63"/>
        <v>25152107.84317825</v>
      </c>
      <c r="S247" s="12">
        <f t="shared" si="52"/>
        <v>0.35620753422918788</v>
      </c>
      <c r="T247" s="115">
        <f t="shared" si="53"/>
        <v>146855418.39116904</v>
      </c>
      <c r="U247" s="73">
        <f>T247/SUMIFS(FinParameters!$L$8:$L$39,FinParameters!$B$8:$B$39,Financials!$E247,FinParameters!$C$8:$C$39,Financials!$F247)</f>
        <v>98925471.448078856</v>
      </c>
      <c r="V247" s="73">
        <f t="shared" si="54"/>
        <v>98925471.448078856</v>
      </c>
      <c r="W247" s="12"/>
      <c r="X247" s="73">
        <f t="shared" si="55"/>
        <v>242618351.17831129</v>
      </c>
      <c r="Y247" s="73">
        <f t="shared" si="56"/>
        <v>116956885.14221853</v>
      </c>
      <c r="Z247" s="73">
        <f t="shared" si="56"/>
        <v>124077579.29125711</v>
      </c>
      <c r="AA247" s="12">
        <f t="shared" si="57"/>
        <v>1.7572033663354556</v>
      </c>
      <c r="AB247" s="115">
        <f t="shared" si="58"/>
        <v>-65048030.038865238</v>
      </c>
      <c r="AC247" s="73">
        <f>AB247/SUMIFS(FinParameters!$L$8:$L$39,FinParameters!$B$8:$B$39,Financials!$E247,FinParameters!$C$8:$C$39,Financials!$F247)</f>
        <v>-43817974.909330919</v>
      </c>
      <c r="AD247" s="73">
        <f t="shared" si="59"/>
        <v>-43817974.909330919</v>
      </c>
      <c r="AE247" s="12"/>
      <c r="AF247" s="73">
        <f t="shared" si="60"/>
        <v>177570321.13944605</v>
      </c>
      <c r="AG247" s="73">
        <f t="shared" si="61"/>
        <v>73138910.232887611</v>
      </c>
      <c r="AH247" s="73">
        <f t="shared" si="61"/>
        <v>80259604.381926194</v>
      </c>
      <c r="AI247" s="12">
        <f t="shared" si="62"/>
        <v>1.1366473121595642</v>
      </c>
      <c r="AL247" s="73">
        <f>Summary!G247</f>
        <v>10022808.97920954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-4725185.2502146782</v>
      </c>
      <c r="AN247" s="20">
        <f>Summary!I247</f>
        <v>8455024.6745674871</v>
      </c>
      <c r="AP247" s="12">
        <v>1</v>
      </c>
    </row>
    <row r="248" spans="1:42" x14ac:dyDescent="0.3">
      <c r="A248">
        <v>244</v>
      </c>
      <c r="B248" t="str">
        <f>Summary!B248</f>
        <v>Yallourn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88968946.338609695</v>
      </c>
      <c r="H248" s="73">
        <f>SUMIFS(AM$5:AM248,$F$5:$F248,$F248,$D$5:$D248,$D248)</f>
        <v>77979.636100355303</v>
      </c>
      <c r="I248" s="20">
        <f>SUMIFS(AN$5:AN248,$F$5:$F248,$F248,$D$5:$D248,$D248)</f>
        <v>98209675.421641424</v>
      </c>
      <c r="J248" s="73">
        <f t="shared" si="48"/>
        <v>98209675.421641424</v>
      </c>
      <c r="K248" s="73">
        <f t="shared" si="49"/>
        <v>187178621.7602511</v>
      </c>
      <c r="L248" s="73">
        <f t="shared" si="50"/>
        <v>187256601.39635146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81650859.053558499</v>
      </c>
      <c r="Q248" s="73">
        <f>P248/SUMIFS(FinParameters!$H$8:$H$39,FinParameters!$B$8:$B$39,Financials!$E248,FinParameters!$C$8:$C$39,Financials!$F248)</f>
        <v>15374220.225158783</v>
      </c>
      <c r="R248" s="73">
        <f t="shared" si="63"/>
        <v>11040034.109594487</v>
      </c>
      <c r="S248" s="12">
        <f t="shared" si="52"/>
        <v>0.15635044794273031</v>
      </c>
      <c r="T248" s="115">
        <f t="shared" si="53"/>
        <v>88968946.338609695</v>
      </c>
      <c r="U248" s="73">
        <f>T248/SUMIFS(FinParameters!$L$8:$L$39,FinParameters!$B$8:$B$39,Financials!$E248,FinParameters!$C$8:$C$39,Financials!$F248)</f>
        <v>59931700.561040029</v>
      </c>
      <c r="V248" s="73">
        <f t="shared" si="54"/>
        <v>59931700.561040029</v>
      </c>
      <c r="W248" s="12"/>
      <c r="X248" s="73">
        <f t="shared" si="55"/>
        <v>170619805.39216816</v>
      </c>
      <c r="Y248" s="73">
        <f t="shared" si="56"/>
        <v>75305920.78619881</v>
      </c>
      <c r="Z248" s="73">
        <f t="shared" si="56"/>
        <v>70971734.670634508</v>
      </c>
      <c r="AA248" s="12">
        <f t="shared" si="57"/>
        <v>1.0051112520914027</v>
      </c>
      <c r="AB248" s="115">
        <f t="shared" si="58"/>
        <v>77979.636100355303</v>
      </c>
      <c r="AC248" s="73">
        <f>AB248/SUMIFS(FinParameters!$L$8:$L$39,FinParameters!$B$8:$B$39,Financials!$E248,FinParameters!$C$8:$C$39,Financials!$F248)</f>
        <v>52529.027182569109</v>
      </c>
      <c r="AD248" s="73">
        <f t="shared" si="59"/>
        <v>52529.027182569109</v>
      </c>
      <c r="AE248" s="12"/>
      <c r="AF248" s="73">
        <f t="shared" si="60"/>
        <v>170697785.02826852</v>
      </c>
      <c r="AG248" s="73">
        <f t="shared" si="61"/>
        <v>75358449.813381374</v>
      </c>
      <c r="AH248" s="73">
        <f t="shared" si="61"/>
        <v>71024263.697817072</v>
      </c>
      <c r="AI248" s="12">
        <f t="shared" si="62"/>
        <v>1.0058551752395071</v>
      </c>
      <c r="AL248" s="73">
        <f>Summary!G248</f>
        <v>7273180.6334808357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-11166.883375579022</v>
      </c>
      <c r="AN248" s="20">
        <f>Summary!I248</f>
        <v>7698041.8927829592</v>
      </c>
      <c r="AP248" s="12">
        <v>1</v>
      </c>
    </row>
    <row r="249" spans="1:42" x14ac:dyDescent="0.3">
      <c r="A249">
        <v>245</v>
      </c>
      <c r="B249" t="str">
        <f>Summary!B249</f>
        <v>Yallourn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34660277.826234624</v>
      </c>
      <c r="H249" s="73">
        <f>SUMIFS(AM$5:AM249,$F$5:$F249,$F249,$D$5:$D249,$D249)</f>
        <v>67895215.981902421</v>
      </c>
      <c r="I249" s="20">
        <f>SUMIFS(AN$5:AN249,$F$5:$F249,$F249,$D$5:$D249,$D249)</f>
        <v>82976936.490705758</v>
      </c>
      <c r="J249" s="73">
        <f t="shared" si="48"/>
        <v>82976936.490705758</v>
      </c>
      <c r="K249" s="73">
        <f t="shared" si="49"/>
        <v>117637214.31694038</v>
      </c>
      <c r="L249" s="73">
        <f t="shared" si="50"/>
        <v>185532430.29884279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66418120.122622833</v>
      </c>
      <c r="Q249" s="73">
        <f>P249/SUMIFS(FinParameters!$H$8:$H$39,FinParameters!$B$8:$B$39,Financials!$E249,FinParameters!$C$8:$C$39,Financials!$F249)</f>
        <v>12506014.23601006</v>
      </c>
      <c r="R249" s="73">
        <f t="shared" si="63"/>
        <v>-4192704.8213411784</v>
      </c>
      <c r="S249" s="12">
        <f t="shared" si="52"/>
        <v>-5.9377649597897549E-2</v>
      </c>
      <c r="T249" s="115">
        <f t="shared" si="53"/>
        <v>34660277.826234624</v>
      </c>
      <c r="U249" s="73">
        <f>T249/SUMIFS(FinParameters!$L$8:$L$39,FinParameters!$B$8:$B$39,Financials!$E249,FinParameters!$C$8:$C$39,Financials!$F249)</f>
        <v>23348027.345839079</v>
      </c>
      <c r="V249" s="73">
        <f t="shared" si="54"/>
        <v>23348027.345839079</v>
      </c>
      <c r="W249" s="12"/>
      <c r="X249" s="73">
        <f t="shared" si="55"/>
        <v>101078397.94885746</v>
      </c>
      <c r="Y249" s="73">
        <f t="shared" si="56"/>
        <v>35854041.581849143</v>
      </c>
      <c r="Z249" s="73">
        <f t="shared" si="56"/>
        <v>19155322.5244979</v>
      </c>
      <c r="AA249" s="12">
        <f t="shared" si="57"/>
        <v>0.2712802539794622</v>
      </c>
      <c r="AB249" s="115">
        <f t="shared" si="58"/>
        <v>67895215.981902421</v>
      </c>
      <c r="AC249" s="73">
        <f>AB249/SUMIFS(FinParameters!$L$8:$L$39,FinParameters!$B$8:$B$39,Financials!$E249,FinParameters!$C$8:$C$39,Financials!$F249)</f>
        <v>45735910.350875601</v>
      </c>
      <c r="AD249" s="73">
        <f t="shared" si="59"/>
        <v>45735910.350875601</v>
      </c>
      <c r="AE249" s="12"/>
      <c r="AF249" s="73">
        <f t="shared" si="60"/>
        <v>168973613.93075988</v>
      </c>
      <c r="AG249" s="73">
        <f t="shared" si="61"/>
        <v>81589951.932724744</v>
      </c>
      <c r="AH249" s="73">
        <f t="shared" si="61"/>
        <v>64891232.875373498</v>
      </c>
      <c r="AI249" s="12">
        <f t="shared" si="62"/>
        <v>0.91899836784049027</v>
      </c>
      <c r="AL249" s="73">
        <f>Summary!G249</f>
        <v>885460.03629621619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7302874.2761564134</v>
      </c>
      <c r="AN249" s="20">
        <f>Summary!I249</f>
        <v>6251564.39754216</v>
      </c>
      <c r="AP249" s="12">
        <v>1</v>
      </c>
    </row>
    <row r="250" spans="1:42" x14ac:dyDescent="0.3">
      <c r="A250">
        <v>246</v>
      </c>
      <c r="B250" t="str">
        <f>Summary!B250</f>
        <v>Yallourn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-29557002.937565617</v>
      </c>
      <c r="H250" s="73">
        <f>SUMIFS(AM$5:AM250,$F$5:$F250,$F250,$D$5:$D250,$D250)</f>
        <v>161808990.45968422</v>
      </c>
      <c r="I250" s="20">
        <f>SUMIFS(AN$5:AN250,$F$5:$F250,$F250,$D$5:$D250,$D250)</f>
        <v>63878280.343012005</v>
      </c>
      <c r="J250" s="73">
        <f t="shared" si="48"/>
        <v>63878280.343012005</v>
      </c>
      <c r="K250" s="73">
        <f t="shared" si="49"/>
        <v>34321277.405446388</v>
      </c>
      <c r="L250" s="73">
        <f t="shared" si="50"/>
        <v>196130267.8651306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47319463.974929079</v>
      </c>
      <c r="Q250" s="73">
        <f>P250/SUMIFS(FinParameters!$H$8:$H$39,FinParameters!$B$8:$B$39,Financials!$E250,FinParameters!$C$8:$C$39,Financials!$F250)</f>
        <v>8909886.1729039121</v>
      </c>
      <c r="R250" s="73">
        <f t="shared" si="63"/>
        <v>-23291360.969034933</v>
      </c>
      <c r="S250" s="12">
        <f t="shared" si="52"/>
        <v>-0.32985538672744169</v>
      </c>
      <c r="T250" s="115">
        <f t="shared" si="53"/>
        <v>-29557002.937565617</v>
      </c>
      <c r="U250" s="73">
        <f>T250/SUMIFS(FinParameters!$L$8:$L$39,FinParameters!$B$8:$B$39,Financials!$E250,FinParameters!$C$8:$C$39,Financials!$F250)</f>
        <v>-19910334.138319802</v>
      </c>
      <c r="V250" s="73">
        <f t="shared" si="54"/>
        <v>-19910334.138319802</v>
      </c>
      <c r="W250" s="12"/>
      <c r="X250" s="73">
        <f t="shared" si="55"/>
        <v>17762461.037363458</v>
      </c>
      <c r="Y250" s="73">
        <f t="shared" si="56"/>
        <v>-11000447.965415889</v>
      </c>
      <c r="Z250" s="73">
        <f t="shared" si="56"/>
        <v>-43201695.10735473</v>
      </c>
      <c r="AA250" s="12">
        <f t="shared" si="57"/>
        <v>-0.61182821673077936</v>
      </c>
      <c r="AB250" s="115">
        <f t="shared" si="58"/>
        <v>161808990.45968422</v>
      </c>
      <c r="AC250" s="73">
        <f>AB250/SUMIFS(FinParameters!$L$8:$L$39,FinParameters!$B$8:$B$39,Financials!$E250,FinParameters!$C$8:$C$39,Financials!$F250)</f>
        <v>108998570.43834154</v>
      </c>
      <c r="AD250" s="73">
        <f t="shared" si="59"/>
        <v>108998570.43834154</v>
      </c>
      <c r="AE250" s="12"/>
      <c r="AF250" s="73">
        <f t="shared" si="60"/>
        <v>179571451.49704769</v>
      </c>
      <c r="AG250" s="73">
        <f t="shared" si="61"/>
        <v>97998122.472925648</v>
      </c>
      <c r="AH250" s="73">
        <f t="shared" si="61"/>
        <v>65796875.330986813</v>
      </c>
      <c r="AI250" s="12">
        <f t="shared" si="62"/>
        <v>0.93182419810563766</v>
      </c>
      <c r="AL250" s="73">
        <f>Summary!G250</f>
        <v>-7387342.3144311868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18654907.430851471</v>
      </c>
      <c r="AN250" s="20">
        <f>Summary!I250</f>
        <v>4363252.3098556837</v>
      </c>
      <c r="AP250" s="12">
        <v>1</v>
      </c>
    </row>
    <row r="251" spans="1:42" x14ac:dyDescent="0.3">
      <c r="A251">
        <v>247</v>
      </c>
      <c r="B251" t="str">
        <f>Summary!B251</f>
        <v>Yallourn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-101132803.27105296</v>
      </c>
      <c r="H251" s="73">
        <f>SUMIFS(AM$5:AM251,$F$5:$F251,$F251,$D$5:$D251,$D251)</f>
        <v>322588500.78689486</v>
      </c>
      <c r="I251" s="20">
        <f>SUMIFS(AN$5:AN251,$F$5:$F251,$F251,$D$5:$D251,$D251)</f>
        <v>39366519.151793003</v>
      </c>
      <c r="J251" s="73">
        <f t="shared" si="48"/>
        <v>39366519.151793003</v>
      </c>
      <c r="K251" s="73">
        <f t="shared" si="49"/>
        <v>-61766284.119259953</v>
      </c>
      <c r="L251" s="73">
        <f t="shared" si="50"/>
        <v>260822216.6676349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22807702.783710074</v>
      </c>
      <c r="Q251" s="73">
        <f>P251/SUMIFS(FinParameters!$H$8:$H$39,FinParameters!$B$8:$B$39,Financials!$E251,FinParameters!$C$8:$C$39,Financials!$F251)</f>
        <v>4294512.6296432232</v>
      </c>
      <c r="R251" s="73">
        <f t="shared" si="63"/>
        <v>-47803122.160253935</v>
      </c>
      <c r="S251" s="12">
        <f t="shared" si="52"/>
        <v>-0.67699424554507015</v>
      </c>
      <c r="T251" s="115">
        <f t="shared" si="53"/>
        <v>-101132803.27105296</v>
      </c>
      <c r="U251" s="73">
        <f>T251/SUMIFS(FinParameters!$L$8:$L$39,FinParameters!$B$8:$B$39,Financials!$E251,FinParameters!$C$8:$C$39,Financials!$F251)</f>
        <v>-68125577.87827827</v>
      </c>
      <c r="V251" s="73">
        <f t="shared" si="54"/>
        <v>-68125577.87827827</v>
      </c>
      <c r="W251" s="12"/>
      <c r="X251" s="73">
        <f t="shared" si="55"/>
        <v>-78325100.487342879</v>
      </c>
      <c r="Y251" s="73">
        <f t="shared" si="56"/>
        <v>-63831065.248635046</v>
      </c>
      <c r="Z251" s="73">
        <f t="shared" si="56"/>
        <v>-115928700.0385322</v>
      </c>
      <c r="AA251" s="12">
        <f t="shared" si="57"/>
        <v>-1.6417978423355339</v>
      </c>
      <c r="AB251" s="115">
        <f t="shared" si="58"/>
        <v>322588500.78689486</v>
      </c>
      <c r="AC251" s="73">
        <f>AB251/SUMIFS(FinParameters!$L$8:$L$39,FinParameters!$B$8:$B$39,Financials!$E251,FinParameters!$C$8:$C$39,Financials!$F251)</f>
        <v>217303657.39090449</v>
      </c>
      <c r="AD251" s="73">
        <f t="shared" si="59"/>
        <v>217303657.39090449</v>
      </c>
      <c r="AE251" s="12"/>
      <c r="AF251" s="73">
        <f t="shared" si="60"/>
        <v>244263400.29955196</v>
      </c>
      <c r="AG251" s="73">
        <f t="shared" si="61"/>
        <v>153472592.14226943</v>
      </c>
      <c r="AH251" s="73">
        <f t="shared" si="61"/>
        <v>101374957.35237229</v>
      </c>
      <c r="AI251" s="12">
        <f t="shared" si="62"/>
        <v>1.4356857809382961</v>
      </c>
      <c r="AL251" s="73">
        <f>Summary!G251</f>
        <v>-11951011.27368764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31219621.703873239</v>
      </c>
      <c r="AN251" s="20">
        <f>Summary!I251</f>
        <v>2978382.1896580774</v>
      </c>
      <c r="AP251" s="12">
        <v>1</v>
      </c>
    </row>
    <row r="252" spans="1:42" x14ac:dyDescent="0.3">
      <c r="A252">
        <v>248</v>
      </c>
      <c r="B252" t="str">
        <f>Summary!B252</f>
        <v>Yallourn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92377005.102077574</v>
      </c>
      <c r="H252" s="73">
        <f>SUMIFS(AM$5:AM252,$F$5:$F252,$F252,$D$5:$D252,$D252)</f>
        <v>1380008.8104707529</v>
      </c>
      <c r="I252" s="20">
        <f>SUMIFS(AN$5:AN252,$F$5:$F252,$F252,$D$5:$D252,$D252)</f>
        <v>97796776.846838608</v>
      </c>
      <c r="J252" s="73">
        <f t="shared" si="48"/>
        <v>97796776.846838608</v>
      </c>
      <c r="K252" s="73">
        <f t="shared" si="49"/>
        <v>190173781.9489162</v>
      </c>
      <c r="L252" s="73">
        <f t="shared" si="50"/>
        <v>191553790.75938696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81237960.478755683</v>
      </c>
      <c r="Q252" s="73">
        <f>P252/SUMIFS(FinParameters!$H$8:$H$39,FinParameters!$B$8:$B$39,Financials!$E252,FinParameters!$C$8:$C$39,Financials!$F252)</f>
        <v>15296474.642402466</v>
      </c>
      <c r="R252" s="73">
        <f t="shared" si="63"/>
        <v>10627135.534791671</v>
      </c>
      <c r="S252" s="12">
        <f t="shared" si="52"/>
        <v>0.15050292279158686</v>
      </c>
      <c r="T252" s="115">
        <f t="shared" si="53"/>
        <v>92377005.102077574</v>
      </c>
      <c r="U252" s="73">
        <f>T252/SUMIFS(FinParameters!$L$8:$L$39,FinParameters!$B$8:$B$39,Financials!$E252,FinParameters!$C$8:$C$39,Financials!$F252)</f>
        <v>62227453.918950111</v>
      </c>
      <c r="V252" s="73">
        <f t="shared" si="54"/>
        <v>62227453.918950111</v>
      </c>
      <c r="W252" s="12"/>
      <c r="X252" s="73">
        <f t="shared" si="55"/>
        <v>173614965.58083326</v>
      </c>
      <c r="Y252" s="73">
        <f t="shared" si="56"/>
        <v>77523928.561352581</v>
      </c>
      <c r="Z252" s="73">
        <f t="shared" si="56"/>
        <v>72854589.453741789</v>
      </c>
      <c r="AA252" s="12">
        <f t="shared" si="57"/>
        <v>1.0317764947734063</v>
      </c>
      <c r="AB252" s="115">
        <f t="shared" si="58"/>
        <v>1380008.8104707529</v>
      </c>
      <c r="AC252" s="73">
        <f>AB252/SUMIFS(FinParameters!$L$8:$L$39,FinParameters!$B$8:$B$39,Financials!$E252,FinParameters!$C$8:$C$39,Financials!$F252)</f>
        <v>929608.34318477602</v>
      </c>
      <c r="AD252" s="73">
        <f t="shared" si="59"/>
        <v>929608.34318477602</v>
      </c>
      <c r="AE252" s="12"/>
      <c r="AF252" s="73">
        <f t="shared" si="60"/>
        <v>174994974.39130402</v>
      </c>
      <c r="AG252" s="73">
        <f t="shared" si="61"/>
        <v>78453536.90453735</v>
      </c>
      <c r="AH252" s="73">
        <f t="shared" si="61"/>
        <v>73784197.796926558</v>
      </c>
      <c r="AI252" s="12">
        <f t="shared" si="62"/>
        <v>1.0449417331617483</v>
      </c>
      <c r="AL252" s="73">
        <f>Summary!G252</f>
        <v>5146685.0459350403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1834015.7479327929</v>
      </c>
      <c r="AN252" s="20">
        <f>Summary!I252</f>
        <v>7275909.4472184042</v>
      </c>
      <c r="AP252" s="12">
        <v>1</v>
      </c>
    </row>
    <row r="253" spans="1:42" x14ac:dyDescent="0.3">
      <c r="A253">
        <v>249</v>
      </c>
      <c r="B253" t="str">
        <f>Summary!B253</f>
        <v>Yallourn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402193682.60886681</v>
      </c>
      <c r="H253" s="73">
        <f>SUMIFS(AM$5:AM253,$F$5:$F253,$F253,$D$5:$D253,$D253)</f>
        <v>-392976842.3130002</v>
      </c>
      <c r="I253" s="20">
        <f>SUMIFS(AN$5:AN253,$F$5:$F253,$F253,$D$5:$D253,$D253)</f>
        <v>190873208.22089255</v>
      </c>
      <c r="J253" s="73">
        <f t="shared" si="48"/>
        <v>190873208.22089255</v>
      </c>
      <c r="K253" s="73">
        <f t="shared" si="49"/>
        <v>593066890.82975936</v>
      </c>
      <c r="L253" s="73">
        <f t="shared" si="50"/>
        <v>200090048.51675916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173111671.44360754</v>
      </c>
      <c r="Q253" s="73">
        <f>P253/SUMIFS(FinParameters!$H$8:$H$39,FinParameters!$B$8:$B$39,Financials!$E253,FinParameters!$C$8:$C$39,Financials!$F253)</f>
        <v>29365385.754091237</v>
      </c>
      <c r="R253" s="73">
        <f t="shared" si="63"/>
        <v>102013957.34221949</v>
      </c>
      <c r="S253" s="12">
        <f t="shared" si="52"/>
        <v>1.4348415927514027</v>
      </c>
      <c r="T253" s="115">
        <f t="shared" si="53"/>
        <v>402193682.60886681</v>
      </c>
      <c r="U253" s="73">
        <f>T253/SUMIFS(FinParameters!$L$8:$L$39,FinParameters!$B$8:$B$39,Financials!$E253,FinParameters!$C$8:$C$39,Financials!$F253)</f>
        <v>264319700.19717193</v>
      </c>
      <c r="V253" s="73">
        <f t="shared" si="54"/>
        <v>264319700.19717193</v>
      </c>
      <c r="W253" s="12"/>
      <c r="X253" s="73">
        <f t="shared" si="55"/>
        <v>575305354.05247438</v>
      </c>
      <c r="Y253" s="73">
        <f t="shared" si="56"/>
        <v>293685085.95126319</v>
      </c>
      <c r="Z253" s="73">
        <f t="shared" si="56"/>
        <v>366333657.5393914</v>
      </c>
      <c r="AA253" s="12">
        <f t="shared" si="57"/>
        <v>5.1525377738162668</v>
      </c>
      <c r="AB253" s="115">
        <f t="shared" si="58"/>
        <v>-392976842.3130002</v>
      </c>
      <c r="AC253" s="73">
        <f>AB253/SUMIFS(FinParameters!$L$8:$L$39,FinParameters!$B$8:$B$39,Financials!$E253,FinParameters!$C$8:$C$39,Financials!$F253)</f>
        <v>-258262438.31288254</v>
      </c>
      <c r="AD253" s="73">
        <f t="shared" si="59"/>
        <v>-258262438.31288254</v>
      </c>
      <c r="AE253" s="12"/>
      <c r="AF253" s="73">
        <f t="shared" si="60"/>
        <v>182328511.73947418</v>
      </c>
      <c r="AG253" s="73">
        <f t="shared" si="61"/>
        <v>35422647.638380647</v>
      </c>
      <c r="AH253" s="73">
        <f t="shared" si="61"/>
        <v>108071219.22650886</v>
      </c>
      <c r="AI253" s="12">
        <f t="shared" si="62"/>
        <v>1.5200378885936499</v>
      </c>
      <c r="AL253" s="73">
        <f>Summary!G253</f>
        <v>20256555.674958073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-26676479.209117454</v>
      </c>
      <c r="AN253" s="20">
        <f>Summary!I253</f>
        <v>11672913.700303173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Yallourn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237630920.4345825</v>
      </c>
      <c r="H254" s="73">
        <f>SUMIFS(AM$5:AM254,$F$5:$F254,$F254,$D$5:$D254,$D254)</f>
        <v>-166924915.19902936</v>
      </c>
      <c r="I254" s="20">
        <f>SUMIFS(AN$5:AN254,$F$5:$F254,$F254,$D$5:$D254,$D254)</f>
        <v>140599663.94022611</v>
      </c>
      <c r="J254" s="73">
        <f t="shared" si="48"/>
        <v>140599663.94022611</v>
      </c>
      <c r="K254" s="73">
        <f t="shared" si="49"/>
        <v>378230584.37480861</v>
      </c>
      <c r="L254" s="73">
        <f t="shared" si="50"/>
        <v>211305669.17577925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122838127.1629411</v>
      </c>
      <c r="Q254" s="73">
        <f>P254/SUMIFS(FinParameters!$H$8:$H$39,FinParameters!$B$8:$B$39,Financials!$E254,FinParameters!$C$8:$C$39,Financials!$F254)</f>
        <v>20837352.902718335</v>
      </c>
      <c r="R254" s="73">
        <f t="shared" si="63"/>
        <v>51740413.061553054</v>
      </c>
      <c r="S254" s="12">
        <f t="shared" si="52"/>
        <v>0.72773666095325162</v>
      </c>
      <c r="T254" s="115">
        <f t="shared" si="53"/>
        <v>237630920.4345825</v>
      </c>
      <c r="U254" s="73">
        <f>T254/SUMIFS(FinParameters!$L$8:$L$39,FinParameters!$B$8:$B$39,Financials!$E254,FinParameters!$C$8:$C$39,Financials!$F254)</f>
        <v>156169866.31769171</v>
      </c>
      <c r="V254" s="73">
        <f t="shared" si="54"/>
        <v>156169866.31769171</v>
      </c>
      <c r="W254" s="12"/>
      <c r="X254" s="73">
        <f t="shared" si="55"/>
        <v>360469047.59752363</v>
      </c>
      <c r="Y254" s="73">
        <f t="shared" si="56"/>
        <v>177007219.22041005</v>
      </c>
      <c r="Z254" s="73">
        <f t="shared" si="56"/>
        <v>207910279.37924477</v>
      </c>
      <c r="AA254" s="12">
        <f t="shared" si="57"/>
        <v>2.9242892265531459</v>
      </c>
      <c r="AB254" s="115">
        <f t="shared" si="58"/>
        <v>-166924915.19902936</v>
      </c>
      <c r="AC254" s="73">
        <f>AB254/SUMIFS(FinParameters!$L$8:$L$39,FinParameters!$B$8:$B$39,Financials!$E254,FinParameters!$C$8:$C$39,Financials!$F254)</f>
        <v>-109702229.17139643</v>
      </c>
      <c r="AD254" s="73">
        <f t="shared" si="59"/>
        <v>-109702229.17139643</v>
      </c>
      <c r="AE254" s="12"/>
      <c r="AF254" s="73">
        <f t="shared" si="60"/>
        <v>193544132.39849427</v>
      </c>
      <c r="AG254" s="73">
        <f t="shared" si="61"/>
        <v>67304990.049013615</v>
      </c>
      <c r="AH254" s="73">
        <f t="shared" si="61"/>
        <v>98208050.20784834</v>
      </c>
      <c r="AI254" s="12">
        <f t="shared" si="62"/>
        <v>1.3813109387426987</v>
      </c>
      <c r="AL254" s="73">
        <f>Summary!G254</f>
        <v>11931092.608932082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-10342111.868704081</v>
      </c>
      <c r="AN254" s="20">
        <f>Summary!I254</f>
        <v>9226799.4927789494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Yallourn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156346029.00797215</v>
      </c>
      <c r="H255" s="73">
        <f>SUMIFS(AM$5:AM255,$F$5:$F255,$F255,$D$5:$D255,$D255)</f>
        <v>-70142908.096860707</v>
      </c>
      <c r="I255" s="20">
        <f>SUMIFS(AN$5:AN255,$F$5:$F255,$F255,$D$5:$D255,$D255)</f>
        <v>120845583.00495166</v>
      </c>
      <c r="J255" s="73">
        <f t="shared" si="48"/>
        <v>120845583.00495166</v>
      </c>
      <c r="K255" s="73">
        <f t="shared" si="49"/>
        <v>277191612.01292384</v>
      </c>
      <c r="L255" s="73">
        <f t="shared" si="50"/>
        <v>207048703.9160631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103084046.22766665</v>
      </c>
      <c r="Q255" s="73">
        <f>P255/SUMIFS(FinParameters!$H$8:$H$39,FinParameters!$B$8:$B$39,Financials!$E255,FinParameters!$C$8:$C$39,Financials!$F255)</f>
        <v>17486416.469348844</v>
      </c>
      <c r="R255" s="73">
        <f t="shared" si="63"/>
        <v>31986332.126278602</v>
      </c>
      <c r="S255" s="12">
        <f t="shared" si="52"/>
        <v>0.44989255323546512</v>
      </c>
      <c r="T255" s="115">
        <f t="shared" si="53"/>
        <v>156346029.00797215</v>
      </c>
      <c r="U255" s="73">
        <f>T255/SUMIFS(FinParameters!$L$8:$L$39,FinParameters!$B$8:$B$39,Financials!$E255,FinParameters!$C$8:$C$39,Financials!$F255)</f>
        <v>102749837.45727906</v>
      </c>
      <c r="V255" s="73">
        <f t="shared" si="54"/>
        <v>102749837.45727906</v>
      </c>
      <c r="W255" s="12"/>
      <c r="X255" s="73">
        <f t="shared" si="55"/>
        <v>259430075.23563883</v>
      </c>
      <c r="Y255" s="73">
        <f t="shared" si="56"/>
        <v>120236253.9266279</v>
      </c>
      <c r="Z255" s="73">
        <f t="shared" si="56"/>
        <v>134736169.58355767</v>
      </c>
      <c r="AA255" s="12">
        <f t="shared" si="57"/>
        <v>1.8950844100475404</v>
      </c>
      <c r="AB255" s="115">
        <f t="shared" si="58"/>
        <v>-70142908.096860707</v>
      </c>
      <c r="AC255" s="73">
        <f>AB255/SUMIFS(FinParameters!$L$8:$L$39,FinParameters!$B$8:$B$39,Financials!$E255,FinParameters!$C$8:$C$39,Financials!$F255)</f>
        <v>-46097572.490093775</v>
      </c>
      <c r="AD255" s="73">
        <f t="shared" si="59"/>
        <v>-46097572.490093775</v>
      </c>
      <c r="AE255" s="12"/>
      <c r="AF255" s="73">
        <f t="shared" si="60"/>
        <v>189287167.13877812</v>
      </c>
      <c r="AG255" s="73">
        <f t="shared" si="61"/>
        <v>74138681.436534137</v>
      </c>
      <c r="AH255" s="73">
        <f t="shared" si="61"/>
        <v>88638597.093463898</v>
      </c>
      <c r="AI255" s="12">
        <f t="shared" si="62"/>
        <v>1.2467151470870339</v>
      </c>
      <c r="AL255" s="73">
        <f>Summary!G255</f>
        <v>9490610.6168031003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-5094878.0579954674</v>
      </c>
      <c r="AN255" s="20">
        <f>Summary!I255</f>
        <v>8523833.8497264665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Yallourn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95597993.704601705</v>
      </c>
      <c r="H256" s="73">
        <f>SUMIFS(AM$5:AM256,$F$5:$F256,$F256,$D$5:$D256,$D256)</f>
        <v>-40112.696422267647</v>
      </c>
      <c r="I256" s="20">
        <f>SUMIFS(AN$5:AN256,$F$5:$F256,$F256,$D$5:$D256,$D256)</f>
        <v>105957972.27586226</v>
      </c>
      <c r="J256" s="73">
        <f t="shared" si="48"/>
        <v>105957972.27586226</v>
      </c>
      <c r="K256" s="73">
        <f t="shared" si="49"/>
        <v>201555965.98046398</v>
      </c>
      <c r="L256" s="73">
        <f t="shared" si="50"/>
        <v>201515853.2840417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88196435.498577267</v>
      </c>
      <c r="Q256" s="73">
        <f>P256/SUMIFS(FinParameters!$H$8:$H$39,FinParameters!$B$8:$B$39,Financials!$E256,FinParameters!$C$8:$C$39,Financials!$F256)</f>
        <v>14960992.109623497</v>
      </c>
      <c r="R256" s="73">
        <f t="shared" si="63"/>
        <v>17098721.397189222</v>
      </c>
      <c r="S256" s="12">
        <f t="shared" si="52"/>
        <v>0.24049607801462919</v>
      </c>
      <c r="T256" s="115">
        <f t="shared" si="53"/>
        <v>95597993.704601705</v>
      </c>
      <c r="U256" s="73">
        <f>T256/SUMIFS(FinParameters!$L$8:$L$39,FinParameters!$B$8:$B$39,Financials!$E256,FinParameters!$C$8:$C$39,Financials!$F256)</f>
        <v>62826528.928911582</v>
      </c>
      <c r="V256" s="73">
        <f t="shared" si="54"/>
        <v>62826528.928911582</v>
      </c>
      <c r="W256" s="12"/>
      <c r="X256" s="73">
        <f t="shared" si="55"/>
        <v>183794429.20317897</v>
      </c>
      <c r="Y256" s="73">
        <f t="shared" si="56"/>
        <v>77787521.038535073</v>
      </c>
      <c r="Z256" s="73">
        <f t="shared" si="56"/>
        <v>79925250.326100796</v>
      </c>
      <c r="AA256" s="12">
        <f t="shared" si="57"/>
        <v>1.1241606194557021</v>
      </c>
      <c r="AB256" s="115">
        <f t="shared" si="58"/>
        <v>-40112.696422267647</v>
      </c>
      <c r="AC256" s="73">
        <f>AB256/SUMIFS(FinParameters!$L$8:$L$39,FinParameters!$B$8:$B$39,Financials!$E256,FinParameters!$C$8:$C$39,Financials!$F256)</f>
        <v>-26361.865814647706</v>
      </c>
      <c r="AD256" s="73">
        <f t="shared" si="59"/>
        <v>-26361.865814647706</v>
      </c>
      <c r="AE256" s="12"/>
      <c r="AF256" s="73">
        <f t="shared" si="60"/>
        <v>183754316.50675669</v>
      </c>
      <c r="AG256" s="73">
        <f t="shared" si="61"/>
        <v>77761159.172720432</v>
      </c>
      <c r="AH256" s="73">
        <f t="shared" si="61"/>
        <v>79898888.460286155</v>
      </c>
      <c r="AI256" s="12">
        <f t="shared" si="62"/>
        <v>1.1237898358637424</v>
      </c>
      <c r="AL256" s="73">
        <f>Summary!G256</f>
        <v>6629047.3659920068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-118092.33252262295</v>
      </c>
      <c r="AN256" s="20">
        <f>Summary!I256</f>
        <v>7748296.8542208364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Yallourn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34445203.201179147</v>
      </c>
      <c r="H257" s="73">
        <f>SUMIFS(AM$5:AM257,$F$5:$F257,$F257,$D$5:$D257,$D257)</f>
        <v>75822128.406840712</v>
      </c>
      <c r="I257" s="20">
        <f>SUMIFS(AN$5:AN257,$F$5:$F257,$F257,$D$5:$D257,$D257)</f>
        <v>89191610.451381773</v>
      </c>
      <c r="J257" s="73">
        <f t="shared" si="48"/>
        <v>89191610.451381773</v>
      </c>
      <c r="K257" s="73">
        <f t="shared" si="49"/>
        <v>123636813.65256092</v>
      </c>
      <c r="L257" s="73">
        <f t="shared" si="50"/>
        <v>199458942.05940163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71430073.674096763</v>
      </c>
      <c r="Q257" s="73">
        <f>P257/SUMIFS(FinParameters!$H$8:$H$39,FinParameters!$B$8:$B$39,Financials!$E257,FinParameters!$C$8:$C$39,Financials!$F257)</f>
        <v>12116870.28604717</v>
      </c>
      <c r="R257" s="73">
        <f t="shared" si="63"/>
        <v>332359.57270871801</v>
      </c>
      <c r="S257" s="12">
        <f t="shared" si="52"/>
        <v>4.6746871810078253E-3</v>
      </c>
      <c r="T257" s="115">
        <f t="shared" si="53"/>
        <v>34445203.201179147</v>
      </c>
      <c r="U257" s="73">
        <f>T257/SUMIFS(FinParameters!$L$8:$L$39,FinParameters!$B$8:$B$39,Financials!$E257,FinParameters!$C$8:$C$39,Financials!$F257)</f>
        <v>22637217.283744622</v>
      </c>
      <c r="V257" s="73">
        <f t="shared" si="54"/>
        <v>22637217.283744622</v>
      </c>
      <c r="W257" s="12"/>
      <c r="X257" s="73">
        <f t="shared" si="55"/>
        <v>105875276.87527591</v>
      </c>
      <c r="Y257" s="73">
        <f t="shared" si="56"/>
        <v>34754087.569791794</v>
      </c>
      <c r="Z257" s="73">
        <f t="shared" si="56"/>
        <v>22969576.856453341</v>
      </c>
      <c r="AA257" s="12">
        <f t="shared" si="57"/>
        <v>0.32307053956330928</v>
      </c>
      <c r="AB257" s="115">
        <f t="shared" si="58"/>
        <v>75822128.406840712</v>
      </c>
      <c r="AC257" s="73">
        <f>AB257/SUMIFS(FinParameters!$L$8:$L$39,FinParameters!$B$8:$B$39,Financials!$E257,FinParameters!$C$8:$C$39,Financials!$F257)</f>
        <v>49829928.005850226</v>
      </c>
      <c r="AD257" s="73">
        <f t="shared" si="59"/>
        <v>49829928.005850226</v>
      </c>
      <c r="AE257" s="12"/>
      <c r="AF257" s="73">
        <f t="shared" si="60"/>
        <v>181697405.28211662</v>
      </c>
      <c r="AG257" s="73">
        <f t="shared" si="61"/>
        <v>84584015.57564202</v>
      </c>
      <c r="AH257" s="73">
        <f t="shared" si="61"/>
        <v>72799504.86230357</v>
      </c>
      <c r="AI257" s="12">
        <f t="shared" si="62"/>
        <v>1.0239359419979199</v>
      </c>
      <c r="AL257" s="73">
        <f>Summary!G257</f>
        <v>-215074.62505548034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7926912.4249382988</v>
      </c>
      <c r="AN257" s="20">
        <f>Summary!I257</f>
        <v>6214673.9606760163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Yallourn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-38806036.010292143</v>
      </c>
      <c r="H258" s="73">
        <f>SUMIFS(AM$5:AM258,$F$5:$F258,$F258,$D$5:$D258,$D258)</f>
        <v>182178411.77530372</v>
      </c>
      <c r="I258" s="20">
        <f>SUMIFS(AN$5:AN258,$F$5:$F258,$F258,$D$5:$D258,$D258)</f>
        <v>68074841.104587168</v>
      </c>
      <c r="J258" s="73">
        <f t="shared" si="48"/>
        <v>68074841.104587168</v>
      </c>
      <c r="K258" s="73">
        <f t="shared" si="49"/>
        <v>29268805.094295025</v>
      </c>
      <c r="L258" s="73">
        <f t="shared" si="50"/>
        <v>211447216.86959875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50313304.327302165</v>
      </c>
      <c r="Q258" s="73">
        <f>P258/SUMIFS(FinParameters!$H$8:$H$39,FinParameters!$B$8:$B$39,Financials!$E258,FinParameters!$C$8:$C$39,Financials!$F258)</f>
        <v>8534777.4521113858</v>
      </c>
      <c r="R258" s="73">
        <f t="shared" si="63"/>
        <v>-20784409.774085879</v>
      </c>
      <c r="S258" s="12">
        <f t="shared" si="52"/>
        <v>-0.29233583718945616</v>
      </c>
      <c r="T258" s="115">
        <f t="shared" si="53"/>
        <v>-38806036.010292143</v>
      </c>
      <c r="U258" s="73">
        <f>T258/SUMIFS(FinParameters!$L$8:$L$39,FinParameters!$B$8:$B$39,Financials!$E258,FinParameters!$C$8:$C$39,Financials!$F258)</f>
        <v>-25503135.050622363</v>
      </c>
      <c r="V258" s="73">
        <f t="shared" si="54"/>
        <v>-25503135.050622363</v>
      </c>
      <c r="W258" s="12"/>
      <c r="X258" s="73">
        <f t="shared" si="55"/>
        <v>11507268.317010023</v>
      </c>
      <c r="Y258" s="73">
        <f t="shared" si="56"/>
        <v>-16968357.598510977</v>
      </c>
      <c r="Z258" s="73">
        <f t="shared" si="56"/>
        <v>-46287544.824708238</v>
      </c>
      <c r="AA258" s="12">
        <f t="shared" si="57"/>
        <v>-0.65104125230665555</v>
      </c>
      <c r="AB258" s="115">
        <f t="shared" si="58"/>
        <v>109307047.06518222</v>
      </c>
      <c r="AC258" s="73">
        <f>AB258/SUMIFS(FinParameters!$L$8:$L$39,FinParameters!$B$8:$B$39,Financials!$E258,FinParameters!$C$8:$C$39,Financials!$F258)</f>
        <v>71836051.034656823</v>
      </c>
      <c r="AD258" s="73">
        <f t="shared" si="59"/>
        <v>71836051.034656823</v>
      </c>
      <c r="AE258" s="12"/>
      <c r="AF258" s="73">
        <f t="shared" si="60"/>
        <v>120814315.38219225</v>
      </c>
      <c r="AG258" s="73">
        <f t="shared" si="61"/>
        <v>54867693.436145842</v>
      </c>
      <c r="AH258" s="73">
        <f t="shared" si="61"/>
        <v>25548506.209948584</v>
      </c>
      <c r="AI258" s="12">
        <f t="shared" si="62"/>
        <v>0.35934356727018596</v>
      </c>
      <c r="AL258" s="73">
        <f>Summary!G258</f>
        <v>-9249033.0727265272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20369421.315619484</v>
      </c>
      <c r="AN258" s="20">
        <f>Summary!I258</f>
        <v>4196560.7615751699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Yallourn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-110381836.34377949</v>
      </c>
      <c r="H259" s="73">
        <f>SUMIFS(AM$5:AM259,$F$5:$F259,$F259,$D$5:$D259,$D259)</f>
        <v>359369400.2225309</v>
      </c>
      <c r="I259" s="20">
        <f>SUMIFS(AN$5:AN259,$F$5:$F259,$F259,$D$5:$D259,$D259)</f>
        <v>43563079.913368173</v>
      </c>
      <c r="J259" s="73">
        <f t="shared" si="48"/>
        <v>43563079.913368173</v>
      </c>
      <c r="K259" s="73">
        <f t="shared" si="49"/>
        <v>-66818756.430411316</v>
      </c>
      <c r="L259" s="73">
        <f t="shared" si="50"/>
        <v>292550643.79211956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25801543.136083171</v>
      </c>
      <c r="Q259" s="73">
        <f>P259/SUMIFS(FinParameters!$H$8:$H$39,FinParameters!$B$8:$B$39,Financials!$E259,FinParameters!$C$8:$C$39,Financials!$F259)</f>
        <v>4376783.2689936506</v>
      </c>
      <c r="R259" s="73">
        <f t="shared" si="63"/>
        <v>-45296170.965304874</v>
      </c>
      <c r="S259" s="12">
        <f t="shared" si="52"/>
        <v>-0.63709743045621414</v>
      </c>
      <c r="T259" s="115">
        <f t="shared" si="53"/>
        <v>-110381836.34377949</v>
      </c>
      <c r="U259" s="73">
        <f>T259/SUMIFS(FinParameters!$L$8:$L$39,FinParameters!$B$8:$B$39,Financials!$E259,FinParameters!$C$8:$C$39,Financials!$F259)</f>
        <v>-72542397.235947713</v>
      </c>
      <c r="V259" s="73">
        <f t="shared" si="54"/>
        <v>-72542397.235947713</v>
      </c>
      <c r="W259" s="12"/>
      <c r="X259" s="73">
        <f t="shared" si="55"/>
        <v>-84580293.207696319</v>
      </c>
      <c r="Y259" s="73">
        <f t="shared" si="56"/>
        <v>-68165613.966954067</v>
      </c>
      <c r="Z259" s="73">
        <f t="shared" si="56"/>
        <v>-117838568.20125258</v>
      </c>
      <c r="AA259" s="12">
        <f t="shared" si="57"/>
        <v>-1.6574171151720896</v>
      </c>
      <c r="AB259" s="115">
        <f t="shared" si="58"/>
        <v>143747760.08901235</v>
      </c>
      <c r="AC259" s="73">
        <f>AB259/SUMIFS(FinParameters!$L$8:$L$39,FinParameters!$B$8:$B$39,Financials!$E259,FinParameters!$C$8:$C$39,Financials!$F259)</f>
        <v>94470317.396042287</v>
      </c>
      <c r="AD259" s="73">
        <f t="shared" si="59"/>
        <v>94470317.396042287</v>
      </c>
      <c r="AE259" s="12"/>
      <c r="AF259" s="73">
        <f t="shared" si="60"/>
        <v>59167466.881316036</v>
      </c>
      <c r="AG259" s="73">
        <f t="shared" si="61"/>
        <v>26304703.42908822</v>
      </c>
      <c r="AH259" s="73">
        <f t="shared" si="61"/>
        <v>-23368250.805210292</v>
      </c>
      <c r="AI259" s="12">
        <f t="shared" si="62"/>
        <v>-0.32867794837800657</v>
      </c>
      <c r="AL259" s="73">
        <f>Summary!G258</f>
        <v>-9249033.0727265272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36780899.435636044</v>
      </c>
      <c r="AN259" s="20">
        <f>Summary!I258</f>
        <v>4196560.7615751699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Yallourn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96633699.189861879</v>
      </c>
      <c r="H260" s="73">
        <f>SUMIFS(AM$5:AM260,$F$5:$F260,$F260,$D$5:$D260,$D260)</f>
        <v>3382484.1465650438</v>
      </c>
      <c r="I260" s="20">
        <f>SUMIFS(AN$5:AN260,$F$5:$F260,$F260,$D$5:$D260,$D260)</f>
        <v>105067259.92800231</v>
      </c>
      <c r="J260" s="73">
        <f t="shared" si="48"/>
        <v>105067259.92800231</v>
      </c>
      <c r="K260" s="73">
        <f t="shared" si="49"/>
        <v>201700959.11786419</v>
      </c>
      <c r="L260" s="73">
        <f t="shared" si="50"/>
        <v>205083443.26442924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87305723.150717318</v>
      </c>
      <c r="Q260" s="73">
        <f>P260/SUMIFS(FinParameters!$H$8:$H$39,FinParameters!$B$8:$B$39,Financials!$E260,FinParameters!$C$8:$C$39,Financials!$F260)</f>
        <v>14809898.243607882</v>
      </c>
      <c r="R260" s="73">
        <f t="shared" si="63"/>
        <v>16208009.049329273</v>
      </c>
      <c r="S260" s="12">
        <f t="shared" si="52"/>
        <v>0.22796807540416889</v>
      </c>
      <c r="T260" s="115">
        <f t="shared" si="53"/>
        <v>96633699.189861879</v>
      </c>
      <c r="U260" s="73">
        <f>T260/SUMIFS(FinParameters!$L$8:$L$39,FinParameters!$B$8:$B$39,Financials!$E260,FinParameters!$C$8:$C$39,Financials!$F260)</f>
        <v>63507189.454409599</v>
      </c>
      <c r="V260" s="73">
        <f t="shared" si="54"/>
        <v>63507189.454409599</v>
      </c>
      <c r="W260" s="12"/>
      <c r="X260" s="73">
        <f t="shared" si="55"/>
        <v>183939422.34057918</v>
      </c>
      <c r="Y260" s="73">
        <f t="shared" si="56"/>
        <v>78317087.698017478</v>
      </c>
      <c r="Z260" s="73">
        <f t="shared" si="56"/>
        <v>79715198.50373888</v>
      </c>
      <c r="AA260" s="12">
        <f t="shared" si="57"/>
        <v>1.1212062091062727</v>
      </c>
      <c r="AB260" s="115">
        <f t="shared" si="58"/>
        <v>3382484.1465650438</v>
      </c>
      <c r="AC260" s="73">
        <f>AB260/SUMIFS(FinParameters!$L$8:$L$39,FinParameters!$B$8:$B$39,Financials!$E260,FinParameters!$C$8:$C$39,Financials!$F260)</f>
        <v>2222951.8617556943</v>
      </c>
      <c r="AD260" s="73">
        <f t="shared" si="59"/>
        <v>2222951.8617556943</v>
      </c>
      <c r="AE260" s="12"/>
      <c r="AF260" s="73">
        <f t="shared" si="60"/>
        <v>187321906.48714423</v>
      </c>
      <c r="AG260" s="73">
        <f t="shared" si="61"/>
        <v>80540039.559773177</v>
      </c>
      <c r="AH260" s="73">
        <f t="shared" si="61"/>
        <v>81938150.365494579</v>
      </c>
      <c r="AI260" s="12">
        <f t="shared" si="62"/>
        <v>1.1524723600627673</v>
      </c>
      <c r="AL260" s="73">
        <f>Summary!G260</f>
        <v>4256694.0877843034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2002475.3360942909</v>
      </c>
      <c r="AN260" s="20">
        <f>Summary!I260</f>
        <v>7270483.0811636997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28EE8-2B7A-4A3E-ACBD-91E4E73671E1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Yallourn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21" t="s">
        <v>44</v>
      </c>
      <c r="AB4" s="121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21" t="str">
        <f>$P$32</f>
        <v>Merchant with PPA and Sold Swap NPV</v>
      </c>
      <c r="AH4" s="90" t="s">
        <v>143</v>
      </c>
      <c r="AI4" s="121" t="s">
        <v>144</v>
      </c>
    </row>
    <row r="5" spans="2:35" x14ac:dyDescent="0.3">
      <c r="B5" t="str">
        <f>$B$2</f>
        <v>Yallourn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39193904.502761371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128890038.04821439</v>
      </c>
      <c r="V5" s="20">
        <f t="shared" ref="V5:Y5" si="1">AVERAGEIFS($H$5:$H$576,$D$5:$D$576,$T5,$G$5:$G$576,V$4,$F$5:$F$576,$T$4)</f>
        <v>264319700.19717193</v>
      </c>
      <c r="W5" s="20">
        <f t="shared" si="1"/>
        <v>393209738.2453863</v>
      </c>
      <c r="X5" s="20">
        <f t="shared" si="1"/>
        <v>-258262438.31288254</v>
      </c>
      <c r="Y5" s="20">
        <f t="shared" si="1"/>
        <v>134947299.93250376</v>
      </c>
      <c r="AA5" s="3">
        <v>1</v>
      </c>
      <c r="AB5" s="20">
        <f>AVERAGEIFS($H$5:$H$576,$D$5:$D$576,$AA5,$G$5:$G$576,AB$4,$F$5:$F$576,$AA$4)</f>
        <v>102013957.34221949</v>
      </c>
      <c r="AC5" s="20">
        <f t="shared" ref="AC5:AF5" si="2">AVERAGEIFS($H$5:$H$576,$D$5:$D$576,$AA5,$G$5:$G$576,AC$4,$F$5:$F$576,$AA$4)</f>
        <v>264319700.19717193</v>
      </c>
      <c r="AD5" s="20">
        <f t="shared" si="2"/>
        <v>366333657.5393914</v>
      </c>
      <c r="AE5" s="20">
        <f t="shared" si="2"/>
        <v>-258262438.31288254</v>
      </c>
      <c r="AF5" s="20">
        <f t="shared" si="2"/>
        <v>108071219.22650886</v>
      </c>
      <c r="AH5" s="122">
        <v>1</v>
      </c>
      <c r="AI5" s="12">
        <v>1</v>
      </c>
    </row>
    <row r="6" spans="2:35" x14ac:dyDescent="0.3">
      <c r="B6" t="str">
        <f>B5</f>
        <v>Yallourn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26291852.111976177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63676997.623568453</v>
      </c>
      <c r="V6" s="20">
        <f t="shared" si="3"/>
        <v>156169866.31769171</v>
      </c>
      <c r="W6" s="20">
        <f t="shared" si="3"/>
        <v>219846863.94126019</v>
      </c>
      <c r="X6" s="20">
        <f t="shared" si="3"/>
        <v>-109702229.17139643</v>
      </c>
      <c r="Y6" s="20">
        <f t="shared" si="3"/>
        <v>110144634.76986372</v>
      </c>
      <c r="AA6" s="3">
        <v>0.95</v>
      </c>
      <c r="AB6" s="20">
        <f t="shared" ref="AB6:AF12" si="4">AVERAGEIFS($H$5:$H$576,$D$5:$D$576,$AA6,$G$5:$G$576,AB$4,$F$5:$F$576,$AA$4)</f>
        <v>51740413.061553054</v>
      </c>
      <c r="AC6" s="20">
        <f t="shared" si="4"/>
        <v>156169866.31769171</v>
      </c>
      <c r="AD6" s="20">
        <f t="shared" si="4"/>
        <v>207910279.37924477</v>
      </c>
      <c r="AE6" s="20">
        <f t="shared" si="4"/>
        <v>-109702229.17139643</v>
      </c>
      <c r="AF6" s="20">
        <f t="shared" si="4"/>
        <v>98208050.207848355</v>
      </c>
      <c r="AH6" s="122">
        <v>1</v>
      </c>
      <c r="AI6" s="12">
        <v>1</v>
      </c>
    </row>
    <row r="7" spans="2:35" x14ac:dyDescent="0.3">
      <c r="B7" t="str">
        <f t="shared" ref="B7:B26" si="5">B6</f>
        <v>Yallourn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26291852.111976177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35854908.324791953</v>
      </c>
      <c r="V7" s="20">
        <f t="shared" si="3"/>
        <v>102749837.45727906</v>
      </c>
      <c r="W7" s="20">
        <f t="shared" si="3"/>
        <v>138604745.78207099</v>
      </c>
      <c r="X7" s="20">
        <f t="shared" si="3"/>
        <v>-46097572.490093775</v>
      </c>
      <c r="Y7" s="20">
        <f t="shared" si="3"/>
        <v>92507173.291977227</v>
      </c>
      <c r="AA7" s="3">
        <v>0.75</v>
      </c>
      <c r="AB7" s="20">
        <f t="shared" si="4"/>
        <v>31986332.126278602</v>
      </c>
      <c r="AC7" s="20">
        <f t="shared" si="4"/>
        <v>102749837.45727906</v>
      </c>
      <c r="AD7" s="20">
        <f t="shared" si="4"/>
        <v>134736169.58355767</v>
      </c>
      <c r="AE7" s="20">
        <f t="shared" si="4"/>
        <v>-46097572.490093775</v>
      </c>
      <c r="AF7" s="20">
        <f t="shared" si="4"/>
        <v>88638597.093463898</v>
      </c>
      <c r="AH7" s="122">
        <v>1</v>
      </c>
      <c r="AI7" s="12">
        <v>1</v>
      </c>
    </row>
    <row r="8" spans="2:35" x14ac:dyDescent="0.3">
      <c r="B8" t="str">
        <f t="shared" si="5"/>
        <v>Yallourn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26291852.111976177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18541603.692014638</v>
      </c>
      <c r="V8" s="20">
        <f t="shared" si="3"/>
        <v>62826528.928911582</v>
      </c>
      <c r="W8" s="20">
        <f t="shared" si="3"/>
        <v>81368132.620926216</v>
      </c>
      <c r="X8" s="20">
        <f t="shared" si="3"/>
        <v>-26361.865814647706</v>
      </c>
      <c r="Y8" s="20">
        <f t="shared" si="3"/>
        <v>81341770.755111575</v>
      </c>
      <c r="AA8" s="3">
        <v>0.5</v>
      </c>
      <c r="AB8" s="20">
        <f t="shared" si="4"/>
        <v>17098721.397189222</v>
      </c>
      <c r="AC8" s="20">
        <f t="shared" si="4"/>
        <v>62826528.928911582</v>
      </c>
      <c r="AD8" s="20">
        <f t="shared" si="4"/>
        <v>79925250.326100796</v>
      </c>
      <c r="AE8" s="20">
        <f t="shared" si="4"/>
        <v>-26361.865814647706</v>
      </c>
      <c r="AF8" s="20">
        <f t="shared" si="4"/>
        <v>79898888.460286155</v>
      </c>
      <c r="AH8" s="122">
        <v>1</v>
      </c>
      <c r="AI8" s="12">
        <v>1</v>
      </c>
    </row>
    <row r="9" spans="2:35" x14ac:dyDescent="0.3">
      <c r="B9" t="str">
        <f t="shared" si="5"/>
        <v>Yallourn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20787400.066549752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589104.13029946759</v>
      </c>
      <c r="V9" s="20">
        <f t="shared" si="3"/>
        <v>22637217.283744622</v>
      </c>
      <c r="W9" s="20">
        <f t="shared" si="3"/>
        <v>23226321.41404409</v>
      </c>
      <c r="X9" s="20">
        <f t="shared" si="3"/>
        <v>49829928.005850226</v>
      </c>
      <c r="Y9" s="20">
        <f t="shared" si="3"/>
        <v>73056249.419894308</v>
      </c>
      <c r="AA9" s="3">
        <v>0.25</v>
      </c>
      <c r="AB9" s="20">
        <f t="shared" si="4"/>
        <v>332359.57270871801</v>
      </c>
      <c r="AC9" s="20">
        <f t="shared" si="4"/>
        <v>22637217.283744622</v>
      </c>
      <c r="AD9" s="20">
        <f t="shared" si="4"/>
        <v>22969576.856453341</v>
      </c>
      <c r="AE9" s="20">
        <f t="shared" si="4"/>
        <v>49829928.005850226</v>
      </c>
      <c r="AF9" s="20">
        <f t="shared" si="4"/>
        <v>72799504.86230357</v>
      </c>
      <c r="AH9" s="122">
        <v>1</v>
      </c>
      <c r="AI9" s="12">
        <v>1</v>
      </c>
    </row>
    <row r="10" spans="2:35" x14ac:dyDescent="0.3">
      <c r="B10" t="str">
        <f t="shared" si="5"/>
        <v>Yallourn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20787400.066549752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-22718634.627771821</v>
      </c>
      <c r="V10" s="20">
        <f t="shared" si="3"/>
        <v>-25503135.050622363</v>
      </c>
      <c r="W10" s="20">
        <f t="shared" si="3"/>
        <v>-48221769.678394176</v>
      </c>
      <c r="X10" s="20">
        <f t="shared" si="3"/>
        <v>116134949.17269522</v>
      </c>
      <c r="Y10" s="20">
        <f t="shared" si="3"/>
        <v>67913179.494301036</v>
      </c>
      <c r="AA10" s="3">
        <v>0.05</v>
      </c>
      <c r="AB10" s="20">
        <f t="shared" si="4"/>
        <v>-20784409.774085879</v>
      </c>
      <c r="AC10" s="20">
        <f t="shared" si="4"/>
        <v>-25503135.050622363</v>
      </c>
      <c r="AD10" s="20">
        <f t="shared" si="4"/>
        <v>-46287544.824708246</v>
      </c>
      <c r="AE10" s="20">
        <f t="shared" si="4"/>
        <v>71836051.034656823</v>
      </c>
      <c r="AF10" s="20">
        <f t="shared" si="4"/>
        <v>25548506.209948584</v>
      </c>
      <c r="AH10" s="122">
        <v>0.97</v>
      </c>
      <c r="AI10" s="12">
        <v>0.6</v>
      </c>
    </row>
    <row r="11" spans="2:35" x14ac:dyDescent="0.3">
      <c r="B11" t="str">
        <f t="shared" si="5"/>
        <v>Yallourn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20787400.066549752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-53962637.338911384</v>
      </c>
      <c r="V11" s="20">
        <f t="shared" si="3"/>
        <v>-75848608.793329239</v>
      </c>
      <c r="W11" s="20">
        <f t="shared" si="3"/>
        <v>-129811246.13224062</v>
      </c>
      <c r="X11" s="20">
        <f t="shared" si="3"/>
        <v>165323055.44307402</v>
      </c>
      <c r="Y11" s="20">
        <f t="shared" si="3"/>
        <v>35511809.310833395</v>
      </c>
      <c r="AA11" s="3">
        <v>0</v>
      </c>
      <c r="AB11" s="20">
        <f t="shared" si="4"/>
        <v>-45296170.965304874</v>
      </c>
      <c r="AC11" s="20">
        <f t="shared" si="4"/>
        <v>-72542397.235947713</v>
      </c>
      <c r="AD11" s="20">
        <f t="shared" si="4"/>
        <v>-117838568.20125258</v>
      </c>
      <c r="AE11" s="20">
        <f t="shared" si="4"/>
        <v>94470317.396042287</v>
      </c>
      <c r="AF11" s="20">
        <f t="shared" si="4"/>
        <v>-23368250.805210292</v>
      </c>
      <c r="AH11" s="122">
        <v>0.7</v>
      </c>
      <c r="AI11" s="12">
        <v>0.4</v>
      </c>
    </row>
    <row r="12" spans="2:35" x14ac:dyDescent="0.3">
      <c r="B12" t="str">
        <f t="shared" si="5"/>
        <v>Yallourn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20787400.066549752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18949420.449033711</v>
      </c>
      <c r="V12" s="20">
        <f t="shared" si="3"/>
        <v>63507189.454409599</v>
      </c>
      <c r="W12" s="20">
        <f t="shared" si="3"/>
        <v>82456609.903443307</v>
      </c>
      <c r="X12" s="20">
        <f t="shared" si="3"/>
        <v>2222951.8617556943</v>
      </c>
      <c r="Y12" s="20">
        <f t="shared" si="3"/>
        <v>84679561.765199006</v>
      </c>
      <c r="AA12" t="s">
        <v>24</v>
      </c>
      <c r="AB12" s="20">
        <f t="shared" si="4"/>
        <v>16208009.049329273</v>
      </c>
      <c r="AC12" s="20">
        <f t="shared" si="4"/>
        <v>63507189.454409599</v>
      </c>
      <c r="AD12" s="20">
        <f t="shared" si="4"/>
        <v>79715198.50373888</v>
      </c>
      <c r="AE12" s="20">
        <f t="shared" si="4"/>
        <v>2222951.8617556943</v>
      </c>
      <c r="AF12" s="20">
        <f t="shared" si="4"/>
        <v>81938150.365494579</v>
      </c>
      <c r="AH12" s="122">
        <v>1</v>
      </c>
      <c r="AI12" s="12">
        <v>1</v>
      </c>
    </row>
    <row r="13" spans="2:35" x14ac:dyDescent="0.3">
      <c r="B13" t="str">
        <f t="shared" si="5"/>
        <v>Yallourn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17362055.043910749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Yallourn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17362055.043910749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Yallourn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17362055.043910749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Yallourn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17362055.043910749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1.8621856306424083</v>
      </c>
      <c r="V16" s="14"/>
      <c r="W16" s="14">
        <f t="shared" ref="W16:Y16" si="9">AVERAGEIFS($H$5:$H$576,$D$5:$D$576,$T16,$G$5:$G$576,W$15,$F$5:$F$576,$T$15)</f>
        <v>5.6810404859630275</v>
      </c>
      <c r="X16" s="14"/>
      <c r="Y16" s="14">
        <f t="shared" si="9"/>
        <v>1.9497001213879395</v>
      </c>
      <c r="AA16" s="3">
        <v>1</v>
      </c>
      <c r="AB16" s="14">
        <f>AVERAGEIFS($H$5:$H$576,$D$5:$D$576,$AA16,$G$5:$G$576,AB$15,$F$5:$F$576,$AA$15)</f>
        <v>1.4348415927514027</v>
      </c>
      <c r="AC16" s="14"/>
      <c r="AD16" s="14">
        <f t="shared" ref="AD16:AF16" si="10">AVERAGEIFS($H$5:$H$576,$D$5:$D$576,$AA16,$G$5:$G$576,AD$15,$F$5:$F$576,$AA$15)</f>
        <v>5.1525377738162668</v>
      </c>
      <c r="AE16" s="14"/>
      <c r="AF16" s="14">
        <f t="shared" si="10"/>
        <v>1.5200378885936499</v>
      </c>
    </row>
    <row r="17" spans="2:32" x14ac:dyDescent="0.3">
      <c r="B17" t="str">
        <f t="shared" si="5"/>
        <v>Yallourn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17362055.043910749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0.91999654723278856</v>
      </c>
      <c r="V17" s="14"/>
      <c r="W17" s="14">
        <f t="shared" si="11"/>
        <v>3.176317403367257</v>
      </c>
      <c r="X17" s="14"/>
      <c r="Y17" s="14">
        <f t="shared" si="11"/>
        <v>1.5913546094545354</v>
      </c>
      <c r="AA17" s="3">
        <v>0.95</v>
      </c>
      <c r="AB17" s="14">
        <f t="shared" ref="AB17:AF22" si="12">AVERAGEIFS($H$5:$H$576,$D$5:$D$576,$AA17,$G$5:$G$576,AB$15,$F$5:$F$576,$AA$15)</f>
        <v>0.72773666095325173</v>
      </c>
      <c r="AC17" s="14"/>
      <c r="AD17" s="14">
        <f t="shared" si="12"/>
        <v>2.9242892265531459</v>
      </c>
      <c r="AE17" s="14"/>
      <c r="AF17" s="14">
        <f t="shared" si="12"/>
        <v>1.3813109387426987</v>
      </c>
    </row>
    <row r="18" spans="2:32" x14ac:dyDescent="0.3">
      <c r="B18" t="str">
        <f t="shared" si="5"/>
        <v>Yallourn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13810248.712193392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0.51802680859983985</v>
      </c>
      <c r="V18" s="14"/>
      <c r="W18" s="14">
        <f t="shared" si="11"/>
        <v>2.0025423984875013</v>
      </c>
      <c r="X18" s="14"/>
      <c r="Y18" s="14">
        <f t="shared" si="11"/>
        <v>1.3365309797738374</v>
      </c>
      <c r="AA18" s="3">
        <v>0.75</v>
      </c>
      <c r="AB18" s="14">
        <f t="shared" si="12"/>
        <v>0.44989255323546512</v>
      </c>
      <c r="AC18" s="14"/>
      <c r="AD18" s="14">
        <f t="shared" si="12"/>
        <v>1.8950844100475404</v>
      </c>
      <c r="AE18" s="14"/>
      <c r="AF18" s="14">
        <f t="shared" si="12"/>
        <v>1.2467151470870339</v>
      </c>
    </row>
    <row r="19" spans="2:32" x14ac:dyDescent="0.3">
      <c r="B19" t="str">
        <f t="shared" si="5"/>
        <v>Yallourn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13810248.712193392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0.26788655265521683</v>
      </c>
      <c r="V19" s="14"/>
      <c r="W19" s="14">
        <f t="shared" si="11"/>
        <v>1.1755956445773876</v>
      </c>
      <c r="X19" s="14"/>
      <c r="Y19" s="14">
        <f t="shared" si="11"/>
        <v>1.1752147719478163</v>
      </c>
      <c r="AA19" s="3">
        <v>0.5</v>
      </c>
      <c r="AB19" s="14">
        <f t="shared" si="12"/>
        <v>0.24049607801462919</v>
      </c>
      <c r="AC19" s="14"/>
      <c r="AD19" s="14">
        <f t="shared" si="12"/>
        <v>1.1241606194557021</v>
      </c>
      <c r="AE19" s="14"/>
      <c r="AF19" s="14">
        <f t="shared" si="12"/>
        <v>1.1237898358637424</v>
      </c>
    </row>
    <row r="20" spans="2:32" x14ac:dyDescent="0.3">
      <c r="B20" t="str">
        <f t="shared" si="5"/>
        <v>Yallourn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13810248.712193392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8.5112958534886499E-3</v>
      </c>
      <c r="V20" s="14"/>
      <c r="W20" s="14">
        <f t="shared" si="11"/>
        <v>0.33557071318215942</v>
      </c>
      <c r="X20" s="14"/>
      <c r="Y20" s="14">
        <f t="shared" si="11"/>
        <v>1.0555066936008224</v>
      </c>
      <c r="AA20" s="3">
        <v>0.25</v>
      </c>
      <c r="AB20" s="14">
        <f t="shared" si="12"/>
        <v>4.6746871810078253E-3</v>
      </c>
      <c r="AC20" s="14"/>
      <c r="AD20" s="14">
        <f t="shared" si="12"/>
        <v>0.32307053956330928</v>
      </c>
      <c r="AE20" s="14"/>
      <c r="AF20" s="14">
        <f t="shared" si="12"/>
        <v>1.0239359419979199</v>
      </c>
    </row>
    <row r="21" spans="2:32" x14ac:dyDescent="0.3">
      <c r="B21" t="str">
        <f t="shared" si="5"/>
        <v>Yallourn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13810248.712193392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-0.32823572397291123</v>
      </c>
      <c r="V21" s="14"/>
      <c r="W21" s="14">
        <f t="shared" si="11"/>
        <v>-0.69670152898599047</v>
      </c>
      <c r="X21" s="14"/>
      <c r="Y21" s="14">
        <f t="shared" si="11"/>
        <v>0.98120032316398331</v>
      </c>
      <c r="AA21" s="3">
        <v>0.05</v>
      </c>
      <c r="AB21" s="14">
        <f t="shared" si="12"/>
        <v>-0.29233583718945616</v>
      </c>
      <c r="AC21" s="14"/>
      <c r="AD21" s="14">
        <f t="shared" si="12"/>
        <v>-0.65104125230665555</v>
      </c>
      <c r="AE21" s="14"/>
      <c r="AF21" s="14">
        <f t="shared" si="12"/>
        <v>0.35934356727018596</v>
      </c>
    </row>
    <row r="22" spans="2:32" x14ac:dyDescent="0.3">
      <c r="B22" t="str">
        <f t="shared" si="5"/>
        <v>Yallourn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9198936.8547919337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-0.77964479928618047</v>
      </c>
      <c r="V22" s="14"/>
      <c r="W22" s="14">
        <f t="shared" si="11"/>
        <v>-1.8754951189696873</v>
      </c>
      <c r="X22" s="14"/>
      <c r="Y22" s="14">
        <f t="shared" si="11"/>
        <v>0.51306976100053514</v>
      </c>
      <c r="AA22" s="3">
        <v>0</v>
      </c>
      <c r="AB22" s="14">
        <f t="shared" si="12"/>
        <v>-0.63709743045621414</v>
      </c>
      <c r="AC22" s="14"/>
      <c r="AD22" s="14">
        <f t="shared" si="12"/>
        <v>-1.6574171151720896</v>
      </c>
      <c r="AE22" s="14"/>
      <c r="AF22" s="14">
        <f t="shared" si="12"/>
        <v>-0.32867794837800657</v>
      </c>
    </row>
    <row r="23" spans="2:32" x14ac:dyDescent="0.3">
      <c r="B23" t="str">
        <f t="shared" si="5"/>
        <v>Yallourn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9198936.8547919337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Yallourn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9198936.8547919337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Yallourn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3017477.4832916092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Yallourn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17442739.415175114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21" t="s">
        <v>44</v>
      </c>
      <c r="AB26" s="121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21" t="str">
        <f>$P$32</f>
        <v>Merchant with PPA and Sold Swap NPV</v>
      </c>
    </row>
    <row r="27" spans="2:32" x14ac:dyDescent="0.3">
      <c r="B27" t="str">
        <f>$B$2</f>
        <v>Yallourn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29365385.754091237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35.104291728353644</v>
      </c>
      <c r="V27" s="4">
        <f>V5/SUM(PPAcfd!E17:T17)</f>
        <v>32.68175176428732</v>
      </c>
      <c r="W27" s="4">
        <f>W5/(SUM(DualFuelMWh!E17:T17)+SUM(PPAcfd!E17:T17))</f>
        <v>33.438145645734146</v>
      </c>
      <c r="X27" s="4">
        <f>X5/SUM(SwapSold!E17:T17)</f>
        <v>-36.827292709457353</v>
      </c>
      <c r="Y27" s="4">
        <f>Y5/(SUM(DualFuelMWh!E17:T17)+SUM(PPAcfd!E17:T17)+SUM(SwapSold!E17:T17))</f>
        <v>7.1887099060635036</v>
      </c>
      <c r="AA27" s="3">
        <v>1</v>
      </c>
      <c r="AB27" s="4">
        <f>AB5/SUM('2hBatteryMWh'!E17:T17)</f>
        <v>102.51055616674201</v>
      </c>
      <c r="AC27" s="4">
        <f>AC5/SUM(PPAcfd!E17:T17)</f>
        <v>32.68175176428732</v>
      </c>
      <c r="AD27" s="4">
        <f>AD5/(SUM('2hBatteryMWh'!E17:T17)+SUM(PPAcfd!E17:T17))</f>
        <v>40.33250045965822</v>
      </c>
      <c r="AE27" s="4">
        <f>AE5/SUM(SwapSold!E17:T17)</f>
        <v>-36.827292709457353</v>
      </c>
      <c r="AF27" s="4">
        <f>AF5/(SUM('2hBatteryMWh'!E17:T17)+SUM(PPAcfd!E17:T17)+SUM(SwapSold!E17:T17))</f>
        <v>6.7143162817708957</v>
      </c>
    </row>
    <row r="28" spans="2:32" x14ac:dyDescent="0.3">
      <c r="B28" t="str">
        <f>B27</f>
        <v>Yallourn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20837352.902718335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21.252043947284395</v>
      </c>
      <c r="V28" s="4">
        <f>V6/SUM(PPAcfd!E18:T18)</f>
        <v>20.219181741047848</v>
      </c>
      <c r="W28" s="4">
        <f>W6/(SUM(DualFuelMWh!E18:T18)+SUM(PPAcfd!E18:T18))</f>
        <v>20.507866911223008</v>
      </c>
      <c r="X28" s="4">
        <f>X6/SUM(SwapSold!E18:T18)</f>
        <v>-15.643142421200723</v>
      </c>
      <c r="Y28" s="4">
        <f>Y6/(SUM(DualFuelMWh!E18:T18)+SUM(PPAcfd!E18:T18)+SUM(SwapSold!E18:T18))</f>
        <v>6.2113071990861446</v>
      </c>
      <c r="AA28" s="3">
        <v>0.95</v>
      </c>
      <c r="AB28" s="4">
        <f>AB6/SUM('2hBatteryMWh'!E18:T18)</f>
        <v>60.330708442611659</v>
      </c>
      <c r="AC28" s="4">
        <f>AC6/SUM(PPAcfd!E18:T18)</f>
        <v>20.219181741047848</v>
      </c>
      <c r="AD28" s="4">
        <f>AD6/(SUM('2hBatteryMWh'!E18:T18)+SUM(PPAcfd!E18:T18))</f>
        <v>24.227843977146502</v>
      </c>
      <c r="AE28" s="4">
        <f>AE6/SUM(SwapSold!E18:T18)</f>
        <v>-15.643142421200723</v>
      </c>
      <c r="AF28" s="4">
        <f>AF6/(SUM('2hBatteryMWh'!E18:T18)+SUM(PPAcfd!E18:T18)+SUM(SwapSold!E18:T18))</f>
        <v>6.297704976278391</v>
      </c>
    </row>
    <row r="29" spans="2:32" x14ac:dyDescent="0.3">
      <c r="B29" t="str">
        <f t="shared" ref="B29:B48" si="13">B28</f>
        <v>Yallourn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20837352.902718335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13.123863071510046</v>
      </c>
      <c r="V29" s="4">
        <f>V7/SUM(PPAcfd!E19:T19)</f>
        <v>13.696451747018191</v>
      </c>
      <c r="W29" s="4">
        <f>W7/(SUM(DualFuelMWh!E19:T19)+SUM(PPAcfd!E19:T19))</f>
        <v>13.543594678037293</v>
      </c>
      <c r="X29" s="4">
        <f>X7/SUM(SwapSold!E19:T19)</f>
        <v>-6.5733476628584553</v>
      </c>
      <c r="Y29" s="4">
        <f>Y7/(SUM(DualFuelMWh!E19:T19)+SUM(PPAcfd!E19:T19)+SUM(SwapSold!E19:T19))</f>
        <v>5.3637389288834845</v>
      </c>
      <c r="AA29" s="3">
        <v>0.75</v>
      </c>
      <c r="AB29" s="4">
        <f>AB7/SUM('2hBatteryMWh'!E19:T19)</f>
        <v>41.609292004676902</v>
      </c>
      <c r="AC29" s="4">
        <f>AC7/SUM(PPAcfd!E19:T19)</f>
        <v>13.696451747018191</v>
      </c>
      <c r="AD29" s="4">
        <f>AD7/(SUM('2hBatteryMWh'!E19:T19)+SUM(PPAcfd!E19:T19))</f>
        <v>16.290857470436066</v>
      </c>
      <c r="AE29" s="4">
        <f>AE7/SUM(SwapSold!E19:T19)</f>
        <v>-6.5733476628584553</v>
      </c>
      <c r="AF29" s="4">
        <f>AF7/(SUM('2hBatteryMWh'!E19:T19)+SUM(PPAcfd!E19:T19)+SUM(SwapSold!E19:T19))</f>
        <v>5.7996414239506882</v>
      </c>
    </row>
    <row r="30" spans="2:32" x14ac:dyDescent="0.3">
      <c r="B30" t="str">
        <f t="shared" si="13"/>
        <v>Yallourn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20837352.902718335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7.2680699422460329</v>
      </c>
      <c r="V30" s="4">
        <f>V8/SUM(PPAcfd!E20:T20)</f>
        <v>8.5550777702406968</v>
      </c>
      <c r="W30" s="4">
        <f>W8/(SUM(DualFuelMWh!E20:T20)+SUM(PPAcfd!E20:T20))</f>
        <v>8.2232604283272561</v>
      </c>
      <c r="X30" s="4">
        <f>X8/SUM(SwapSold!E20:T20)</f>
        <v>-3.7591070349429195E-3</v>
      </c>
      <c r="Y30" s="4">
        <f>Y8/(SUM(DualFuelMWh!E20:T20)+SUM(PPAcfd!E20:T20)+SUM(SwapSold!E20:T20))</f>
        <v>4.8109377297536184</v>
      </c>
      <c r="AA30" s="3">
        <v>0.5</v>
      </c>
      <c r="AB30" s="4">
        <f>AB8/SUM('2hBatteryMWh'!E20:T20)</f>
        <v>25.026601244137439</v>
      </c>
      <c r="AC30" s="4">
        <f>AC8/SUM(PPAcfd!E20:T20)</f>
        <v>8.5550777702406968</v>
      </c>
      <c r="AD30" s="4">
        <f>AD8/(SUM('2hBatteryMWh'!E20:T20)+SUM(PPAcfd!E20:T20))</f>
        <v>9.9570605323785255</v>
      </c>
      <c r="AE30" s="4">
        <f>AE8/SUM(SwapSold!E20:T20)</f>
        <v>-3.7591070349429195E-3</v>
      </c>
      <c r="AF30" s="4">
        <f>AF8/(SUM('2hBatteryMWh'!E20:T20)+SUM(PPAcfd!E20:T20)+SUM(SwapSold!E20:T20))</f>
        <v>5.3124993846323738</v>
      </c>
    </row>
    <row r="31" spans="2:32" x14ac:dyDescent="0.3">
      <c r="B31" t="str">
        <f t="shared" si="13"/>
        <v>Yallourn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17486416.469348844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0.25526152804623592</v>
      </c>
      <c r="V31" s="4">
        <f>V9/SUM(PPAcfd!E21:T21)</f>
        <v>3.1513184879237071</v>
      </c>
      <c r="W31" s="4">
        <f>W9/(SUM(DualFuelMWh!E21:T21)+SUM(PPAcfd!E21:T21))</f>
        <v>2.4471281227710482</v>
      </c>
      <c r="X31" s="4">
        <f>X9/SUM(SwapSold!E21:T21)</f>
        <v>7.1055681048725514</v>
      </c>
      <c r="Y31" s="4">
        <f>Y9/(SUM(DualFuelMWh!E21:T21)+SUM(PPAcfd!E21:T21)+SUM(SwapSold!E21:T21))</f>
        <v>4.4265631380465784</v>
      </c>
      <c r="AA31" s="3">
        <v>0.25</v>
      </c>
      <c r="AB31" s="4">
        <f>AB9/SUM('2hBatteryMWh'!E21:T21)</f>
        <v>0.57440112049314351</v>
      </c>
      <c r="AC31" s="4">
        <f>AC9/SUM(PPAcfd!E21:T21)</f>
        <v>3.1513184879237071</v>
      </c>
      <c r="AD31" s="4">
        <f>AD9/(SUM('2hBatteryMWh'!E21:T21)+SUM(PPAcfd!E21:T21))</f>
        <v>2.9592226090986591</v>
      </c>
      <c r="AE31" s="4">
        <f>AE9/SUM(SwapSold!E21:T21)</f>
        <v>7.1055681048725514</v>
      </c>
      <c r="AF31" s="4">
        <f>AF9/(SUM('2hBatteryMWh'!E21:T21)+SUM(PPAcfd!E21:T21)+SUM(SwapSold!E21:T21))</f>
        <v>4.9272648970747515</v>
      </c>
    </row>
    <row r="32" spans="2:32" x14ac:dyDescent="0.3">
      <c r="B32" t="str">
        <f t="shared" si="13"/>
        <v>Yallourn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17486416.469348844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-11.504023398937028</v>
      </c>
      <c r="V32" s="4">
        <f>V10/SUM(PPAcfd!E22:T22)</f>
        <v>-3.6693254759587295</v>
      </c>
      <c r="W32" s="4">
        <f>W10/(SUM(DualFuelMWh!E22:T22)+SUM(PPAcfd!E22:T22))</f>
        <v>-5.4028764659357815</v>
      </c>
      <c r="X32" s="4">
        <f>X10/SUM(SwapSold!E22:T22)</f>
        <v>16.560425104479698</v>
      </c>
      <c r="Y32" s="4">
        <f>Y10/(SUM(DualFuelMWh!E22:T22)+SUM(PPAcfd!E22:T22)+SUM(SwapSold!E22:T22))</f>
        <v>4.2610846007774761</v>
      </c>
      <c r="AA32" s="3">
        <v>0.05</v>
      </c>
      <c r="AB32" s="4">
        <f>AB10/SUM('2hBatteryMWh'!E22:T22)</f>
        <v>-46.915170712608983</v>
      </c>
      <c r="AC32" s="4">
        <f>AC10/SUM(PPAcfd!E22:T22)</f>
        <v>-3.6693254759587295</v>
      </c>
      <c r="AD32" s="4">
        <f>AD10/(SUM('2hBatteryMWh'!E22:T22)+SUM(PPAcfd!E22:T22))</f>
        <v>-6.2606730029487299</v>
      </c>
      <c r="AE32" s="4">
        <f>AE10/SUM(SwapSold!E22:T22)</f>
        <v>10.243561920296719</v>
      </c>
      <c r="AF32" s="4">
        <f>AF10/(SUM('2hBatteryMWh'!E22:T22)+SUM(PPAcfd!E22:T22)+SUM(SwapSold!E22:T22))</f>
        <v>1.7734405167886891</v>
      </c>
    </row>
    <row r="33" spans="2:32" x14ac:dyDescent="0.3">
      <c r="B33" t="str">
        <f t="shared" si="13"/>
        <v>Yallourn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17486416.469348844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-36.191454894960735</v>
      </c>
      <c r="V33" s="4">
        <f>V11/SUM(PPAcfd!E23:T23)</f>
        <v>-11.472282164609556</v>
      </c>
      <c r="W33" s="4">
        <f>W11/(SUM(DualFuelMWh!E23:T23)+SUM(PPAcfd!E23:T23))</f>
        <v>-16.021136921696179</v>
      </c>
      <c r="X33" s="4">
        <f>X11/SUM(SwapSold!E23:T23)</f>
        <v>23.574471743536677</v>
      </c>
      <c r="Y33" s="4">
        <f>Y11/(SUM(DualFuelMWh!E23:T23)+SUM(PPAcfd!E23:T23)+SUM(SwapSold!E23:T23))</f>
        <v>2.3493950913479598</v>
      </c>
      <c r="AA33" s="3">
        <v>0</v>
      </c>
      <c r="AB33" s="4">
        <f>AB11/SUM('2hBatteryMWh'!E23:T23)</f>
        <v>-144.77162927262023</v>
      </c>
      <c r="AC33" s="4">
        <f>AC11/SUM(PPAcfd!E23:T23)</f>
        <v>-10.972209816736646</v>
      </c>
      <c r="AD33" s="4">
        <f>AD11/(SUM('2hBatteryMWh'!E23:T23)+SUM(PPAcfd!E23:T23))</f>
        <v>-17.018005387962869</v>
      </c>
      <c r="AE33" s="4">
        <f>AE11/SUM(SwapSold!E23:T23)</f>
        <v>13.471126710592387</v>
      </c>
      <c r="AF33" s="4">
        <f>AF11/(SUM('2hBatteryMWh'!E23:T23)+SUM(PPAcfd!E23:T23)+SUM(SwapSold!E23:T23))</f>
        <v>-1.6766883086705635</v>
      </c>
    </row>
    <row r="34" spans="2:32" x14ac:dyDescent="0.3">
      <c r="B34" t="str">
        <f t="shared" si="13"/>
        <v>Yallourn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17486416.469348844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7.5153216457379903</v>
      </c>
      <c r="V34" s="4">
        <f>V12/SUM(PPAcfd!E24:T24)</f>
        <v>8.649250894348766</v>
      </c>
      <c r="W34" s="4">
        <f>W12/(SUM(DualFuelMWh!E24:T24)+SUM(PPAcfd!E24:T24))</f>
        <v>8.3593939985872581</v>
      </c>
      <c r="X34" s="4">
        <f>X12/SUM(SwapSold!E24:T24)</f>
        <v>0.3169849221075311</v>
      </c>
      <c r="Y34" s="4">
        <f>Y12/(SUM(DualFuelMWh!E24:T24)+SUM(PPAcfd!E24:T24)+SUM(SwapSold!E24:T24))</f>
        <v>5.0175289964222598</v>
      </c>
      <c r="AA34" t="s">
        <v>24</v>
      </c>
      <c r="AB34" s="4">
        <f>AB12/SUM('2hBatteryMWh'!E24:T24)</f>
        <v>24.194073929131342</v>
      </c>
      <c r="AC34" s="4">
        <f>AC12/SUM(PPAcfd!E24:T24)</f>
        <v>8.649250894348766</v>
      </c>
      <c r="AD34" s="4">
        <f>AD12/(SUM('2hBatteryMWh'!E24:T24)+SUM(PPAcfd!E24:T24))</f>
        <v>9.9489491246130406</v>
      </c>
      <c r="AE34" s="4">
        <f>AE12/SUM(SwapSold!E24:T24)</f>
        <v>0.3169849221075311</v>
      </c>
      <c r="AF34" s="4">
        <f>AF12/(SUM('2hBatteryMWh'!E24:T24)+SUM(PPAcfd!E24:T24)+SUM(SwapSold!E24:T24))</f>
        <v>5.4533729743697563</v>
      </c>
    </row>
    <row r="35" spans="2:32" x14ac:dyDescent="0.3">
      <c r="B35" t="str">
        <f t="shared" si="13"/>
        <v>Yallourn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14960992.109623497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Yallourn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14960992.109623497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Yallourn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14960992.109623497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Yallourn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14960992.109623497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Yallourn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14960992.109623497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Yallourn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12116870.28604717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Yallourn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12116870.28604717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Yallourn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12116870.28604717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Yallourn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12116870.28604717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Yallourn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8534777.4521113858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Yallourn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8534777.4521113858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Yallourn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8534777.4521113858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Yallourn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4376783.2689936506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Yallourn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14809898.243607882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Yallourn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128890038.04821439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Yallourn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63676997.62356846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Yallourn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63676997.62356846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Yallourn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63676997.62356846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Yallourn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35854908.324791953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Yallourn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35854908.324791953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Yallourn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35854908.324791953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Yallourn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35854908.324791953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Yallourn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18541603.692014638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Yallourn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18541603.692014638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Yallourn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18541603.692014638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Yallourn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18541603.692014638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Yallourn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18541603.692014638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Yallourn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589104.13029946759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Yallourn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589104.13029946759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Yallourn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589104.13029946759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Yallourn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589104.13029946759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Yallourn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-22718634.627771821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Yallourn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-22718634.627771821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Yallourn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-22718634.627771821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Yallourn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-53962637.338911384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Yallourn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18949420.449033711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Yallourn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102013957.34221949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Yallourn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51740413.061553054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Yallourn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51740413.061553054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Yallourn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51740413.061553054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Yallourn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31986332.126278602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Yallourn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31986332.126278602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Yallourn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31986332.126278602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Yallourn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31986332.126278602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Yallourn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17098721.397189222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Yallourn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17098721.397189222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Yallourn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17098721.397189222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Yallourn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17098721.397189222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Yallourn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17098721.397189222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Yallourn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332359.57270871801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Yallourn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332359.57270871801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Yallourn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332359.57270871801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Yallourn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332359.57270871801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Yallourn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-20784409.774085879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Yallourn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-20784409.774085879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Yallourn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-20784409.774085879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Yallourn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-45296170.965304874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Yallourn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16208009.049329273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Yallourn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1.8621856306424083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Yallourn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0.91999654723278845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Yallourn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0.91999654723278845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Yallourn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0.91999654723278845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Yallourn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0.51802680859983985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Yallourn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0.51802680859983985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Yallourn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0.51802680859983985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Yallourn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0.51802680859983985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Yallourn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0.26788655265521683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Yallourn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0.26788655265521683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Yallourn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0.26788655265521683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Yallourn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0.26788655265521683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Yallourn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0.26788655265521683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Yallourn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8.5112958534886499E-3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Yallourn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8.5112958534886499E-3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Yallourn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8.5112958534886499E-3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Yallourn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8.5112958534886499E-3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Yallourn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-0.32823572397291123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Yallourn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-0.32823572397291123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Yallourn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-0.32823572397291123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Yallourn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-0.77964479928618047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Yallourn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0.27377863334939756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Yallourn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1.4348415927514027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Yallourn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0.72773666095325162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Yallourn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0.72773666095325162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Yallourn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0.72773666095325162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Yallourn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0.44989255323546512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Yallourn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0.44989255323546512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Yallourn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0.44989255323546512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Yallourn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0.44989255323546512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Yallourn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0.24049607801462919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Yallourn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0.24049607801462919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Yallourn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0.24049607801462919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Yallourn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0.24049607801462919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Yallourn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0.24049607801462919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Yallourn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4.6746871810078253E-3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Yallourn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4.6746871810078253E-3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Yallourn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4.6746871810078253E-3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Yallourn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4.6746871810078253E-3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Yallourn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-0.29233583718945616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Yallourn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-0.29233583718945616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Yallourn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-0.29233583718945616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Yallourn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-0.63709743045621414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Yallourn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0.22796807540416889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Yallourn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303513604.69993329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Yallourn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182461718.42966789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Yallourn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182461718.42966789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Yallourn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182461718.42966789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Yallourn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123537237.5238288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Yallourn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123537237.5238288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Yallourn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123537237.5238288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Yallourn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123537237.5238288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Yallourn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80188583.972822338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Yallourn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80188583.972822338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Yallourn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80188583.972822338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Yallourn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80188583.972822338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Yallourn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80188583.972822338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Yallourn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36447465.995938018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Yallourn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36447465.995938018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Yallourn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36447465.995938018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Yallourn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36447465.995938018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Yallourn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-16304198.195830429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Yallourn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-16304198.195830429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Yallourn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-16304198.195830429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Yallourn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-72831131.310037628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Yallourn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80949928.869584709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Yallourn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293685085.95126319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Yallourn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177007219.22041005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Yallourn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177007219.22041005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Yallourn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177007219.22041005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Yallourn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120236253.9266279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Yallourn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120236253.9266279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Yallourn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120236253.9266279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Yallourn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120236253.9266279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Yallourn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77787521.038535073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Yallourn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77787521.038535073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Yallourn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77787521.038535073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Yallourn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77787521.038535073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Yallourn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77787521.038535073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Yallourn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34754087.569791794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Yallourn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34754087.569791794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Yallourn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34754087.569791794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Yallourn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34754087.569791794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Yallourn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-16968357.598510977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Yallourn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-16968357.598510977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Yallourn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-16968357.598510977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Yallourn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-68165613.966954067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Yallourn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78317087.698017478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Yallourn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393209738.2453863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Yallourn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219846863.94126016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Yallourn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219846863.94126016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Yallourn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219846863.94126016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Yallourn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138604745.78207099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Yallourn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138604745.78207099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Yallourn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138604745.78207099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Yallourn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138604745.78207099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Yallourn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81368132.620926216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Yallourn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81368132.620926216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Yallourn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81368132.620926216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Yallourn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81368132.620926216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Yallourn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81368132.620926216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Yallourn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23226321.41404409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Yallourn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23226321.41404409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Yallourn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23226321.41404409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Yallourn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23226321.41404409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Yallourn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-48221769.678394184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Yallourn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-48221769.678394184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Yallourn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-48221769.678394184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Yallourn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-129811246.13224062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Yallourn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82456609.903443307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Yallourn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366333657.5393914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Yallourn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207910279.37924477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Yallourn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207910279.37924477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Yallourn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207910279.37924477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Yallourn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134736169.58355767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Yallourn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134736169.58355767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Yallourn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134736169.58355767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Yallourn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134736169.58355767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Yallourn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79925250.326100796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Yallourn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79925250.326100796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Yallourn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79925250.326100796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Yallourn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79925250.326100796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Yallourn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79925250.326100796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Yallourn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22969576.856453341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Yallourn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22969576.856453341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Yallourn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22969576.856453341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Yallourn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22969576.856453341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Yallourn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-46287544.824708238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Yallourn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-46287544.824708238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Yallourn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-46287544.824708238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Yallourn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-117838568.20125258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Yallourn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79715198.50373888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Yallourn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5.6810404859630275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Yallourn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3.176317403367257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Yallourn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3.176317403367257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Yallourn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3.176317403367257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Yallourn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2.0025423984875013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Yallourn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2.0025423984875013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Yallourn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2.0025423984875013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Yallourn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2.0025423984875013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Yallourn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1.1755956445773876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Yallourn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1.1755956445773876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Yallourn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1.1755956445773876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Yallourn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1.1755956445773876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Yallourn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1.1755956445773876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Yallourn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0.33557071318215942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Yallourn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0.33557071318215942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Yallourn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0.33557071318215942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Yallourn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0.33557071318215942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Yallourn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-0.69670152898599036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Yallourn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-0.69670152898599036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Yallourn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-0.69670152898599036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Yallourn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-1.8754951189696873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Yallourn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1.1913218153930545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Yallourn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5.1525377738162668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Yallourn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2.9242892265531459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Yallourn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2.9242892265531459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Yallourn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2.9242892265531459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Yallourn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1.8950844100475404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Yallourn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1.8950844100475404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Yallourn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1.8950844100475404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Yallourn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1.8950844100475404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Yallourn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1.1241606194557021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Yallourn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1.1241606194557021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Yallourn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1.1241606194557021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Yallourn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1.1241606194557021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Yallourn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1.1241606194557021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Yallourn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0.32307053956330928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Yallourn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0.32307053956330928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Yallourn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0.32307053956330928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Yallourn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0.32307053956330928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Yallourn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-0.65104125230665555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Yallourn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-0.65104125230665555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Yallourn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-0.65104125230665555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Yallourn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-1.6574171151720896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Yallourn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1.1212062091062727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Yallourn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45251166.387050748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Yallourn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72759489.258271456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Yallourn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72759489.258271456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Yallourn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72759489.258271456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Yallourn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77439665.033735037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Yallourn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77439665.033735037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Yallourn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77439665.033735037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Yallourn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77439665.033735037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Yallourn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80162222.107007697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Yallourn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80162222.107007697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Yallourn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80162222.107007697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Yallourn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80162222.107007697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Yallourn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80162222.107007697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Yallourn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86277394.001788244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Yallourn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86277394.001788244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Yallourn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86277394.001788244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Yallourn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86277394.001788244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Yallourn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99830750.976864785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Yallourn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99830750.976864785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Yallourn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99830750.976864785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Yallourn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92491924.13303639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Yallourn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83172880.731340408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Yallourn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35422647.638380647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Yallourn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67304990.049013615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Yallourn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67304990.049013615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Yallourn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67304990.049013615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Yallourn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74138681.436534137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Yallourn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74138681.436534137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Yallourn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74138681.436534137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Yallourn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74138681.436534137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Yallourn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77761159.172720432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Yallourn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77761159.172720432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Yallourn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77761159.172720432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Yallourn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77761159.172720432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Yallourn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77761159.172720432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Yallourn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84584015.57564202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Yallourn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84584015.57564202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Yallourn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84584015.57564202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Yallourn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84584015.57564202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Yallourn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54867693.436145842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Yallourn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54867693.436145842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Yallourn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54867693.436145842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Yallourn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26304703.42908822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Yallourn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80540039.559773177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Yallourn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134947299.93250376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Yallourn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110144634.76986372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Yallourn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110144634.76986372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Yallourn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110144634.76986372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Yallourn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92507173.291977227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Yallourn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92507173.291977227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Yallourn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92507173.291977227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Yallourn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92507173.291977227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Yallourn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81341770.755111575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Yallourn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81341770.755111575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Yallourn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81341770.755111575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Yallourn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81341770.755111575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Yallourn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81341770.755111575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Yallourn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73056249.419894308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Yallourn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73056249.419894308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Yallourn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73056249.419894308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Yallourn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73056249.419894308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Yallourn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67913179.494301036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Yallourn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67913179.494301036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Yallourn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67913179.494301036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Yallourn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35511809.310833395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Yallourn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84679561.765199006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Yallourn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108071219.22650886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Yallourn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98208050.20784834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Yallourn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98208050.20784834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Yallourn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98208050.20784834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Yallourn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88638597.093463898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Yallourn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88638597.093463898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Yallourn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88638597.093463898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Yallourn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88638597.093463898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Yallourn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79898888.460286155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Yallourn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79898888.460286155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Yallourn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79898888.460286155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Yallourn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79898888.460286155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Yallourn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79898888.460286155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Yallourn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72799504.86230357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Yallourn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72799504.86230357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Yallourn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72799504.86230357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Yallourn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72799504.86230357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Yallourn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25548506.209948584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Yallourn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25548506.209948584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Yallourn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25548506.209948584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Yallourn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-23368250.805210292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Yallourn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81938150.365494579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Yallourn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1.9497001213879395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Yallourn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1.5913546094545354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Yallourn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1.5913546094545354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Yallourn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1.5913546094545354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Yallourn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1.3365309797738374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Yallourn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1.3365309797738374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Yallourn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1.3365309797738374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Yallourn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1.3365309797738374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Yallourn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1.1752147719478163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Yallourn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1.1752147719478163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Yallourn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1.1752147719478163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Yallourn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1.1752147719478163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Yallourn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1.1752147719478163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Yallourn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1.0555066936008224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Yallourn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1.0555066936008224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Yallourn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1.0555066936008224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Yallourn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1.0555066936008224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Yallourn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0.9812003231639832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Yallourn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0.9812003231639832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Yallourn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0.9812003231639832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Yallourn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0.51306976100053514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Yallourn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1.2234387196725205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Yallourn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1.5200378885936499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Yallourn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1.3813109387426987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Yallourn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1.3813109387426987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Yallourn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1.3813109387426987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Yallourn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1.2467151470870339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Yallourn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1.2467151470870339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Yallourn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1.2467151470870339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Yallourn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1.2467151470870339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Yallourn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1.1237898358637424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Yallourn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1.1237898358637424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Yallourn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1.1237898358637424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Yallourn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1.1237898358637424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Yallourn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1.1237898358637424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Yallourn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1.0239359419979199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Yallourn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1.0239359419979199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Yallourn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1.0239359419979199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Yallourn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1.0239359419979199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Yallourn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0.35934356727018596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Yallourn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0.35934356727018596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Yallourn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0.35934356727018596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Yallourn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-0.32867794837800657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Yallourn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1.1524723600627673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Yallourn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264319700.19717193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Yallourn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156169866.31769171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Yallourn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156169866.31769171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Yallourn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156169866.31769171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Yallourn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102749837.45727906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Yallourn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102749837.45727906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Yallourn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102749837.45727906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Yallourn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102749837.45727906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Yallourn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62826528.928911582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Yallourn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62826528.928911582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Yallourn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62826528.928911582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Yallourn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62826528.928911582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Yallourn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62826528.928911582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Yallourn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22637217.283744622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Yallourn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22637217.283744622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Yallourn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22637217.283744622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Yallourn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22637217.283744622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Yallourn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-25503135.050622363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Yallourn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-25503135.050622363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Yallourn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-25503135.050622363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Yallourn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-75848608.793329239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Yallourn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63507189.454409599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Yallourn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264319700.19717193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Yallourn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156169866.31769171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Yallourn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156169866.31769171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Yallourn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156169866.31769171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Yallourn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102749837.45727906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Yallourn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102749837.45727906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Yallourn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102749837.45727906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Yallourn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102749837.45727906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Yallourn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62826528.928911582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Yallourn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62826528.928911582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Yallourn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62826528.928911582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Yallourn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62826528.928911582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Yallourn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62826528.928911582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Yallourn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22637217.283744622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Yallourn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22637217.283744622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Yallourn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22637217.283744622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Yallourn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22637217.283744622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Yallourn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-25503135.050622363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Yallourn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-25503135.050622363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Yallourn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-25503135.050622363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Yallourn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-72542397.235947713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Yallourn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63507189.454409599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Yallourn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264319700.19717193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Yallourn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156169866.31769171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Yallourn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156169866.31769171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Yallourn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156169866.31769171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Yallourn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102749837.45727906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Yallourn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102749837.45727906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Yallourn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102749837.45727906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Yallourn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102749837.45727906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Yallourn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62826528.928911582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Yallourn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62826528.928911582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Yallourn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62826528.928911582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Yallourn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62826528.928911582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Yallourn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62826528.928911582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Yallourn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22637217.283744622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Yallourn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22637217.283744622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Yallourn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22637217.283744622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Yallourn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22637217.283744622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Yallourn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-25503135.050622363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Yallourn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-25503135.050622363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Yallourn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-25503135.050622363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Yallourn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-75848608.793329239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Yallourn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63507189.454409599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Yallourn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264319700.19717193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Yallourn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156169866.31769171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Yallourn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156169866.31769171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Yallourn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156169866.31769171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Yallourn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102749837.45727906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Yallourn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102749837.45727906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Yallourn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102749837.45727906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Yallourn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102749837.45727906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Yallourn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62826528.928911582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Yallourn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62826528.928911582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Yallourn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62826528.928911582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Yallourn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62826528.928911582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Yallourn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62826528.928911582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Yallourn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22637217.283744622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Yallourn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22637217.283744622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Yallourn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22637217.283744622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Yallourn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22637217.283744622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Yallourn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-25503135.050622363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Yallourn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-25503135.050622363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Yallourn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-25503135.050622363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Yallourn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-72542397.235947713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Yallourn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63507189.454409599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Yallourn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-258262438.31288254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Yallourn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-109702229.17139643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Yallourn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-109702229.17139643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Yallourn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-109702229.17139643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Yallourn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-46097572.490093775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Yallourn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-46097572.490093775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Yallourn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-46097572.490093775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Yallourn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-46097572.490093775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Yallourn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-26361.865814647706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Yallourn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-26361.865814647706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Yallourn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-26361.865814647706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Yallourn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-26361.865814647706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Yallourn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-26361.865814647706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Yallourn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49829928.005850226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Yallourn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49829928.005850226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Yallourn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49829928.005850226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Yallourn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49829928.005850226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Yallourn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116134949.17269522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Yallourn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116134949.17269522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Yallourn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116134949.17269522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Yallourn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165323055.44307402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Yallourn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2222951.8617556943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Yallourn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-258262438.31288254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Yallourn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-109702229.17139643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Yallourn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-109702229.17139643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Yallourn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-109702229.17139643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Yallourn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-46097572.490093775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Yallourn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-46097572.490093775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Yallourn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-46097572.490093775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Yallourn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-46097572.490093775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Yallourn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-26361.865814647706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Yallourn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-26361.865814647706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Yallourn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-26361.865814647706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Yallourn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-26361.865814647706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Yallourn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-26361.865814647706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Yallourn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49829928.005850226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Yallourn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49829928.005850226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Yallourn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49829928.005850226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Yallourn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49829928.005850226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Yallourn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71836051.034656823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Yallourn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71836051.034656823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Yallourn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71836051.034656823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Yallourn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94470317.396042287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Yallourn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2222951.8617556943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Yallourn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-258262438.31288254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Yallourn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-109702229.17139643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Yallourn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-109702229.17139643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Yallourn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-109702229.17139643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Yallourn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-46097572.490093775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Yallourn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-46097572.490093775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Yallourn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-46097572.490093775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Yallourn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-46097572.490093775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Yallourn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-26361.865814647706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Yallourn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-26361.865814647706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Yallourn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-26361.865814647706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Yallourn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-26361.865814647706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Yallourn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-26361.865814647706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Yallourn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49829928.005850226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Yallourn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49829928.005850226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Yallourn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49829928.005850226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Yallourn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49829928.005850226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Yallourn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116134949.17269522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Yallourn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116134949.17269522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Yallourn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116134949.17269522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Yallourn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165323055.44307402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Yallourn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2222951.8617556943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Yallourn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-258262438.31288254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Yallourn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-109702229.17139643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Yallourn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-109702229.17139643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Yallourn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-109702229.17139643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Yallourn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-46097572.490093775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Yallourn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-46097572.490093775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Yallourn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-46097572.490093775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Yallourn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-46097572.490093775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Yallourn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-26361.865814647706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Yallourn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-26361.865814647706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Yallourn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-26361.865814647706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Yallourn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-26361.865814647706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Yallourn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-26361.865814647706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Yallourn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49829928.005850226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Yallourn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49829928.005850226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Yallourn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49829928.005850226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Yallourn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49829928.005850226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Yallourn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71836051.034656823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Yallourn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71836051.034656823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Yallourn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71836051.034656823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Yallourn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94470317.396042287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Yallourn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2222951.8617556943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Yallourn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35.104291728353644</v>
      </c>
      <c r="K577">
        <v>1</v>
      </c>
      <c r="L577">
        <v>1</v>
      </c>
    </row>
    <row r="578" spans="2:12" x14ac:dyDescent="0.3">
      <c r="B578" t="str">
        <f t="shared" si="76"/>
        <v>Yallourn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21.252043947284395</v>
      </c>
      <c r="K578">
        <v>2</v>
      </c>
      <c r="L578">
        <v>1</v>
      </c>
    </row>
    <row r="579" spans="2:12" x14ac:dyDescent="0.3">
      <c r="B579" t="str">
        <f t="shared" si="76"/>
        <v>Yallourn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13.123863071510046</v>
      </c>
      <c r="K579">
        <v>3</v>
      </c>
      <c r="L579">
        <v>1</v>
      </c>
    </row>
    <row r="580" spans="2:12" x14ac:dyDescent="0.3">
      <c r="B580" t="str">
        <f t="shared" si="76"/>
        <v>Yallourn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7.2680699422460329</v>
      </c>
      <c r="K580">
        <v>4</v>
      </c>
      <c r="L580">
        <v>1</v>
      </c>
    </row>
    <row r="581" spans="2:12" x14ac:dyDescent="0.3">
      <c r="B581" t="str">
        <f t="shared" si="76"/>
        <v>Yallourn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0.25526152804623592</v>
      </c>
      <c r="K581">
        <v>5</v>
      </c>
      <c r="L581">
        <v>1</v>
      </c>
    </row>
    <row r="582" spans="2:12" x14ac:dyDescent="0.3">
      <c r="B582" t="str">
        <f t="shared" si="76"/>
        <v>Yallourn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-11.504023398937028</v>
      </c>
      <c r="K582">
        <v>6</v>
      </c>
      <c r="L582">
        <v>1</v>
      </c>
    </row>
    <row r="583" spans="2:12" x14ac:dyDescent="0.3">
      <c r="B583" t="str">
        <f t="shared" si="76"/>
        <v>Yallourn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-36.191454894960735</v>
      </c>
      <c r="K583">
        <v>7</v>
      </c>
      <c r="L583">
        <v>1</v>
      </c>
    </row>
    <row r="584" spans="2:12" x14ac:dyDescent="0.3">
      <c r="B584" t="str">
        <f t="shared" si="76"/>
        <v>Yallourn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7.5153216457379903</v>
      </c>
      <c r="K584">
        <v>8</v>
      </c>
      <c r="L584">
        <v>1</v>
      </c>
    </row>
    <row r="585" spans="2:12" x14ac:dyDescent="0.3">
      <c r="B585" t="str">
        <f>$B$2</f>
        <v>Yallourn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32.68175176428732</v>
      </c>
      <c r="K585">
        <f>K577</f>
        <v>1</v>
      </c>
      <c r="L585">
        <f>L577+1</f>
        <v>2</v>
      </c>
    </row>
    <row r="586" spans="2:12" x14ac:dyDescent="0.3">
      <c r="B586" t="str">
        <f>B585</f>
        <v>Yallourn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20.219181741047848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Yallourn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13.696451747018191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Yallourn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8.5550777702406968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Yallourn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3.1513184879237071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Yallourn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-3.6693254759587295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Yallourn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-11.472282164609556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Yallourn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8.649250894348766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Yallourn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33.438145645734146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Yallourn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20.507866911223008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Yallourn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13.543594678037293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Yallourn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8.2232604283272561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Yallourn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2.4471281227710482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Yallourn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-5.4028764659357815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Yallourn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-16.021136921696179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Yallourn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8.3593939985872581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Yallourn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-36.827292709457353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Yallourn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-15.643142421200723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Yallourn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-6.5733476628584553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Yallourn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-3.7591070349429195E-3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Yallourn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7.1055681048725514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Yallourn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16.560425104479698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Yallourn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23.574471743536677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Yallourn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0.3169849221075311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Yallourn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7.1887099060635036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Yallourn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6.2113071990861446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Yallourn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5.3637389288834845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Yallourn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4.8109377297536184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Yallourn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4.4265631380465784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Yallourn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4.2610846007774761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Yallourn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2.3493950913479598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Yallourn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5.0175289964222598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Yallourn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102.51055616674201</v>
      </c>
      <c r="K617">
        <f t="shared" si="80"/>
        <v>1</v>
      </c>
      <c r="L617">
        <v>1</v>
      </c>
    </row>
    <row r="618" spans="2:12" x14ac:dyDescent="0.3">
      <c r="B618" t="str">
        <f t="shared" si="86"/>
        <v>Yallourn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60.330708442611659</v>
      </c>
      <c r="K618">
        <f t="shared" si="80"/>
        <v>2</v>
      </c>
      <c r="L618">
        <v>1</v>
      </c>
    </row>
    <row r="619" spans="2:12" x14ac:dyDescent="0.3">
      <c r="B619" t="str">
        <f t="shared" si="86"/>
        <v>Yallourn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41.609292004676902</v>
      </c>
      <c r="K619">
        <f t="shared" si="80"/>
        <v>3</v>
      </c>
      <c r="L619">
        <v>1</v>
      </c>
    </row>
    <row r="620" spans="2:12" x14ac:dyDescent="0.3">
      <c r="B620" t="str">
        <f t="shared" si="86"/>
        <v>Yallourn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25.026601244137439</v>
      </c>
      <c r="K620">
        <f t="shared" si="80"/>
        <v>4</v>
      </c>
      <c r="L620">
        <v>1</v>
      </c>
    </row>
    <row r="621" spans="2:12" x14ac:dyDescent="0.3">
      <c r="B621" t="str">
        <f t="shared" si="86"/>
        <v>Yallourn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0.57440112049314351</v>
      </c>
      <c r="K621">
        <f t="shared" si="80"/>
        <v>5</v>
      </c>
      <c r="L621">
        <v>1</v>
      </c>
    </row>
    <row r="622" spans="2:12" x14ac:dyDescent="0.3">
      <c r="B622" t="str">
        <f t="shared" si="86"/>
        <v>Yallourn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-46.915170712608983</v>
      </c>
      <c r="K622">
        <f t="shared" si="80"/>
        <v>6</v>
      </c>
      <c r="L622">
        <v>1</v>
      </c>
    </row>
    <row r="623" spans="2:12" x14ac:dyDescent="0.3">
      <c r="B623" t="str">
        <f t="shared" si="86"/>
        <v>Yallourn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-144.77162927262023</v>
      </c>
      <c r="K623">
        <f t="shared" si="80"/>
        <v>7</v>
      </c>
      <c r="L623">
        <v>1</v>
      </c>
    </row>
    <row r="624" spans="2:12" x14ac:dyDescent="0.3">
      <c r="B624" t="str">
        <f t="shared" si="86"/>
        <v>Yallourn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24.194073929131342</v>
      </c>
      <c r="K624">
        <f t="shared" si="80"/>
        <v>8</v>
      </c>
      <c r="L624">
        <v>1</v>
      </c>
    </row>
    <row r="625" spans="2:12" x14ac:dyDescent="0.3">
      <c r="B625" t="str">
        <f>$B$2</f>
        <v>Yallourn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32.68175176428732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Yallourn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20.219181741047848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Yallourn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13.696451747018191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Yallourn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8.5550777702406968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Yallourn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3.1513184879237071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Yallourn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-3.6693254759587295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Yallourn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-10.972209816736646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Yallourn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8.649250894348766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Yallourn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40.33250045965822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Yallourn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24.227843977146502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Yallourn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16.290857470436066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Yallourn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9.9570605323785255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Yallourn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2.9592226090986591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Yallourn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-6.2606730029487299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Yallourn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-17.018005387962869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Yallourn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9.9489491246130406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Yallourn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-36.827292709457353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Yallourn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-15.643142421200723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Yallourn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-6.5733476628584553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Yallourn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-3.7591070349429195E-3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Yallourn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7.1055681048725514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Yallourn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10.243561920296719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Yallourn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13.471126710592387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Yallourn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0.3169849221075311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Yallourn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6.7143162817708957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Yallourn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6.297704976278391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Yallourn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5.7996414239506882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Yallourn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5.3124993846323738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Yallourn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4.9272648970747515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Yallourn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1.7734405167886891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Yallourn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-1.6766883086705635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Yallourn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5.4533729743697563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2020-08-12T09:09:49Z</dcterms:modified>
</cp:coreProperties>
</file>